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ml.chartshapes+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charts/chart12.xml" ContentType="application/vnd.openxmlformats-officedocument.drawingml.chart+xml"/>
  <Override PartName="/xl/charts/style13.xml" ContentType="application/vnd.ms-office.chartstyle+xml"/>
  <Override PartName="/xl/charts/colors13.xml" ContentType="application/vnd.ms-office.chartcolorstyle+xml"/>
  <Override PartName="/xl/charts/chart13.xml" ContentType="application/vnd.openxmlformats-officedocument.drawingml.chart+xml"/>
  <Override PartName="/xl/charts/style14.xml" ContentType="application/vnd.ms-office.chartstyle+xml"/>
  <Override PartName="/xl/charts/colors14.xml" ContentType="application/vnd.ms-office.chartcolorstyle+xml"/>
  <Override PartName="/xl/charts/chart14.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4.xml" ContentType="application/vnd.openxmlformats-officedocument.drawing+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slicers/slicer2.xml" ContentType="application/vnd.ms-excel.slicer+xml"/>
  <Override PartName="/xl/charts/chart15.xml" ContentType="application/vnd.openxmlformats-officedocument.drawingml.chart+xml"/>
  <Override PartName="/xl/charts/style16.xml" ContentType="application/vnd.ms-office.chartstyle+xml"/>
  <Override PartName="/xl/charts/colors16.xml" ContentType="application/vnd.ms-office.chartcolorstyle+xml"/>
  <Override PartName="/xl/charts/chart16.xml" ContentType="application/vnd.openxmlformats-officedocument.drawingml.chart+xml"/>
  <Override PartName="/xl/charts/style17.xml" ContentType="application/vnd.ms-office.chartstyle+xml"/>
  <Override PartName="/xl/charts/colors17.xml" ContentType="application/vnd.ms-office.chartcolorstyle+xml"/>
  <Override PartName="/xl/charts/chart17.xml" ContentType="application/vnd.openxmlformats-officedocument.drawingml.chart+xml"/>
  <Override PartName="/xl/charts/style18.xml" ContentType="application/vnd.ms-office.chartstyle+xml"/>
  <Override PartName="/xl/charts/colors18.xml" ContentType="application/vnd.ms-office.chartcolorstyle+xml"/>
  <Override PartName="/xl/charts/chart18.xml" ContentType="application/vnd.openxmlformats-officedocument.drawingml.chart+xml"/>
  <Override PartName="/xl/charts/style19.xml" ContentType="application/vnd.ms-office.chartstyle+xml"/>
  <Override PartName="/xl/charts/colors19.xml" ContentType="application/vnd.ms-office.chartcolorstyle+xml"/>
  <Override PartName="/xl/charts/chart19.xml" ContentType="application/vnd.openxmlformats-officedocument.drawingml.chart+xml"/>
  <Override PartName="/xl/charts/style20.xml" ContentType="application/vnd.ms-office.chartstyle+xml"/>
  <Override PartName="/xl/charts/colors20.xml" ContentType="application/vnd.ms-office.chartcolorstyle+xml"/>
  <Override PartName="/xl/charts/chart20.xml" ContentType="application/vnd.openxmlformats-officedocument.drawingml.chart+xml"/>
  <Override PartName="/xl/charts/style21.xml" ContentType="application/vnd.ms-office.chartstyle+xml"/>
  <Override PartName="/xl/charts/colors21.xml" ContentType="application/vnd.ms-office.chartcolorstyle+xml"/>
  <Override PartName="/xl/charts/chart21.xml" ContentType="application/vnd.openxmlformats-officedocument.drawingml.chart+xml"/>
  <Override PartName="/xl/charts/style22.xml" ContentType="application/vnd.ms-office.chartstyle+xml"/>
  <Override PartName="/xl/charts/colors22.xml" ContentType="application/vnd.ms-office.chartcolorstyle+xml"/>
  <Override PartName="/xl/charts/chart22.xml" ContentType="application/vnd.openxmlformats-officedocument.drawingml.chart+xml"/>
  <Override PartName="/xl/charts/style23.xml" ContentType="application/vnd.ms-office.chartstyle+xml"/>
  <Override PartName="/xl/charts/colors23.xml" ContentType="application/vnd.ms-office.chartcolorstyle+xml"/>
  <Override PartName="/xl/drawings/drawing5.xml" ContentType="application/vnd.openxmlformats-officedocument.drawing+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slicers/slicer3.xml" ContentType="application/vnd.ms-excel.slicer+xml"/>
  <Override PartName="/xl/charts/chart23.xml" ContentType="application/vnd.openxmlformats-officedocument.drawingml.chart+xml"/>
  <Override PartName="/xl/charts/style24.xml" ContentType="application/vnd.ms-office.chartstyle+xml"/>
  <Override PartName="/xl/charts/colors24.xml" ContentType="application/vnd.ms-office.chartcolorstyle+xml"/>
  <Override PartName="/xl/charts/chart24.xml" ContentType="application/vnd.openxmlformats-officedocument.drawingml.chart+xml"/>
  <Override PartName="/xl/charts/style25.xml" ContentType="application/vnd.ms-office.chartstyle+xml"/>
  <Override PartName="/xl/charts/colors25.xml" ContentType="application/vnd.ms-office.chartcolorstyle+xml"/>
  <Override PartName="/xl/charts/chart25.xml" ContentType="application/vnd.openxmlformats-officedocument.drawingml.chart+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Ex2.xml" ContentType="application/vnd.ms-office.chartex+xml"/>
  <Override PartName="/xl/charts/style27.xml" ContentType="application/vnd.ms-office.chartstyle+xml"/>
  <Override PartName="/xl/charts/colors27.xml" ContentType="application/vnd.ms-office.chartcolorstyle+xml"/>
  <Override PartName="/xl/charts/chart27.xml" ContentType="application/vnd.openxmlformats-officedocument.drawingml.chart+xml"/>
  <Override PartName="/xl/charts/style28.xml" ContentType="application/vnd.ms-office.chartstyle+xml"/>
  <Override PartName="/xl/charts/colors28.xml" ContentType="application/vnd.ms-office.chartcolorstyle+xml"/>
  <Override PartName="/xl/charts/chart28.xml" ContentType="application/vnd.openxmlformats-officedocument.drawingml.chart+xml"/>
  <Override PartName="/xl/charts/style29.xml" ContentType="application/vnd.ms-office.chartstyle+xml"/>
  <Override PartName="/xl/charts/colors2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07"/>
  <workbookPr hidePivotFieldList="1"/>
  <mc:AlternateContent xmlns:mc="http://schemas.openxmlformats.org/markup-compatibility/2006">
    <mc:Choice Requires="x15">
      <x15ac:absPath xmlns:x15ac="http://schemas.microsoft.com/office/spreadsheetml/2010/11/ac" url="C:\Users\mylap\Downloads\"/>
    </mc:Choice>
  </mc:AlternateContent>
  <xr:revisionPtr revIDLastSave="0" documentId="13_ncr:1_{34C6C6F2-8972-4316-8BE4-A22214C301F3}" xr6:coauthVersionLast="47" xr6:coauthVersionMax="47" xr10:uidLastSave="{00000000-0000-0000-0000-000000000000}"/>
  <bookViews>
    <workbookView xWindow="-120" yWindow="-120" windowWidth="20730" windowHeight="11160" activeTab="3" xr2:uid="{0A0D8D68-EFC2-4074-BDCA-85DAF874A3F1}"/>
  </bookViews>
  <sheets>
    <sheet name="Input Data" sheetId="2" r:id="rId1"/>
    <sheet name="Master Data" sheetId="1" r:id="rId2"/>
    <sheet name="Pivot Table" sheetId="3" r:id="rId3"/>
    <sheet name="Dashboard1" sheetId="8" r:id="rId4"/>
    <sheet name="Dashboard2" sheetId="9" r:id="rId5"/>
  </sheets>
  <definedNames>
    <definedName name="_xlchart.v1.0" hidden="1">'Pivot Table'!$AE$2:$AE$6</definedName>
    <definedName name="_xlchart.v1.1" hidden="1">'Pivot Table'!$AF$2:$AF$6</definedName>
    <definedName name="_xlchart.v1.2" hidden="1">'Pivot Table'!$AE$2:$AE$6</definedName>
    <definedName name="_xlchart.v1.3" hidden="1">'Pivot Table'!$AF$2:$AF$6</definedName>
    <definedName name="Category">OFFSET(#REF!,1,0,COUNT(#REF!))</definedName>
    <definedName name="Category0">OFFSET('Pivot Table'!$AE$1:$AE$6,1,0,COUNT('Pivot Table'!$AF$1:$AF$6))</definedName>
    <definedName name="Category0rANGE">OFFSET('Pivot Table'!$AE$1:$AE$6,1,1,COUNT('Pivot Table'!$AF$1:$AF$6))</definedName>
    <definedName name="CategoryRange">OFFSET(#REF!,1,1,COUNT(#REF!))</definedName>
    <definedName name="Slicer_Month">#N/A</definedName>
    <definedName name="Slicer_PAYMENT_MODE">#N/A</definedName>
    <definedName name="Slicer_PRODUCT">#N/A</definedName>
    <definedName name="Slicer_UOM">#N/A</definedName>
    <definedName name="Slicer_Year">#N/A</definedName>
  </definedNames>
  <calcPr calcId="191029"/>
  <pivotCaches>
    <pivotCache cacheId="22" r:id="rId6"/>
  </pivotCaches>
  <extLst>
    <ext xmlns:x14="http://schemas.microsoft.com/office/spreadsheetml/2009/9/main" uri="{BBE1A952-AA13-448e-AADC-164F8A28A991}">
      <x14:slicerCaches>
        <x14:slicerCache r:id="rId7"/>
        <x14:slicerCache r:id="rId8"/>
        <x14:slicerCache r:id="rId9"/>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V20" i="3" l="1"/>
  <c r="AV21" i="3"/>
  <c r="AV22" i="3"/>
  <c r="AV23" i="3"/>
  <c r="AV24" i="3"/>
  <c r="AV25" i="3"/>
  <c r="AV26" i="3"/>
  <c r="AV27" i="3"/>
  <c r="AV28" i="3"/>
  <c r="AV29" i="3"/>
  <c r="AV30" i="3"/>
  <c r="AV19" i="3"/>
  <c r="AU20" i="3"/>
  <c r="AU21" i="3"/>
  <c r="AU22" i="3"/>
  <c r="AU23" i="3"/>
  <c r="AU24" i="3"/>
  <c r="AU25" i="3"/>
  <c r="AU26" i="3"/>
  <c r="AU27" i="3"/>
  <c r="AU28" i="3"/>
  <c r="AU29" i="3"/>
  <c r="AU30" i="3"/>
  <c r="AU19" i="3"/>
  <c r="AM19" i="3"/>
  <c r="AM20" i="3"/>
  <c r="AM21" i="3"/>
  <c r="AM22" i="3"/>
  <c r="AM23" i="3"/>
  <c r="AM24" i="3"/>
  <c r="AM25" i="3"/>
  <c r="AM26" i="3"/>
  <c r="AM27" i="3"/>
  <c r="AM28" i="3"/>
  <c r="AM29" i="3"/>
  <c r="AL18" i="3"/>
  <c r="AM18" i="3"/>
  <c r="AL19" i="3"/>
  <c r="AL20" i="3"/>
  <c r="AL21" i="3"/>
  <c r="AL22" i="3"/>
  <c r="AL23" i="3"/>
  <c r="AL24" i="3"/>
  <c r="AL25" i="3"/>
  <c r="AL26" i="3"/>
  <c r="AL27" i="3"/>
  <c r="AL28" i="3"/>
  <c r="AL29" i="3"/>
  <c r="C111" i="3"/>
  <c r="C112" i="3"/>
  <c r="C113" i="3"/>
  <c r="C114" i="3"/>
  <c r="C115" i="3"/>
  <c r="C116" i="3"/>
  <c r="C117" i="3"/>
  <c r="C118" i="3"/>
  <c r="C119" i="3"/>
  <c r="C120" i="3"/>
  <c r="C121" i="3"/>
  <c r="C122" i="3"/>
  <c r="C123" i="3"/>
  <c r="C124" i="3"/>
  <c r="C125" i="3"/>
  <c r="C126" i="3"/>
  <c r="C127" i="3"/>
  <c r="C128" i="3"/>
  <c r="C129" i="3"/>
  <c r="C130" i="3"/>
  <c r="C131" i="3"/>
  <c r="C132" i="3"/>
  <c r="C133" i="3"/>
  <c r="C134" i="3"/>
  <c r="C135" i="3"/>
  <c r="C136" i="3"/>
  <c r="C137" i="3"/>
  <c r="C138" i="3"/>
  <c r="C139" i="3"/>
  <c r="C140" i="3"/>
  <c r="B111" i="3"/>
  <c r="B112" i="3"/>
  <c r="B113" i="3"/>
  <c r="B114" i="3"/>
  <c r="B115" i="3"/>
  <c r="B116" i="3"/>
  <c r="B117" i="3"/>
  <c r="B118" i="3"/>
  <c r="B119" i="3"/>
  <c r="B120" i="3"/>
  <c r="B121" i="3"/>
  <c r="B122" i="3"/>
  <c r="B123" i="3"/>
  <c r="B124" i="3"/>
  <c r="B125" i="3"/>
  <c r="B126" i="3"/>
  <c r="B127" i="3"/>
  <c r="B128" i="3"/>
  <c r="B129" i="3"/>
  <c r="B130" i="3"/>
  <c r="B131" i="3"/>
  <c r="B132" i="3"/>
  <c r="B133" i="3"/>
  <c r="B134" i="3"/>
  <c r="B135" i="3"/>
  <c r="B136" i="3"/>
  <c r="B137" i="3"/>
  <c r="B138" i="3"/>
  <c r="B139" i="3"/>
  <c r="B140" i="3"/>
  <c r="C110" i="3"/>
  <c r="B110" i="3"/>
  <c r="C39" i="3"/>
  <c r="C40" i="3"/>
  <c r="C41" i="3"/>
  <c r="C42" i="3"/>
  <c r="C43" i="3"/>
  <c r="C44" i="3"/>
  <c r="C45" i="3"/>
  <c r="C46" i="3"/>
  <c r="C47" i="3"/>
  <c r="C48" i="3"/>
  <c r="C49" i="3"/>
  <c r="C50" i="3"/>
  <c r="C51" i="3"/>
  <c r="C52" i="3"/>
  <c r="C53" i="3"/>
  <c r="C54" i="3"/>
  <c r="C55" i="3"/>
  <c r="C56" i="3"/>
  <c r="C57" i="3"/>
  <c r="C58" i="3"/>
  <c r="C59" i="3"/>
  <c r="C60" i="3"/>
  <c r="C61" i="3"/>
  <c r="C62" i="3"/>
  <c r="C63" i="3"/>
  <c r="C64" i="3"/>
  <c r="C65" i="3"/>
  <c r="C66" i="3"/>
  <c r="C67" i="3"/>
  <c r="C68" i="3"/>
  <c r="C38" i="3"/>
  <c r="B39" i="3"/>
  <c r="B40" i="3"/>
  <c r="B41" i="3"/>
  <c r="B42" i="3"/>
  <c r="B43" i="3"/>
  <c r="B44" i="3"/>
  <c r="B45" i="3"/>
  <c r="B46" i="3"/>
  <c r="B47" i="3"/>
  <c r="B48" i="3"/>
  <c r="B49" i="3"/>
  <c r="B50" i="3"/>
  <c r="B51" i="3"/>
  <c r="B52" i="3"/>
  <c r="B53" i="3"/>
  <c r="B54" i="3"/>
  <c r="B55" i="3"/>
  <c r="B56" i="3"/>
  <c r="B57" i="3"/>
  <c r="B58" i="3"/>
  <c r="B59" i="3"/>
  <c r="B60" i="3"/>
  <c r="B61" i="3"/>
  <c r="B62" i="3"/>
  <c r="B63" i="3"/>
  <c r="B64" i="3"/>
  <c r="B65" i="3"/>
  <c r="B66" i="3"/>
  <c r="B67" i="3"/>
  <c r="B68" i="3"/>
  <c r="B38" i="3"/>
  <c r="L60" i="3"/>
  <c r="L61" i="3"/>
  <c r="L62" i="3"/>
  <c r="L63" i="3"/>
  <c r="L64" i="3"/>
  <c r="L65" i="3"/>
  <c r="L66" i="3"/>
  <c r="L67" i="3"/>
  <c r="L68" i="3"/>
  <c r="L69" i="3"/>
  <c r="L70" i="3"/>
  <c r="L59" i="3"/>
  <c r="K60" i="3"/>
  <c r="K61" i="3"/>
  <c r="K62" i="3"/>
  <c r="K63" i="3"/>
  <c r="K64" i="3"/>
  <c r="K65" i="3"/>
  <c r="K66" i="3"/>
  <c r="K67" i="3"/>
  <c r="K68" i="3"/>
  <c r="K69" i="3"/>
  <c r="K70" i="3"/>
  <c r="K59" i="3"/>
  <c r="E6" i="3"/>
  <c r="K17" i="3"/>
  <c r="K18" i="3"/>
  <c r="K19" i="3"/>
  <c r="K20" i="3"/>
  <c r="K21" i="3"/>
  <c r="K22" i="3"/>
  <c r="K23" i="3"/>
  <c r="K24" i="3"/>
  <c r="K25" i="3"/>
  <c r="K26" i="3"/>
  <c r="K27" i="3"/>
  <c r="K16" i="3"/>
  <c r="L17" i="3"/>
  <c r="L18" i="3"/>
  <c r="L19" i="3"/>
  <c r="L20" i="3"/>
  <c r="L21" i="3"/>
  <c r="L22" i="3"/>
  <c r="L23" i="3"/>
  <c r="L24" i="3"/>
  <c r="L25" i="3"/>
  <c r="L26" i="3"/>
  <c r="L27" i="3"/>
  <c r="L16" i="3"/>
  <c r="E4" i="3"/>
  <c r="E5" i="3" s="1"/>
  <c r="E3" i="3"/>
  <c r="Q2" i="2"/>
  <c r="Q3" i="2"/>
  <c r="Q4" i="2"/>
  <c r="Q5" i="2"/>
  <c r="Q6" i="2"/>
  <c r="Q7" i="2"/>
  <c r="Q8" i="2"/>
  <c r="Q9" i="2"/>
  <c r="Q10" i="2"/>
  <c r="Q11" i="2"/>
  <c r="Q12" i="2"/>
  <c r="Q13" i="2"/>
  <c r="Q14" i="2"/>
  <c r="Q15" i="2"/>
  <c r="Q16" i="2"/>
  <c r="Q17" i="2"/>
  <c r="Q18" i="2"/>
  <c r="Q19" i="2"/>
  <c r="Q20" i="2"/>
  <c r="Q21" i="2"/>
  <c r="Q22" i="2"/>
  <c r="Q23" i="2"/>
  <c r="Q24" i="2"/>
  <c r="Q25" i="2"/>
  <c r="Q26" i="2"/>
  <c r="Q27" i="2"/>
  <c r="Q28" i="2"/>
  <c r="Q29" i="2"/>
  <c r="Q30" i="2"/>
  <c r="Q31" i="2"/>
  <c r="Q32" i="2"/>
  <c r="Q33" i="2"/>
  <c r="Q34" i="2"/>
  <c r="Q35" i="2"/>
  <c r="Q36" i="2"/>
  <c r="Q37" i="2"/>
  <c r="Q38" i="2"/>
  <c r="Q39" i="2"/>
  <c r="Q40" i="2"/>
  <c r="Q41" i="2"/>
  <c r="Q42" i="2"/>
  <c r="Q43" i="2"/>
  <c r="Q44" i="2"/>
  <c r="Q45" i="2"/>
  <c r="Q46" i="2"/>
  <c r="Q47" i="2"/>
  <c r="Q48" i="2"/>
  <c r="Q49" i="2"/>
  <c r="Q50" i="2"/>
  <c r="Q51" i="2"/>
  <c r="Q52" i="2"/>
  <c r="Q53" i="2"/>
  <c r="Q54" i="2"/>
  <c r="Q55" i="2"/>
  <c r="Q56" i="2"/>
  <c r="Q57" i="2"/>
  <c r="Q58" i="2"/>
  <c r="Q59" i="2"/>
  <c r="Q60" i="2"/>
  <c r="Q61" i="2"/>
  <c r="Q62" i="2"/>
  <c r="Q63" i="2"/>
  <c r="Q64" i="2"/>
  <c r="Q65" i="2"/>
  <c r="Q66" i="2"/>
  <c r="Q67" i="2"/>
  <c r="Q68" i="2"/>
  <c r="Q69" i="2"/>
  <c r="Q70" i="2"/>
  <c r="Q71" i="2"/>
  <c r="Q72" i="2"/>
  <c r="Q73" i="2"/>
  <c r="Q74" i="2"/>
  <c r="Q75" i="2"/>
  <c r="Q76" i="2"/>
  <c r="Q77" i="2"/>
  <c r="Q78" i="2"/>
  <c r="Q79" i="2"/>
  <c r="Q80" i="2"/>
  <c r="Q81" i="2"/>
  <c r="Q82" i="2"/>
  <c r="Q83" i="2"/>
  <c r="Q84" i="2"/>
  <c r="Q85" i="2"/>
  <c r="Q86" i="2"/>
  <c r="Q87" i="2"/>
  <c r="Q88" i="2"/>
  <c r="Q89" i="2"/>
  <c r="Q90" i="2"/>
  <c r="Q91" i="2"/>
  <c r="Q92" i="2"/>
  <c r="Q93" i="2"/>
  <c r="Q94" i="2"/>
  <c r="Q95" i="2"/>
  <c r="Q96" i="2"/>
  <c r="Q97" i="2"/>
  <c r="Q98" i="2"/>
  <c r="Q99" i="2"/>
  <c r="Q100" i="2"/>
  <c r="Q101" i="2"/>
  <c r="Q102" i="2"/>
  <c r="Q103" i="2"/>
  <c r="Q104" i="2"/>
  <c r="Q105" i="2"/>
  <c r="Q106" i="2"/>
  <c r="Q107" i="2"/>
  <c r="Q108" i="2"/>
  <c r="Q109" i="2"/>
  <c r="Q110" i="2"/>
  <c r="Q111" i="2"/>
  <c r="Q112" i="2"/>
  <c r="Q113" i="2"/>
  <c r="Q114" i="2"/>
  <c r="Q115" i="2"/>
  <c r="Q116" i="2"/>
  <c r="Q117" i="2"/>
  <c r="Q118" i="2"/>
  <c r="Q119" i="2"/>
  <c r="Q120" i="2"/>
  <c r="Q121" i="2"/>
  <c r="Q122" i="2"/>
  <c r="Q123" i="2"/>
  <c r="Q124" i="2"/>
  <c r="Q125" i="2"/>
  <c r="Q126" i="2"/>
  <c r="Q127" i="2"/>
  <c r="Q128" i="2"/>
  <c r="Q129" i="2"/>
  <c r="Q130" i="2"/>
  <c r="Q131" i="2"/>
  <c r="Q132" i="2"/>
  <c r="Q133" i="2"/>
  <c r="Q134" i="2"/>
  <c r="Q135" i="2"/>
  <c r="Q136" i="2"/>
  <c r="Q137" i="2"/>
  <c r="Q138" i="2"/>
  <c r="Q139" i="2"/>
  <c r="Q140" i="2"/>
  <c r="Q141" i="2"/>
  <c r="Q142" i="2"/>
  <c r="Q143" i="2"/>
  <c r="Q144" i="2"/>
  <c r="Q145" i="2"/>
  <c r="Q146" i="2"/>
  <c r="Q147" i="2"/>
  <c r="Q148" i="2"/>
  <c r="Q149" i="2"/>
  <c r="Q150" i="2"/>
  <c r="Q151" i="2"/>
  <c r="Q152" i="2"/>
  <c r="Q153" i="2"/>
  <c r="Q154" i="2"/>
  <c r="Q155" i="2"/>
  <c r="Q156" i="2"/>
  <c r="Q157" i="2"/>
  <c r="Q158" i="2"/>
  <c r="Q159" i="2"/>
  <c r="Q160" i="2"/>
  <c r="Q161" i="2"/>
  <c r="Q162" i="2"/>
  <c r="Q163" i="2"/>
  <c r="Q164" i="2"/>
  <c r="Q165" i="2"/>
  <c r="Q166" i="2"/>
  <c r="Q167" i="2"/>
  <c r="Q168" i="2"/>
  <c r="Q169" i="2"/>
  <c r="Q170" i="2"/>
  <c r="Q171" i="2"/>
  <c r="Q172" i="2"/>
  <c r="Q173" i="2"/>
  <c r="Q174" i="2"/>
  <c r="Q175" i="2"/>
  <c r="Q176" i="2"/>
  <c r="Q177" i="2"/>
  <c r="Q178" i="2"/>
  <c r="Q179" i="2"/>
  <c r="Q180" i="2"/>
  <c r="Q181" i="2"/>
  <c r="Q182" i="2"/>
  <c r="Q183" i="2"/>
  <c r="Q184" i="2"/>
  <c r="Q185" i="2"/>
  <c r="Q186" i="2"/>
  <c r="Q187" i="2"/>
  <c r="Q188" i="2"/>
  <c r="Q189" i="2"/>
  <c r="Q190" i="2"/>
  <c r="Q191" i="2"/>
  <c r="Q192" i="2"/>
  <c r="Q193" i="2"/>
  <c r="Q194" i="2"/>
  <c r="Q195" i="2"/>
  <c r="Q196" i="2"/>
  <c r="Q197" i="2"/>
  <c r="Q198" i="2"/>
  <c r="Q199" i="2"/>
  <c r="Q200" i="2"/>
  <c r="Q201" i="2"/>
  <c r="Q202" i="2"/>
  <c r="Q203" i="2"/>
  <c r="Q204" i="2"/>
  <c r="Q205" i="2"/>
  <c r="Q206" i="2"/>
  <c r="Q207" i="2"/>
  <c r="Q208" i="2"/>
  <c r="Q209" i="2"/>
  <c r="Q210" i="2"/>
  <c r="Q211" i="2"/>
  <c r="Q212" i="2"/>
  <c r="Q213" i="2"/>
  <c r="Q214" i="2"/>
  <c r="Q215" i="2"/>
  <c r="Q216" i="2"/>
  <c r="Q217" i="2"/>
  <c r="Q218" i="2"/>
  <c r="Q219" i="2"/>
  <c r="Q220" i="2"/>
  <c r="Q221" i="2"/>
  <c r="Q222" i="2"/>
  <c r="Q223" i="2"/>
  <c r="Q224" i="2"/>
  <c r="Q225" i="2"/>
  <c r="Q226" i="2"/>
  <c r="Q227" i="2"/>
  <c r="Q228" i="2"/>
  <c r="Q229" i="2"/>
  <c r="Q230" i="2"/>
  <c r="Q231" i="2"/>
  <c r="Q232" i="2"/>
  <c r="Q233" i="2"/>
  <c r="Q234" i="2"/>
  <c r="Q235" i="2"/>
  <c r="Q236" i="2"/>
  <c r="Q237" i="2"/>
  <c r="Q238" i="2"/>
  <c r="Q239" i="2"/>
  <c r="Q240" i="2"/>
  <c r="Q241" i="2"/>
  <c r="Q242" i="2"/>
  <c r="Q243" i="2"/>
  <c r="Q244" i="2"/>
  <c r="Q245" i="2"/>
  <c r="Q246" i="2"/>
  <c r="Q247" i="2"/>
  <c r="Q248" i="2"/>
  <c r="Q249" i="2"/>
  <c r="Q250" i="2"/>
  <c r="Q251" i="2"/>
  <c r="Q252" i="2"/>
  <c r="Q253" i="2"/>
  <c r="Q254" i="2"/>
  <c r="Q255" i="2"/>
  <c r="Q256" i="2"/>
  <c r="Q257" i="2"/>
  <c r="Q258" i="2"/>
  <c r="Q259" i="2"/>
  <c r="Q260" i="2"/>
  <c r="Q261" i="2"/>
  <c r="Q262" i="2"/>
  <c r="Q263" i="2"/>
  <c r="Q264" i="2"/>
  <c r="Q265" i="2"/>
  <c r="Q266" i="2"/>
  <c r="Q267" i="2"/>
  <c r="Q268" i="2"/>
  <c r="Q269" i="2"/>
  <c r="Q270" i="2"/>
  <c r="Q271" i="2"/>
  <c r="Q272" i="2"/>
  <c r="Q273" i="2"/>
  <c r="Q274" i="2"/>
  <c r="Q275" i="2"/>
  <c r="Q276" i="2"/>
  <c r="Q277" i="2"/>
  <c r="Q278" i="2"/>
  <c r="Q279" i="2"/>
  <c r="Q280" i="2"/>
  <c r="Q281" i="2"/>
  <c r="Q282" i="2"/>
  <c r="Q283" i="2"/>
  <c r="Q284" i="2"/>
  <c r="Q285" i="2"/>
  <c r="Q286" i="2"/>
  <c r="Q287" i="2"/>
  <c r="Q288" i="2"/>
  <c r="Q289" i="2"/>
  <c r="Q290" i="2"/>
  <c r="Q291" i="2"/>
  <c r="Q292" i="2"/>
  <c r="Q293" i="2"/>
  <c r="Q294" i="2"/>
  <c r="Q295" i="2"/>
  <c r="Q296" i="2"/>
  <c r="Q297" i="2"/>
  <c r="Q298" i="2"/>
  <c r="Q299" i="2"/>
  <c r="Q300" i="2"/>
  <c r="Q301" i="2"/>
  <c r="Q302" i="2"/>
  <c r="Q303" i="2"/>
  <c r="Q304" i="2"/>
  <c r="Q305" i="2"/>
  <c r="Q306" i="2"/>
  <c r="Q307" i="2"/>
  <c r="Q308" i="2"/>
  <c r="Q309" i="2"/>
  <c r="Q310" i="2"/>
  <c r="Q311" i="2"/>
  <c r="Q312" i="2"/>
  <c r="Q313" i="2"/>
  <c r="Q314" i="2"/>
  <c r="Q315" i="2"/>
  <c r="Q316" i="2"/>
  <c r="Q317" i="2"/>
  <c r="Q318" i="2"/>
  <c r="Q319" i="2"/>
  <c r="Q320" i="2"/>
  <c r="Q321" i="2"/>
  <c r="Q322" i="2"/>
  <c r="Q323" i="2"/>
  <c r="Q324" i="2"/>
  <c r="Q325" i="2"/>
  <c r="Q326" i="2"/>
  <c r="Q327" i="2"/>
  <c r="Q328" i="2"/>
  <c r="Q329" i="2"/>
  <c r="Q330" i="2"/>
  <c r="Q331" i="2"/>
  <c r="Q332" i="2"/>
  <c r="Q333" i="2"/>
  <c r="Q334" i="2"/>
  <c r="Q335" i="2"/>
  <c r="Q336" i="2"/>
  <c r="Q337" i="2"/>
  <c r="Q338" i="2"/>
  <c r="Q339" i="2"/>
  <c r="Q340" i="2"/>
  <c r="Q341" i="2"/>
  <c r="Q342" i="2"/>
  <c r="Q343" i="2"/>
  <c r="Q344" i="2"/>
  <c r="Q345" i="2"/>
  <c r="Q346" i="2"/>
  <c r="Q347" i="2"/>
  <c r="Q348" i="2"/>
  <c r="Q349" i="2"/>
  <c r="Q350" i="2"/>
  <c r="Q351" i="2"/>
  <c r="Q352" i="2"/>
  <c r="Q353" i="2"/>
  <c r="Q354" i="2"/>
  <c r="Q355" i="2"/>
  <c r="Q356" i="2"/>
  <c r="Q357" i="2"/>
  <c r="Q358" i="2"/>
  <c r="Q359" i="2"/>
  <c r="Q360" i="2"/>
  <c r="Q361" i="2"/>
  <c r="Q362" i="2"/>
  <c r="Q363" i="2"/>
  <c r="Q364" i="2"/>
  <c r="Q365" i="2"/>
  <c r="Q366" i="2"/>
  <c r="Q367" i="2"/>
  <c r="Q368" i="2"/>
  <c r="Q369" i="2"/>
  <c r="Q370" i="2"/>
  <c r="Q371" i="2"/>
  <c r="Q372" i="2"/>
  <c r="Q373" i="2"/>
  <c r="Q374" i="2"/>
  <c r="Q375" i="2"/>
  <c r="Q376" i="2"/>
  <c r="Q377" i="2"/>
  <c r="Q378" i="2"/>
  <c r="Q379" i="2"/>
  <c r="Q380" i="2"/>
  <c r="Q381" i="2"/>
  <c r="Q382" i="2"/>
  <c r="Q383" i="2"/>
  <c r="Q384" i="2"/>
  <c r="Q385" i="2"/>
  <c r="Q386" i="2"/>
  <c r="Q387" i="2"/>
  <c r="Q388" i="2"/>
  <c r="Q389" i="2"/>
  <c r="Q390" i="2"/>
  <c r="Q391" i="2"/>
  <c r="Q392" i="2"/>
  <c r="Q393" i="2"/>
  <c r="Q394" i="2"/>
  <c r="Q395" i="2"/>
  <c r="Q396" i="2"/>
  <c r="Q397" i="2"/>
  <c r="Q398" i="2"/>
  <c r="Q399" i="2"/>
  <c r="Q400" i="2"/>
  <c r="Q401" i="2"/>
  <c r="Q402" i="2"/>
  <c r="Q403" i="2"/>
  <c r="Q404" i="2"/>
  <c r="Q405" i="2"/>
  <c r="Q406" i="2"/>
  <c r="Q407" i="2"/>
  <c r="Q408" i="2"/>
  <c r="Q409" i="2"/>
  <c r="Q410" i="2"/>
  <c r="Q411" i="2"/>
  <c r="Q412" i="2"/>
  <c r="Q413" i="2"/>
  <c r="Q414" i="2"/>
  <c r="Q415" i="2"/>
  <c r="Q416" i="2"/>
  <c r="Q417" i="2"/>
  <c r="Q418" i="2"/>
  <c r="Q419" i="2"/>
  <c r="Q420" i="2"/>
  <c r="Q421" i="2"/>
  <c r="Q422" i="2"/>
  <c r="Q423" i="2"/>
  <c r="Q424" i="2"/>
  <c r="Q425" i="2"/>
  <c r="Q426" i="2"/>
  <c r="Q427" i="2"/>
  <c r="Q428" i="2"/>
  <c r="Q429" i="2"/>
  <c r="Q430" i="2"/>
  <c r="Q431" i="2"/>
  <c r="Q432" i="2"/>
  <c r="Q433" i="2"/>
  <c r="Q434" i="2"/>
  <c r="Q435" i="2"/>
  <c r="Q436" i="2"/>
  <c r="Q437" i="2"/>
  <c r="Q438" i="2"/>
  <c r="Q439" i="2"/>
  <c r="Q440" i="2"/>
  <c r="Q441" i="2"/>
  <c r="Q442" i="2"/>
  <c r="Q443" i="2"/>
  <c r="Q444" i="2"/>
  <c r="Q445" i="2"/>
  <c r="Q446" i="2"/>
  <c r="Q447" i="2"/>
  <c r="Q448" i="2"/>
  <c r="Q449" i="2"/>
  <c r="Q450" i="2"/>
  <c r="Q451" i="2"/>
  <c r="Q452" i="2"/>
  <c r="Q453" i="2"/>
  <c r="Q454" i="2"/>
  <c r="Q455" i="2"/>
  <c r="Q456" i="2"/>
  <c r="Q457" i="2"/>
  <c r="Q458" i="2"/>
  <c r="Q459" i="2"/>
  <c r="Q460" i="2"/>
  <c r="Q461" i="2"/>
  <c r="Q462" i="2"/>
  <c r="Q463" i="2"/>
  <c r="Q464" i="2"/>
  <c r="Q465" i="2"/>
  <c r="Q466" i="2"/>
  <c r="Q467" i="2"/>
  <c r="Q468" i="2"/>
  <c r="Q469" i="2"/>
  <c r="Q470" i="2"/>
  <c r="Q471" i="2"/>
  <c r="Q472" i="2"/>
  <c r="Q473" i="2"/>
  <c r="Q474" i="2"/>
  <c r="Q475" i="2"/>
  <c r="Q476" i="2"/>
  <c r="Q477" i="2"/>
  <c r="Q478" i="2"/>
  <c r="Q479" i="2"/>
  <c r="Q480" i="2"/>
  <c r="Q481" i="2"/>
  <c r="Q482" i="2"/>
  <c r="Q483" i="2"/>
  <c r="Q484" i="2"/>
  <c r="Q485" i="2"/>
  <c r="Q486" i="2"/>
  <c r="Q487" i="2"/>
  <c r="Q488" i="2"/>
  <c r="Q489" i="2"/>
  <c r="Q490" i="2"/>
  <c r="Q491" i="2"/>
  <c r="Q492" i="2"/>
  <c r="Q493" i="2"/>
  <c r="Q494" i="2"/>
  <c r="Q495" i="2"/>
  <c r="Q496" i="2"/>
  <c r="Q497" i="2"/>
  <c r="Q498" i="2"/>
  <c r="Q499" i="2"/>
  <c r="Q500" i="2"/>
  <c r="Q501" i="2"/>
  <c r="Q502" i="2"/>
  <c r="Q503" i="2"/>
  <c r="Q504" i="2"/>
  <c r="Q505" i="2"/>
  <c r="Q506" i="2"/>
  <c r="Q507" i="2"/>
  <c r="Q508" i="2"/>
  <c r="Q509" i="2"/>
  <c r="Q510" i="2"/>
  <c r="Q511" i="2"/>
  <c r="Q512" i="2"/>
  <c r="Q513" i="2"/>
  <c r="Q514" i="2"/>
  <c r="Q515" i="2"/>
  <c r="Q516" i="2"/>
  <c r="Q517" i="2"/>
  <c r="Q518" i="2"/>
  <c r="Q519" i="2"/>
  <c r="Q520" i="2"/>
  <c r="Q521" i="2"/>
  <c r="Q522" i="2"/>
  <c r="Q523" i="2"/>
  <c r="Q524" i="2"/>
  <c r="Q525" i="2"/>
  <c r="Q526" i="2"/>
  <c r="Q527" i="2"/>
  <c r="Q528" i="2"/>
  <c r="P2" i="2"/>
  <c r="P3" i="2"/>
  <c r="P4" i="2"/>
  <c r="P5" i="2"/>
  <c r="P6" i="2"/>
  <c r="P7" i="2"/>
  <c r="P8" i="2"/>
  <c r="P9" i="2"/>
  <c r="P10" i="2"/>
  <c r="P11" i="2"/>
  <c r="P12" i="2"/>
  <c r="P13" i="2"/>
  <c r="P14" i="2"/>
  <c r="P15" i="2"/>
  <c r="P16" i="2"/>
  <c r="P17" i="2"/>
  <c r="P18" i="2"/>
  <c r="P19" i="2"/>
  <c r="P20" i="2"/>
  <c r="P21" i="2"/>
  <c r="P22" i="2"/>
  <c r="P23" i="2"/>
  <c r="P24" i="2"/>
  <c r="P25" i="2"/>
  <c r="P26" i="2"/>
  <c r="P27" i="2"/>
  <c r="P28" i="2"/>
  <c r="P29" i="2"/>
  <c r="P30" i="2"/>
  <c r="P31" i="2"/>
  <c r="P32" i="2"/>
  <c r="P33" i="2"/>
  <c r="P34" i="2"/>
  <c r="P35" i="2"/>
  <c r="P36" i="2"/>
  <c r="P37" i="2"/>
  <c r="P38" i="2"/>
  <c r="P39" i="2"/>
  <c r="P40" i="2"/>
  <c r="P41" i="2"/>
  <c r="P42" i="2"/>
  <c r="P43" i="2"/>
  <c r="P44" i="2"/>
  <c r="P45" i="2"/>
  <c r="P46" i="2"/>
  <c r="P47" i="2"/>
  <c r="P48" i="2"/>
  <c r="P49" i="2"/>
  <c r="P50" i="2"/>
  <c r="P51" i="2"/>
  <c r="P52" i="2"/>
  <c r="P53" i="2"/>
  <c r="P54" i="2"/>
  <c r="P55" i="2"/>
  <c r="P56" i="2"/>
  <c r="P57" i="2"/>
  <c r="P58" i="2"/>
  <c r="P59" i="2"/>
  <c r="P60" i="2"/>
  <c r="P61" i="2"/>
  <c r="P62" i="2"/>
  <c r="P63" i="2"/>
  <c r="P64" i="2"/>
  <c r="P65" i="2"/>
  <c r="P66" i="2"/>
  <c r="P67" i="2"/>
  <c r="P68" i="2"/>
  <c r="P69" i="2"/>
  <c r="P70" i="2"/>
  <c r="P71" i="2"/>
  <c r="P72" i="2"/>
  <c r="P73" i="2"/>
  <c r="P74" i="2"/>
  <c r="P75" i="2"/>
  <c r="P76" i="2"/>
  <c r="P77" i="2"/>
  <c r="P78" i="2"/>
  <c r="P79" i="2"/>
  <c r="P80" i="2"/>
  <c r="P81" i="2"/>
  <c r="P82" i="2"/>
  <c r="P83" i="2"/>
  <c r="P84" i="2"/>
  <c r="P85" i="2"/>
  <c r="P86" i="2"/>
  <c r="P87" i="2"/>
  <c r="P88" i="2"/>
  <c r="P89" i="2"/>
  <c r="P90" i="2"/>
  <c r="P91" i="2"/>
  <c r="P92" i="2"/>
  <c r="P93" i="2"/>
  <c r="P94" i="2"/>
  <c r="P95" i="2"/>
  <c r="P96" i="2"/>
  <c r="P97" i="2"/>
  <c r="P98" i="2"/>
  <c r="P99" i="2"/>
  <c r="P100" i="2"/>
  <c r="P101" i="2"/>
  <c r="P102" i="2"/>
  <c r="P103" i="2"/>
  <c r="P104" i="2"/>
  <c r="P105" i="2"/>
  <c r="P106" i="2"/>
  <c r="P107" i="2"/>
  <c r="P108" i="2"/>
  <c r="P109" i="2"/>
  <c r="P110" i="2"/>
  <c r="P111" i="2"/>
  <c r="P112" i="2"/>
  <c r="P113" i="2"/>
  <c r="P114" i="2"/>
  <c r="P115" i="2"/>
  <c r="P116" i="2"/>
  <c r="P117" i="2"/>
  <c r="P118" i="2"/>
  <c r="P119" i="2"/>
  <c r="P120" i="2"/>
  <c r="P121" i="2"/>
  <c r="P122" i="2"/>
  <c r="P123" i="2"/>
  <c r="P124" i="2"/>
  <c r="P125" i="2"/>
  <c r="P126" i="2"/>
  <c r="P127" i="2"/>
  <c r="P128" i="2"/>
  <c r="P129" i="2"/>
  <c r="P130" i="2"/>
  <c r="P131" i="2"/>
  <c r="P132" i="2"/>
  <c r="P133" i="2"/>
  <c r="P134" i="2"/>
  <c r="P135" i="2"/>
  <c r="P136" i="2"/>
  <c r="P137" i="2"/>
  <c r="P138" i="2"/>
  <c r="P139" i="2"/>
  <c r="P140" i="2"/>
  <c r="P141" i="2"/>
  <c r="P142" i="2"/>
  <c r="P143" i="2"/>
  <c r="P144" i="2"/>
  <c r="P145" i="2"/>
  <c r="P146" i="2"/>
  <c r="P147" i="2"/>
  <c r="P148" i="2"/>
  <c r="P149" i="2"/>
  <c r="P150" i="2"/>
  <c r="P151" i="2"/>
  <c r="P152" i="2"/>
  <c r="P153" i="2"/>
  <c r="P154" i="2"/>
  <c r="P155" i="2"/>
  <c r="P156" i="2"/>
  <c r="P157" i="2"/>
  <c r="P158" i="2"/>
  <c r="P159" i="2"/>
  <c r="P160" i="2"/>
  <c r="P161" i="2"/>
  <c r="P162" i="2"/>
  <c r="P163" i="2"/>
  <c r="P164" i="2"/>
  <c r="P165" i="2"/>
  <c r="P166" i="2"/>
  <c r="P167" i="2"/>
  <c r="P168" i="2"/>
  <c r="P169" i="2"/>
  <c r="P170" i="2"/>
  <c r="P171" i="2"/>
  <c r="P172" i="2"/>
  <c r="P173" i="2"/>
  <c r="P174" i="2"/>
  <c r="P175" i="2"/>
  <c r="P176" i="2"/>
  <c r="P177" i="2"/>
  <c r="P178" i="2"/>
  <c r="P179" i="2"/>
  <c r="P180" i="2"/>
  <c r="P181" i="2"/>
  <c r="P182" i="2"/>
  <c r="P183" i="2"/>
  <c r="P184" i="2"/>
  <c r="P185" i="2"/>
  <c r="P186" i="2"/>
  <c r="P187" i="2"/>
  <c r="P188" i="2"/>
  <c r="P189" i="2"/>
  <c r="P190" i="2"/>
  <c r="P191" i="2"/>
  <c r="P192" i="2"/>
  <c r="P193" i="2"/>
  <c r="P194" i="2"/>
  <c r="P195" i="2"/>
  <c r="P196" i="2"/>
  <c r="P197" i="2"/>
  <c r="P198" i="2"/>
  <c r="P199" i="2"/>
  <c r="P200" i="2"/>
  <c r="P201" i="2"/>
  <c r="P202" i="2"/>
  <c r="P203" i="2"/>
  <c r="P204" i="2"/>
  <c r="P205" i="2"/>
  <c r="P206" i="2"/>
  <c r="P207" i="2"/>
  <c r="P208" i="2"/>
  <c r="P209" i="2"/>
  <c r="P210" i="2"/>
  <c r="P211" i="2"/>
  <c r="P212" i="2"/>
  <c r="P213" i="2"/>
  <c r="P214" i="2"/>
  <c r="P215" i="2"/>
  <c r="P216" i="2"/>
  <c r="P217" i="2"/>
  <c r="P218" i="2"/>
  <c r="P219" i="2"/>
  <c r="P220" i="2"/>
  <c r="P221" i="2"/>
  <c r="P222" i="2"/>
  <c r="P223" i="2"/>
  <c r="P224" i="2"/>
  <c r="P225" i="2"/>
  <c r="P226" i="2"/>
  <c r="P227" i="2"/>
  <c r="P228" i="2"/>
  <c r="P229" i="2"/>
  <c r="P230" i="2"/>
  <c r="P231" i="2"/>
  <c r="P232" i="2"/>
  <c r="P233" i="2"/>
  <c r="P234" i="2"/>
  <c r="P235" i="2"/>
  <c r="P236" i="2"/>
  <c r="P237" i="2"/>
  <c r="P238" i="2"/>
  <c r="P239" i="2"/>
  <c r="P240" i="2"/>
  <c r="P241" i="2"/>
  <c r="P242" i="2"/>
  <c r="P243" i="2"/>
  <c r="P244" i="2"/>
  <c r="P245" i="2"/>
  <c r="P246" i="2"/>
  <c r="P247" i="2"/>
  <c r="P248" i="2"/>
  <c r="P249" i="2"/>
  <c r="P250" i="2"/>
  <c r="P251" i="2"/>
  <c r="P252" i="2"/>
  <c r="P253" i="2"/>
  <c r="P254" i="2"/>
  <c r="P255" i="2"/>
  <c r="P256" i="2"/>
  <c r="P257" i="2"/>
  <c r="P258" i="2"/>
  <c r="P259" i="2"/>
  <c r="P260" i="2"/>
  <c r="P261" i="2"/>
  <c r="P262" i="2"/>
  <c r="P263" i="2"/>
  <c r="P264" i="2"/>
  <c r="P265" i="2"/>
  <c r="P266" i="2"/>
  <c r="P267" i="2"/>
  <c r="P268" i="2"/>
  <c r="P269" i="2"/>
  <c r="P270" i="2"/>
  <c r="P271" i="2"/>
  <c r="P272" i="2"/>
  <c r="P273" i="2"/>
  <c r="P274" i="2"/>
  <c r="P275" i="2"/>
  <c r="P276" i="2"/>
  <c r="P277" i="2"/>
  <c r="P278" i="2"/>
  <c r="P279" i="2"/>
  <c r="P280" i="2"/>
  <c r="P281" i="2"/>
  <c r="P282" i="2"/>
  <c r="P283" i="2"/>
  <c r="P284" i="2"/>
  <c r="P285" i="2"/>
  <c r="P286" i="2"/>
  <c r="P287" i="2"/>
  <c r="P288" i="2"/>
  <c r="P289" i="2"/>
  <c r="P290" i="2"/>
  <c r="P291" i="2"/>
  <c r="P292" i="2"/>
  <c r="P293" i="2"/>
  <c r="P294" i="2"/>
  <c r="P295" i="2"/>
  <c r="P296" i="2"/>
  <c r="P297" i="2"/>
  <c r="P298" i="2"/>
  <c r="P299" i="2"/>
  <c r="P300" i="2"/>
  <c r="P301" i="2"/>
  <c r="P302" i="2"/>
  <c r="P303" i="2"/>
  <c r="P304" i="2"/>
  <c r="P305" i="2"/>
  <c r="P306" i="2"/>
  <c r="P307" i="2"/>
  <c r="P308" i="2"/>
  <c r="P309" i="2"/>
  <c r="P310" i="2"/>
  <c r="P311" i="2"/>
  <c r="P312" i="2"/>
  <c r="P313" i="2"/>
  <c r="P314" i="2"/>
  <c r="P315" i="2"/>
  <c r="P316" i="2"/>
  <c r="P317" i="2"/>
  <c r="P318" i="2"/>
  <c r="P319" i="2"/>
  <c r="P320" i="2"/>
  <c r="P321" i="2"/>
  <c r="P322" i="2"/>
  <c r="P323" i="2"/>
  <c r="P324" i="2"/>
  <c r="P325" i="2"/>
  <c r="P326" i="2"/>
  <c r="P327" i="2"/>
  <c r="P328" i="2"/>
  <c r="P329" i="2"/>
  <c r="P330" i="2"/>
  <c r="P331" i="2"/>
  <c r="P332" i="2"/>
  <c r="P333" i="2"/>
  <c r="P334" i="2"/>
  <c r="P335" i="2"/>
  <c r="P336" i="2"/>
  <c r="P337" i="2"/>
  <c r="P338" i="2"/>
  <c r="P339" i="2"/>
  <c r="P340" i="2"/>
  <c r="P341" i="2"/>
  <c r="P342" i="2"/>
  <c r="P343" i="2"/>
  <c r="P344" i="2"/>
  <c r="P345" i="2"/>
  <c r="P346" i="2"/>
  <c r="P347" i="2"/>
  <c r="P348" i="2"/>
  <c r="P349" i="2"/>
  <c r="P350" i="2"/>
  <c r="P351" i="2"/>
  <c r="P352" i="2"/>
  <c r="P353" i="2"/>
  <c r="P354" i="2"/>
  <c r="P355" i="2"/>
  <c r="P356" i="2"/>
  <c r="P357" i="2"/>
  <c r="P358" i="2"/>
  <c r="P359" i="2"/>
  <c r="P360" i="2"/>
  <c r="P361" i="2"/>
  <c r="P362" i="2"/>
  <c r="P363" i="2"/>
  <c r="P364" i="2"/>
  <c r="P365" i="2"/>
  <c r="P366" i="2"/>
  <c r="P367" i="2"/>
  <c r="P368" i="2"/>
  <c r="P369" i="2"/>
  <c r="P370" i="2"/>
  <c r="P371" i="2"/>
  <c r="P372" i="2"/>
  <c r="P373" i="2"/>
  <c r="P374" i="2"/>
  <c r="P375" i="2"/>
  <c r="P376" i="2"/>
  <c r="P377" i="2"/>
  <c r="P378" i="2"/>
  <c r="P379" i="2"/>
  <c r="P380" i="2"/>
  <c r="P381" i="2"/>
  <c r="P382" i="2"/>
  <c r="P383" i="2"/>
  <c r="P384" i="2"/>
  <c r="P385" i="2"/>
  <c r="P386" i="2"/>
  <c r="P387" i="2"/>
  <c r="P388" i="2"/>
  <c r="P389" i="2"/>
  <c r="P390" i="2"/>
  <c r="P391" i="2"/>
  <c r="P392" i="2"/>
  <c r="P393" i="2"/>
  <c r="P394" i="2"/>
  <c r="P395" i="2"/>
  <c r="P396" i="2"/>
  <c r="P397" i="2"/>
  <c r="P398" i="2"/>
  <c r="P399" i="2"/>
  <c r="P400" i="2"/>
  <c r="P401" i="2"/>
  <c r="P402" i="2"/>
  <c r="P403" i="2"/>
  <c r="P404" i="2"/>
  <c r="P405" i="2"/>
  <c r="P406" i="2"/>
  <c r="P407" i="2"/>
  <c r="P408" i="2"/>
  <c r="P409" i="2"/>
  <c r="P410" i="2"/>
  <c r="P411" i="2"/>
  <c r="P412" i="2"/>
  <c r="P413" i="2"/>
  <c r="P414" i="2"/>
  <c r="P415" i="2"/>
  <c r="P416" i="2"/>
  <c r="P417" i="2"/>
  <c r="P418" i="2"/>
  <c r="P419" i="2"/>
  <c r="P420" i="2"/>
  <c r="P421" i="2"/>
  <c r="P422" i="2"/>
  <c r="P423" i="2"/>
  <c r="P424" i="2"/>
  <c r="P425" i="2"/>
  <c r="P426" i="2"/>
  <c r="P427" i="2"/>
  <c r="P428" i="2"/>
  <c r="P429" i="2"/>
  <c r="P430" i="2"/>
  <c r="P431" i="2"/>
  <c r="P432" i="2"/>
  <c r="P433" i="2"/>
  <c r="P434" i="2"/>
  <c r="P435" i="2"/>
  <c r="P436" i="2"/>
  <c r="P437" i="2"/>
  <c r="P438" i="2"/>
  <c r="P439" i="2"/>
  <c r="P440" i="2"/>
  <c r="P441" i="2"/>
  <c r="P442" i="2"/>
  <c r="P443" i="2"/>
  <c r="P444" i="2"/>
  <c r="P445" i="2"/>
  <c r="P446" i="2"/>
  <c r="P447" i="2"/>
  <c r="P448" i="2"/>
  <c r="P449" i="2"/>
  <c r="P450" i="2"/>
  <c r="P451" i="2"/>
  <c r="P452" i="2"/>
  <c r="P453" i="2"/>
  <c r="P454" i="2"/>
  <c r="P455" i="2"/>
  <c r="P456" i="2"/>
  <c r="P457" i="2"/>
  <c r="P458" i="2"/>
  <c r="P459" i="2"/>
  <c r="P460" i="2"/>
  <c r="P461" i="2"/>
  <c r="P462" i="2"/>
  <c r="P463" i="2"/>
  <c r="P464" i="2"/>
  <c r="P465" i="2"/>
  <c r="P466" i="2"/>
  <c r="P467" i="2"/>
  <c r="P468" i="2"/>
  <c r="P469" i="2"/>
  <c r="P470" i="2"/>
  <c r="P471" i="2"/>
  <c r="P472" i="2"/>
  <c r="P473" i="2"/>
  <c r="P474" i="2"/>
  <c r="P475" i="2"/>
  <c r="P476" i="2"/>
  <c r="P477" i="2"/>
  <c r="P478" i="2"/>
  <c r="P479" i="2"/>
  <c r="P480" i="2"/>
  <c r="P481" i="2"/>
  <c r="P482" i="2"/>
  <c r="P483" i="2"/>
  <c r="P484" i="2"/>
  <c r="P485" i="2"/>
  <c r="P486" i="2"/>
  <c r="P487" i="2"/>
  <c r="P488" i="2"/>
  <c r="P489" i="2"/>
  <c r="P490" i="2"/>
  <c r="P491" i="2"/>
  <c r="P492" i="2"/>
  <c r="P493" i="2"/>
  <c r="P494" i="2"/>
  <c r="P495" i="2"/>
  <c r="P496" i="2"/>
  <c r="P497" i="2"/>
  <c r="P498" i="2"/>
  <c r="P499" i="2"/>
  <c r="P500" i="2"/>
  <c r="P501" i="2"/>
  <c r="P502" i="2"/>
  <c r="P503" i="2"/>
  <c r="P504" i="2"/>
  <c r="P505" i="2"/>
  <c r="P506" i="2"/>
  <c r="P507" i="2"/>
  <c r="P508" i="2"/>
  <c r="P509" i="2"/>
  <c r="P510" i="2"/>
  <c r="P511" i="2"/>
  <c r="P512" i="2"/>
  <c r="P513" i="2"/>
  <c r="P514" i="2"/>
  <c r="P515" i="2"/>
  <c r="P516" i="2"/>
  <c r="P517" i="2"/>
  <c r="P518" i="2"/>
  <c r="P519" i="2"/>
  <c r="P520" i="2"/>
  <c r="P521" i="2"/>
  <c r="P522" i="2"/>
  <c r="P523" i="2"/>
  <c r="P524" i="2"/>
  <c r="P525" i="2"/>
  <c r="P526" i="2"/>
  <c r="P527" i="2"/>
  <c r="P528" i="2"/>
  <c r="O2" i="2"/>
  <c r="O3" i="2"/>
  <c r="O4" i="2"/>
  <c r="O5" i="2"/>
  <c r="O6" i="2"/>
  <c r="O7" i="2"/>
  <c r="O8" i="2"/>
  <c r="O9" i="2"/>
  <c r="O10" i="2"/>
  <c r="O11" i="2"/>
  <c r="O12" i="2"/>
  <c r="O13" i="2"/>
  <c r="O14" i="2"/>
  <c r="O15" i="2"/>
  <c r="O16" i="2"/>
  <c r="O17" i="2"/>
  <c r="O18" i="2"/>
  <c r="O19" i="2"/>
  <c r="O20" i="2"/>
  <c r="O21" i="2"/>
  <c r="O22" i="2"/>
  <c r="O23" i="2"/>
  <c r="O24" i="2"/>
  <c r="O25" i="2"/>
  <c r="O26" i="2"/>
  <c r="O27" i="2"/>
  <c r="O28" i="2"/>
  <c r="O29" i="2"/>
  <c r="O30" i="2"/>
  <c r="O31" i="2"/>
  <c r="O32" i="2"/>
  <c r="O33" i="2"/>
  <c r="O34" i="2"/>
  <c r="O35" i="2"/>
  <c r="O36" i="2"/>
  <c r="O37" i="2"/>
  <c r="O38" i="2"/>
  <c r="O39" i="2"/>
  <c r="O40" i="2"/>
  <c r="O41" i="2"/>
  <c r="O42" i="2"/>
  <c r="O43" i="2"/>
  <c r="O44" i="2"/>
  <c r="O45" i="2"/>
  <c r="O46" i="2"/>
  <c r="O47" i="2"/>
  <c r="O48" i="2"/>
  <c r="O49" i="2"/>
  <c r="O50" i="2"/>
  <c r="O51" i="2"/>
  <c r="O52" i="2"/>
  <c r="O53" i="2"/>
  <c r="O54" i="2"/>
  <c r="O55" i="2"/>
  <c r="O56" i="2"/>
  <c r="O57" i="2"/>
  <c r="O58" i="2"/>
  <c r="O59" i="2"/>
  <c r="O60" i="2"/>
  <c r="O61" i="2"/>
  <c r="O62" i="2"/>
  <c r="O63" i="2"/>
  <c r="O64" i="2"/>
  <c r="O65" i="2"/>
  <c r="O66" i="2"/>
  <c r="O67" i="2"/>
  <c r="O68" i="2"/>
  <c r="O69" i="2"/>
  <c r="O70" i="2"/>
  <c r="O71" i="2"/>
  <c r="O72" i="2"/>
  <c r="O73" i="2"/>
  <c r="O74" i="2"/>
  <c r="O75" i="2"/>
  <c r="O76" i="2"/>
  <c r="O77" i="2"/>
  <c r="O78" i="2"/>
  <c r="O79" i="2"/>
  <c r="O80" i="2"/>
  <c r="O81" i="2"/>
  <c r="O82" i="2"/>
  <c r="O83" i="2"/>
  <c r="O84" i="2"/>
  <c r="O85" i="2"/>
  <c r="O86" i="2"/>
  <c r="O87" i="2"/>
  <c r="O88" i="2"/>
  <c r="O89" i="2"/>
  <c r="O90" i="2"/>
  <c r="O91" i="2"/>
  <c r="O92" i="2"/>
  <c r="O93" i="2"/>
  <c r="O94" i="2"/>
  <c r="O95" i="2"/>
  <c r="O96" i="2"/>
  <c r="O97" i="2"/>
  <c r="O98" i="2"/>
  <c r="O99" i="2"/>
  <c r="O100" i="2"/>
  <c r="O101" i="2"/>
  <c r="O102" i="2"/>
  <c r="O103" i="2"/>
  <c r="O104" i="2"/>
  <c r="O105" i="2"/>
  <c r="O106" i="2"/>
  <c r="O107" i="2"/>
  <c r="O108" i="2"/>
  <c r="O109" i="2"/>
  <c r="O110" i="2"/>
  <c r="O111" i="2"/>
  <c r="O112" i="2"/>
  <c r="O113" i="2"/>
  <c r="O114" i="2"/>
  <c r="O115" i="2"/>
  <c r="O116" i="2"/>
  <c r="O117" i="2"/>
  <c r="O118" i="2"/>
  <c r="O119" i="2"/>
  <c r="O120" i="2"/>
  <c r="O121" i="2"/>
  <c r="O122" i="2"/>
  <c r="O123" i="2"/>
  <c r="O124" i="2"/>
  <c r="O125" i="2"/>
  <c r="O126" i="2"/>
  <c r="O127" i="2"/>
  <c r="O128" i="2"/>
  <c r="O129" i="2"/>
  <c r="O130" i="2"/>
  <c r="O131" i="2"/>
  <c r="O132" i="2"/>
  <c r="O133" i="2"/>
  <c r="O134" i="2"/>
  <c r="O135" i="2"/>
  <c r="O136" i="2"/>
  <c r="O137" i="2"/>
  <c r="O138" i="2"/>
  <c r="O139" i="2"/>
  <c r="O140" i="2"/>
  <c r="O141" i="2"/>
  <c r="O142" i="2"/>
  <c r="O143" i="2"/>
  <c r="O144" i="2"/>
  <c r="O145" i="2"/>
  <c r="O146" i="2"/>
  <c r="O147" i="2"/>
  <c r="O148" i="2"/>
  <c r="O149" i="2"/>
  <c r="O150" i="2"/>
  <c r="O151" i="2"/>
  <c r="O152" i="2"/>
  <c r="O153" i="2"/>
  <c r="O154" i="2"/>
  <c r="O155" i="2"/>
  <c r="O156" i="2"/>
  <c r="O157" i="2"/>
  <c r="O158" i="2"/>
  <c r="O159" i="2"/>
  <c r="O160" i="2"/>
  <c r="O161" i="2"/>
  <c r="O162" i="2"/>
  <c r="O163" i="2"/>
  <c r="O164" i="2"/>
  <c r="O165" i="2"/>
  <c r="O166" i="2"/>
  <c r="O167" i="2"/>
  <c r="O168" i="2"/>
  <c r="O169" i="2"/>
  <c r="O170" i="2"/>
  <c r="O171" i="2"/>
  <c r="O172" i="2"/>
  <c r="O173" i="2"/>
  <c r="O174" i="2"/>
  <c r="O175" i="2"/>
  <c r="O176" i="2"/>
  <c r="O177" i="2"/>
  <c r="O178" i="2"/>
  <c r="O179" i="2"/>
  <c r="O180" i="2"/>
  <c r="O181" i="2"/>
  <c r="O182" i="2"/>
  <c r="O183" i="2"/>
  <c r="O184" i="2"/>
  <c r="O185" i="2"/>
  <c r="O186" i="2"/>
  <c r="O187" i="2"/>
  <c r="O188" i="2"/>
  <c r="O189" i="2"/>
  <c r="O190" i="2"/>
  <c r="O191" i="2"/>
  <c r="O192" i="2"/>
  <c r="O193" i="2"/>
  <c r="O194" i="2"/>
  <c r="O195" i="2"/>
  <c r="O196" i="2"/>
  <c r="O197" i="2"/>
  <c r="O198" i="2"/>
  <c r="O199" i="2"/>
  <c r="O200" i="2"/>
  <c r="O201" i="2"/>
  <c r="O202" i="2"/>
  <c r="O203" i="2"/>
  <c r="O204" i="2"/>
  <c r="O205" i="2"/>
  <c r="O206" i="2"/>
  <c r="O207" i="2"/>
  <c r="O208" i="2"/>
  <c r="O209" i="2"/>
  <c r="O210" i="2"/>
  <c r="O211" i="2"/>
  <c r="O212" i="2"/>
  <c r="O213" i="2"/>
  <c r="O214" i="2"/>
  <c r="O215" i="2"/>
  <c r="O216" i="2"/>
  <c r="O217" i="2"/>
  <c r="O218" i="2"/>
  <c r="O219" i="2"/>
  <c r="O220" i="2"/>
  <c r="O221" i="2"/>
  <c r="O222" i="2"/>
  <c r="O223" i="2"/>
  <c r="O224" i="2"/>
  <c r="O225" i="2"/>
  <c r="O226" i="2"/>
  <c r="O227" i="2"/>
  <c r="O228" i="2"/>
  <c r="O229" i="2"/>
  <c r="O230" i="2"/>
  <c r="O231" i="2"/>
  <c r="O232" i="2"/>
  <c r="O233" i="2"/>
  <c r="O234" i="2"/>
  <c r="O235" i="2"/>
  <c r="O236" i="2"/>
  <c r="O237" i="2"/>
  <c r="O238" i="2"/>
  <c r="O239" i="2"/>
  <c r="O240" i="2"/>
  <c r="O241" i="2"/>
  <c r="O242" i="2"/>
  <c r="O243" i="2"/>
  <c r="O244" i="2"/>
  <c r="O245" i="2"/>
  <c r="O246" i="2"/>
  <c r="O247" i="2"/>
  <c r="O248" i="2"/>
  <c r="O249" i="2"/>
  <c r="O250" i="2"/>
  <c r="O251" i="2"/>
  <c r="O252" i="2"/>
  <c r="O253" i="2"/>
  <c r="O254" i="2"/>
  <c r="O255" i="2"/>
  <c r="O256" i="2"/>
  <c r="O257" i="2"/>
  <c r="O258" i="2"/>
  <c r="O259" i="2"/>
  <c r="O260" i="2"/>
  <c r="O261" i="2"/>
  <c r="O262" i="2"/>
  <c r="O263" i="2"/>
  <c r="O264" i="2"/>
  <c r="O265" i="2"/>
  <c r="O266" i="2"/>
  <c r="O267" i="2"/>
  <c r="O268" i="2"/>
  <c r="O269" i="2"/>
  <c r="O270" i="2"/>
  <c r="O271" i="2"/>
  <c r="O272" i="2"/>
  <c r="O273" i="2"/>
  <c r="O274" i="2"/>
  <c r="O275" i="2"/>
  <c r="O276" i="2"/>
  <c r="O277" i="2"/>
  <c r="O278" i="2"/>
  <c r="O279" i="2"/>
  <c r="O280" i="2"/>
  <c r="O281" i="2"/>
  <c r="O282" i="2"/>
  <c r="O283" i="2"/>
  <c r="O284" i="2"/>
  <c r="O285" i="2"/>
  <c r="O286" i="2"/>
  <c r="O287" i="2"/>
  <c r="O288" i="2"/>
  <c r="O289" i="2"/>
  <c r="O290" i="2"/>
  <c r="O291" i="2"/>
  <c r="O292" i="2"/>
  <c r="O293" i="2"/>
  <c r="O294" i="2"/>
  <c r="O295" i="2"/>
  <c r="O296" i="2"/>
  <c r="O297" i="2"/>
  <c r="O298" i="2"/>
  <c r="O299" i="2"/>
  <c r="O300" i="2"/>
  <c r="O301" i="2"/>
  <c r="O302" i="2"/>
  <c r="O303" i="2"/>
  <c r="O304" i="2"/>
  <c r="O305" i="2"/>
  <c r="O306" i="2"/>
  <c r="O307" i="2"/>
  <c r="O308" i="2"/>
  <c r="O309" i="2"/>
  <c r="O310" i="2"/>
  <c r="O311" i="2"/>
  <c r="O312" i="2"/>
  <c r="O313" i="2"/>
  <c r="O314" i="2"/>
  <c r="O315" i="2"/>
  <c r="O316" i="2"/>
  <c r="O317" i="2"/>
  <c r="O318" i="2"/>
  <c r="O319" i="2"/>
  <c r="O320" i="2"/>
  <c r="O321" i="2"/>
  <c r="O322" i="2"/>
  <c r="O323" i="2"/>
  <c r="O324" i="2"/>
  <c r="O325" i="2"/>
  <c r="O326" i="2"/>
  <c r="O327" i="2"/>
  <c r="O328" i="2"/>
  <c r="O329" i="2"/>
  <c r="O330" i="2"/>
  <c r="O331" i="2"/>
  <c r="O332" i="2"/>
  <c r="O333" i="2"/>
  <c r="O334" i="2"/>
  <c r="O335" i="2"/>
  <c r="O336" i="2"/>
  <c r="O337" i="2"/>
  <c r="O338" i="2"/>
  <c r="O339" i="2"/>
  <c r="O340" i="2"/>
  <c r="O341" i="2"/>
  <c r="O342" i="2"/>
  <c r="O343" i="2"/>
  <c r="O344" i="2"/>
  <c r="O345" i="2"/>
  <c r="O346" i="2"/>
  <c r="O347" i="2"/>
  <c r="O348" i="2"/>
  <c r="O349" i="2"/>
  <c r="O350" i="2"/>
  <c r="O351" i="2"/>
  <c r="O352" i="2"/>
  <c r="O353" i="2"/>
  <c r="O354" i="2"/>
  <c r="O355" i="2"/>
  <c r="O356" i="2"/>
  <c r="O357" i="2"/>
  <c r="O358" i="2"/>
  <c r="O359" i="2"/>
  <c r="O360" i="2"/>
  <c r="O361" i="2"/>
  <c r="O362" i="2"/>
  <c r="O363" i="2"/>
  <c r="O364" i="2"/>
  <c r="O365" i="2"/>
  <c r="O366" i="2"/>
  <c r="O367" i="2"/>
  <c r="O368" i="2"/>
  <c r="O369" i="2"/>
  <c r="O370" i="2"/>
  <c r="O371" i="2"/>
  <c r="O372" i="2"/>
  <c r="O373" i="2"/>
  <c r="O374" i="2"/>
  <c r="O375" i="2"/>
  <c r="O376" i="2"/>
  <c r="O377" i="2"/>
  <c r="O378" i="2"/>
  <c r="O379" i="2"/>
  <c r="O380" i="2"/>
  <c r="O381" i="2"/>
  <c r="O382" i="2"/>
  <c r="O383" i="2"/>
  <c r="O384" i="2"/>
  <c r="O385" i="2"/>
  <c r="O386" i="2"/>
  <c r="O387" i="2"/>
  <c r="O388" i="2"/>
  <c r="O389" i="2"/>
  <c r="O390" i="2"/>
  <c r="O391" i="2"/>
  <c r="O392" i="2"/>
  <c r="O393" i="2"/>
  <c r="O394" i="2"/>
  <c r="O395" i="2"/>
  <c r="O396" i="2"/>
  <c r="O397" i="2"/>
  <c r="O398" i="2"/>
  <c r="O399" i="2"/>
  <c r="O400" i="2"/>
  <c r="O401" i="2"/>
  <c r="O402" i="2"/>
  <c r="O403" i="2"/>
  <c r="O404" i="2"/>
  <c r="O405" i="2"/>
  <c r="O406" i="2"/>
  <c r="O407" i="2"/>
  <c r="O408" i="2"/>
  <c r="O409" i="2"/>
  <c r="O410" i="2"/>
  <c r="O411" i="2"/>
  <c r="O412" i="2"/>
  <c r="O413" i="2"/>
  <c r="O414" i="2"/>
  <c r="O415" i="2"/>
  <c r="O416" i="2"/>
  <c r="O417" i="2"/>
  <c r="O418" i="2"/>
  <c r="O419" i="2"/>
  <c r="O420" i="2"/>
  <c r="O421" i="2"/>
  <c r="O422" i="2"/>
  <c r="O423" i="2"/>
  <c r="O424" i="2"/>
  <c r="O425" i="2"/>
  <c r="O426" i="2"/>
  <c r="O427" i="2"/>
  <c r="O428" i="2"/>
  <c r="O429" i="2"/>
  <c r="O430" i="2"/>
  <c r="O431" i="2"/>
  <c r="O432" i="2"/>
  <c r="O433" i="2"/>
  <c r="O434" i="2"/>
  <c r="O435" i="2"/>
  <c r="O436" i="2"/>
  <c r="O437" i="2"/>
  <c r="O438" i="2"/>
  <c r="O439" i="2"/>
  <c r="O440" i="2"/>
  <c r="O441" i="2"/>
  <c r="O442" i="2"/>
  <c r="O443" i="2"/>
  <c r="O444" i="2"/>
  <c r="O445" i="2"/>
  <c r="O446" i="2"/>
  <c r="O447" i="2"/>
  <c r="O448" i="2"/>
  <c r="O449" i="2"/>
  <c r="O450" i="2"/>
  <c r="O451" i="2"/>
  <c r="O452" i="2"/>
  <c r="O453" i="2"/>
  <c r="O454" i="2"/>
  <c r="O455" i="2"/>
  <c r="O456" i="2"/>
  <c r="O457" i="2"/>
  <c r="O458" i="2"/>
  <c r="O459" i="2"/>
  <c r="O460" i="2"/>
  <c r="O461" i="2"/>
  <c r="O462" i="2"/>
  <c r="O463" i="2"/>
  <c r="O464" i="2"/>
  <c r="O465" i="2"/>
  <c r="O466" i="2"/>
  <c r="O467" i="2"/>
  <c r="O468" i="2"/>
  <c r="O469" i="2"/>
  <c r="O470" i="2"/>
  <c r="O471" i="2"/>
  <c r="O472" i="2"/>
  <c r="O473" i="2"/>
  <c r="O474" i="2"/>
  <c r="O475" i="2"/>
  <c r="O476" i="2"/>
  <c r="O477" i="2"/>
  <c r="O478" i="2"/>
  <c r="O479" i="2"/>
  <c r="O480" i="2"/>
  <c r="O481" i="2"/>
  <c r="O482" i="2"/>
  <c r="O483" i="2"/>
  <c r="O484" i="2"/>
  <c r="O485" i="2"/>
  <c r="O486" i="2"/>
  <c r="O487" i="2"/>
  <c r="O488" i="2"/>
  <c r="O489" i="2"/>
  <c r="O490" i="2"/>
  <c r="O491" i="2"/>
  <c r="O492" i="2"/>
  <c r="O493" i="2"/>
  <c r="O494" i="2"/>
  <c r="O495" i="2"/>
  <c r="O496" i="2"/>
  <c r="O497" i="2"/>
  <c r="O498" i="2"/>
  <c r="O499" i="2"/>
  <c r="O500" i="2"/>
  <c r="O501" i="2"/>
  <c r="O502" i="2"/>
  <c r="O503" i="2"/>
  <c r="O504" i="2"/>
  <c r="O505" i="2"/>
  <c r="O506" i="2"/>
  <c r="O507" i="2"/>
  <c r="O508" i="2"/>
  <c r="O509" i="2"/>
  <c r="O510" i="2"/>
  <c r="O511" i="2"/>
  <c r="O512" i="2"/>
  <c r="O513" i="2"/>
  <c r="O514" i="2"/>
  <c r="O515" i="2"/>
  <c r="O516" i="2"/>
  <c r="O517" i="2"/>
  <c r="O518" i="2"/>
  <c r="O519" i="2"/>
  <c r="O520" i="2"/>
  <c r="O521" i="2"/>
  <c r="O522" i="2"/>
  <c r="O523" i="2"/>
  <c r="O524" i="2"/>
  <c r="O525" i="2"/>
  <c r="O526" i="2"/>
  <c r="O527" i="2"/>
  <c r="O528" i="2"/>
  <c r="K2" i="2"/>
  <c r="M2" i="2" s="1"/>
  <c r="K3" i="2"/>
  <c r="M3" i="2" s="1"/>
  <c r="K4" i="2"/>
  <c r="M4" i="2" s="1"/>
  <c r="K5" i="2"/>
  <c r="M5" i="2" s="1"/>
  <c r="K6" i="2"/>
  <c r="M6" i="2" s="1"/>
  <c r="K7" i="2"/>
  <c r="M7" i="2" s="1"/>
  <c r="K8" i="2"/>
  <c r="M8" i="2" s="1"/>
  <c r="K9" i="2"/>
  <c r="M9" i="2" s="1"/>
  <c r="K10" i="2"/>
  <c r="M10" i="2" s="1"/>
  <c r="K11" i="2"/>
  <c r="M11" i="2" s="1"/>
  <c r="K12" i="2"/>
  <c r="M12" i="2" s="1"/>
  <c r="K13" i="2"/>
  <c r="M13" i="2" s="1"/>
  <c r="K14" i="2"/>
  <c r="M14" i="2" s="1"/>
  <c r="K15" i="2"/>
  <c r="M15" i="2" s="1"/>
  <c r="K16" i="2"/>
  <c r="M16" i="2" s="1"/>
  <c r="K17" i="2"/>
  <c r="M17" i="2" s="1"/>
  <c r="K18" i="2"/>
  <c r="M18" i="2" s="1"/>
  <c r="K19" i="2"/>
  <c r="M19" i="2" s="1"/>
  <c r="K20" i="2"/>
  <c r="M20" i="2" s="1"/>
  <c r="K21" i="2"/>
  <c r="M21" i="2" s="1"/>
  <c r="K22" i="2"/>
  <c r="M22" i="2" s="1"/>
  <c r="K23" i="2"/>
  <c r="M23" i="2" s="1"/>
  <c r="K24" i="2"/>
  <c r="M24" i="2" s="1"/>
  <c r="K25" i="2"/>
  <c r="M25" i="2" s="1"/>
  <c r="K26" i="2"/>
  <c r="M26" i="2" s="1"/>
  <c r="K27" i="2"/>
  <c r="M27" i="2" s="1"/>
  <c r="K28" i="2"/>
  <c r="M28" i="2" s="1"/>
  <c r="K29" i="2"/>
  <c r="M29" i="2" s="1"/>
  <c r="K30" i="2"/>
  <c r="M30" i="2" s="1"/>
  <c r="K31" i="2"/>
  <c r="M31" i="2" s="1"/>
  <c r="K32" i="2"/>
  <c r="M32" i="2" s="1"/>
  <c r="K33" i="2"/>
  <c r="M33" i="2" s="1"/>
  <c r="K34" i="2"/>
  <c r="M34" i="2" s="1"/>
  <c r="K35" i="2"/>
  <c r="M35" i="2" s="1"/>
  <c r="K36" i="2"/>
  <c r="M36" i="2" s="1"/>
  <c r="K37" i="2"/>
  <c r="M37" i="2" s="1"/>
  <c r="K38" i="2"/>
  <c r="M38" i="2" s="1"/>
  <c r="K39" i="2"/>
  <c r="M39" i="2" s="1"/>
  <c r="K40" i="2"/>
  <c r="M40" i="2" s="1"/>
  <c r="K41" i="2"/>
  <c r="M41" i="2" s="1"/>
  <c r="K42" i="2"/>
  <c r="M42" i="2" s="1"/>
  <c r="K43" i="2"/>
  <c r="M43" i="2" s="1"/>
  <c r="K44" i="2"/>
  <c r="M44" i="2" s="1"/>
  <c r="K45" i="2"/>
  <c r="M45" i="2" s="1"/>
  <c r="K46" i="2"/>
  <c r="M46" i="2" s="1"/>
  <c r="K47" i="2"/>
  <c r="M47" i="2" s="1"/>
  <c r="K48" i="2"/>
  <c r="M48" i="2" s="1"/>
  <c r="K49" i="2"/>
  <c r="M49" i="2" s="1"/>
  <c r="K50" i="2"/>
  <c r="M50" i="2" s="1"/>
  <c r="K51" i="2"/>
  <c r="M51" i="2" s="1"/>
  <c r="K52" i="2"/>
  <c r="M52" i="2" s="1"/>
  <c r="K53" i="2"/>
  <c r="M53" i="2" s="1"/>
  <c r="K54" i="2"/>
  <c r="M54" i="2" s="1"/>
  <c r="K55" i="2"/>
  <c r="M55" i="2" s="1"/>
  <c r="K56" i="2"/>
  <c r="M56" i="2" s="1"/>
  <c r="K57" i="2"/>
  <c r="M57" i="2" s="1"/>
  <c r="K58" i="2"/>
  <c r="M58" i="2" s="1"/>
  <c r="K59" i="2"/>
  <c r="M59" i="2" s="1"/>
  <c r="K60" i="2"/>
  <c r="M60" i="2" s="1"/>
  <c r="K61" i="2"/>
  <c r="M61" i="2" s="1"/>
  <c r="K62" i="2"/>
  <c r="M62" i="2" s="1"/>
  <c r="K63" i="2"/>
  <c r="M63" i="2" s="1"/>
  <c r="K64" i="2"/>
  <c r="M64" i="2" s="1"/>
  <c r="K65" i="2"/>
  <c r="M65" i="2" s="1"/>
  <c r="K66" i="2"/>
  <c r="M66" i="2" s="1"/>
  <c r="K67" i="2"/>
  <c r="M67" i="2" s="1"/>
  <c r="K68" i="2"/>
  <c r="M68" i="2" s="1"/>
  <c r="K69" i="2"/>
  <c r="M69" i="2" s="1"/>
  <c r="K70" i="2"/>
  <c r="M70" i="2" s="1"/>
  <c r="K71" i="2"/>
  <c r="M71" i="2" s="1"/>
  <c r="K72" i="2"/>
  <c r="M72" i="2" s="1"/>
  <c r="K73" i="2"/>
  <c r="M73" i="2" s="1"/>
  <c r="K74" i="2"/>
  <c r="M74" i="2" s="1"/>
  <c r="K75" i="2"/>
  <c r="M75" i="2" s="1"/>
  <c r="K76" i="2"/>
  <c r="M76" i="2" s="1"/>
  <c r="K77" i="2"/>
  <c r="M77" i="2" s="1"/>
  <c r="K78" i="2"/>
  <c r="M78" i="2" s="1"/>
  <c r="K79" i="2"/>
  <c r="M79" i="2" s="1"/>
  <c r="K80" i="2"/>
  <c r="M80" i="2" s="1"/>
  <c r="K81" i="2"/>
  <c r="M81" i="2" s="1"/>
  <c r="K82" i="2"/>
  <c r="M82" i="2" s="1"/>
  <c r="K83" i="2"/>
  <c r="M83" i="2" s="1"/>
  <c r="K84" i="2"/>
  <c r="M84" i="2" s="1"/>
  <c r="K85" i="2"/>
  <c r="M85" i="2" s="1"/>
  <c r="K86" i="2"/>
  <c r="M86" i="2" s="1"/>
  <c r="K87" i="2"/>
  <c r="M87" i="2" s="1"/>
  <c r="K88" i="2"/>
  <c r="M88" i="2" s="1"/>
  <c r="K89" i="2"/>
  <c r="M89" i="2" s="1"/>
  <c r="K90" i="2"/>
  <c r="M90" i="2" s="1"/>
  <c r="K91" i="2"/>
  <c r="M91" i="2" s="1"/>
  <c r="K92" i="2"/>
  <c r="M92" i="2" s="1"/>
  <c r="K93" i="2"/>
  <c r="M93" i="2" s="1"/>
  <c r="K94" i="2"/>
  <c r="M94" i="2" s="1"/>
  <c r="K95" i="2"/>
  <c r="M95" i="2" s="1"/>
  <c r="K96" i="2"/>
  <c r="M96" i="2" s="1"/>
  <c r="K97" i="2"/>
  <c r="M97" i="2" s="1"/>
  <c r="K98" i="2"/>
  <c r="M98" i="2" s="1"/>
  <c r="K99" i="2"/>
  <c r="M99" i="2" s="1"/>
  <c r="K100" i="2"/>
  <c r="M100" i="2" s="1"/>
  <c r="K101" i="2"/>
  <c r="M101" i="2" s="1"/>
  <c r="K102" i="2"/>
  <c r="M102" i="2" s="1"/>
  <c r="K103" i="2"/>
  <c r="M103" i="2" s="1"/>
  <c r="K104" i="2"/>
  <c r="M104" i="2" s="1"/>
  <c r="K105" i="2"/>
  <c r="M105" i="2" s="1"/>
  <c r="K106" i="2"/>
  <c r="M106" i="2" s="1"/>
  <c r="K107" i="2"/>
  <c r="M107" i="2" s="1"/>
  <c r="K108" i="2"/>
  <c r="M108" i="2" s="1"/>
  <c r="K109" i="2"/>
  <c r="M109" i="2" s="1"/>
  <c r="K110" i="2"/>
  <c r="M110" i="2" s="1"/>
  <c r="K111" i="2"/>
  <c r="M111" i="2" s="1"/>
  <c r="K112" i="2"/>
  <c r="M112" i="2" s="1"/>
  <c r="K113" i="2"/>
  <c r="M113" i="2" s="1"/>
  <c r="K114" i="2"/>
  <c r="M114" i="2" s="1"/>
  <c r="K115" i="2"/>
  <c r="M115" i="2" s="1"/>
  <c r="K116" i="2"/>
  <c r="M116" i="2" s="1"/>
  <c r="K117" i="2"/>
  <c r="M117" i="2" s="1"/>
  <c r="K118" i="2"/>
  <c r="M118" i="2" s="1"/>
  <c r="K119" i="2"/>
  <c r="M119" i="2" s="1"/>
  <c r="K120" i="2"/>
  <c r="M120" i="2" s="1"/>
  <c r="K121" i="2"/>
  <c r="M121" i="2" s="1"/>
  <c r="K122" i="2"/>
  <c r="M122" i="2" s="1"/>
  <c r="K123" i="2"/>
  <c r="M123" i="2" s="1"/>
  <c r="K124" i="2"/>
  <c r="M124" i="2" s="1"/>
  <c r="K125" i="2"/>
  <c r="M125" i="2" s="1"/>
  <c r="K126" i="2"/>
  <c r="M126" i="2" s="1"/>
  <c r="K127" i="2"/>
  <c r="M127" i="2" s="1"/>
  <c r="K128" i="2"/>
  <c r="M128" i="2" s="1"/>
  <c r="K129" i="2"/>
  <c r="M129" i="2" s="1"/>
  <c r="K130" i="2"/>
  <c r="M130" i="2" s="1"/>
  <c r="K131" i="2"/>
  <c r="M131" i="2" s="1"/>
  <c r="K132" i="2"/>
  <c r="M132" i="2" s="1"/>
  <c r="K133" i="2"/>
  <c r="M133" i="2" s="1"/>
  <c r="K134" i="2"/>
  <c r="M134" i="2" s="1"/>
  <c r="K135" i="2"/>
  <c r="M135" i="2" s="1"/>
  <c r="K136" i="2"/>
  <c r="M136" i="2" s="1"/>
  <c r="K137" i="2"/>
  <c r="M137" i="2" s="1"/>
  <c r="K138" i="2"/>
  <c r="M138" i="2" s="1"/>
  <c r="K139" i="2"/>
  <c r="M139" i="2" s="1"/>
  <c r="K140" i="2"/>
  <c r="M140" i="2" s="1"/>
  <c r="K141" i="2"/>
  <c r="M141" i="2" s="1"/>
  <c r="K142" i="2"/>
  <c r="M142" i="2" s="1"/>
  <c r="K143" i="2"/>
  <c r="M143" i="2" s="1"/>
  <c r="K144" i="2"/>
  <c r="M144" i="2" s="1"/>
  <c r="K145" i="2"/>
  <c r="M145" i="2" s="1"/>
  <c r="K146" i="2"/>
  <c r="M146" i="2" s="1"/>
  <c r="K147" i="2"/>
  <c r="M147" i="2" s="1"/>
  <c r="K148" i="2"/>
  <c r="M148" i="2" s="1"/>
  <c r="K149" i="2"/>
  <c r="M149" i="2" s="1"/>
  <c r="K150" i="2"/>
  <c r="M150" i="2" s="1"/>
  <c r="K151" i="2"/>
  <c r="M151" i="2" s="1"/>
  <c r="K152" i="2"/>
  <c r="M152" i="2" s="1"/>
  <c r="K153" i="2"/>
  <c r="M153" i="2" s="1"/>
  <c r="K154" i="2"/>
  <c r="M154" i="2" s="1"/>
  <c r="K155" i="2"/>
  <c r="M155" i="2" s="1"/>
  <c r="K156" i="2"/>
  <c r="M156" i="2" s="1"/>
  <c r="K157" i="2"/>
  <c r="M157" i="2" s="1"/>
  <c r="K158" i="2"/>
  <c r="M158" i="2" s="1"/>
  <c r="K159" i="2"/>
  <c r="M159" i="2" s="1"/>
  <c r="K160" i="2"/>
  <c r="M160" i="2" s="1"/>
  <c r="K161" i="2"/>
  <c r="M161" i="2" s="1"/>
  <c r="K162" i="2"/>
  <c r="M162" i="2" s="1"/>
  <c r="K163" i="2"/>
  <c r="M163" i="2" s="1"/>
  <c r="K164" i="2"/>
  <c r="M164" i="2" s="1"/>
  <c r="K165" i="2"/>
  <c r="M165" i="2" s="1"/>
  <c r="K166" i="2"/>
  <c r="M166" i="2" s="1"/>
  <c r="K167" i="2"/>
  <c r="M167" i="2" s="1"/>
  <c r="K168" i="2"/>
  <c r="M168" i="2" s="1"/>
  <c r="K169" i="2"/>
  <c r="M169" i="2" s="1"/>
  <c r="K170" i="2"/>
  <c r="M170" i="2" s="1"/>
  <c r="K171" i="2"/>
  <c r="M171" i="2" s="1"/>
  <c r="K172" i="2"/>
  <c r="M172" i="2" s="1"/>
  <c r="K173" i="2"/>
  <c r="M173" i="2" s="1"/>
  <c r="K174" i="2"/>
  <c r="M174" i="2" s="1"/>
  <c r="K175" i="2"/>
  <c r="M175" i="2" s="1"/>
  <c r="K176" i="2"/>
  <c r="M176" i="2" s="1"/>
  <c r="K177" i="2"/>
  <c r="M177" i="2" s="1"/>
  <c r="K178" i="2"/>
  <c r="M178" i="2" s="1"/>
  <c r="K179" i="2"/>
  <c r="M179" i="2" s="1"/>
  <c r="K180" i="2"/>
  <c r="M180" i="2" s="1"/>
  <c r="K181" i="2"/>
  <c r="M181" i="2" s="1"/>
  <c r="K182" i="2"/>
  <c r="M182" i="2" s="1"/>
  <c r="K183" i="2"/>
  <c r="M183" i="2" s="1"/>
  <c r="K184" i="2"/>
  <c r="M184" i="2" s="1"/>
  <c r="K185" i="2"/>
  <c r="M185" i="2" s="1"/>
  <c r="K186" i="2"/>
  <c r="M186" i="2" s="1"/>
  <c r="K187" i="2"/>
  <c r="M187" i="2" s="1"/>
  <c r="K188" i="2"/>
  <c r="M188" i="2" s="1"/>
  <c r="K189" i="2"/>
  <c r="M189" i="2" s="1"/>
  <c r="K190" i="2"/>
  <c r="M190" i="2" s="1"/>
  <c r="K191" i="2"/>
  <c r="M191" i="2" s="1"/>
  <c r="K192" i="2"/>
  <c r="M192" i="2" s="1"/>
  <c r="K193" i="2"/>
  <c r="M193" i="2" s="1"/>
  <c r="K194" i="2"/>
  <c r="M194" i="2" s="1"/>
  <c r="K195" i="2"/>
  <c r="M195" i="2" s="1"/>
  <c r="K196" i="2"/>
  <c r="M196" i="2" s="1"/>
  <c r="K197" i="2"/>
  <c r="M197" i="2" s="1"/>
  <c r="K198" i="2"/>
  <c r="M198" i="2" s="1"/>
  <c r="K199" i="2"/>
  <c r="M199" i="2" s="1"/>
  <c r="K200" i="2"/>
  <c r="M200" i="2" s="1"/>
  <c r="K201" i="2"/>
  <c r="M201" i="2" s="1"/>
  <c r="K202" i="2"/>
  <c r="M202" i="2" s="1"/>
  <c r="K203" i="2"/>
  <c r="M203" i="2" s="1"/>
  <c r="K204" i="2"/>
  <c r="M204" i="2" s="1"/>
  <c r="K205" i="2"/>
  <c r="M205" i="2" s="1"/>
  <c r="K206" i="2"/>
  <c r="M206" i="2" s="1"/>
  <c r="K207" i="2"/>
  <c r="M207" i="2" s="1"/>
  <c r="K208" i="2"/>
  <c r="M208" i="2" s="1"/>
  <c r="K209" i="2"/>
  <c r="M209" i="2" s="1"/>
  <c r="K210" i="2"/>
  <c r="M210" i="2" s="1"/>
  <c r="K211" i="2"/>
  <c r="M211" i="2" s="1"/>
  <c r="K212" i="2"/>
  <c r="M212" i="2" s="1"/>
  <c r="K213" i="2"/>
  <c r="M213" i="2" s="1"/>
  <c r="K214" i="2"/>
  <c r="M214" i="2" s="1"/>
  <c r="K215" i="2"/>
  <c r="M215" i="2" s="1"/>
  <c r="K216" i="2"/>
  <c r="M216" i="2" s="1"/>
  <c r="K217" i="2"/>
  <c r="M217" i="2" s="1"/>
  <c r="K218" i="2"/>
  <c r="M218" i="2" s="1"/>
  <c r="K219" i="2"/>
  <c r="M219" i="2" s="1"/>
  <c r="K220" i="2"/>
  <c r="M220" i="2" s="1"/>
  <c r="K221" i="2"/>
  <c r="M221" i="2" s="1"/>
  <c r="K222" i="2"/>
  <c r="M222" i="2" s="1"/>
  <c r="K223" i="2"/>
  <c r="M223" i="2" s="1"/>
  <c r="K224" i="2"/>
  <c r="M224" i="2" s="1"/>
  <c r="K225" i="2"/>
  <c r="M225" i="2" s="1"/>
  <c r="K226" i="2"/>
  <c r="M226" i="2" s="1"/>
  <c r="K227" i="2"/>
  <c r="M227" i="2" s="1"/>
  <c r="K228" i="2"/>
  <c r="M228" i="2" s="1"/>
  <c r="K229" i="2"/>
  <c r="M229" i="2" s="1"/>
  <c r="K230" i="2"/>
  <c r="M230" i="2" s="1"/>
  <c r="K231" i="2"/>
  <c r="M231" i="2" s="1"/>
  <c r="K232" i="2"/>
  <c r="M232" i="2" s="1"/>
  <c r="K233" i="2"/>
  <c r="M233" i="2" s="1"/>
  <c r="K234" i="2"/>
  <c r="M234" i="2" s="1"/>
  <c r="K235" i="2"/>
  <c r="M235" i="2" s="1"/>
  <c r="K236" i="2"/>
  <c r="M236" i="2" s="1"/>
  <c r="K237" i="2"/>
  <c r="M237" i="2" s="1"/>
  <c r="K238" i="2"/>
  <c r="M238" i="2" s="1"/>
  <c r="K239" i="2"/>
  <c r="M239" i="2" s="1"/>
  <c r="K240" i="2"/>
  <c r="M240" i="2" s="1"/>
  <c r="K241" i="2"/>
  <c r="M241" i="2" s="1"/>
  <c r="K242" i="2"/>
  <c r="M242" i="2" s="1"/>
  <c r="K243" i="2"/>
  <c r="M243" i="2" s="1"/>
  <c r="K244" i="2"/>
  <c r="M244" i="2" s="1"/>
  <c r="K245" i="2"/>
  <c r="M245" i="2" s="1"/>
  <c r="K246" i="2"/>
  <c r="M246" i="2" s="1"/>
  <c r="K247" i="2"/>
  <c r="M247" i="2" s="1"/>
  <c r="K248" i="2"/>
  <c r="M248" i="2" s="1"/>
  <c r="K249" i="2"/>
  <c r="M249" i="2" s="1"/>
  <c r="K250" i="2"/>
  <c r="M250" i="2" s="1"/>
  <c r="K251" i="2"/>
  <c r="M251" i="2" s="1"/>
  <c r="K252" i="2"/>
  <c r="M252" i="2" s="1"/>
  <c r="K253" i="2"/>
  <c r="M253" i="2" s="1"/>
  <c r="K254" i="2"/>
  <c r="M254" i="2" s="1"/>
  <c r="K255" i="2"/>
  <c r="M255" i="2" s="1"/>
  <c r="K256" i="2"/>
  <c r="M256" i="2" s="1"/>
  <c r="K257" i="2"/>
  <c r="M257" i="2" s="1"/>
  <c r="K258" i="2"/>
  <c r="M258" i="2" s="1"/>
  <c r="K259" i="2"/>
  <c r="M259" i="2" s="1"/>
  <c r="K260" i="2"/>
  <c r="M260" i="2" s="1"/>
  <c r="K261" i="2"/>
  <c r="M261" i="2" s="1"/>
  <c r="K262" i="2"/>
  <c r="M262" i="2" s="1"/>
  <c r="K263" i="2"/>
  <c r="M263" i="2" s="1"/>
  <c r="K264" i="2"/>
  <c r="M264" i="2" s="1"/>
  <c r="K265" i="2"/>
  <c r="M265" i="2" s="1"/>
  <c r="K266" i="2"/>
  <c r="M266" i="2" s="1"/>
  <c r="K267" i="2"/>
  <c r="M267" i="2" s="1"/>
  <c r="K268" i="2"/>
  <c r="M268" i="2" s="1"/>
  <c r="K269" i="2"/>
  <c r="M269" i="2" s="1"/>
  <c r="K270" i="2"/>
  <c r="M270" i="2" s="1"/>
  <c r="K271" i="2"/>
  <c r="M271" i="2" s="1"/>
  <c r="K272" i="2"/>
  <c r="M272" i="2" s="1"/>
  <c r="K273" i="2"/>
  <c r="M273" i="2" s="1"/>
  <c r="K274" i="2"/>
  <c r="M274" i="2" s="1"/>
  <c r="K275" i="2"/>
  <c r="M275" i="2" s="1"/>
  <c r="K276" i="2"/>
  <c r="M276" i="2" s="1"/>
  <c r="K277" i="2"/>
  <c r="M277" i="2" s="1"/>
  <c r="K278" i="2"/>
  <c r="M278" i="2" s="1"/>
  <c r="K279" i="2"/>
  <c r="M279" i="2" s="1"/>
  <c r="K280" i="2"/>
  <c r="M280" i="2" s="1"/>
  <c r="K281" i="2"/>
  <c r="M281" i="2" s="1"/>
  <c r="K282" i="2"/>
  <c r="M282" i="2" s="1"/>
  <c r="K283" i="2"/>
  <c r="M283" i="2" s="1"/>
  <c r="K284" i="2"/>
  <c r="M284" i="2" s="1"/>
  <c r="K285" i="2"/>
  <c r="M285" i="2" s="1"/>
  <c r="K286" i="2"/>
  <c r="M286" i="2" s="1"/>
  <c r="K287" i="2"/>
  <c r="M287" i="2" s="1"/>
  <c r="K288" i="2"/>
  <c r="M288" i="2" s="1"/>
  <c r="K289" i="2"/>
  <c r="M289" i="2" s="1"/>
  <c r="K290" i="2"/>
  <c r="M290" i="2" s="1"/>
  <c r="K291" i="2"/>
  <c r="M291" i="2" s="1"/>
  <c r="K292" i="2"/>
  <c r="M292" i="2" s="1"/>
  <c r="K293" i="2"/>
  <c r="M293" i="2" s="1"/>
  <c r="K294" i="2"/>
  <c r="M294" i="2" s="1"/>
  <c r="K295" i="2"/>
  <c r="M295" i="2" s="1"/>
  <c r="K296" i="2"/>
  <c r="M296" i="2" s="1"/>
  <c r="K297" i="2"/>
  <c r="M297" i="2" s="1"/>
  <c r="K298" i="2"/>
  <c r="M298" i="2" s="1"/>
  <c r="K299" i="2"/>
  <c r="M299" i="2" s="1"/>
  <c r="K300" i="2"/>
  <c r="M300" i="2" s="1"/>
  <c r="K301" i="2"/>
  <c r="M301" i="2" s="1"/>
  <c r="K302" i="2"/>
  <c r="M302" i="2" s="1"/>
  <c r="K303" i="2"/>
  <c r="M303" i="2" s="1"/>
  <c r="K304" i="2"/>
  <c r="M304" i="2" s="1"/>
  <c r="K305" i="2"/>
  <c r="M305" i="2" s="1"/>
  <c r="K306" i="2"/>
  <c r="M306" i="2" s="1"/>
  <c r="K307" i="2"/>
  <c r="M307" i="2" s="1"/>
  <c r="K308" i="2"/>
  <c r="M308" i="2" s="1"/>
  <c r="K309" i="2"/>
  <c r="M309" i="2" s="1"/>
  <c r="K310" i="2"/>
  <c r="M310" i="2" s="1"/>
  <c r="K311" i="2"/>
  <c r="M311" i="2" s="1"/>
  <c r="K312" i="2"/>
  <c r="M312" i="2" s="1"/>
  <c r="K313" i="2"/>
  <c r="M313" i="2" s="1"/>
  <c r="K314" i="2"/>
  <c r="M314" i="2" s="1"/>
  <c r="K315" i="2"/>
  <c r="M315" i="2" s="1"/>
  <c r="K316" i="2"/>
  <c r="M316" i="2" s="1"/>
  <c r="K317" i="2"/>
  <c r="M317" i="2" s="1"/>
  <c r="K318" i="2"/>
  <c r="M318" i="2" s="1"/>
  <c r="K319" i="2"/>
  <c r="M319" i="2" s="1"/>
  <c r="K320" i="2"/>
  <c r="M320" i="2" s="1"/>
  <c r="K321" i="2"/>
  <c r="M321" i="2" s="1"/>
  <c r="K322" i="2"/>
  <c r="M322" i="2" s="1"/>
  <c r="K323" i="2"/>
  <c r="M323" i="2" s="1"/>
  <c r="K324" i="2"/>
  <c r="M324" i="2" s="1"/>
  <c r="K325" i="2"/>
  <c r="M325" i="2" s="1"/>
  <c r="K326" i="2"/>
  <c r="M326" i="2" s="1"/>
  <c r="K327" i="2"/>
  <c r="M327" i="2" s="1"/>
  <c r="K328" i="2"/>
  <c r="M328" i="2" s="1"/>
  <c r="K329" i="2"/>
  <c r="M329" i="2" s="1"/>
  <c r="K330" i="2"/>
  <c r="M330" i="2" s="1"/>
  <c r="K331" i="2"/>
  <c r="M331" i="2" s="1"/>
  <c r="K332" i="2"/>
  <c r="M332" i="2" s="1"/>
  <c r="K333" i="2"/>
  <c r="M333" i="2" s="1"/>
  <c r="K334" i="2"/>
  <c r="M334" i="2" s="1"/>
  <c r="K335" i="2"/>
  <c r="M335" i="2" s="1"/>
  <c r="K336" i="2"/>
  <c r="M336" i="2" s="1"/>
  <c r="K337" i="2"/>
  <c r="M337" i="2" s="1"/>
  <c r="K338" i="2"/>
  <c r="M338" i="2" s="1"/>
  <c r="K339" i="2"/>
  <c r="M339" i="2" s="1"/>
  <c r="K340" i="2"/>
  <c r="M340" i="2" s="1"/>
  <c r="K341" i="2"/>
  <c r="M341" i="2" s="1"/>
  <c r="K342" i="2"/>
  <c r="M342" i="2" s="1"/>
  <c r="K343" i="2"/>
  <c r="M343" i="2" s="1"/>
  <c r="K344" i="2"/>
  <c r="M344" i="2" s="1"/>
  <c r="K345" i="2"/>
  <c r="M345" i="2" s="1"/>
  <c r="K346" i="2"/>
  <c r="M346" i="2" s="1"/>
  <c r="K347" i="2"/>
  <c r="M347" i="2" s="1"/>
  <c r="K348" i="2"/>
  <c r="M348" i="2" s="1"/>
  <c r="K349" i="2"/>
  <c r="M349" i="2" s="1"/>
  <c r="K350" i="2"/>
  <c r="M350" i="2" s="1"/>
  <c r="K351" i="2"/>
  <c r="M351" i="2" s="1"/>
  <c r="K352" i="2"/>
  <c r="M352" i="2" s="1"/>
  <c r="K353" i="2"/>
  <c r="M353" i="2" s="1"/>
  <c r="K354" i="2"/>
  <c r="M354" i="2" s="1"/>
  <c r="K355" i="2"/>
  <c r="M355" i="2" s="1"/>
  <c r="K356" i="2"/>
  <c r="M356" i="2" s="1"/>
  <c r="K357" i="2"/>
  <c r="M357" i="2" s="1"/>
  <c r="K358" i="2"/>
  <c r="M358" i="2" s="1"/>
  <c r="K359" i="2"/>
  <c r="M359" i="2" s="1"/>
  <c r="K360" i="2"/>
  <c r="M360" i="2" s="1"/>
  <c r="K361" i="2"/>
  <c r="M361" i="2" s="1"/>
  <c r="K362" i="2"/>
  <c r="M362" i="2" s="1"/>
  <c r="K363" i="2"/>
  <c r="M363" i="2" s="1"/>
  <c r="K364" i="2"/>
  <c r="M364" i="2" s="1"/>
  <c r="K365" i="2"/>
  <c r="M365" i="2" s="1"/>
  <c r="K366" i="2"/>
  <c r="M366" i="2" s="1"/>
  <c r="K367" i="2"/>
  <c r="M367" i="2" s="1"/>
  <c r="K368" i="2"/>
  <c r="M368" i="2" s="1"/>
  <c r="K369" i="2"/>
  <c r="M369" i="2" s="1"/>
  <c r="K370" i="2"/>
  <c r="M370" i="2" s="1"/>
  <c r="K371" i="2"/>
  <c r="M371" i="2" s="1"/>
  <c r="K372" i="2"/>
  <c r="M372" i="2" s="1"/>
  <c r="K373" i="2"/>
  <c r="M373" i="2" s="1"/>
  <c r="K374" i="2"/>
  <c r="M374" i="2" s="1"/>
  <c r="K375" i="2"/>
  <c r="M375" i="2" s="1"/>
  <c r="K376" i="2"/>
  <c r="M376" i="2" s="1"/>
  <c r="K377" i="2"/>
  <c r="M377" i="2" s="1"/>
  <c r="K378" i="2"/>
  <c r="M378" i="2" s="1"/>
  <c r="K379" i="2"/>
  <c r="M379" i="2" s="1"/>
  <c r="K380" i="2"/>
  <c r="M380" i="2" s="1"/>
  <c r="K381" i="2"/>
  <c r="M381" i="2" s="1"/>
  <c r="K382" i="2"/>
  <c r="M382" i="2" s="1"/>
  <c r="K383" i="2"/>
  <c r="M383" i="2" s="1"/>
  <c r="K384" i="2"/>
  <c r="M384" i="2" s="1"/>
  <c r="K385" i="2"/>
  <c r="M385" i="2" s="1"/>
  <c r="K386" i="2"/>
  <c r="M386" i="2" s="1"/>
  <c r="K387" i="2"/>
  <c r="M387" i="2" s="1"/>
  <c r="K388" i="2"/>
  <c r="M388" i="2" s="1"/>
  <c r="K389" i="2"/>
  <c r="M389" i="2" s="1"/>
  <c r="K390" i="2"/>
  <c r="M390" i="2" s="1"/>
  <c r="K391" i="2"/>
  <c r="M391" i="2" s="1"/>
  <c r="K392" i="2"/>
  <c r="M392" i="2" s="1"/>
  <c r="K393" i="2"/>
  <c r="M393" i="2" s="1"/>
  <c r="K394" i="2"/>
  <c r="M394" i="2" s="1"/>
  <c r="K395" i="2"/>
  <c r="M395" i="2" s="1"/>
  <c r="K396" i="2"/>
  <c r="M396" i="2" s="1"/>
  <c r="K397" i="2"/>
  <c r="M397" i="2" s="1"/>
  <c r="K398" i="2"/>
  <c r="M398" i="2" s="1"/>
  <c r="K399" i="2"/>
  <c r="M399" i="2" s="1"/>
  <c r="K400" i="2"/>
  <c r="M400" i="2" s="1"/>
  <c r="K401" i="2"/>
  <c r="M401" i="2" s="1"/>
  <c r="K402" i="2"/>
  <c r="M402" i="2" s="1"/>
  <c r="K403" i="2"/>
  <c r="M403" i="2" s="1"/>
  <c r="K404" i="2"/>
  <c r="M404" i="2" s="1"/>
  <c r="K405" i="2"/>
  <c r="M405" i="2" s="1"/>
  <c r="K406" i="2"/>
  <c r="M406" i="2" s="1"/>
  <c r="K407" i="2"/>
  <c r="M407" i="2" s="1"/>
  <c r="K408" i="2"/>
  <c r="M408" i="2" s="1"/>
  <c r="K409" i="2"/>
  <c r="M409" i="2" s="1"/>
  <c r="K410" i="2"/>
  <c r="M410" i="2" s="1"/>
  <c r="K411" i="2"/>
  <c r="M411" i="2" s="1"/>
  <c r="K412" i="2"/>
  <c r="M412" i="2" s="1"/>
  <c r="K413" i="2"/>
  <c r="M413" i="2" s="1"/>
  <c r="K414" i="2"/>
  <c r="M414" i="2" s="1"/>
  <c r="K415" i="2"/>
  <c r="M415" i="2" s="1"/>
  <c r="K416" i="2"/>
  <c r="M416" i="2" s="1"/>
  <c r="K417" i="2"/>
  <c r="M417" i="2" s="1"/>
  <c r="K418" i="2"/>
  <c r="M418" i="2" s="1"/>
  <c r="K419" i="2"/>
  <c r="M419" i="2" s="1"/>
  <c r="K420" i="2"/>
  <c r="M420" i="2" s="1"/>
  <c r="K421" i="2"/>
  <c r="M421" i="2" s="1"/>
  <c r="K422" i="2"/>
  <c r="M422" i="2" s="1"/>
  <c r="K423" i="2"/>
  <c r="M423" i="2" s="1"/>
  <c r="K424" i="2"/>
  <c r="M424" i="2" s="1"/>
  <c r="K425" i="2"/>
  <c r="M425" i="2" s="1"/>
  <c r="K426" i="2"/>
  <c r="M426" i="2" s="1"/>
  <c r="K427" i="2"/>
  <c r="M427" i="2" s="1"/>
  <c r="K428" i="2"/>
  <c r="M428" i="2" s="1"/>
  <c r="K429" i="2"/>
  <c r="M429" i="2" s="1"/>
  <c r="K430" i="2"/>
  <c r="M430" i="2" s="1"/>
  <c r="K431" i="2"/>
  <c r="M431" i="2" s="1"/>
  <c r="K432" i="2"/>
  <c r="M432" i="2" s="1"/>
  <c r="K433" i="2"/>
  <c r="M433" i="2" s="1"/>
  <c r="K434" i="2"/>
  <c r="M434" i="2" s="1"/>
  <c r="K435" i="2"/>
  <c r="M435" i="2" s="1"/>
  <c r="K436" i="2"/>
  <c r="M436" i="2" s="1"/>
  <c r="K437" i="2"/>
  <c r="M437" i="2" s="1"/>
  <c r="K438" i="2"/>
  <c r="M438" i="2" s="1"/>
  <c r="K439" i="2"/>
  <c r="M439" i="2" s="1"/>
  <c r="K440" i="2"/>
  <c r="M440" i="2" s="1"/>
  <c r="K441" i="2"/>
  <c r="M441" i="2" s="1"/>
  <c r="K442" i="2"/>
  <c r="M442" i="2" s="1"/>
  <c r="K443" i="2"/>
  <c r="M443" i="2" s="1"/>
  <c r="K444" i="2"/>
  <c r="M444" i="2" s="1"/>
  <c r="K445" i="2"/>
  <c r="M445" i="2" s="1"/>
  <c r="K446" i="2"/>
  <c r="M446" i="2" s="1"/>
  <c r="K447" i="2"/>
  <c r="M447" i="2" s="1"/>
  <c r="K448" i="2"/>
  <c r="M448" i="2" s="1"/>
  <c r="K449" i="2"/>
  <c r="M449" i="2" s="1"/>
  <c r="K450" i="2"/>
  <c r="M450" i="2" s="1"/>
  <c r="K451" i="2"/>
  <c r="M451" i="2" s="1"/>
  <c r="K452" i="2"/>
  <c r="M452" i="2" s="1"/>
  <c r="K453" i="2"/>
  <c r="M453" i="2" s="1"/>
  <c r="K454" i="2"/>
  <c r="M454" i="2" s="1"/>
  <c r="K455" i="2"/>
  <c r="M455" i="2" s="1"/>
  <c r="K456" i="2"/>
  <c r="M456" i="2" s="1"/>
  <c r="K457" i="2"/>
  <c r="M457" i="2" s="1"/>
  <c r="K458" i="2"/>
  <c r="M458" i="2" s="1"/>
  <c r="K459" i="2"/>
  <c r="M459" i="2" s="1"/>
  <c r="K460" i="2"/>
  <c r="M460" i="2" s="1"/>
  <c r="K461" i="2"/>
  <c r="M461" i="2" s="1"/>
  <c r="K462" i="2"/>
  <c r="M462" i="2" s="1"/>
  <c r="K463" i="2"/>
  <c r="M463" i="2" s="1"/>
  <c r="K464" i="2"/>
  <c r="M464" i="2" s="1"/>
  <c r="K465" i="2"/>
  <c r="M465" i="2" s="1"/>
  <c r="K466" i="2"/>
  <c r="M466" i="2" s="1"/>
  <c r="K467" i="2"/>
  <c r="M467" i="2" s="1"/>
  <c r="K468" i="2"/>
  <c r="M468" i="2" s="1"/>
  <c r="K469" i="2"/>
  <c r="M469" i="2" s="1"/>
  <c r="K470" i="2"/>
  <c r="M470" i="2" s="1"/>
  <c r="K471" i="2"/>
  <c r="M471" i="2" s="1"/>
  <c r="K472" i="2"/>
  <c r="M472" i="2" s="1"/>
  <c r="K473" i="2"/>
  <c r="M473" i="2" s="1"/>
  <c r="K474" i="2"/>
  <c r="M474" i="2" s="1"/>
  <c r="K475" i="2"/>
  <c r="M475" i="2" s="1"/>
  <c r="K476" i="2"/>
  <c r="M476" i="2" s="1"/>
  <c r="K477" i="2"/>
  <c r="M477" i="2" s="1"/>
  <c r="K478" i="2"/>
  <c r="M478" i="2" s="1"/>
  <c r="K479" i="2"/>
  <c r="M479" i="2" s="1"/>
  <c r="K480" i="2"/>
  <c r="M480" i="2" s="1"/>
  <c r="K481" i="2"/>
  <c r="M481" i="2" s="1"/>
  <c r="K482" i="2"/>
  <c r="M482" i="2" s="1"/>
  <c r="K483" i="2"/>
  <c r="M483" i="2" s="1"/>
  <c r="K484" i="2"/>
  <c r="M484" i="2" s="1"/>
  <c r="K485" i="2"/>
  <c r="M485" i="2" s="1"/>
  <c r="K486" i="2"/>
  <c r="M486" i="2" s="1"/>
  <c r="K487" i="2"/>
  <c r="M487" i="2" s="1"/>
  <c r="K488" i="2"/>
  <c r="M488" i="2" s="1"/>
  <c r="K489" i="2"/>
  <c r="M489" i="2" s="1"/>
  <c r="K490" i="2"/>
  <c r="M490" i="2" s="1"/>
  <c r="K491" i="2"/>
  <c r="M491" i="2" s="1"/>
  <c r="K492" i="2"/>
  <c r="M492" i="2" s="1"/>
  <c r="K493" i="2"/>
  <c r="M493" i="2" s="1"/>
  <c r="K494" i="2"/>
  <c r="M494" i="2" s="1"/>
  <c r="K495" i="2"/>
  <c r="M495" i="2" s="1"/>
  <c r="K496" i="2"/>
  <c r="M496" i="2" s="1"/>
  <c r="K497" i="2"/>
  <c r="M497" i="2" s="1"/>
  <c r="K498" i="2"/>
  <c r="M498" i="2" s="1"/>
  <c r="K499" i="2"/>
  <c r="M499" i="2" s="1"/>
  <c r="K500" i="2"/>
  <c r="M500" i="2" s="1"/>
  <c r="K501" i="2"/>
  <c r="M501" i="2" s="1"/>
  <c r="K502" i="2"/>
  <c r="M502" i="2" s="1"/>
  <c r="K503" i="2"/>
  <c r="M503" i="2" s="1"/>
  <c r="K504" i="2"/>
  <c r="M504" i="2" s="1"/>
  <c r="K505" i="2"/>
  <c r="M505" i="2" s="1"/>
  <c r="K506" i="2"/>
  <c r="M506" i="2" s="1"/>
  <c r="K507" i="2"/>
  <c r="M507" i="2" s="1"/>
  <c r="K508" i="2"/>
  <c r="M508" i="2" s="1"/>
  <c r="K509" i="2"/>
  <c r="M509" i="2" s="1"/>
  <c r="K510" i="2"/>
  <c r="M510" i="2" s="1"/>
  <c r="K511" i="2"/>
  <c r="M511" i="2" s="1"/>
  <c r="K512" i="2"/>
  <c r="M512" i="2" s="1"/>
  <c r="K513" i="2"/>
  <c r="M513" i="2" s="1"/>
  <c r="K514" i="2"/>
  <c r="M514" i="2" s="1"/>
  <c r="K515" i="2"/>
  <c r="M515" i="2" s="1"/>
  <c r="K516" i="2"/>
  <c r="M516" i="2" s="1"/>
  <c r="K517" i="2"/>
  <c r="M517" i="2" s="1"/>
  <c r="K518" i="2"/>
  <c r="M518" i="2" s="1"/>
  <c r="K519" i="2"/>
  <c r="M519" i="2" s="1"/>
  <c r="K520" i="2"/>
  <c r="M520" i="2" s="1"/>
  <c r="K521" i="2"/>
  <c r="M521" i="2" s="1"/>
  <c r="K522" i="2"/>
  <c r="M522" i="2" s="1"/>
  <c r="K523" i="2"/>
  <c r="M523" i="2" s="1"/>
  <c r="K524" i="2"/>
  <c r="M524" i="2" s="1"/>
  <c r="K525" i="2"/>
  <c r="M525" i="2" s="1"/>
  <c r="K526" i="2"/>
  <c r="M526" i="2" s="1"/>
  <c r="K527" i="2"/>
  <c r="M527" i="2" s="1"/>
  <c r="K528" i="2"/>
  <c r="M528" i="2" s="1"/>
  <c r="J2" i="2"/>
  <c r="L2" i="2" s="1"/>
  <c r="J3" i="2"/>
  <c r="L3" i="2" s="1"/>
  <c r="J4" i="2"/>
  <c r="L4" i="2" s="1"/>
  <c r="J5" i="2"/>
  <c r="L5" i="2" s="1"/>
  <c r="J6" i="2"/>
  <c r="L6" i="2" s="1"/>
  <c r="J7" i="2"/>
  <c r="L7" i="2" s="1"/>
  <c r="J8" i="2"/>
  <c r="L8" i="2" s="1"/>
  <c r="J9" i="2"/>
  <c r="L9" i="2" s="1"/>
  <c r="J10" i="2"/>
  <c r="L10" i="2" s="1"/>
  <c r="J11" i="2"/>
  <c r="L11" i="2" s="1"/>
  <c r="J12" i="2"/>
  <c r="L12" i="2" s="1"/>
  <c r="J13" i="2"/>
  <c r="L13" i="2" s="1"/>
  <c r="J14" i="2"/>
  <c r="L14" i="2" s="1"/>
  <c r="J15" i="2"/>
  <c r="L15" i="2" s="1"/>
  <c r="J16" i="2"/>
  <c r="L16" i="2" s="1"/>
  <c r="J17" i="2"/>
  <c r="L17" i="2" s="1"/>
  <c r="J18" i="2"/>
  <c r="L18" i="2" s="1"/>
  <c r="J19" i="2"/>
  <c r="L19" i="2" s="1"/>
  <c r="J20" i="2"/>
  <c r="L20" i="2" s="1"/>
  <c r="J21" i="2"/>
  <c r="L21" i="2" s="1"/>
  <c r="J22" i="2"/>
  <c r="L22" i="2" s="1"/>
  <c r="J23" i="2"/>
  <c r="L23" i="2" s="1"/>
  <c r="J24" i="2"/>
  <c r="L24" i="2" s="1"/>
  <c r="J25" i="2"/>
  <c r="L25" i="2" s="1"/>
  <c r="J26" i="2"/>
  <c r="L26" i="2" s="1"/>
  <c r="J27" i="2"/>
  <c r="L27" i="2" s="1"/>
  <c r="J28" i="2"/>
  <c r="L28" i="2" s="1"/>
  <c r="J29" i="2"/>
  <c r="L29" i="2" s="1"/>
  <c r="J30" i="2"/>
  <c r="L30" i="2" s="1"/>
  <c r="J31" i="2"/>
  <c r="L31" i="2" s="1"/>
  <c r="J32" i="2"/>
  <c r="L32" i="2" s="1"/>
  <c r="J33" i="2"/>
  <c r="L33" i="2" s="1"/>
  <c r="J34" i="2"/>
  <c r="L34" i="2" s="1"/>
  <c r="J35" i="2"/>
  <c r="L35" i="2" s="1"/>
  <c r="J36" i="2"/>
  <c r="L36" i="2" s="1"/>
  <c r="J37" i="2"/>
  <c r="L37" i="2" s="1"/>
  <c r="J38" i="2"/>
  <c r="L38" i="2" s="1"/>
  <c r="J39" i="2"/>
  <c r="L39" i="2" s="1"/>
  <c r="J40" i="2"/>
  <c r="L40" i="2" s="1"/>
  <c r="J41" i="2"/>
  <c r="L41" i="2" s="1"/>
  <c r="J42" i="2"/>
  <c r="L42" i="2" s="1"/>
  <c r="J43" i="2"/>
  <c r="L43" i="2" s="1"/>
  <c r="J44" i="2"/>
  <c r="L44" i="2" s="1"/>
  <c r="J45" i="2"/>
  <c r="L45" i="2" s="1"/>
  <c r="J46" i="2"/>
  <c r="L46" i="2" s="1"/>
  <c r="J47" i="2"/>
  <c r="L47" i="2" s="1"/>
  <c r="J48" i="2"/>
  <c r="L48" i="2" s="1"/>
  <c r="J49" i="2"/>
  <c r="L49" i="2" s="1"/>
  <c r="J50" i="2"/>
  <c r="L50" i="2" s="1"/>
  <c r="J51" i="2"/>
  <c r="L51" i="2" s="1"/>
  <c r="J52" i="2"/>
  <c r="L52" i="2" s="1"/>
  <c r="J53" i="2"/>
  <c r="L53" i="2" s="1"/>
  <c r="J54" i="2"/>
  <c r="L54" i="2" s="1"/>
  <c r="J55" i="2"/>
  <c r="L55" i="2" s="1"/>
  <c r="J56" i="2"/>
  <c r="L56" i="2" s="1"/>
  <c r="J57" i="2"/>
  <c r="L57" i="2" s="1"/>
  <c r="J58" i="2"/>
  <c r="L58" i="2" s="1"/>
  <c r="J59" i="2"/>
  <c r="L59" i="2" s="1"/>
  <c r="J60" i="2"/>
  <c r="L60" i="2" s="1"/>
  <c r="J61" i="2"/>
  <c r="L61" i="2" s="1"/>
  <c r="J62" i="2"/>
  <c r="L62" i="2" s="1"/>
  <c r="J63" i="2"/>
  <c r="L63" i="2" s="1"/>
  <c r="J64" i="2"/>
  <c r="L64" i="2" s="1"/>
  <c r="J65" i="2"/>
  <c r="L65" i="2" s="1"/>
  <c r="J66" i="2"/>
  <c r="L66" i="2" s="1"/>
  <c r="J67" i="2"/>
  <c r="L67" i="2" s="1"/>
  <c r="J68" i="2"/>
  <c r="L68" i="2" s="1"/>
  <c r="J69" i="2"/>
  <c r="L69" i="2" s="1"/>
  <c r="J70" i="2"/>
  <c r="L70" i="2" s="1"/>
  <c r="J71" i="2"/>
  <c r="L71" i="2" s="1"/>
  <c r="J72" i="2"/>
  <c r="L72" i="2" s="1"/>
  <c r="J73" i="2"/>
  <c r="L73" i="2" s="1"/>
  <c r="J74" i="2"/>
  <c r="L74" i="2" s="1"/>
  <c r="J75" i="2"/>
  <c r="L75" i="2" s="1"/>
  <c r="J76" i="2"/>
  <c r="L76" i="2" s="1"/>
  <c r="J77" i="2"/>
  <c r="L77" i="2" s="1"/>
  <c r="J78" i="2"/>
  <c r="L78" i="2" s="1"/>
  <c r="J79" i="2"/>
  <c r="L79" i="2" s="1"/>
  <c r="J80" i="2"/>
  <c r="L80" i="2" s="1"/>
  <c r="J81" i="2"/>
  <c r="L81" i="2" s="1"/>
  <c r="J82" i="2"/>
  <c r="L82" i="2" s="1"/>
  <c r="J83" i="2"/>
  <c r="L83" i="2" s="1"/>
  <c r="J84" i="2"/>
  <c r="L84" i="2" s="1"/>
  <c r="J85" i="2"/>
  <c r="L85" i="2" s="1"/>
  <c r="J86" i="2"/>
  <c r="L86" i="2" s="1"/>
  <c r="J87" i="2"/>
  <c r="L87" i="2" s="1"/>
  <c r="J88" i="2"/>
  <c r="L88" i="2" s="1"/>
  <c r="J89" i="2"/>
  <c r="L89" i="2" s="1"/>
  <c r="J90" i="2"/>
  <c r="L90" i="2" s="1"/>
  <c r="J91" i="2"/>
  <c r="L91" i="2" s="1"/>
  <c r="J92" i="2"/>
  <c r="L92" i="2" s="1"/>
  <c r="J93" i="2"/>
  <c r="L93" i="2" s="1"/>
  <c r="J94" i="2"/>
  <c r="L94" i="2" s="1"/>
  <c r="J95" i="2"/>
  <c r="L95" i="2" s="1"/>
  <c r="J96" i="2"/>
  <c r="L96" i="2" s="1"/>
  <c r="J97" i="2"/>
  <c r="L97" i="2" s="1"/>
  <c r="J98" i="2"/>
  <c r="L98" i="2" s="1"/>
  <c r="J99" i="2"/>
  <c r="L99" i="2" s="1"/>
  <c r="J100" i="2"/>
  <c r="L100" i="2" s="1"/>
  <c r="J101" i="2"/>
  <c r="L101" i="2" s="1"/>
  <c r="J102" i="2"/>
  <c r="L102" i="2" s="1"/>
  <c r="J103" i="2"/>
  <c r="L103" i="2" s="1"/>
  <c r="J104" i="2"/>
  <c r="L104" i="2" s="1"/>
  <c r="J105" i="2"/>
  <c r="L105" i="2" s="1"/>
  <c r="J106" i="2"/>
  <c r="L106" i="2" s="1"/>
  <c r="J107" i="2"/>
  <c r="L107" i="2" s="1"/>
  <c r="J108" i="2"/>
  <c r="L108" i="2" s="1"/>
  <c r="J109" i="2"/>
  <c r="L109" i="2" s="1"/>
  <c r="J110" i="2"/>
  <c r="L110" i="2" s="1"/>
  <c r="J111" i="2"/>
  <c r="L111" i="2" s="1"/>
  <c r="J112" i="2"/>
  <c r="L112" i="2" s="1"/>
  <c r="J113" i="2"/>
  <c r="L113" i="2" s="1"/>
  <c r="J114" i="2"/>
  <c r="L114" i="2" s="1"/>
  <c r="J115" i="2"/>
  <c r="L115" i="2" s="1"/>
  <c r="J116" i="2"/>
  <c r="L116" i="2" s="1"/>
  <c r="J117" i="2"/>
  <c r="L117" i="2" s="1"/>
  <c r="J118" i="2"/>
  <c r="L118" i="2" s="1"/>
  <c r="J119" i="2"/>
  <c r="L119" i="2" s="1"/>
  <c r="J120" i="2"/>
  <c r="L120" i="2" s="1"/>
  <c r="J121" i="2"/>
  <c r="L121" i="2" s="1"/>
  <c r="J122" i="2"/>
  <c r="L122" i="2" s="1"/>
  <c r="J123" i="2"/>
  <c r="L123" i="2" s="1"/>
  <c r="J124" i="2"/>
  <c r="L124" i="2" s="1"/>
  <c r="J125" i="2"/>
  <c r="L125" i="2" s="1"/>
  <c r="J126" i="2"/>
  <c r="L126" i="2" s="1"/>
  <c r="J127" i="2"/>
  <c r="L127" i="2" s="1"/>
  <c r="J128" i="2"/>
  <c r="L128" i="2" s="1"/>
  <c r="J129" i="2"/>
  <c r="L129" i="2" s="1"/>
  <c r="J130" i="2"/>
  <c r="L130" i="2" s="1"/>
  <c r="J131" i="2"/>
  <c r="L131" i="2" s="1"/>
  <c r="J132" i="2"/>
  <c r="L132" i="2" s="1"/>
  <c r="J133" i="2"/>
  <c r="L133" i="2" s="1"/>
  <c r="J134" i="2"/>
  <c r="L134" i="2" s="1"/>
  <c r="J135" i="2"/>
  <c r="L135" i="2" s="1"/>
  <c r="J136" i="2"/>
  <c r="L136" i="2" s="1"/>
  <c r="J137" i="2"/>
  <c r="L137" i="2" s="1"/>
  <c r="J138" i="2"/>
  <c r="L138" i="2" s="1"/>
  <c r="J139" i="2"/>
  <c r="L139" i="2" s="1"/>
  <c r="J140" i="2"/>
  <c r="L140" i="2" s="1"/>
  <c r="J141" i="2"/>
  <c r="L141" i="2" s="1"/>
  <c r="J142" i="2"/>
  <c r="L142" i="2" s="1"/>
  <c r="J143" i="2"/>
  <c r="L143" i="2" s="1"/>
  <c r="J144" i="2"/>
  <c r="L144" i="2" s="1"/>
  <c r="J145" i="2"/>
  <c r="L145" i="2" s="1"/>
  <c r="J146" i="2"/>
  <c r="L146" i="2" s="1"/>
  <c r="J147" i="2"/>
  <c r="L147" i="2" s="1"/>
  <c r="J148" i="2"/>
  <c r="L148" i="2" s="1"/>
  <c r="J149" i="2"/>
  <c r="L149" i="2" s="1"/>
  <c r="J150" i="2"/>
  <c r="L150" i="2" s="1"/>
  <c r="J151" i="2"/>
  <c r="L151" i="2" s="1"/>
  <c r="J152" i="2"/>
  <c r="L152" i="2" s="1"/>
  <c r="J153" i="2"/>
  <c r="L153" i="2" s="1"/>
  <c r="J154" i="2"/>
  <c r="L154" i="2" s="1"/>
  <c r="J155" i="2"/>
  <c r="L155" i="2" s="1"/>
  <c r="J156" i="2"/>
  <c r="L156" i="2" s="1"/>
  <c r="J157" i="2"/>
  <c r="L157" i="2" s="1"/>
  <c r="J158" i="2"/>
  <c r="L158" i="2" s="1"/>
  <c r="J159" i="2"/>
  <c r="L159" i="2" s="1"/>
  <c r="J160" i="2"/>
  <c r="L160" i="2" s="1"/>
  <c r="J161" i="2"/>
  <c r="L161" i="2" s="1"/>
  <c r="J162" i="2"/>
  <c r="L162" i="2" s="1"/>
  <c r="J163" i="2"/>
  <c r="L163" i="2" s="1"/>
  <c r="J164" i="2"/>
  <c r="L164" i="2" s="1"/>
  <c r="J165" i="2"/>
  <c r="L165" i="2" s="1"/>
  <c r="J166" i="2"/>
  <c r="L166" i="2" s="1"/>
  <c r="J167" i="2"/>
  <c r="L167" i="2" s="1"/>
  <c r="J168" i="2"/>
  <c r="L168" i="2" s="1"/>
  <c r="J169" i="2"/>
  <c r="L169" i="2" s="1"/>
  <c r="J170" i="2"/>
  <c r="L170" i="2" s="1"/>
  <c r="J171" i="2"/>
  <c r="L171" i="2" s="1"/>
  <c r="J172" i="2"/>
  <c r="L172" i="2" s="1"/>
  <c r="J173" i="2"/>
  <c r="L173" i="2" s="1"/>
  <c r="J174" i="2"/>
  <c r="L174" i="2" s="1"/>
  <c r="J175" i="2"/>
  <c r="L175" i="2" s="1"/>
  <c r="J176" i="2"/>
  <c r="L176" i="2" s="1"/>
  <c r="J177" i="2"/>
  <c r="L177" i="2" s="1"/>
  <c r="J178" i="2"/>
  <c r="L178" i="2" s="1"/>
  <c r="J179" i="2"/>
  <c r="L179" i="2" s="1"/>
  <c r="J180" i="2"/>
  <c r="L180" i="2" s="1"/>
  <c r="J181" i="2"/>
  <c r="L181" i="2" s="1"/>
  <c r="J182" i="2"/>
  <c r="L182" i="2" s="1"/>
  <c r="J183" i="2"/>
  <c r="L183" i="2" s="1"/>
  <c r="J184" i="2"/>
  <c r="L184" i="2" s="1"/>
  <c r="J185" i="2"/>
  <c r="L185" i="2" s="1"/>
  <c r="J186" i="2"/>
  <c r="L186" i="2" s="1"/>
  <c r="J187" i="2"/>
  <c r="L187" i="2" s="1"/>
  <c r="J188" i="2"/>
  <c r="L188" i="2" s="1"/>
  <c r="J189" i="2"/>
  <c r="L189" i="2" s="1"/>
  <c r="J190" i="2"/>
  <c r="L190" i="2" s="1"/>
  <c r="J191" i="2"/>
  <c r="L191" i="2" s="1"/>
  <c r="J192" i="2"/>
  <c r="L192" i="2" s="1"/>
  <c r="J193" i="2"/>
  <c r="L193" i="2" s="1"/>
  <c r="J194" i="2"/>
  <c r="L194" i="2" s="1"/>
  <c r="J195" i="2"/>
  <c r="L195" i="2" s="1"/>
  <c r="J196" i="2"/>
  <c r="L196" i="2" s="1"/>
  <c r="J197" i="2"/>
  <c r="L197" i="2" s="1"/>
  <c r="J198" i="2"/>
  <c r="L198" i="2" s="1"/>
  <c r="J199" i="2"/>
  <c r="L199" i="2" s="1"/>
  <c r="J200" i="2"/>
  <c r="L200" i="2" s="1"/>
  <c r="J201" i="2"/>
  <c r="L201" i="2" s="1"/>
  <c r="J202" i="2"/>
  <c r="L202" i="2" s="1"/>
  <c r="J203" i="2"/>
  <c r="L203" i="2" s="1"/>
  <c r="J204" i="2"/>
  <c r="L204" i="2" s="1"/>
  <c r="J205" i="2"/>
  <c r="L205" i="2" s="1"/>
  <c r="J206" i="2"/>
  <c r="L206" i="2" s="1"/>
  <c r="J207" i="2"/>
  <c r="L207" i="2" s="1"/>
  <c r="J208" i="2"/>
  <c r="L208" i="2" s="1"/>
  <c r="J209" i="2"/>
  <c r="L209" i="2" s="1"/>
  <c r="J210" i="2"/>
  <c r="L210" i="2" s="1"/>
  <c r="J211" i="2"/>
  <c r="L211" i="2" s="1"/>
  <c r="J212" i="2"/>
  <c r="L212" i="2" s="1"/>
  <c r="J213" i="2"/>
  <c r="L213" i="2" s="1"/>
  <c r="J214" i="2"/>
  <c r="L214" i="2" s="1"/>
  <c r="J215" i="2"/>
  <c r="L215" i="2" s="1"/>
  <c r="J216" i="2"/>
  <c r="L216" i="2" s="1"/>
  <c r="J217" i="2"/>
  <c r="L217" i="2" s="1"/>
  <c r="J218" i="2"/>
  <c r="L218" i="2" s="1"/>
  <c r="J219" i="2"/>
  <c r="L219" i="2" s="1"/>
  <c r="J220" i="2"/>
  <c r="L220" i="2" s="1"/>
  <c r="J221" i="2"/>
  <c r="L221" i="2" s="1"/>
  <c r="J222" i="2"/>
  <c r="L222" i="2" s="1"/>
  <c r="J223" i="2"/>
  <c r="L223" i="2" s="1"/>
  <c r="J224" i="2"/>
  <c r="L224" i="2" s="1"/>
  <c r="J225" i="2"/>
  <c r="L225" i="2" s="1"/>
  <c r="J226" i="2"/>
  <c r="L226" i="2" s="1"/>
  <c r="J227" i="2"/>
  <c r="L227" i="2" s="1"/>
  <c r="J228" i="2"/>
  <c r="L228" i="2" s="1"/>
  <c r="J229" i="2"/>
  <c r="L229" i="2" s="1"/>
  <c r="J230" i="2"/>
  <c r="L230" i="2" s="1"/>
  <c r="J231" i="2"/>
  <c r="L231" i="2" s="1"/>
  <c r="J232" i="2"/>
  <c r="L232" i="2" s="1"/>
  <c r="J233" i="2"/>
  <c r="L233" i="2" s="1"/>
  <c r="J234" i="2"/>
  <c r="L234" i="2" s="1"/>
  <c r="J235" i="2"/>
  <c r="L235" i="2" s="1"/>
  <c r="J236" i="2"/>
  <c r="L236" i="2" s="1"/>
  <c r="J237" i="2"/>
  <c r="L237" i="2" s="1"/>
  <c r="J238" i="2"/>
  <c r="L238" i="2" s="1"/>
  <c r="J239" i="2"/>
  <c r="L239" i="2" s="1"/>
  <c r="J240" i="2"/>
  <c r="L240" i="2" s="1"/>
  <c r="J241" i="2"/>
  <c r="L241" i="2" s="1"/>
  <c r="J242" i="2"/>
  <c r="L242" i="2" s="1"/>
  <c r="J243" i="2"/>
  <c r="L243" i="2" s="1"/>
  <c r="J244" i="2"/>
  <c r="L244" i="2" s="1"/>
  <c r="J245" i="2"/>
  <c r="L245" i="2" s="1"/>
  <c r="J246" i="2"/>
  <c r="L246" i="2" s="1"/>
  <c r="J247" i="2"/>
  <c r="L247" i="2" s="1"/>
  <c r="J248" i="2"/>
  <c r="L248" i="2" s="1"/>
  <c r="J249" i="2"/>
  <c r="L249" i="2" s="1"/>
  <c r="J250" i="2"/>
  <c r="L250" i="2" s="1"/>
  <c r="J251" i="2"/>
  <c r="L251" i="2" s="1"/>
  <c r="J252" i="2"/>
  <c r="L252" i="2" s="1"/>
  <c r="J253" i="2"/>
  <c r="L253" i="2" s="1"/>
  <c r="J254" i="2"/>
  <c r="L254" i="2" s="1"/>
  <c r="J255" i="2"/>
  <c r="L255" i="2" s="1"/>
  <c r="J256" i="2"/>
  <c r="L256" i="2" s="1"/>
  <c r="J257" i="2"/>
  <c r="L257" i="2" s="1"/>
  <c r="J258" i="2"/>
  <c r="L258" i="2" s="1"/>
  <c r="J259" i="2"/>
  <c r="L259" i="2" s="1"/>
  <c r="J260" i="2"/>
  <c r="L260" i="2" s="1"/>
  <c r="J261" i="2"/>
  <c r="L261" i="2" s="1"/>
  <c r="J262" i="2"/>
  <c r="L262" i="2" s="1"/>
  <c r="J263" i="2"/>
  <c r="L263" i="2" s="1"/>
  <c r="J264" i="2"/>
  <c r="L264" i="2" s="1"/>
  <c r="J265" i="2"/>
  <c r="L265" i="2" s="1"/>
  <c r="J266" i="2"/>
  <c r="L266" i="2" s="1"/>
  <c r="J267" i="2"/>
  <c r="L267" i="2" s="1"/>
  <c r="J268" i="2"/>
  <c r="L268" i="2" s="1"/>
  <c r="J269" i="2"/>
  <c r="L269" i="2" s="1"/>
  <c r="J270" i="2"/>
  <c r="L270" i="2" s="1"/>
  <c r="J271" i="2"/>
  <c r="L271" i="2" s="1"/>
  <c r="J272" i="2"/>
  <c r="L272" i="2" s="1"/>
  <c r="J273" i="2"/>
  <c r="L273" i="2" s="1"/>
  <c r="J274" i="2"/>
  <c r="L274" i="2" s="1"/>
  <c r="J275" i="2"/>
  <c r="L275" i="2" s="1"/>
  <c r="J276" i="2"/>
  <c r="L276" i="2" s="1"/>
  <c r="J277" i="2"/>
  <c r="L277" i="2" s="1"/>
  <c r="J278" i="2"/>
  <c r="L278" i="2" s="1"/>
  <c r="J279" i="2"/>
  <c r="L279" i="2" s="1"/>
  <c r="J280" i="2"/>
  <c r="L280" i="2" s="1"/>
  <c r="J281" i="2"/>
  <c r="L281" i="2" s="1"/>
  <c r="J282" i="2"/>
  <c r="L282" i="2" s="1"/>
  <c r="J283" i="2"/>
  <c r="L283" i="2" s="1"/>
  <c r="J284" i="2"/>
  <c r="L284" i="2" s="1"/>
  <c r="J285" i="2"/>
  <c r="L285" i="2" s="1"/>
  <c r="J286" i="2"/>
  <c r="L286" i="2" s="1"/>
  <c r="J287" i="2"/>
  <c r="L287" i="2" s="1"/>
  <c r="J288" i="2"/>
  <c r="L288" i="2" s="1"/>
  <c r="J289" i="2"/>
  <c r="L289" i="2" s="1"/>
  <c r="J290" i="2"/>
  <c r="L290" i="2" s="1"/>
  <c r="J291" i="2"/>
  <c r="L291" i="2" s="1"/>
  <c r="J292" i="2"/>
  <c r="L292" i="2" s="1"/>
  <c r="J293" i="2"/>
  <c r="L293" i="2" s="1"/>
  <c r="J294" i="2"/>
  <c r="L294" i="2" s="1"/>
  <c r="J295" i="2"/>
  <c r="L295" i="2" s="1"/>
  <c r="J296" i="2"/>
  <c r="L296" i="2" s="1"/>
  <c r="J297" i="2"/>
  <c r="L297" i="2" s="1"/>
  <c r="J298" i="2"/>
  <c r="L298" i="2" s="1"/>
  <c r="J299" i="2"/>
  <c r="L299" i="2" s="1"/>
  <c r="J300" i="2"/>
  <c r="L300" i="2" s="1"/>
  <c r="J301" i="2"/>
  <c r="L301" i="2" s="1"/>
  <c r="J302" i="2"/>
  <c r="L302" i="2" s="1"/>
  <c r="J303" i="2"/>
  <c r="L303" i="2" s="1"/>
  <c r="J304" i="2"/>
  <c r="L304" i="2" s="1"/>
  <c r="J305" i="2"/>
  <c r="L305" i="2" s="1"/>
  <c r="J306" i="2"/>
  <c r="L306" i="2" s="1"/>
  <c r="J307" i="2"/>
  <c r="L307" i="2" s="1"/>
  <c r="J308" i="2"/>
  <c r="L308" i="2" s="1"/>
  <c r="J309" i="2"/>
  <c r="L309" i="2" s="1"/>
  <c r="J310" i="2"/>
  <c r="L310" i="2" s="1"/>
  <c r="J311" i="2"/>
  <c r="L311" i="2" s="1"/>
  <c r="J312" i="2"/>
  <c r="L312" i="2" s="1"/>
  <c r="J313" i="2"/>
  <c r="L313" i="2" s="1"/>
  <c r="J314" i="2"/>
  <c r="L314" i="2" s="1"/>
  <c r="J315" i="2"/>
  <c r="L315" i="2" s="1"/>
  <c r="J316" i="2"/>
  <c r="L316" i="2" s="1"/>
  <c r="J317" i="2"/>
  <c r="L317" i="2" s="1"/>
  <c r="J318" i="2"/>
  <c r="L318" i="2" s="1"/>
  <c r="J319" i="2"/>
  <c r="L319" i="2" s="1"/>
  <c r="J320" i="2"/>
  <c r="L320" i="2" s="1"/>
  <c r="J321" i="2"/>
  <c r="L321" i="2" s="1"/>
  <c r="J322" i="2"/>
  <c r="L322" i="2" s="1"/>
  <c r="J323" i="2"/>
  <c r="L323" i="2" s="1"/>
  <c r="J324" i="2"/>
  <c r="L324" i="2" s="1"/>
  <c r="J325" i="2"/>
  <c r="L325" i="2" s="1"/>
  <c r="J326" i="2"/>
  <c r="L326" i="2" s="1"/>
  <c r="J327" i="2"/>
  <c r="L327" i="2" s="1"/>
  <c r="J328" i="2"/>
  <c r="L328" i="2" s="1"/>
  <c r="J329" i="2"/>
  <c r="L329" i="2" s="1"/>
  <c r="J330" i="2"/>
  <c r="L330" i="2" s="1"/>
  <c r="J331" i="2"/>
  <c r="L331" i="2" s="1"/>
  <c r="J332" i="2"/>
  <c r="L332" i="2" s="1"/>
  <c r="J333" i="2"/>
  <c r="L333" i="2" s="1"/>
  <c r="J334" i="2"/>
  <c r="L334" i="2" s="1"/>
  <c r="J335" i="2"/>
  <c r="L335" i="2" s="1"/>
  <c r="J336" i="2"/>
  <c r="L336" i="2" s="1"/>
  <c r="J337" i="2"/>
  <c r="L337" i="2" s="1"/>
  <c r="J338" i="2"/>
  <c r="L338" i="2" s="1"/>
  <c r="J339" i="2"/>
  <c r="L339" i="2" s="1"/>
  <c r="J340" i="2"/>
  <c r="L340" i="2" s="1"/>
  <c r="J341" i="2"/>
  <c r="L341" i="2" s="1"/>
  <c r="J342" i="2"/>
  <c r="L342" i="2" s="1"/>
  <c r="J343" i="2"/>
  <c r="L343" i="2" s="1"/>
  <c r="J344" i="2"/>
  <c r="L344" i="2" s="1"/>
  <c r="J345" i="2"/>
  <c r="L345" i="2" s="1"/>
  <c r="J346" i="2"/>
  <c r="L346" i="2" s="1"/>
  <c r="J347" i="2"/>
  <c r="L347" i="2" s="1"/>
  <c r="J348" i="2"/>
  <c r="L348" i="2" s="1"/>
  <c r="J349" i="2"/>
  <c r="L349" i="2" s="1"/>
  <c r="J350" i="2"/>
  <c r="L350" i="2" s="1"/>
  <c r="J351" i="2"/>
  <c r="L351" i="2" s="1"/>
  <c r="J352" i="2"/>
  <c r="L352" i="2" s="1"/>
  <c r="J353" i="2"/>
  <c r="L353" i="2" s="1"/>
  <c r="J354" i="2"/>
  <c r="L354" i="2" s="1"/>
  <c r="J355" i="2"/>
  <c r="L355" i="2" s="1"/>
  <c r="J356" i="2"/>
  <c r="L356" i="2" s="1"/>
  <c r="J357" i="2"/>
  <c r="L357" i="2" s="1"/>
  <c r="J358" i="2"/>
  <c r="L358" i="2" s="1"/>
  <c r="J359" i="2"/>
  <c r="L359" i="2" s="1"/>
  <c r="J360" i="2"/>
  <c r="L360" i="2" s="1"/>
  <c r="J361" i="2"/>
  <c r="L361" i="2" s="1"/>
  <c r="J362" i="2"/>
  <c r="L362" i="2" s="1"/>
  <c r="J363" i="2"/>
  <c r="L363" i="2" s="1"/>
  <c r="J364" i="2"/>
  <c r="L364" i="2" s="1"/>
  <c r="J365" i="2"/>
  <c r="L365" i="2" s="1"/>
  <c r="J366" i="2"/>
  <c r="L366" i="2" s="1"/>
  <c r="J367" i="2"/>
  <c r="L367" i="2" s="1"/>
  <c r="J368" i="2"/>
  <c r="L368" i="2" s="1"/>
  <c r="J369" i="2"/>
  <c r="L369" i="2" s="1"/>
  <c r="J370" i="2"/>
  <c r="L370" i="2" s="1"/>
  <c r="J371" i="2"/>
  <c r="L371" i="2" s="1"/>
  <c r="J372" i="2"/>
  <c r="L372" i="2" s="1"/>
  <c r="J373" i="2"/>
  <c r="L373" i="2" s="1"/>
  <c r="J374" i="2"/>
  <c r="L374" i="2" s="1"/>
  <c r="J375" i="2"/>
  <c r="L375" i="2" s="1"/>
  <c r="J376" i="2"/>
  <c r="L376" i="2" s="1"/>
  <c r="J377" i="2"/>
  <c r="L377" i="2" s="1"/>
  <c r="J378" i="2"/>
  <c r="L378" i="2" s="1"/>
  <c r="J379" i="2"/>
  <c r="L379" i="2" s="1"/>
  <c r="J380" i="2"/>
  <c r="L380" i="2" s="1"/>
  <c r="J381" i="2"/>
  <c r="L381" i="2" s="1"/>
  <c r="J382" i="2"/>
  <c r="L382" i="2" s="1"/>
  <c r="J383" i="2"/>
  <c r="L383" i="2" s="1"/>
  <c r="J384" i="2"/>
  <c r="L384" i="2" s="1"/>
  <c r="J385" i="2"/>
  <c r="L385" i="2" s="1"/>
  <c r="J386" i="2"/>
  <c r="L386" i="2" s="1"/>
  <c r="J387" i="2"/>
  <c r="L387" i="2" s="1"/>
  <c r="J388" i="2"/>
  <c r="L388" i="2" s="1"/>
  <c r="J389" i="2"/>
  <c r="L389" i="2" s="1"/>
  <c r="J390" i="2"/>
  <c r="L390" i="2" s="1"/>
  <c r="J391" i="2"/>
  <c r="L391" i="2" s="1"/>
  <c r="J392" i="2"/>
  <c r="L392" i="2" s="1"/>
  <c r="J393" i="2"/>
  <c r="L393" i="2" s="1"/>
  <c r="J394" i="2"/>
  <c r="L394" i="2" s="1"/>
  <c r="J395" i="2"/>
  <c r="L395" i="2" s="1"/>
  <c r="J396" i="2"/>
  <c r="L396" i="2" s="1"/>
  <c r="J397" i="2"/>
  <c r="L397" i="2" s="1"/>
  <c r="J398" i="2"/>
  <c r="L398" i="2" s="1"/>
  <c r="J399" i="2"/>
  <c r="L399" i="2" s="1"/>
  <c r="J400" i="2"/>
  <c r="L400" i="2" s="1"/>
  <c r="J401" i="2"/>
  <c r="L401" i="2" s="1"/>
  <c r="J402" i="2"/>
  <c r="L402" i="2" s="1"/>
  <c r="J403" i="2"/>
  <c r="L403" i="2" s="1"/>
  <c r="J404" i="2"/>
  <c r="L404" i="2" s="1"/>
  <c r="J405" i="2"/>
  <c r="L405" i="2" s="1"/>
  <c r="J406" i="2"/>
  <c r="L406" i="2" s="1"/>
  <c r="J407" i="2"/>
  <c r="L407" i="2" s="1"/>
  <c r="J408" i="2"/>
  <c r="L408" i="2" s="1"/>
  <c r="J409" i="2"/>
  <c r="L409" i="2" s="1"/>
  <c r="J410" i="2"/>
  <c r="L410" i="2" s="1"/>
  <c r="J411" i="2"/>
  <c r="L411" i="2" s="1"/>
  <c r="J412" i="2"/>
  <c r="L412" i="2" s="1"/>
  <c r="J413" i="2"/>
  <c r="L413" i="2" s="1"/>
  <c r="J414" i="2"/>
  <c r="L414" i="2" s="1"/>
  <c r="J415" i="2"/>
  <c r="L415" i="2" s="1"/>
  <c r="J416" i="2"/>
  <c r="L416" i="2" s="1"/>
  <c r="J417" i="2"/>
  <c r="L417" i="2" s="1"/>
  <c r="J418" i="2"/>
  <c r="L418" i="2" s="1"/>
  <c r="J419" i="2"/>
  <c r="L419" i="2" s="1"/>
  <c r="J420" i="2"/>
  <c r="L420" i="2" s="1"/>
  <c r="J421" i="2"/>
  <c r="L421" i="2" s="1"/>
  <c r="J422" i="2"/>
  <c r="L422" i="2" s="1"/>
  <c r="J423" i="2"/>
  <c r="L423" i="2" s="1"/>
  <c r="J424" i="2"/>
  <c r="L424" i="2" s="1"/>
  <c r="J425" i="2"/>
  <c r="L425" i="2" s="1"/>
  <c r="J426" i="2"/>
  <c r="L426" i="2" s="1"/>
  <c r="J427" i="2"/>
  <c r="L427" i="2" s="1"/>
  <c r="J428" i="2"/>
  <c r="L428" i="2" s="1"/>
  <c r="J429" i="2"/>
  <c r="L429" i="2" s="1"/>
  <c r="J430" i="2"/>
  <c r="L430" i="2" s="1"/>
  <c r="J431" i="2"/>
  <c r="L431" i="2" s="1"/>
  <c r="J432" i="2"/>
  <c r="L432" i="2" s="1"/>
  <c r="J433" i="2"/>
  <c r="L433" i="2" s="1"/>
  <c r="J434" i="2"/>
  <c r="L434" i="2" s="1"/>
  <c r="J435" i="2"/>
  <c r="L435" i="2" s="1"/>
  <c r="J436" i="2"/>
  <c r="L436" i="2" s="1"/>
  <c r="J437" i="2"/>
  <c r="L437" i="2" s="1"/>
  <c r="J438" i="2"/>
  <c r="L438" i="2" s="1"/>
  <c r="J439" i="2"/>
  <c r="L439" i="2" s="1"/>
  <c r="J440" i="2"/>
  <c r="L440" i="2" s="1"/>
  <c r="J441" i="2"/>
  <c r="L441" i="2" s="1"/>
  <c r="J442" i="2"/>
  <c r="L442" i="2" s="1"/>
  <c r="J443" i="2"/>
  <c r="L443" i="2" s="1"/>
  <c r="J444" i="2"/>
  <c r="L444" i="2" s="1"/>
  <c r="J445" i="2"/>
  <c r="L445" i="2" s="1"/>
  <c r="J446" i="2"/>
  <c r="L446" i="2" s="1"/>
  <c r="J447" i="2"/>
  <c r="L447" i="2" s="1"/>
  <c r="J448" i="2"/>
  <c r="L448" i="2" s="1"/>
  <c r="J449" i="2"/>
  <c r="L449" i="2" s="1"/>
  <c r="J450" i="2"/>
  <c r="L450" i="2" s="1"/>
  <c r="J451" i="2"/>
  <c r="L451" i="2" s="1"/>
  <c r="J452" i="2"/>
  <c r="L452" i="2" s="1"/>
  <c r="J453" i="2"/>
  <c r="L453" i="2" s="1"/>
  <c r="J454" i="2"/>
  <c r="L454" i="2" s="1"/>
  <c r="J455" i="2"/>
  <c r="L455" i="2" s="1"/>
  <c r="J456" i="2"/>
  <c r="L456" i="2" s="1"/>
  <c r="J457" i="2"/>
  <c r="L457" i="2" s="1"/>
  <c r="J458" i="2"/>
  <c r="L458" i="2" s="1"/>
  <c r="J459" i="2"/>
  <c r="L459" i="2" s="1"/>
  <c r="J460" i="2"/>
  <c r="L460" i="2" s="1"/>
  <c r="J461" i="2"/>
  <c r="L461" i="2" s="1"/>
  <c r="J462" i="2"/>
  <c r="L462" i="2" s="1"/>
  <c r="J463" i="2"/>
  <c r="L463" i="2" s="1"/>
  <c r="J464" i="2"/>
  <c r="L464" i="2" s="1"/>
  <c r="J465" i="2"/>
  <c r="L465" i="2" s="1"/>
  <c r="J466" i="2"/>
  <c r="L466" i="2" s="1"/>
  <c r="J467" i="2"/>
  <c r="L467" i="2" s="1"/>
  <c r="J468" i="2"/>
  <c r="L468" i="2" s="1"/>
  <c r="J469" i="2"/>
  <c r="L469" i="2" s="1"/>
  <c r="J470" i="2"/>
  <c r="L470" i="2" s="1"/>
  <c r="J471" i="2"/>
  <c r="L471" i="2" s="1"/>
  <c r="J472" i="2"/>
  <c r="L472" i="2" s="1"/>
  <c r="J473" i="2"/>
  <c r="L473" i="2" s="1"/>
  <c r="J474" i="2"/>
  <c r="L474" i="2" s="1"/>
  <c r="J475" i="2"/>
  <c r="L475" i="2" s="1"/>
  <c r="J476" i="2"/>
  <c r="L476" i="2" s="1"/>
  <c r="J477" i="2"/>
  <c r="L477" i="2" s="1"/>
  <c r="J478" i="2"/>
  <c r="L478" i="2" s="1"/>
  <c r="J479" i="2"/>
  <c r="L479" i="2" s="1"/>
  <c r="J480" i="2"/>
  <c r="L480" i="2" s="1"/>
  <c r="J481" i="2"/>
  <c r="L481" i="2" s="1"/>
  <c r="J482" i="2"/>
  <c r="L482" i="2" s="1"/>
  <c r="J483" i="2"/>
  <c r="L483" i="2" s="1"/>
  <c r="J484" i="2"/>
  <c r="L484" i="2" s="1"/>
  <c r="J485" i="2"/>
  <c r="L485" i="2" s="1"/>
  <c r="J486" i="2"/>
  <c r="L486" i="2" s="1"/>
  <c r="J487" i="2"/>
  <c r="L487" i="2" s="1"/>
  <c r="J488" i="2"/>
  <c r="L488" i="2" s="1"/>
  <c r="J489" i="2"/>
  <c r="L489" i="2" s="1"/>
  <c r="J490" i="2"/>
  <c r="L490" i="2" s="1"/>
  <c r="J491" i="2"/>
  <c r="L491" i="2" s="1"/>
  <c r="J492" i="2"/>
  <c r="L492" i="2" s="1"/>
  <c r="J493" i="2"/>
  <c r="L493" i="2" s="1"/>
  <c r="J494" i="2"/>
  <c r="L494" i="2" s="1"/>
  <c r="J495" i="2"/>
  <c r="L495" i="2" s="1"/>
  <c r="J496" i="2"/>
  <c r="L496" i="2" s="1"/>
  <c r="J497" i="2"/>
  <c r="L497" i="2" s="1"/>
  <c r="J498" i="2"/>
  <c r="L498" i="2" s="1"/>
  <c r="J499" i="2"/>
  <c r="L499" i="2" s="1"/>
  <c r="J500" i="2"/>
  <c r="L500" i="2" s="1"/>
  <c r="J501" i="2"/>
  <c r="L501" i="2" s="1"/>
  <c r="J502" i="2"/>
  <c r="L502" i="2" s="1"/>
  <c r="J503" i="2"/>
  <c r="L503" i="2" s="1"/>
  <c r="J504" i="2"/>
  <c r="L504" i="2" s="1"/>
  <c r="J505" i="2"/>
  <c r="L505" i="2" s="1"/>
  <c r="J506" i="2"/>
  <c r="L506" i="2" s="1"/>
  <c r="J507" i="2"/>
  <c r="L507" i="2" s="1"/>
  <c r="J508" i="2"/>
  <c r="L508" i="2" s="1"/>
  <c r="J509" i="2"/>
  <c r="L509" i="2" s="1"/>
  <c r="J510" i="2"/>
  <c r="L510" i="2" s="1"/>
  <c r="J511" i="2"/>
  <c r="L511" i="2" s="1"/>
  <c r="J512" i="2"/>
  <c r="L512" i="2" s="1"/>
  <c r="J513" i="2"/>
  <c r="L513" i="2" s="1"/>
  <c r="J514" i="2"/>
  <c r="L514" i="2" s="1"/>
  <c r="J515" i="2"/>
  <c r="L515" i="2" s="1"/>
  <c r="J516" i="2"/>
  <c r="L516" i="2" s="1"/>
  <c r="J517" i="2"/>
  <c r="L517" i="2" s="1"/>
  <c r="J518" i="2"/>
  <c r="L518" i="2" s="1"/>
  <c r="J519" i="2"/>
  <c r="L519" i="2" s="1"/>
  <c r="J520" i="2"/>
  <c r="L520" i="2" s="1"/>
  <c r="J521" i="2"/>
  <c r="L521" i="2" s="1"/>
  <c r="J522" i="2"/>
  <c r="L522" i="2" s="1"/>
  <c r="J523" i="2"/>
  <c r="L523" i="2" s="1"/>
  <c r="J524" i="2"/>
  <c r="L524" i="2" s="1"/>
  <c r="J525" i="2"/>
  <c r="L525" i="2" s="1"/>
  <c r="J526" i="2"/>
  <c r="L526" i="2" s="1"/>
  <c r="J527" i="2"/>
  <c r="L527" i="2" s="1"/>
  <c r="J528" i="2"/>
  <c r="L528" i="2" s="1"/>
  <c r="I2" i="2"/>
  <c r="I3" i="2"/>
  <c r="I4" i="2"/>
  <c r="I5" i="2"/>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I84" i="2"/>
  <c r="I85" i="2"/>
  <c r="I86" i="2"/>
  <c r="I87" i="2"/>
  <c r="I88" i="2"/>
  <c r="I89" i="2"/>
  <c r="I90" i="2"/>
  <c r="I91" i="2"/>
  <c r="I92" i="2"/>
  <c r="I93" i="2"/>
  <c r="I94" i="2"/>
  <c r="I95" i="2"/>
  <c r="I96" i="2"/>
  <c r="I97" i="2"/>
  <c r="I98" i="2"/>
  <c r="I99" i="2"/>
  <c r="I100" i="2"/>
  <c r="I101" i="2"/>
  <c r="I102" i="2"/>
  <c r="I103" i="2"/>
  <c r="I104" i="2"/>
  <c r="I105" i="2"/>
  <c r="I106" i="2"/>
  <c r="I107" i="2"/>
  <c r="I108" i="2"/>
  <c r="I109" i="2"/>
  <c r="I110" i="2"/>
  <c r="I111" i="2"/>
  <c r="I112" i="2"/>
  <c r="I113" i="2"/>
  <c r="I114" i="2"/>
  <c r="I115" i="2"/>
  <c r="I116" i="2"/>
  <c r="I117" i="2"/>
  <c r="I118" i="2"/>
  <c r="I119" i="2"/>
  <c r="I120" i="2"/>
  <c r="I121" i="2"/>
  <c r="I122" i="2"/>
  <c r="I123" i="2"/>
  <c r="I124" i="2"/>
  <c r="I125" i="2"/>
  <c r="I126" i="2"/>
  <c r="I127" i="2"/>
  <c r="I128" i="2"/>
  <c r="I129" i="2"/>
  <c r="I130" i="2"/>
  <c r="I131" i="2"/>
  <c r="I132" i="2"/>
  <c r="I133" i="2"/>
  <c r="I134" i="2"/>
  <c r="I135" i="2"/>
  <c r="I136" i="2"/>
  <c r="I137" i="2"/>
  <c r="I138" i="2"/>
  <c r="I139" i="2"/>
  <c r="I140" i="2"/>
  <c r="I141" i="2"/>
  <c r="I142" i="2"/>
  <c r="I143" i="2"/>
  <c r="I144" i="2"/>
  <c r="I145" i="2"/>
  <c r="I146" i="2"/>
  <c r="I147" i="2"/>
  <c r="I148" i="2"/>
  <c r="I149" i="2"/>
  <c r="I150" i="2"/>
  <c r="I151" i="2"/>
  <c r="I152" i="2"/>
  <c r="I153" i="2"/>
  <c r="I154" i="2"/>
  <c r="I155" i="2"/>
  <c r="I156" i="2"/>
  <c r="I157" i="2"/>
  <c r="I158" i="2"/>
  <c r="I159" i="2"/>
  <c r="I160" i="2"/>
  <c r="I161" i="2"/>
  <c r="I162" i="2"/>
  <c r="I163" i="2"/>
  <c r="I164" i="2"/>
  <c r="I165" i="2"/>
  <c r="I166" i="2"/>
  <c r="I167" i="2"/>
  <c r="I168" i="2"/>
  <c r="I169" i="2"/>
  <c r="I170" i="2"/>
  <c r="I171" i="2"/>
  <c r="I172" i="2"/>
  <c r="I173" i="2"/>
  <c r="I174" i="2"/>
  <c r="I175" i="2"/>
  <c r="I176" i="2"/>
  <c r="I177" i="2"/>
  <c r="I178" i="2"/>
  <c r="I179" i="2"/>
  <c r="I180" i="2"/>
  <c r="I181" i="2"/>
  <c r="I182" i="2"/>
  <c r="I183" i="2"/>
  <c r="I184" i="2"/>
  <c r="I185" i="2"/>
  <c r="I186" i="2"/>
  <c r="I187" i="2"/>
  <c r="I188" i="2"/>
  <c r="I189" i="2"/>
  <c r="I190" i="2"/>
  <c r="I191" i="2"/>
  <c r="I192" i="2"/>
  <c r="I193" i="2"/>
  <c r="I194" i="2"/>
  <c r="I195" i="2"/>
  <c r="I196" i="2"/>
  <c r="I197" i="2"/>
  <c r="I198" i="2"/>
  <c r="I199" i="2"/>
  <c r="I200" i="2"/>
  <c r="I201" i="2"/>
  <c r="I202" i="2"/>
  <c r="I203" i="2"/>
  <c r="I204" i="2"/>
  <c r="I205" i="2"/>
  <c r="I206" i="2"/>
  <c r="I207" i="2"/>
  <c r="I208" i="2"/>
  <c r="I209" i="2"/>
  <c r="I210" i="2"/>
  <c r="I211" i="2"/>
  <c r="I212" i="2"/>
  <c r="I213" i="2"/>
  <c r="I214" i="2"/>
  <c r="I215" i="2"/>
  <c r="I216" i="2"/>
  <c r="I217" i="2"/>
  <c r="I218" i="2"/>
  <c r="I219" i="2"/>
  <c r="I220" i="2"/>
  <c r="I221" i="2"/>
  <c r="I222" i="2"/>
  <c r="I223" i="2"/>
  <c r="I224" i="2"/>
  <c r="I225" i="2"/>
  <c r="I226" i="2"/>
  <c r="I227" i="2"/>
  <c r="I228" i="2"/>
  <c r="I229" i="2"/>
  <c r="I230" i="2"/>
  <c r="I231" i="2"/>
  <c r="I232" i="2"/>
  <c r="I233" i="2"/>
  <c r="I234" i="2"/>
  <c r="I235" i="2"/>
  <c r="I236" i="2"/>
  <c r="I237" i="2"/>
  <c r="I238" i="2"/>
  <c r="I239" i="2"/>
  <c r="I240" i="2"/>
  <c r="I241" i="2"/>
  <c r="I242" i="2"/>
  <c r="I243" i="2"/>
  <c r="I244" i="2"/>
  <c r="I245" i="2"/>
  <c r="I246" i="2"/>
  <c r="I247" i="2"/>
  <c r="I248" i="2"/>
  <c r="I249" i="2"/>
  <c r="I250" i="2"/>
  <c r="I251" i="2"/>
  <c r="I252" i="2"/>
  <c r="I253" i="2"/>
  <c r="I254" i="2"/>
  <c r="I255" i="2"/>
  <c r="I256" i="2"/>
  <c r="I257" i="2"/>
  <c r="I258" i="2"/>
  <c r="I259" i="2"/>
  <c r="I260" i="2"/>
  <c r="I261" i="2"/>
  <c r="I262" i="2"/>
  <c r="I263" i="2"/>
  <c r="I264" i="2"/>
  <c r="I265" i="2"/>
  <c r="I266" i="2"/>
  <c r="I267" i="2"/>
  <c r="I268" i="2"/>
  <c r="I269" i="2"/>
  <c r="I270" i="2"/>
  <c r="I271" i="2"/>
  <c r="I272" i="2"/>
  <c r="I273" i="2"/>
  <c r="I274" i="2"/>
  <c r="I275" i="2"/>
  <c r="I276" i="2"/>
  <c r="I277" i="2"/>
  <c r="I278" i="2"/>
  <c r="I279" i="2"/>
  <c r="I280" i="2"/>
  <c r="I281" i="2"/>
  <c r="I282" i="2"/>
  <c r="I283" i="2"/>
  <c r="I284" i="2"/>
  <c r="I285" i="2"/>
  <c r="I286" i="2"/>
  <c r="I287" i="2"/>
  <c r="I288" i="2"/>
  <c r="I289" i="2"/>
  <c r="I290" i="2"/>
  <c r="I291" i="2"/>
  <c r="I292" i="2"/>
  <c r="I293" i="2"/>
  <c r="I294" i="2"/>
  <c r="I295" i="2"/>
  <c r="I296" i="2"/>
  <c r="I297" i="2"/>
  <c r="I298" i="2"/>
  <c r="I299" i="2"/>
  <c r="I300" i="2"/>
  <c r="I301" i="2"/>
  <c r="I302" i="2"/>
  <c r="I303" i="2"/>
  <c r="I304" i="2"/>
  <c r="I305" i="2"/>
  <c r="I306" i="2"/>
  <c r="I307" i="2"/>
  <c r="I308" i="2"/>
  <c r="I309" i="2"/>
  <c r="I310" i="2"/>
  <c r="I311" i="2"/>
  <c r="I312" i="2"/>
  <c r="I313" i="2"/>
  <c r="I314" i="2"/>
  <c r="I315" i="2"/>
  <c r="I316" i="2"/>
  <c r="I317" i="2"/>
  <c r="I318" i="2"/>
  <c r="I319" i="2"/>
  <c r="I320" i="2"/>
  <c r="I321" i="2"/>
  <c r="I322" i="2"/>
  <c r="I323" i="2"/>
  <c r="I324" i="2"/>
  <c r="I325" i="2"/>
  <c r="I326" i="2"/>
  <c r="I327" i="2"/>
  <c r="I328" i="2"/>
  <c r="I329" i="2"/>
  <c r="I330" i="2"/>
  <c r="I331" i="2"/>
  <c r="I332" i="2"/>
  <c r="I333" i="2"/>
  <c r="I334" i="2"/>
  <c r="I335" i="2"/>
  <c r="I336" i="2"/>
  <c r="I337" i="2"/>
  <c r="I338" i="2"/>
  <c r="I339" i="2"/>
  <c r="I340" i="2"/>
  <c r="I341" i="2"/>
  <c r="I342" i="2"/>
  <c r="I343" i="2"/>
  <c r="I344" i="2"/>
  <c r="I345" i="2"/>
  <c r="I346" i="2"/>
  <c r="I347" i="2"/>
  <c r="I348" i="2"/>
  <c r="I349" i="2"/>
  <c r="I350" i="2"/>
  <c r="I351" i="2"/>
  <c r="I352" i="2"/>
  <c r="I353" i="2"/>
  <c r="I354" i="2"/>
  <c r="I355" i="2"/>
  <c r="I356" i="2"/>
  <c r="I357" i="2"/>
  <c r="I358" i="2"/>
  <c r="I359" i="2"/>
  <c r="I360" i="2"/>
  <c r="I361" i="2"/>
  <c r="I362" i="2"/>
  <c r="I363" i="2"/>
  <c r="I364" i="2"/>
  <c r="I365" i="2"/>
  <c r="I366" i="2"/>
  <c r="I367" i="2"/>
  <c r="I368" i="2"/>
  <c r="I369" i="2"/>
  <c r="I370" i="2"/>
  <c r="I371" i="2"/>
  <c r="I372" i="2"/>
  <c r="I373" i="2"/>
  <c r="I374" i="2"/>
  <c r="I375" i="2"/>
  <c r="I376" i="2"/>
  <c r="I377" i="2"/>
  <c r="I378" i="2"/>
  <c r="I379" i="2"/>
  <c r="I380" i="2"/>
  <c r="I381" i="2"/>
  <c r="I382" i="2"/>
  <c r="I383" i="2"/>
  <c r="I384" i="2"/>
  <c r="I385" i="2"/>
  <c r="I386" i="2"/>
  <c r="I387" i="2"/>
  <c r="I388" i="2"/>
  <c r="I389" i="2"/>
  <c r="I390" i="2"/>
  <c r="I391" i="2"/>
  <c r="I392" i="2"/>
  <c r="I393" i="2"/>
  <c r="I394" i="2"/>
  <c r="I395" i="2"/>
  <c r="I396" i="2"/>
  <c r="I397" i="2"/>
  <c r="I398" i="2"/>
  <c r="I399" i="2"/>
  <c r="I400" i="2"/>
  <c r="I401" i="2"/>
  <c r="I402" i="2"/>
  <c r="I403" i="2"/>
  <c r="I404" i="2"/>
  <c r="I405" i="2"/>
  <c r="I406" i="2"/>
  <c r="I407" i="2"/>
  <c r="I408" i="2"/>
  <c r="I409" i="2"/>
  <c r="I410" i="2"/>
  <c r="I411" i="2"/>
  <c r="I412" i="2"/>
  <c r="I413" i="2"/>
  <c r="I414" i="2"/>
  <c r="I415" i="2"/>
  <c r="I416" i="2"/>
  <c r="I417" i="2"/>
  <c r="I418" i="2"/>
  <c r="I419" i="2"/>
  <c r="I420" i="2"/>
  <c r="I421" i="2"/>
  <c r="I422" i="2"/>
  <c r="I423" i="2"/>
  <c r="I424" i="2"/>
  <c r="I425" i="2"/>
  <c r="I426" i="2"/>
  <c r="I427" i="2"/>
  <c r="I428" i="2"/>
  <c r="I429" i="2"/>
  <c r="I430" i="2"/>
  <c r="I431" i="2"/>
  <c r="I432" i="2"/>
  <c r="I433" i="2"/>
  <c r="I434" i="2"/>
  <c r="I435" i="2"/>
  <c r="I436" i="2"/>
  <c r="I437" i="2"/>
  <c r="I438" i="2"/>
  <c r="I439" i="2"/>
  <c r="I440" i="2"/>
  <c r="I441" i="2"/>
  <c r="I442" i="2"/>
  <c r="I443" i="2"/>
  <c r="I444" i="2"/>
  <c r="I445" i="2"/>
  <c r="I446" i="2"/>
  <c r="I447" i="2"/>
  <c r="I448" i="2"/>
  <c r="I449" i="2"/>
  <c r="I450" i="2"/>
  <c r="I451" i="2"/>
  <c r="I452" i="2"/>
  <c r="I453" i="2"/>
  <c r="I454" i="2"/>
  <c r="I455" i="2"/>
  <c r="I456" i="2"/>
  <c r="I457" i="2"/>
  <c r="I458" i="2"/>
  <c r="I459" i="2"/>
  <c r="I460" i="2"/>
  <c r="I461" i="2"/>
  <c r="I462" i="2"/>
  <c r="I463" i="2"/>
  <c r="I464" i="2"/>
  <c r="I465" i="2"/>
  <c r="I466" i="2"/>
  <c r="I467" i="2"/>
  <c r="I468" i="2"/>
  <c r="I469" i="2"/>
  <c r="I470" i="2"/>
  <c r="I471" i="2"/>
  <c r="I472" i="2"/>
  <c r="I473" i="2"/>
  <c r="I474" i="2"/>
  <c r="I475" i="2"/>
  <c r="I476" i="2"/>
  <c r="I477" i="2"/>
  <c r="I478" i="2"/>
  <c r="I479" i="2"/>
  <c r="I480" i="2"/>
  <c r="I481" i="2"/>
  <c r="I482" i="2"/>
  <c r="I483" i="2"/>
  <c r="I484" i="2"/>
  <c r="I485" i="2"/>
  <c r="I486" i="2"/>
  <c r="I487" i="2"/>
  <c r="I488" i="2"/>
  <c r="I489" i="2"/>
  <c r="I490" i="2"/>
  <c r="I491" i="2"/>
  <c r="I492" i="2"/>
  <c r="I493" i="2"/>
  <c r="I494" i="2"/>
  <c r="I495" i="2"/>
  <c r="I496" i="2"/>
  <c r="I497" i="2"/>
  <c r="I498" i="2"/>
  <c r="I499" i="2"/>
  <c r="I500" i="2"/>
  <c r="I501" i="2"/>
  <c r="I502" i="2"/>
  <c r="I503" i="2"/>
  <c r="I504" i="2"/>
  <c r="I505" i="2"/>
  <c r="I506" i="2"/>
  <c r="I507" i="2"/>
  <c r="I508" i="2"/>
  <c r="I509" i="2"/>
  <c r="I510" i="2"/>
  <c r="I511" i="2"/>
  <c r="I512" i="2"/>
  <c r="I513" i="2"/>
  <c r="I514" i="2"/>
  <c r="I515" i="2"/>
  <c r="I516" i="2"/>
  <c r="I517" i="2"/>
  <c r="I518" i="2"/>
  <c r="I519" i="2"/>
  <c r="I520" i="2"/>
  <c r="I521" i="2"/>
  <c r="I522" i="2"/>
  <c r="I523" i="2"/>
  <c r="I524" i="2"/>
  <c r="I525" i="2"/>
  <c r="I526" i="2"/>
  <c r="I527" i="2"/>
  <c r="I528" i="2"/>
  <c r="H2" i="2"/>
  <c r="H3" i="2"/>
  <c r="H4" i="2"/>
  <c r="H5" i="2"/>
  <c r="H6" i="2"/>
  <c r="H7" i="2"/>
  <c r="H8" i="2"/>
  <c r="H9" i="2"/>
  <c r="H10" i="2"/>
  <c r="H11" i="2"/>
  <c r="H12" i="2"/>
  <c r="H13" i="2"/>
  <c r="H14" i="2"/>
  <c r="H15" i="2"/>
  <c r="H16" i="2"/>
  <c r="H17" i="2"/>
  <c r="H18" i="2"/>
  <c r="H19" i="2"/>
  <c r="H20" i="2"/>
  <c r="H21" i="2"/>
  <c r="H22" i="2"/>
  <c r="H23" i="2"/>
  <c r="H24" i="2"/>
  <c r="H25" i="2"/>
  <c r="H26" i="2"/>
  <c r="H27" i="2"/>
  <c r="H28" i="2"/>
  <c r="H29" i="2"/>
  <c r="H30" i="2"/>
  <c r="H31" i="2"/>
  <c r="H32" i="2"/>
  <c r="H33" i="2"/>
  <c r="H34" i="2"/>
  <c r="H35" i="2"/>
  <c r="H36" i="2"/>
  <c r="H37" i="2"/>
  <c r="H38" i="2"/>
  <c r="H39" i="2"/>
  <c r="H40" i="2"/>
  <c r="H41" i="2"/>
  <c r="H42" i="2"/>
  <c r="H43" i="2"/>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H105" i="2"/>
  <c r="H106" i="2"/>
  <c r="H107" i="2"/>
  <c r="H108" i="2"/>
  <c r="H109" i="2"/>
  <c r="H110" i="2"/>
  <c r="H111" i="2"/>
  <c r="H112" i="2"/>
  <c r="H113" i="2"/>
  <c r="H114" i="2"/>
  <c r="H115" i="2"/>
  <c r="H116" i="2"/>
  <c r="H117" i="2"/>
  <c r="H118" i="2"/>
  <c r="H119" i="2"/>
  <c r="H120" i="2"/>
  <c r="H121" i="2"/>
  <c r="H122" i="2"/>
  <c r="H123" i="2"/>
  <c r="H124" i="2"/>
  <c r="H125" i="2"/>
  <c r="H126" i="2"/>
  <c r="H127" i="2"/>
  <c r="H128" i="2"/>
  <c r="H129" i="2"/>
  <c r="H130" i="2"/>
  <c r="H131" i="2"/>
  <c r="H132" i="2"/>
  <c r="H133" i="2"/>
  <c r="H134" i="2"/>
  <c r="H135" i="2"/>
  <c r="H136" i="2"/>
  <c r="H137" i="2"/>
  <c r="H138" i="2"/>
  <c r="H139" i="2"/>
  <c r="H140" i="2"/>
  <c r="H141" i="2"/>
  <c r="H142" i="2"/>
  <c r="H143" i="2"/>
  <c r="H144" i="2"/>
  <c r="H145" i="2"/>
  <c r="H146" i="2"/>
  <c r="H147" i="2"/>
  <c r="H148" i="2"/>
  <c r="H149" i="2"/>
  <c r="H150" i="2"/>
  <c r="H151" i="2"/>
  <c r="H152" i="2"/>
  <c r="H153" i="2"/>
  <c r="H154" i="2"/>
  <c r="H155" i="2"/>
  <c r="H156" i="2"/>
  <c r="H157" i="2"/>
  <c r="H158" i="2"/>
  <c r="H159" i="2"/>
  <c r="H160" i="2"/>
  <c r="H161" i="2"/>
  <c r="H162" i="2"/>
  <c r="H163" i="2"/>
  <c r="H164" i="2"/>
  <c r="H165" i="2"/>
  <c r="H166" i="2"/>
  <c r="H167" i="2"/>
  <c r="H168" i="2"/>
  <c r="H169" i="2"/>
  <c r="H170" i="2"/>
  <c r="H171" i="2"/>
  <c r="H172" i="2"/>
  <c r="H173" i="2"/>
  <c r="H174" i="2"/>
  <c r="H175" i="2"/>
  <c r="H176" i="2"/>
  <c r="H177" i="2"/>
  <c r="H178" i="2"/>
  <c r="H179" i="2"/>
  <c r="H180" i="2"/>
  <c r="H181" i="2"/>
  <c r="H182" i="2"/>
  <c r="H183" i="2"/>
  <c r="H184" i="2"/>
  <c r="H185" i="2"/>
  <c r="H186" i="2"/>
  <c r="H187" i="2"/>
  <c r="H188" i="2"/>
  <c r="H189" i="2"/>
  <c r="H190" i="2"/>
  <c r="H191" i="2"/>
  <c r="H192" i="2"/>
  <c r="H193" i="2"/>
  <c r="H194" i="2"/>
  <c r="H195" i="2"/>
  <c r="H196" i="2"/>
  <c r="H197" i="2"/>
  <c r="H198" i="2"/>
  <c r="H199" i="2"/>
  <c r="H200" i="2"/>
  <c r="H201" i="2"/>
  <c r="H202" i="2"/>
  <c r="H203" i="2"/>
  <c r="H204" i="2"/>
  <c r="H205" i="2"/>
  <c r="H206" i="2"/>
  <c r="H207" i="2"/>
  <c r="H208" i="2"/>
  <c r="H209" i="2"/>
  <c r="H210" i="2"/>
  <c r="H211" i="2"/>
  <c r="H212" i="2"/>
  <c r="H213" i="2"/>
  <c r="H214" i="2"/>
  <c r="H215" i="2"/>
  <c r="H216" i="2"/>
  <c r="H217" i="2"/>
  <c r="H218" i="2"/>
  <c r="H219" i="2"/>
  <c r="H220" i="2"/>
  <c r="H221" i="2"/>
  <c r="H222" i="2"/>
  <c r="H223" i="2"/>
  <c r="H224" i="2"/>
  <c r="H225" i="2"/>
  <c r="H226" i="2"/>
  <c r="H227" i="2"/>
  <c r="H228" i="2"/>
  <c r="H229" i="2"/>
  <c r="H230" i="2"/>
  <c r="H231" i="2"/>
  <c r="H232" i="2"/>
  <c r="H233" i="2"/>
  <c r="H234" i="2"/>
  <c r="H235" i="2"/>
  <c r="H236" i="2"/>
  <c r="H237" i="2"/>
  <c r="H238" i="2"/>
  <c r="H239" i="2"/>
  <c r="H240" i="2"/>
  <c r="H241" i="2"/>
  <c r="H242" i="2"/>
  <c r="H243" i="2"/>
  <c r="H244" i="2"/>
  <c r="H245" i="2"/>
  <c r="H246" i="2"/>
  <c r="H247" i="2"/>
  <c r="H248" i="2"/>
  <c r="H249" i="2"/>
  <c r="H250" i="2"/>
  <c r="H251" i="2"/>
  <c r="H252" i="2"/>
  <c r="H253" i="2"/>
  <c r="H254" i="2"/>
  <c r="H255" i="2"/>
  <c r="H256" i="2"/>
  <c r="H257" i="2"/>
  <c r="H258" i="2"/>
  <c r="H259" i="2"/>
  <c r="H260" i="2"/>
  <c r="H261" i="2"/>
  <c r="H262" i="2"/>
  <c r="H263" i="2"/>
  <c r="H264" i="2"/>
  <c r="H265" i="2"/>
  <c r="H266" i="2"/>
  <c r="H267" i="2"/>
  <c r="H268" i="2"/>
  <c r="H269" i="2"/>
  <c r="H270" i="2"/>
  <c r="H271" i="2"/>
  <c r="H272" i="2"/>
  <c r="H273" i="2"/>
  <c r="H274" i="2"/>
  <c r="H275" i="2"/>
  <c r="H276" i="2"/>
  <c r="H277" i="2"/>
  <c r="H278" i="2"/>
  <c r="H279" i="2"/>
  <c r="H280" i="2"/>
  <c r="H281" i="2"/>
  <c r="H282" i="2"/>
  <c r="H283" i="2"/>
  <c r="H284" i="2"/>
  <c r="H285" i="2"/>
  <c r="H286" i="2"/>
  <c r="H287" i="2"/>
  <c r="H288" i="2"/>
  <c r="H289" i="2"/>
  <c r="H290" i="2"/>
  <c r="H291" i="2"/>
  <c r="H292" i="2"/>
  <c r="H293" i="2"/>
  <c r="H294" i="2"/>
  <c r="H295" i="2"/>
  <c r="H296" i="2"/>
  <c r="H297" i="2"/>
  <c r="H298" i="2"/>
  <c r="H299" i="2"/>
  <c r="H300" i="2"/>
  <c r="H301" i="2"/>
  <c r="H302" i="2"/>
  <c r="H303" i="2"/>
  <c r="H304" i="2"/>
  <c r="H305" i="2"/>
  <c r="H306" i="2"/>
  <c r="H307" i="2"/>
  <c r="H308" i="2"/>
  <c r="H309" i="2"/>
  <c r="H310" i="2"/>
  <c r="H311" i="2"/>
  <c r="H312" i="2"/>
  <c r="H313" i="2"/>
  <c r="H314" i="2"/>
  <c r="H315" i="2"/>
  <c r="H316" i="2"/>
  <c r="H317" i="2"/>
  <c r="H318" i="2"/>
  <c r="H319" i="2"/>
  <c r="H320" i="2"/>
  <c r="H321" i="2"/>
  <c r="H322" i="2"/>
  <c r="H323" i="2"/>
  <c r="H324" i="2"/>
  <c r="H325" i="2"/>
  <c r="H326" i="2"/>
  <c r="H327" i="2"/>
  <c r="H328" i="2"/>
  <c r="H329" i="2"/>
  <c r="H330" i="2"/>
  <c r="H331" i="2"/>
  <c r="H332" i="2"/>
  <c r="H333" i="2"/>
  <c r="H334" i="2"/>
  <c r="H335" i="2"/>
  <c r="H336" i="2"/>
  <c r="H337" i="2"/>
  <c r="H338" i="2"/>
  <c r="H339" i="2"/>
  <c r="H340" i="2"/>
  <c r="H341" i="2"/>
  <c r="H342" i="2"/>
  <c r="H343" i="2"/>
  <c r="H344" i="2"/>
  <c r="H345" i="2"/>
  <c r="H346" i="2"/>
  <c r="H347" i="2"/>
  <c r="H348" i="2"/>
  <c r="H349" i="2"/>
  <c r="H350" i="2"/>
  <c r="H351" i="2"/>
  <c r="H352" i="2"/>
  <c r="H353" i="2"/>
  <c r="H354" i="2"/>
  <c r="H355" i="2"/>
  <c r="H356" i="2"/>
  <c r="H357" i="2"/>
  <c r="H358" i="2"/>
  <c r="H359" i="2"/>
  <c r="H360" i="2"/>
  <c r="H361" i="2"/>
  <c r="H362" i="2"/>
  <c r="H363" i="2"/>
  <c r="H364" i="2"/>
  <c r="H365" i="2"/>
  <c r="H366" i="2"/>
  <c r="H367" i="2"/>
  <c r="H368" i="2"/>
  <c r="H369" i="2"/>
  <c r="H370" i="2"/>
  <c r="H371" i="2"/>
  <c r="H372" i="2"/>
  <c r="H373" i="2"/>
  <c r="H374" i="2"/>
  <c r="H375" i="2"/>
  <c r="H376" i="2"/>
  <c r="H377" i="2"/>
  <c r="H378" i="2"/>
  <c r="H379" i="2"/>
  <c r="H380" i="2"/>
  <c r="H381" i="2"/>
  <c r="H382" i="2"/>
  <c r="H383" i="2"/>
  <c r="H384" i="2"/>
  <c r="H385" i="2"/>
  <c r="H386" i="2"/>
  <c r="H387" i="2"/>
  <c r="H388" i="2"/>
  <c r="H389" i="2"/>
  <c r="H390" i="2"/>
  <c r="H391" i="2"/>
  <c r="H392" i="2"/>
  <c r="H393" i="2"/>
  <c r="H394" i="2"/>
  <c r="H395" i="2"/>
  <c r="H396" i="2"/>
  <c r="H397" i="2"/>
  <c r="H398" i="2"/>
  <c r="H399" i="2"/>
  <c r="H400" i="2"/>
  <c r="H401" i="2"/>
  <c r="H402" i="2"/>
  <c r="H403" i="2"/>
  <c r="H404" i="2"/>
  <c r="H405" i="2"/>
  <c r="H406" i="2"/>
  <c r="H407" i="2"/>
  <c r="H408" i="2"/>
  <c r="H409" i="2"/>
  <c r="H410" i="2"/>
  <c r="H411" i="2"/>
  <c r="H412" i="2"/>
  <c r="H413" i="2"/>
  <c r="H414" i="2"/>
  <c r="H415" i="2"/>
  <c r="H416" i="2"/>
  <c r="H417" i="2"/>
  <c r="H418" i="2"/>
  <c r="H419" i="2"/>
  <c r="H420" i="2"/>
  <c r="H421" i="2"/>
  <c r="H422" i="2"/>
  <c r="H423" i="2"/>
  <c r="H424" i="2"/>
  <c r="H425" i="2"/>
  <c r="H426" i="2"/>
  <c r="H427" i="2"/>
  <c r="H428" i="2"/>
  <c r="H429" i="2"/>
  <c r="H430" i="2"/>
  <c r="H431" i="2"/>
  <c r="H432" i="2"/>
  <c r="H433" i="2"/>
  <c r="H434" i="2"/>
  <c r="H435" i="2"/>
  <c r="H436" i="2"/>
  <c r="H437" i="2"/>
  <c r="H438" i="2"/>
  <c r="H439" i="2"/>
  <c r="H440" i="2"/>
  <c r="H441" i="2"/>
  <c r="H442" i="2"/>
  <c r="H443" i="2"/>
  <c r="H444" i="2"/>
  <c r="H445" i="2"/>
  <c r="H446" i="2"/>
  <c r="H447" i="2"/>
  <c r="H448" i="2"/>
  <c r="H449" i="2"/>
  <c r="H450" i="2"/>
  <c r="H451" i="2"/>
  <c r="H452" i="2"/>
  <c r="H453" i="2"/>
  <c r="H454" i="2"/>
  <c r="H455" i="2"/>
  <c r="H456" i="2"/>
  <c r="H457" i="2"/>
  <c r="H458" i="2"/>
  <c r="H459" i="2"/>
  <c r="H460" i="2"/>
  <c r="H461" i="2"/>
  <c r="H462" i="2"/>
  <c r="H463" i="2"/>
  <c r="H464" i="2"/>
  <c r="H465" i="2"/>
  <c r="H466" i="2"/>
  <c r="H467" i="2"/>
  <c r="H468" i="2"/>
  <c r="H469" i="2"/>
  <c r="H470" i="2"/>
  <c r="H471" i="2"/>
  <c r="H472" i="2"/>
  <c r="H473" i="2"/>
  <c r="H474" i="2"/>
  <c r="H475" i="2"/>
  <c r="H476" i="2"/>
  <c r="H477" i="2"/>
  <c r="H478" i="2"/>
  <c r="H479" i="2"/>
  <c r="H480" i="2"/>
  <c r="H481" i="2"/>
  <c r="H482" i="2"/>
  <c r="H483" i="2"/>
  <c r="H484" i="2"/>
  <c r="H485" i="2"/>
  <c r="H486" i="2"/>
  <c r="H487" i="2"/>
  <c r="H488" i="2"/>
  <c r="H489" i="2"/>
  <c r="H490" i="2"/>
  <c r="H491" i="2"/>
  <c r="H492" i="2"/>
  <c r="H493" i="2"/>
  <c r="H494" i="2"/>
  <c r="H495" i="2"/>
  <c r="H496" i="2"/>
  <c r="H497" i="2"/>
  <c r="H498" i="2"/>
  <c r="H499" i="2"/>
  <c r="H500" i="2"/>
  <c r="H501" i="2"/>
  <c r="H502" i="2"/>
  <c r="H503" i="2"/>
  <c r="H504" i="2"/>
  <c r="H505" i="2"/>
  <c r="H506" i="2"/>
  <c r="H507" i="2"/>
  <c r="H508" i="2"/>
  <c r="H509" i="2"/>
  <c r="H510" i="2"/>
  <c r="H511" i="2"/>
  <c r="H512" i="2"/>
  <c r="H513" i="2"/>
  <c r="H514" i="2"/>
  <c r="H515" i="2"/>
  <c r="H516" i="2"/>
  <c r="H517" i="2"/>
  <c r="H518" i="2"/>
  <c r="H519" i="2"/>
  <c r="H520" i="2"/>
  <c r="H521" i="2"/>
  <c r="H522" i="2"/>
  <c r="H523" i="2"/>
  <c r="H524" i="2"/>
  <c r="H525" i="2"/>
  <c r="H526" i="2"/>
  <c r="H527" i="2"/>
  <c r="H528" i="2"/>
  <c r="G2" i="2"/>
  <c r="G3" i="2"/>
  <c r="G4" i="2"/>
  <c r="G5" i="2"/>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102" i="2"/>
  <c r="G103" i="2"/>
  <c r="G104" i="2"/>
  <c r="G105" i="2"/>
  <c r="G106" i="2"/>
  <c r="G107" i="2"/>
  <c r="G108" i="2"/>
  <c r="G109" i="2"/>
  <c r="G110" i="2"/>
  <c r="G111" i="2"/>
  <c r="G112" i="2"/>
  <c r="G113" i="2"/>
  <c r="G114" i="2"/>
  <c r="G115" i="2"/>
  <c r="G116" i="2"/>
  <c r="G117" i="2"/>
  <c r="G118" i="2"/>
  <c r="G119" i="2"/>
  <c r="G120" i="2"/>
  <c r="G121" i="2"/>
  <c r="G122" i="2"/>
  <c r="G123" i="2"/>
  <c r="G124" i="2"/>
  <c r="G125" i="2"/>
  <c r="G126" i="2"/>
  <c r="G127" i="2"/>
  <c r="G128" i="2"/>
  <c r="G129" i="2"/>
  <c r="G130" i="2"/>
  <c r="G131" i="2"/>
  <c r="G132" i="2"/>
  <c r="G133" i="2"/>
  <c r="G134" i="2"/>
  <c r="G135" i="2"/>
  <c r="G136" i="2"/>
  <c r="G137" i="2"/>
  <c r="G138" i="2"/>
  <c r="G139" i="2"/>
  <c r="G140" i="2"/>
  <c r="G141" i="2"/>
  <c r="G142" i="2"/>
  <c r="G143" i="2"/>
  <c r="G144" i="2"/>
  <c r="G145" i="2"/>
  <c r="G146" i="2"/>
  <c r="G147" i="2"/>
  <c r="G148" i="2"/>
  <c r="G149" i="2"/>
  <c r="G150" i="2"/>
  <c r="G151" i="2"/>
  <c r="G152" i="2"/>
  <c r="G153" i="2"/>
  <c r="G154" i="2"/>
  <c r="G155" i="2"/>
  <c r="G156" i="2"/>
  <c r="G157" i="2"/>
  <c r="G158" i="2"/>
  <c r="G159" i="2"/>
  <c r="G160" i="2"/>
  <c r="G161" i="2"/>
  <c r="G162" i="2"/>
  <c r="G163" i="2"/>
  <c r="G164" i="2"/>
  <c r="G165" i="2"/>
  <c r="G166" i="2"/>
  <c r="G167" i="2"/>
  <c r="G168" i="2"/>
  <c r="G169" i="2"/>
  <c r="G170" i="2"/>
  <c r="G171" i="2"/>
  <c r="G172" i="2"/>
  <c r="G173" i="2"/>
  <c r="G174" i="2"/>
  <c r="G175" i="2"/>
  <c r="G176" i="2"/>
  <c r="G177" i="2"/>
  <c r="G178" i="2"/>
  <c r="G179" i="2"/>
  <c r="G180" i="2"/>
  <c r="G181" i="2"/>
  <c r="G182" i="2"/>
  <c r="G183" i="2"/>
  <c r="G184" i="2"/>
  <c r="G185" i="2"/>
  <c r="G186" i="2"/>
  <c r="G187" i="2"/>
  <c r="G188" i="2"/>
  <c r="G189" i="2"/>
  <c r="G190" i="2"/>
  <c r="G191" i="2"/>
  <c r="G192" i="2"/>
  <c r="G193" i="2"/>
  <c r="G194" i="2"/>
  <c r="G195" i="2"/>
  <c r="G196" i="2"/>
  <c r="G197" i="2"/>
  <c r="G198" i="2"/>
  <c r="G199" i="2"/>
  <c r="G200" i="2"/>
  <c r="G201" i="2"/>
  <c r="G202" i="2"/>
  <c r="G203" i="2"/>
  <c r="G204" i="2"/>
  <c r="G205" i="2"/>
  <c r="G206" i="2"/>
  <c r="G207" i="2"/>
  <c r="G208" i="2"/>
  <c r="G209" i="2"/>
  <c r="G210" i="2"/>
  <c r="G211" i="2"/>
  <c r="G212" i="2"/>
  <c r="G213" i="2"/>
  <c r="G214" i="2"/>
  <c r="G215" i="2"/>
  <c r="G216" i="2"/>
  <c r="G217" i="2"/>
  <c r="G218" i="2"/>
  <c r="G219" i="2"/>
  <c r="G220" i="2"/>
  <c r="G221" i="2"/>
  <c r="G222" i="2"/>
  <c r="G223" i="2"/>
  <c r="G224" i="2"/>
  <c r="G225" i="2"/>
  <c r="G226" i="2"/>
  <c r="G227" i="2"/>
  <c r="G228" i="2"/>
  <c r="G229" i="2"/>
  <c r="G230" i="2"/>
  <c r="G231" i="2"/>
  <c r="G232" i="2"/>
  <c r="G233" i="2"/>
  <c r="G234" i="2"/>
  <c r="G235" i="2"/>
  <c r="G236" i="2"/>
  <c r="G237" i="2"/>
  <c r="G238" i="2"/>
  <c r="G239" i="2"/>
  <c r="G240" i="2"/>
  <c r="G241" i="2"/>
  <c r="G242" i="2"/>
  <c r="G243" i="2"/>
  <c r="G244" i="2"/>
  <c r="G245" i="2"/>
  <c r="G246" i="2"/>
  <c r="G247" i="2"/>
  <c r="G248" i="2"/>
  <c r="G249" i="2"/>
  <c r="G250" i="2"/>
  <c r="G251" i="2"/>
  <c r="G252" i="2"/>
  <c r="G253" i="2"/>
  <c r="G254" i="2"/>
  <c r="G255" i="2"/>
  <c r="G256" i="2"/>
  <c r="G257" i="2"/>
  <c r="G258" i="2"/>
  <c r="G259" i="2"/>
  <c r="G260" i="2"/>
  <c r="G261" i="2"/>
  <c r="G262" i="2"/>
  <c r="G263" i="2"/>
  <c r="G264" i="2"/>
  <c r="G265" i="2"/>
  <c r="G266" i="2"/>
  <c r="G267" i="2"/>
  <c r="G268" i="2"/>
  <c r="G269" i="2"/>
  <c r="G270" i="2"/>
  <c r="G271" i="2"/>
  <c r="G272" i="2"/>
  <c r="G273" i="2"/>
  <c r="G274" i="2"/>
  <c r="G275" i="2"/>
  <c r="G276" i="2"/>
  <c r="G277" i="2"/>
  <c r="G278" i="2"/>
  <c r="G279" i="2"/>
  <c r="G280" i="2"/>
  <c r="G281" i="2"/>
  <c r="G282" i="2"/>
  <c r="G283" i="2"/>
  <c r="G284" i="2"/>
  <c r="G285" i="2"/>
  <c r="G286" i="2"/>
  <c r="G287" i="2"/>
  <c r="G288" i="2"/>
  <c r="G289" i="2"/>
  <c r="G290" i="2"/>
  <c r="G291" i="2"/>
  <c r="G292" i="2"/>
  <c r="G293" i="2"/>
  <c r="G294" i="2"/>
  <c r="G295" i="2"/>
  <c r="G296" i="2"/>
  <c r="G297" i="2"/>
  <c r="G298" i="2"/>
  <c r="G299" i="2"/>
  <c r="G300" i="2"/>
  <c r="G301" i="2"/>
  <c r="G302" i="2"/>
  <c r="G303" i="2"/>
  <c r="G304" i="2"/>
  <c r="G305" i="2"/>
  <c r="G306" i="2"/>
  <c r="G307" i="2"/>
  <c r="G308" i="2"/>
  <c r="G309" i="2"/>
  <c r="G310" i="2"/>
  <c r="G311" i="2"/>
  <c r="G312" i="2"/>
  <c r="G313" i="2"/>
  <c r="G314" i="2"/>
  <c r="G315" i="2"/>
  <c r="G316" i="2"/>
  <c r="G317" i="2"/>
  <c r="G318" i="2"/>
  <c r="G319" i="2"/>
  <c r="G320" i="2"/>
  <c r="G321" i="2"/>
  <c r="G322" i="2"/>
  <c r="G323" i="2"/>
  <c r="G324" i="2"/>
  <c r="G325" i="2"/>
  <c r="G326" i="2"/>
  <c r="G327" i="2"/>
  <c r="G328" i="2"/>
  <c r="G329" i="2"/>
  <c r="G330" i="2"/>
  <c r="G331" i="2"/>
  <c r="G332" i="2"/>
  <c r="G333" i="2"/>
  <c r="G334" i="2"/>
  <c r="G335" i="2"/>
  <c r="G336" i="2"/>
  <c r="G337" i="2"/>
  <c r="G338" i="2"/>
  <c r="G339" i="2"/>
  <c r="G340" i="2"/>
  <c r="G341" i="2"/>
  <c r="G342" i="2"/>
  <c r="G343" i="2"/>
  <c r="G344" i="2"/>
  <c r="G345" i="2"/>
  <c r="G346" i="2"/>
  <c r="G347" i="2"/>
  <c r="G348" i="2"/>
  <c r="G349" i="2"/>
  <c r="G350" i="2"/>
  <c r="G351" i="2"/>
  <c r="G352" i="2"/>
  <c r="G353" i="2"/>
  <c r="G354" i="2"/>
  <c r="G355" i="2"/>
  <c r="G356" i="2"/>
  <c r="G357" i="2"/>
  <c r="G358" i="2"/>
  <c r="G359" i="2"/>
  <c r="G360" i="2"/>
  <c r="G361" i="2"/>
  <c r="G362" i="2"/>
  <c r="G363" i="2"/>
  <c r="G364" i="2"/>
  <c r="G365" i="2"/>
  <c r="G366" i="2"/>
  <c r="G367" i="2"/>
  <c r="G368" i="2"/>
  <c r="G369" i="2"/>
  <c r="G370" i="2"/>
  <c r="G371" i="2"/>
  <c r="G372" i="2"/>
  <c r="G373" i="2"/>
  <c r="G374" i="2"/>
  <c r="G375" i="2"/>
  <c r="G376" i="2"/>
  <c r="G377" i="2"/>
  <c r="G378" i="2"/>
  <c r="G379" i="2"/>
  <c r="G380" i="2"/>
  <c r="G381" i="2"/>
  <c r="G382" i="2"/>
  <c r="G383" i="2"/>
  <c r="G384" i="2"/>
  <c r="G385" i="2"/>
  <c r="G386" i="2"/>
  <c r="G387" i="2"/>
  <c r="G388" i="2"/>
  <c r="G389" i="2"/>
  <c r="G390" i="2"/>
  <c r="G391" i="2"/>
  <c r="G392" i="2"/>
  <c r="G393" i="2"/>
  <c r="G394" i="2"/>
  <c r="G395" i="2"/>
  <c r="G396" i="2"/>
  <c r="G397" i="2"/>
  <c r="G398" i="2"/>
  <c r="G399" i="2"/>
  <c r="G400" i="2"/>
  <c r="G401" i="2"/>
  <c r="G402" i="2"/>
  <c r="G403" i="2"/>
  <c r="G404" i="2"/>
  <c r="G405" i="2"/>
  <c r="G406" i="2"/>
  <c r="G407" i="2"/>
  <c r="G408" i="2"/>
  <c r="G409" i="2"/>
  <c r="G410" i="2"/>
  <c r="G411" i="2"/>
  <c r="G412" i="2"/>
  <c r="G413" i="2"/>
  <c r="G414" i="2"/>
  <c r="G415" i="2"/>
  <c r="G416" i="2"/>
  <c r="G417" i="2"/>
  <c r="G418" i="2"/>
  <c r="G419" i="2"/>
  <c r="G420" i="2"/>
  <c r="G421" i="2"/>
  <c r="G422" i="2"/>
  <c r="G423" i="2"/>
  <c r="G424" i="2"/>
  <c r="G425" i="2"/>
  <c r="G426" i="2"/>
  <c r="G427" i="2"/>
  <c r="G428" i="2"/>
  <c r="G429" i="2"/>
  <c r="G430" i="2"/>
  <c r="G431" i="2"/>
  <c r="G432" i="2"/>
  <c r="G433" i="2"/>
  <c r="G434" i="2"/>
  <c r="G435" i="2"/>
  <c r="G436" i="2"/>
  <c r="G437" i="2"/>
  <c r="G438" i="2"/>
  <c r="G439" i="2"/>
  <c r="G440" i="2"/>
  <c r="G441" i="2"/>
  <c r="G442" i="2"/>
  <c r="G443" i="2"/>
  <c r="G444" i="2"/>
  <c r="G445" i="2"/>
  <c r="G446" i="2"/>
  <c r="G447" i="2"/>
  <c r="G448" i="2"/>
  <c r="G449" i="2"/>
  <c r="G450" i="2"/>
  <c r="G451" i="2"/>
  <c r="G452" i="2"/>
  <c r="G453" i="2"/>
  <c r="G454" i="2"/>
  <c r="G455" i="2"/>
  <c r="G456" i="2"/>
  <c r="G457" i="2"/>
  <c r="G458" i="2"/>
  <c r="G459" i="2"/>
  <c r="G460" i="2"/>
  <c r="G461" i="2"/>
  <c r="G462" i="2"/>
  <c r="G463" i="2"/>
  <c r="G464" i="2"/>
  <c r="G465" i="2"/>
  <c r="G466" i="2"/>
  <c r="G467" i="2"/>
  <c r="G468" i="2"/>
  <c r="G469" i="2"/>
  <c r="G470" i="2"/>
  <c r="G471" i="2"/>
  <c r="G472" i="2"/>
  <c r="G473" i="2"/>
  <c r="G474" i="2"/>
  <c r="G475" i="2"/>
  <c r="G476" i="2"/>
  <c r="G477" i="2"/>
  <c r="G478" i="2"/>
  <c r="G479" i="2"/>
  <c r="G480" i="2"/>
  <c r="G481" i="2"/>
  <c r="G482" i="2"/>
  <c r="G483" i="2"/>
  <c r="G484" i="2"/>
  <c r="G485" i="2"/>
  <c r="G486" i="2"/>
  <c r="G487" i="2"/>
  <c r="G488" i="2"/>
  <c r="G489" i="2"/>
  <c r="G490" i="2"/>
  <c r="G491" i="2"/>
  <c r="G492" i="2"/>
  <c r="G493" i="2"/>
  <c r="G494" i="2"/>
  <c r="G495" i="2"/>
  <c r="G496" i="2"/>
  <c r="G497" i="2"/>
  <c r="G498" i="2"/>
  <c r="G499" i="2"/>
  <c r="G500" i="2"/>
  <c r="G501" i="2"/>
  <c r="G502" i="2"/>
  <c r="G503" i="2"/>
  <c r="G504" i="2"/>
  <c r="G505" i="2"/>
  <c r="G506" i="2"/>
  <c r="G507" i="2"/>
  <c r="G508" i="2"/>
  <c r="G509" i="2"/>
  <c r="G510" i="2"/>
  <c r="G511" i="2"/>
  <c r="G512" i="2"/>
  <c r="G513" i="2"/>
  <c r="G514" i="2"/>
  <c r="G515" i="2"/>
  <c r="G516" i="2"/>
  <c r="G517" i="2"/>
  <c r="G518" i="2"/>
  <c r="G519" i="2"/>
  <c r="G520" i="2"/>
  <c r="G521" i="2"/>
  <c r="G522" i="2"/>
  <c r="G523" i="2"/>
  <c r="G524" i="2"/>
  <c r="G525" i="2"/>
  <c r="G526" i="2"/>
  <c r="G527" i="2"/>
  <c r="G528" i="2"/>
  <c r="N528" i="2" l="1"/>
  <c r="N527" i="2"/>
  <c r="N526" i="2"/>
  <c r="N525" i="2"/>
  <c r="N524" i="2"/>
  <c r="N523" i="2"/>
  <c r="N522" i="2"/>
  <c r="N521" i="2"/>
  <c r="N520" i="2"/>
  <c r="N519" i="2"/>
  <c r="N518" i="2"/>
  <c r="N517" i="2"/>
  <c r="N516" i="2"/>
  <c r="N515" i="2"/>
  <c r="N514" i="2"/>
  <c r="N513" i="2"/>
  <c r="N512" i="2"/>
  <c r="N511" i="2"/>
  <c r="N510" i="2"/>
  <c r="N509" i="2"/>
  <c r="N508" i="2"/>
  <c r="N507" i="2"/>
  <c r="N506" i="2"/>
  <c r="N505" i="2"/>
  <c r="N504" i="2"/>
  <c r="N503" i="2"/>
  <c r="N502" i="2"/>
  <c r="N501" i="2"/>
  <c r="N500" i="2"/>
  <c r="N499" i="2"/>
  <c r="N498" i="2"/>
  <c r="N497" i="2"/>
  <c r="N496" i="2"/>
  <c r="N495" i="2"/>
  <c r="N494" i="2"/>
  <c r="N493" i="2"/>
  <c r="N492" i="2"/>
  <c r="N491" i="2"/>
  <c r="N490" i="2"/>
  <c r="N489" i="2"/>
  <c r="N488" i="2"/>
  <c r="N487" i="2"/>
  <c r="N486" i="2"/>
  <c r="N485" i="2"/>
  <c r="N484" i="2"/>
  <c r="N483" i="2"/>
  <c r="N482" i="2"/>
  <c r="N481" i="2"/>
  <c r="N480" i="2"/>
  <c r="N479" i="2"/>
  <c r="N478" i="2"/>
  <c r="N477" i="2"/>
  <c r="N476" i="2"/>
  <c r="N475" i="2"/>
  <c r="N474" i="2"/>
  <c r="N473" i="2"/>
  <c r="N472" i="2"/>
  <c r="N471" i="2"/>
  <c r="N470" i="2"/>
  <c r="N469" i="2"/>
  <c r="N468" i="2"/>
  <c r="N467" i="2"/>
  <c r="N466" i="2"/>
  <c r="N465" i="2"/>
  <c r="N464" i="2"/>
  <c r="N463" i="2"/>
  <c r="N462" i="2"/>
  <c r="N461" i="2"/>
  <c r="N460" i="2"/>
  <c r="N459" i="2"/>
  <c r="N458" i="2"/>
  <c r="N457" i="2"/>
  <c r="N456" i="2"/>
  <c r="N455" i="2"/>
  <c r="N454" i="2"/>
  <c r="N453" i="2"/>
  <c r="N452" i="2"/>
  <c r="N451" i="2"/>
  <c r="N450" i="2"/>
  <c r="N449" i="2"/>
  <c r="N448" i="2"/>
  <c r="N447" i="2"/>
  <c r="N446" i="2"/>
  <c r="N445" i="2"/>
  <c r="N444" i="2"/>
  <c r="N443" i="2"/>
  <c r="N442" i="2"/>
  <c r="N441" i="2"/>
  <c r="N440" i="2"/>
  <c r="N439" i="2"/>
  <c r="N438" i="2"/>
  <c r="N437" i="2"/>
  <c r="N436" i="2"/>
  <c r="N435" i="2"/>
  <c r="N434" i="2"/>
  <c r="N433" i="2"/>
  <c r="N432" i="2"/>
  <c r="N431" i="2"/>
  <c r="N430" i="2"/>
  <c r="N429" i="2"/>
  <c r="N428" i="2"/>
  <c r="N427" i="2"/>
  <c r="N426" i="2"/>
  <c r="N425" i="2"/>
  <c r="N424" i="2"/>
  <c r="N423" i="2"/>
  <c r="N422" i="2"/>
  <c r="N421" i="2"/>
  <c r="N420" i="2"/>
  <c r="N419" i="2"/>
  <c r="N418" i="2"/>
  <c r="N417" i="2"/>
  <c r="N416" i="2"/>
  <c r="N415" i="2"/>
  <c r="N414" i="2"/>
  <c r="N413" i="2"/>
  <c r="N412" i="2"/>
  <c r="N411" i="2"/>
  <c r="N410" i="2"/>
  <c r="N409" i="2"/>
  <c r="N408" i="2"/>
  <c r="N407" i="2"/>
  <c r="N406" i="2"/>
  <c r="N405" i="2"/>
  <c r="N404" i="2"/>
  <c r="N403" i="2"/>
  <c r="N402" i="2"/>
  <c r="N401" i="2"/>
  <c r="N400" i="2"/>
  <c r="N399" i="2"/>
  <c r="N398" i="2"/>
  <c r="N397" i="2"/>
  <c r="N396" i="2"/>
  <c r="N395" i="2"/>
  <c r="N394" i="2"/>
  <c r="N393" i="2"/>
  <c r="N392" i="2"/>
  <c r="N391" i="2"/>
  <c r="N390" i="2"/>
  <c r="N389" i="2"/>
  <c r="N388" i="2"/>
  <c r="N387" i="2"/>
  <c r="N386" i="2"/>
  <c r="N385" i="2"/>
  <c r="N384" i="2"/>
  <c r="N383" i="2"/>
  <c r="N382" i="2"/>
  <c r="N381" i="2"/>
  <c r="N380" i="2"/>
  <c r="N379" i="2"/>
  <c r="N378" i="2"/>
  <c r="N377" i="2"/>
  <c r="N376" i="2"/>
  <c r="N375" i="2"/>
  <c r="N374" i="2"/>
  <c r="N373" i="2"/>
  <c r="N372" i="2"/>
  <c r="N371" i="2"/>
  <c r="N370" i="2"/>
  <c r="N369" i="2"/>
  <c r="N368" i="2"/>
  <c r="N367" i="2"/>
  <c r="N366" i="2"/>
  <c r="N365" i="2"/>
  <c r="N364" i="2"/>
  <c r="N363" i="2"/>
  <c r="N362" i="2"/>
  <c r="N361" i="2"/>
  <c r="N360" i="2"/>
  <c r="N359" i="2"/>
  <c r="N358" i="2"/>
  <c r="N357" i="2"/>
  <c r="N356" i="2"/>
  <c r="N355" i="2"/>
  <c r="N354" i="2"/>
  <c r="N353" i="2"/>
  <c r="N352" i="2"/>
  <c r="N351" i="2"/>
  <c r="N350" i="2"/>
  <c r="N349" i="2"/>
  <c r="N348" i="2"/>
  <c r="N347" i="2"/>
  <c r="N346" i="2"/>
  <c r="N345" i="2"/>
  <c r="N344" i="2"/>
  <c r="N343" i="2"/>
  <c r="N342" i="2"/>
  <c r="N341" i="2"/>
  <c r="N340" i="2"/>
  <c r="N339" i="2"/>
  <c r="N338" i="2"/>
  <c r="N337" i="2"/>
  <c r="N336" i="2"/>
  <c r="N335" i="2"/>
  <c r="N334" i="2"/>
  <c r="N333" i="2"/>
  <c r="N332" i="2"/>
  <c r="N331" i="2"/>
  <c r="N330" i="2"/>
  <c r="N329" i="2"/>
  <c r="N328" i="2"/>
  <c r="N327" i="2"/>
  <c r="N326" i="2"/>
  <c r="N325" i="2"/>
  <c r="N324" i="2"/>
  <c r="N323" i="2"/>
  <c r="N322" i="2"/>
  <c r="N321" i="2"/>
  <c r="N320" i="2"/>
  <c r="N319" i="2"/>
  <c r="N318" i="2"/>
  <c r="N317" i="2"/>
  <c r="N316" i="2"/>
  <c r="N315" i="2"/>
  <c r="N314" i="2"/>
  <c r="N313" i="2"/>
  <c r="N312" i="2"/>
  <c r="N311" i="2"/>
  <c r="N310" i="2"/>
  <c r="N309" i="2"/>
  <c r="N308" i="2"/>
  <c r="N307" i="2"/>
  <c r="N306" i="2"/>
  <c r="N305" i="2"/>
  <c r="N304" i="2"/>
  <c r="N303" i="2"/>
  <c r="N302" i="2"/>
  <c r="N301" i="2"/>
  <c r="N300" i="2"/>
  <c r="N299" i="2"/>
  <c r="N298" i="2"/>
  <c r="N297" i="2"/>
  <c r="N296" i="2"/>
  <c r="N295" i="2"/>
  <c r="N294" i="2"/>
  <c r="N293" i="2"/>
  <c r="N292" i="2"/>
  <c r="N291" i="2"/>
  <c r="N290" i="2"/>
  <c r="N289" i="2"/>
  <c r="N288" i="2"/>
  <c r="N287" i="2"/>
  <c r="N286" i="2"/>
  <c r="N285" i="2"/>
  <c r="N284" i="2"/>
  <c r="N283" i="2"/>
  <c r="N282" i="2"/>
  <c r="N281" i="2"/>
  <c r="N280" i="2"/>
  <c r="N279" i="2"/>
  <c r="N278" i="2"/>
  <c r="N277" i="2"/>
  <c r="N276" i="2"/>
  <c r="N275" i="2"/>
  <c r="N274" i="2"/>
  <c r="N273" i="2"/>
  <c r="N272" i="2"/>
  <c r="N271" i="2"/>
  <c r="N270" i="2"/>
  <c r="N269" i="2"/>
  <c r="N268" i="2"/>
  <c r="N267" i="2"/>
  <c r="N266" i="2"/>
  <c r="N265" i="2"/>
  <c r="N264" i="2"/>
  <c r="N263" i="2"/>
  <c r="N262" i="2"/>
  <c r="N261" i="2"/>
  <c r="N260" i="2"/>
  <c r="N259" i="2"/>
  <c r="N258" i="2"/>
  <c r="N257" i="2"/>
  <c r="N256" i="2"/>
  <c r="N255" i="2"/>
  <c r="N254" i="2"/>
  <c r="N253" i="2"/>
  <c r="N252" i="2"/>
  <c r="N251" i="2"/>
  <c r="N250" i="2"/>
  <c r="N249" i="2"/>
  <c r="N248" i="2"/>
  <c r="N247" i="2"/>
  <c r="N246" i="2"/>
  <c r="N245" i="2"/>
  <c r="N244" i="2"/>
  <c r="N243" i="2"/>
  <c r="N242" i="2"/>
  <c r="N241" i="2"/>
  <c r="N240" i="2"/>
  <c r="N239" i="2"/>
  <c r="N238" i="2"/>
  <c r="N237" i="2"/>
  <c r="N236" i="2"/>
  <c r="N235" i="2"/>
  <c r="N234" i="2"/>
  <c r="N233" i="2"/>
  <c r="N232" i="2"/>
  <c r="N231" i="2"/>
  <c r="N230" i="2"/>
  <c r="N229" i="2"/>
  <c r="N228" i="2"/>
  <c r="N227" i="2"/>
  <c r="N226" i="2"/>
  <c r="N225" i="2"/>
  <c r="N224" i="2"/>
  <c r="N223" i="2"/>
  <c r="N222" i="2"/>
  <c r="N221" i="2"/>
  <c r="N220" i="2"/>
  <c r="N219" i="2"/>
  <c r="N218" i="2"/>
  <c r="N217" i="2"/>
  <c r="N216" i="2"/>
  <c r="N215" i="2"/>
  <c r="N214" i="2"/>
  <c r="N213" i="2"/>
  <c r="N212" i="2"/>
  <c r="N211" i="2"/>
  <c r="N210" i="2"/>
  <c r="N209" i="2"/>
  <c r="N208" i="2"/>
  <c r="N207" i="2"/>
  <c r="N206" i="2"/>
  <c r="N205" i="2"/>
  <c r="N204" i="2"/>
  <c r="N203" i="2"/>
  <c r="N202" i="2"/>
  <c r="N201" i="2"/>
  <c r="N200" i="2"/>
  <c r="N199" i="2"/>
  <c r="N198" i="2"/>
  <c r="N197" i="2"/>
  <c r="N196" i="2"/>
  <c r="N195" i="2"/>
  <c r="N194" i="2"/>
  <c r="N193" i="2"/>
  <c r="N192" i="2"/>
  <c r="N191" i="2"/>
  <c r="N190" i="2"/>
  <c r="N189" i="2"/>
  <c r="N188" i="2"/>
  <c r="N187" i="2"/>
  <c r="N186" i="2"/>
  <c r="N185" i="2"/>
  <c r="N184" i="2"/>
  <c r="N183" i="2"/>
  <c r="N182" i="2"/>
  <c r="N181" i="2"/>
  <c r="N180" i="2"/>
  <c r="N179" i="2"/>
  <c r="N178" i="2"/>
  <c r="N177" i="2"/>
  <c r="N176" i="2"/>
  <c r="N175" i="2"/>
  <c r="N174" i="2"/>
  <c r="N173" i="2"/>
  <c r="N172" i="2"/>
  <c r="N171" i="2"/>
  <c r="N170" i="2"/>
  <c r="N169" i="2"/>
  <c r="N168" i="2"/>
  <c r="N167" i="2"/>
  <c r="N166" i="2"/>
  <c r="N165" i="2"/>
  <c r="N164" i="2"/>
  <c r="N163" i="2"/>
  <c r="N162" i="2"/>
  <c r="N161" i="2"/>
  <c r="N160" i="2"/>
  <c r="N159" i="2"/>
  <c r="N158" i="2"/>
  <c r="N157" i="2"/>
  <c r="N156" i="2"/>
  <c r="N155" i="2"/>
  <c r="N154" i="2"/>
  <c r="N153" i="2"/>
  <c r="N152" i="2"/>
  <c r="N151" i="2"/>
  <c r="N150" i="2"/>
  <c r="N149" i="2"/>
  <c r="N148" i="2"/>
  <c r="N147" i="2"/>
  <c r="N146" i="2"/>
  <c r="N145" i="2"/>
  <c r="N144" i="2"/>
  <c r="N143" i="2"/>
  <c r="N142" i="2"/>
  <c r="N141" i="2"/>
  <c r="N140" i="2"/>
  <c r="N139" i="2"/>
  <c r="N138" i="2"/>
  <c r="N137" i="2"/>
  <c r="N136" i="2"/>
  <c r="N135" i="2"/>
  <c r="N134" i="2"/>
  <c r="N133" i="2"/>
  <c r="N132" i="2"/>
  <c r="N131" i="2"/>
  <c r="N130" i="2"/>
  <c r="N129" i="2"/>
  <c r="N128" i="2"/>
  <c r="N127" i="2"/>
  <c r="N126" i="2"/>
  <c r="N125" i="2"/>
  <c r="N124" i="2"/>
  <c r="N123" i="2"/>
  <c r="N122" i="2"/>
  <c r="N121" i="2"/>
  <c r="N120" i="2"/>
  <c r="N119" i="2"/>
  <c r="N118" i="2"/>
  <c r="N117" i="2"/>
  <c r="N116" i="2"/>
  <c r="N115" i="2"/>
  <c r="N114" i="2"/>
  <c r="N113" i="2"/>
  <c r="N112" i="2"/>
  <c r="N111" i="2"/>
  <c r="N110" i="2"/>
  <c r="N109" i="2"/>
  <c r="N108" i="2"/>
  <c r="N107" i="2"/>
  <c r="N106" i="2"/>
  <c r="N105" i="2"/>
  <c r="N104" i="2"/>
  <c r="N103" i="2"/>
  <c r="N102" i="2"/>
  <c r="N101" i="2"/>
  <c r="N100" i="2"/>
  <c r="N99" i="2"/>
  <c r="N98" i="2"/>
  <c r="N97" i="2"/>
  <c r="N96" i="2"/>
  <c r="N95" i="2"/>
  <c r="N94" i="2"/>
  <c r="N93" i="2"/>
  <c r="N92" i="2"/>
  <c r="N91" i="2"/>
  <c r="N90" i="2"/>
  <c r="N89" i="2"/>
  <c r="N88" i="2"/>
  <c r="N87" i="2"/>
  <c r="N86" i="2"/>
  <c r="N85" i="2"/>
  <c r="N84" i="2"/>
  <c r="N83" i="2"/>
  <c r="N82" i="2"/>
  <c r="N81" i="2"/>
  <c r="N80" i="2"/>
  <c r="N79" i="2"/>
  <c r="N78" i="2"/>
  <c r="N77" i="2"/>
  <c r="N76" i="2"/>
  <c r="N75" i="2"/>
  <c r="N74" i="2"/>
  <c r="N73" i="2"/>
  <c r="N72" i="2"/>
  <c r="N71" i="2"/>
  <c r="N70" i="2"/>
  <c r="N69" i="2"/>
  <c r="N68" i="2"/>
  <c r="N67" i="2"/>
  <c r="N66" i="2"/>
  <c r="N65" i="2"/>
  <c r="N64" i="2"/>
  <c r="N63" i="2"/>
  <c r="N62" i="2"/>
  <c r="N61" i="2"/>
  <c r="N60" i="2"/>
  <c r="N59" i="2"/>
  <c r="N58" i="2"/>
  <c r="N57" i="2"/>
  <c r="N56" i="2"/>
  <c r="N55" i="2"/>
  <c r="N54" i="2"/>
  <c r="N53" i="2"/>
  <c r="N52" i="2"/>
  <c r="N51" i="2"/>
  <c r="N50" i="2"/>
  <c r="N49" i="2"/>
  <c r="N48" i="2"/>
  <c r="N47" i="2"/>
  <c r="N46" i="2"/>
  <c r="N45" i="2"/>
  <c r="N44" i="2"/>
  <c r="N43" i="2"/>
  <c r="N42" i="2"/>
  <c r="N41" i="2"/>
  <c r="N40" i="2"/>
  <c r="N39" i="2"/>
  <c r="N38" i="2"/>
  <c r="N37" i="2"/>
  <c r="N36" i="2"/>
  <c r="N35" i="2"/>
  <c r="N34" i="2"/>
  <c r="N33" i="2"/>
  <c r="N32" i="2"/>
  <c r="N31" i="2"/>
  <c r="N30" i="2"/>
  <c r="N29" i="2"/>
  <c r="N28" i="2"/>
  <c r="N27" i="2"/>
  <c r="N26" i="2"/>
  <c r="N25" i="2"/>
  <c r="N24" i="2"/>
  <c r="N23" i="2"/>
  <c r="N22" i="2"/>
  <c r="N21" i="2"/>
  <c r="N20" i="2"/>
  <c r="N19" i="2"/>
  <c r="N18" i="2"/>
  <c r="N17" i="2"/>
  <c r="N16" i="2"/>
  <c r="N15" i="2"/>
  <c r="N14" i="2"/>
  <c r="N13" i="2"/>
  <c r="N12" i="2"/>
  <c r="N11" i="2"/>
  <c r="N10" i="2"/>
  <c r="N9" i="2"/>
  <c r="N8" i="2"/>
  <c r="N7" i="2"/>
  <c r="N6" i="2"/>
  <c r="N5" i="2"/>
  <c r="N4" i="2"/>
  <c r="N3" i="2"/>
  <c r="N2" i="2"/>
</calcChain>
</file>

<file path=xl/sharedStrings.xml><?xml version="1.0" encoding="utf-8"?>
<sst xmlns="http://schemas.openxmlformats.org/spreadsheetml/2006/main" count="2009" uniqueCount="159">
  <si>
    <t>PRODUCT ID</t>
  </si>
  <si>
    <t>PRODUCT</t>
  </si>
  <si>
    <t>CATEGORY</t>
  </si>
  <si>
    <t>UOM</t>
  </si>
  <si>
    <t>BUYING PRIZE</t>
  </si>
  <si>
    <t>SELLING PRICE</t>
  </si>
  <si>
    <t>P0001</t>
  </si>
  <si>
    <t>Product01</t>
  </si>
  <si>
    <t>Category01</t>
  </si>
  <si>
    <t>Kg</t>
  </si>
  <si>
    <t>P0002</t>
  </si>
  <si>
    <t>Product02</t>
  </si>
  <si>
    <t>P0003</t>
  </si>
  <si>
    <t>Product03</t>
  </si>
  <si>
    <t>P0004</t>
  </si>
  <si>
    <t>Product04</t>
  </si>
  <si>
    <t>P0005</t>
  </si>
  <si>
    <t>Product05</t>
  </si>
  <si>
    <t>P0006</t>
  </si>
  <si>
    <t>Product06</t>
  </si>
  <si>
    <t>P0007</t>
  </si>
  <si>
    <t>Product07</t>
  </si>
  <si>
    <t>P0008</t>
  </si>
  <si>
    <t>Product08</t>
  </si>
  <si>
    <t>P0009</t>
  </si>
  <si>
    <t>Product09</t>
  </si>
  <si>
    <t>P0010</t>
  </si>
  <si>
    <t>Product10</t>
  </si>
  <si>
    <t>Category02</t>
  </si>
  <si>
    <t>P0011</t>
  </si>
  <si>
    <t>Product11</t>
  </si>
  <si>
    <t>P0012</t>
  </si>
  <si>
    <t>Product12</t>
  </si>
  <si>
    <t>P0013</t>
  </si>
  <si>
    <t>Product13</t>
  </si>
  <si>
    <t>P0014</t>
  </si>
  <si>
    <t>Product14</t>
  </si>
  <si>
    <t>P0015</t>
  </si>
  <si>
    <t>Product15</t>
  </si>
  <si>
    <t>P0016</t>
  </si>
  <si>
    <t>Product16</t>
  </si>
  <si>
    <t>P0017</t>
  </si>
  <si>
    <t>Product17</t>
  </si>
  <si>
    <t>P0018</t>
  </si>
  <si>
    <t>Product18</t>
  </si>
  <si>
    <t>P0019</t>
  </si>
  <si>
    <t>Product19</t>
  </si>
  <si>
    <t>P0020</t>
  </si>
  <si>
    <t>Product20</t>
  </si>
  <si>
    <t>Category03</t>
  </si>
  <si>
    <t>P0021</t>
  </si>
  <si>
    <t>Product21</t>
  </si>
  <si>
    <t>P0022</t>
  </si>
  <si>
    <t>Product22</t>
  </si>
  <si>
    <t>P0023</t>
  </si>
  <si>
    <t>Product23</t>
  </si>
  <si>
    <t>P0024</t>
  </si>
  <si>
    <t>Product24</t>
  </si>
  <si>
    <t>P0025</t>
  </si>
  <si>
    <t>Product25</t>
  </si>
  <si>
    <t>P0026</t>
  </si>
  <si>
    <t>Product26</t>
  </si>
  <si>
    <t>Category04</t>
  </si>
  <si>
    <t>P0027</t>
  </si>
  <si>
    <t>Product27</t>
  </si>
  <si>
    <t>P0028</t>
  </si>
  <si>
    <t>Product28</t>
  </si>
  <si>
    <t>P0029</t>
  </si>
  <si>
    <t>Product29</t>
  </si>
  <si>
    <t>P0030</t>
  </si>
  <si>
    <t>Product30</t>
  </si>
  <si>
    <t>P0031</t>
  </si>
  <si>
    <t>Product31</t>
  </si>
  <si>
    <t>P0032</t>
  </si>
  <si>
    <t>Product32</t>
  </si>
  <si>
    <t>P0033</t>
  </si>
  <si>
    <t>Product33</t>
  </si>
  <si>
    <t>P0034</t>
  </si>
  <si>
    <t>Product34</t>
  </si>
  <si>
    <t>P0035</t>
  </si>
  <si>
    <t>Product35</t>
  </si>
  <si>
    <t>P0036</t>
  </si>
  <si>
    <t>Product36</t>
  </si>
  <si>
    <t>P0037</t>
  </si>
  <si>
    <t>Product37</t>
  </si>
  <si>
    <t>Category05</t>
  </si>
  <si>
    <t>P0038</t>
  </si>
  <si>
    <t>Product38</t>
  </si>
  <si>
    <t>P0039</t>
  </si>
  <si>
    <t>Product39</t>
  </si>
  <si>
    <t>P0040</t>
  </si>
  <si>
    <t>Product40</t>
  </si>
  <si>
    <t>P0041</t>
  </si>
  <si>
    <t>Product41</t>
  </si>
  <si>
    <t>P0042</t>
  </si>
  <si>
    <t>Product42</t>
  </si>
  <si>
    <t>P0043</t>
  </si>
  <si>
    <t>Product43</t>
  </si>
  <si>
    <t>P0044</t>
  </si>
  <si>
    <t>Product44</t>
  </si>
  <si>
    <t>DATE</t>
  </si>
  <si>
    <t>QUANTITY</t>
  </si>
  <si>
    <t>SALE TYPE</t>
  </si>
  <si>
    <t>PAYMENT MODE</t>
  </si>
  <si>
    <t>DISCOUNT %</t>
  </si>
  <si>
    <t>Wholesaler</t>
  </si>
  <si>
    <t>Online</t>
  </si>
  <si>
    <t>Cash</t>
  </si>
  <si>
    <t>Direct Sales</t>
  </si>
  <si>
    <t>Lt</t>
  </si>
  <si>
    <t>Ft</t>
  </si>
  <si>
    <t>No.</t>
  </si>
  <si>
    <t>P0045</t>
  </si>
  <si>
    <t>Product45</t>
  </si>
  <si>
    <t>Total Buying Value</t>
  </si>
  <si>
    <t>Total Selling Value</t>
  </si>
  <si>
    <t>Day</t>
  </si>
  <si>
    <t>Month</t>
  </si>
  <si>
    <t>Year</t>
  </si>
  <si>
    <t>Sum of Total Selling Value</t>
  </si>
  <si>
    <t>Sum of Total Buying Value</t>
  </si>
  <si>
    <t>Jan</t>
  </si>
  <si>
    <t>Feb</t>
  </si>
  <si>
    <t>Mar</t>
  </si>
  <si>
    <t>Apr</t>
  </si>
  <si>
    <t>May</t>
  </si>
  <si>
    <t>Jun</t>
  </si>
  <si>
    <t>Jul</t>
  </si>
  <si>
    <t>Aug</t>
  </si>
  <si>
    <t>Sep</t>
  </si>
  <si>
    <t>Oct</t>
  </si>
  <si>
    <t>Nov</t>
  </si>
  <si>
    <t>Dec</t>
  </si>
  <si>
    <t>Total Sales</t>
  </si>
  <si>
    <t>Total Profit</t>
  </si>
  <si>
    <t>Profit %</t>
  </si>
  <si>
    <t>Sales</t>
  </si>
  <si>
    <t>Profit</t>
  </si>
  <si>
    <t>Sum of QUANTITY</t>
  </si>
  <si>
    <t>Total Quantity</t>
  </si>
  <si>
    <t>Sales Type</t>
  </si>
  <si>
    <t>Sum of Profit</t>
  </si>
  <si>
    <t>Selling MOM</t>
  </si>
  <si>
    <t xml:space="preserve"> Profit mom</t>
  </si>
  <si>
    <t xml:space="preserve"> QUANTITY MOM</t>
  </si>
  <si>
    <t>Sales MOM</t>
  </si>
  <si>
    <t>Profit MOM</t>
  </si>
  <si>
    <t>Ptrofit</t>
  </si>
  <si>
    <t>Ptrofit MOM</t>
  </si>
  <si>
    <t>Category</t>
  </si>
  <si>
    <t>Payment mode</t>
  </si>
  <si>
    <t>Sales type</t>
  </si>
  <si>
    <t>Average of SELLING PRICE</t>
  </si>
  <si>
    <t>Average of BUYING PRIZE</t>
  </si>
  <si>
    <t>Average Buying Price</t>
  </si>
  <si>
    <t>Average Selling Price</t>
  </si>
  <si>
    <t>Average Buying Prize change</t>
  </si>
  <si>
    <t>Average selling Prize change</t>
  </si>
  <si>
    <t xml:space="preserve"> Profit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</si>
</sst>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43" formatCode="_(* #,##0.00_);_(* \(#,##0.00\);_(* &quot;-&quot;??_);_(@_)"/>
    <numFmt numFmtId="164" formatCode="0.0%"/>
    <numFmt numFmtId="165" formatCode="[$$-409]#,##0.00_);[Red]\([$$-409]#,##0.00\)"/>
    <numFmt numFmtId="166" formatCode="[$$-409]#,##0.00"/>
    <numFmt numFmtId="167" formatCode="_(* #,##0_);_(* \(#,##0\);_(* &quot;-&quot;??_);_(@_)"/>
    <numFmt numFmtId="168" formatCode="[$$-409]#,##0"/>
    <numFmt numFmtId="169" formatCode="&quot;$&quot;#,##0.0"/>
    <numFmt numFmtId="170" formatCode="&quot;$&quot;#,##0"/>
  </numFmts>
  <fonts count="7" x14ac:knownFonts="1">
    <font>
      <sz val="11"/>
      <color theme="1"/>
      <name val="Century Schoolbook"/>
      <family val="2"/>
      <scheme val="minor"/>
    </font>
    <font>
      <b/>
      <sz val="11"/>
      <color rgb="FF7030A0"/>
      <name val="Century Schoolbook"/>
      <family val="2"/>
      <scheme val="minor"/>
    </font>
    <font>
      <sz val="11"/>
      <color theme="1"/>
      <name val="Century Schoolbook"/>
      <family val="2"/>
      <scheme val="minor"/>
    </font>
    <font>
      <sz val="8"/>
      <name val="Century Schoolbook"/>
      <family val="2"/>
      <scheme val="minor"/>
    </font>
    <font>
      <u/>
      <sz val="11"/>
      <color theme="10"/>
      <name val="Century Schoolbook"/>
      <family val="2"/>
      <scheme val="minor"/>
    </font>
    <font>
      <sz val="12"/>
      <color theme="1"/>
      <name val="Century Schoolbook"/>
      <family val="2"/>
      <scheme val="minor"/>
    </font>
    <font>
      <sz val="11"/>
      <color rgb="FF000000"/>
      <name val="Century Schoolbook"/>
      <family val="1"/>
    </font>
  </fonts>
  <fills count="10">
    <fill>
      <patternFill patternType="none"/>
    </fill>
    <fill>
      <patternFill patternType="gray125"/>
    </fill>
    <fill>
      <patternFill patternType="solid">
        <fgColor rgb="FFE1CCF0"/>
        <bgColor indexed="64"/>
      </patternFill>
    </fill>
    <fill>
      <patternFill patternType="solid">
        <fgColor theme="7" tint="0.59999389629810485"/>
        <bgColor indexed="64"/>
      </patternFill>
    </fill>
    <fill>
      <patternFill patternType="solid">
        <fgColor rgb="FFD1B2E8"/>
        <bgColor indexed="64"/>
      </patternFill>
    </fill>
    <fill>
      <patternFill patternType="solid">
        <fgColor theme="9" tint="0.59999389629810485"/>
        <bgColor indexed="64"/>
      </patternFill>
    </fill>
    <fill>
      <patternFill patternType="solid">
        <fgColor theme="9" tint="-0.249977111117893"/>
        <bgColor indexed="64"/>
      </patternFill>
    </fill>
    <fill>
      <patternFill patternType="solid">
        <fgColor theme="9" tint="0.79998168889431442"/>
        <bgColor indexed="64"/>
      </patternFill>
    </fill>
    <fill>
      <patternFill patternType="solid">
        <fgColor theme="0" tint="-0.14999847407452621"/>
        <bgColor indexed="64"/>
      </patternFill>
    </fill>
    <fill>
      <patternFill patternType="solid">
        <fgColor theme="0" tint="-4.9989318521683403E-2"/>
        <bgColor indexed="64"/>
      </patternFill>
    </fill>
  </fills>
  <borders count="2">
    <border>
      <left/>
      <right/>
      <top/>
      <bottom/>
      <diagonal/>
    </border>
    <border>
      <left/>
      <right/>
      <top/>
      <bottom style="medium">
        <color rgb="FF7030A0"/>
      </bottom>
      <diagonal/>
    </border>
  </borders>
  <cellStyleXfs count="5">
    <xf numFmtId="0" fontId="0" fillId="0" borderId="0"/>
    <xf numFmtId="9" fontId="2" fillId="0" borderId="0" applyFont="0" applyFill="0" applyBorder="0" applyAlignment="0" applyProtection="0"/>
    <xf numFmtId="0" fontId="4" fillId="0" borderId="0" applyNumberFormat="0" applyFill="0" applyBorder="0" applyAlignment="0" applyProtection="0"/>
    <xf numFmtId="43" fontId="2" fillId="0" borderId="0" applyFont="0" applyFill="0" applyBorder="0" applyAlignment="0" applyProtection="0"/>
    <xf numFmtId="0" fontId="5" fillId="0" borderId="0"/>
  </cellStyleXfs>
  <cellXfs count="34">
    <xf numFmtId="0" fontId="0" fillId="0" borderId="0" xfId="0"/>
    <xf numFmtId="0" fontId="1" fillId="2" borderId="1" xfId="0" applyFont="1" applyFill="1" applyBorder="1" applyAlignment="1">
      <alignment horizontal="center" vertical="center"/>
    </xf>
    <xf numFmtId="0" fontId="1" fillId="4" borderId="1" xfId="0" applyFont="1" applyFill="1" applyBorder="1" applyAlignment="1">
      <alignment horizontal="center" vertical="center"/>
    </xf>
    <xf numFmtId="14" fontId="0" fillId="3" borderId="0" xfId="0" applyNumberFormat="1" applyFill="1"/>
    <xf numFmtId="0" fontId="0" fillId="3" borderId="0" xfId="0" applyFill="1" applyAlignment="1">
      <alignment horizontal="center" vertical="center"/>
    </xf>
    <xf numFmtId="0" fontId="0" fillId="5" borderId="0" xfId="0" applyFill="1"/>
    <xf numFmtId="164" fontId="0" fillId="5" borderId="0" xfId="0" applyNumberFormat="1" applyFill="1"/>
    <xf numFmtId="165" fontId="1" fillId="4" borderId="1" xfId="0" applyNumberFormat="1" applyFont="1" applyFill="1" applyBorder="1" applyAlignment="1">
      <alignment horizontal="center" vertical="center"/>
    </xf>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9" fontId="0" fillId="0" borderId="0" xfId="1" applyFont="1"/>
    <xf numFmtId="0" fontId="4" fillId="0" borderId="0" xfId="2"/>
    <xf numFmtId="0" fontId="5" fillId="0" borderId="0" xfId="4"/>
    <xf numFmtId="0" fontId="0" fillId="6" borderId="0" xfId="0" applyFill="1"/>
    <xf numFmtId="168" fontId="0" fillId="6" borderId="0" xfId="0" applyNumberFormat="1" applyFill="1"/>
    <xf numFmtId="9" fontId="0" fillId="6" borderId="0" xfId="1" applyFont="1" applyFill="1"/>
    <xf numFmtId="167" fontId="0" fillId="6" borderId="0" xfId="3" applyNumberFormat="1" applyFont="1" applyFill="1"/>
    <xf numFmtId="0" fontId="0" fillId="7" borderId="0" xfId="0" applyFill="1"/>
    <xf numFmtId="10" fontId="0" fillId="0" borderId="0" xfId="0" applyNumberFormat="1"/>
    <xf numFmtId="164" fontId="0" fillId="0" borderId="0" xfId="0" applyNumberFormat="1"/>
    <xf numFmtId="168" fontId="0" fillId="0" borderId="0" xfId="0" applyNumberFormat="1"/>
    <xf numFmtId="167" fontId="0" fillId="0" borderId="0" xfId="0" applyNumberFormat="1"/>
    <xf numFmtId="0" fontId="0" fillId="0" borderId="0" xfId="0" applyAlignment="1">
      <alignment horizontal="left" indent="1"/>
    </xf>
    <xf numFmtId="169" fontId="0" fillId="0" borderId="0" xfId="0" applyNumberFormat="1"/>
    <xf numFmtId="0" fontId="0" fillId="8" borderId="0" xfId="0" applyFill="1"/>
    <xf numFmtId="10" fontId="0" fillId="8" borderId="0" xfId="0" applyNumberFormat="1" applyFill="1"/>
    <xf numFmtId="9" fontId="0" fillId="0" borderId="0" xfId="0" applyNumberFormat="1"/>
    <xf numFmtId="170" fontId="0" fillId="0" borderId="0" xfId="0" applyNumberFormat="1"/>
    <xf numFmtId="0" fontId="0" fillId="9" borderId="0" xfId="0" applyFill="1"/>
    <xf numFmtId="170" fontId="0" fillId="9" borderId="0" xfId="0" applyNumberFormat="1" applyFill="1"/>
    <xf numFmtId="0" fontId="0" fillId="9" borderId="0" xfId="0" applyFill="1" applyAlignment="1">
      <alignment horizontal="left" indent="1"/>
    </xf>
    <xf numFmtId="0" fontId="0" fillId="0" borderId="0" xfId="0" applyNumberFormat="1"/>
  </cellXfs>
  <cellStyles count="5">
    <cellStyle name="Comma" xfId="3" builtinId="3"/>
    <cellStyle name="Hyperlink" xfId="2" builtinId="8"/>
    <cellStyle name="Normal" xfId="0" builtinId="0"/>
    <cellStyle name="Normal 2" xfId="4" xr:uid="{38A5A08E-AFF0-417E-8900-89297D9CF832}"/>
    <cellStyle name="Percent" xfId="1" builtinId="5"/>
  </cellStyles>
  <dxfs count="60">
    <dxf>
      <numFmt numFmtId="164" formatCode="0.0%"/>
    </dxf>
    <dxf>
      <numFmt numFmtId="13" formatCode="0%"/>
    </dxf>
    <dxf>
      <numFmt numFmtId="13" formatCode="0%"/>
    </dxf>
    <dxf>
      <numFmt numFmtId="13" formatCode="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66" formatCode="[$$-409]#,##0.00"/>
    </dxf>
    <dxf>
      <numFmt numFmtId="167" formatCode="_(* #,##0_);_(* \(#,##0\);_(* &quot;-&quot;??_);_(@_)"/>
    </dxf>
    <dxf>
      <numFmt numFmtId="164" formatCode="0.0%"/>
    </dxf>
    <dxf>
      <numFmt numFmtId="164" formatCode="0.0%"/>
    </dxf>
    <dxf>
      <numFmt numFmtId="164" formatCode="0.0%"/>
    </dxf>
    <dxf>
      <numFmt numFmtId="14" formatCode="0.00%"/>
    </dxf>
    <dxf>
      <numFmt numFmtId="14" formatCode="0.00%"/>
    </dxf>
    <dxf>
      <numFmt numFmtId="14" formatCode="0.00%"/>
    </dxf>
    <dxf>
      <numFmt numFmtId="14" formatCode="0.00%"/>
    </dxf>
    <dxf>
      <numFmt numFmtId="169" formatCode="&quot;$&quot;#,##0.0"/>
    </dxf>
    <dxf>
      <numFmt numFmtId="169" formatCode="&quot;$&quot;#,##0.0"/>
    </dxf>
    <dxf>
      <numFmt numFmtId="164" formatCode="0.0%"/>
    </dxf>
    <dxf>
      <numFmt numFmtId="0" formatCode="General"/>
      <fill>
        <patternFill patternType="none">
          <fgColor indexed="64"/>
          <bgColor auto="1"/>
        </patternFill>
      </fill>
    </dxf>
    <dxf>
      <numFmt numFmtId="0" formatCode="General"/>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border outline="0">
        <bottom style="medium">
          <color rgb="FF7030A0"/>
        </bottom>
      </border>
    </dxf>
    <dxf>
      <font>
        <b/>
        <i val="0"/>
        <strike val="0"/>
        <condense val="0"/>
        <extend val="0"/>
        <outline val="0"/>
        <shadow val="0"/>
        <u val="none"/>
        <vertAlign val="baseline"/>
        <sz val="11"/>
        <color rgb="FF7030A0"/>
        <name val="Century Schoolbook"/>
        <family val="2"/>
        <scheme val="minor"/>
      </font>
      <fill>
        <patternFill patternType="solid">
          <fgColor indexed="64"/>
          <bgColor rgb="FFE1CCF0"/>
        </patternFill>
      </fill>
      <alignment horizontal="center" vertical="center" textRotation="0" wrapText="0" indent="0" justifyLastLine="0" shrinkToFit="0" readingOrder="0"/>
    </dxf>
    <dxf>
      <numFmt numFmtId="0" formatCode="General"/>
    </dxf>
    <dxf>
      <numFmt numFmtId="0" formatCode="General"/>
    </dxf>
    <dxf>
      <numFmt numFmtId="0" formatCode="General"/>
    </dxf>
    <dxf>
      <numFmt numFmtId="165" formatCode="[$$-409]#,##0.00_);[Red]\([$$-409]#,##0.00\)"/>
    </dxf>
    <dxf>
      <numFmt numFmtId="165" formatCode="[$$-409]#,##0.00_);[Red]\([$$-409]#,##0.00\)"/>
    </dxf>
    <dxf>
      <numFmt numFmtId="165" formatCode="[$$-409]#,##0.00_);[Red]\([$$-409]#,##0.00\)"/>
    </dxf>
    <dxf>
      <numFmt numFmtId="165" formatCode="[$$-409]#,##0.00_);[Red]\([$$-409]#,##0.00\)"/>
    </dxf>
    <dxf>
      <numFmt numFmtId="165" formatCode="[$$-409]#,##0.00_);[Red]\([$$-409]#,##0.00\)"/>
    </dxf>
    <dxf>
      <numFmt numFmtId="0" formatCode="General"/>
    </dxf>
    <dxf>
      <numFmt numFmtId="0" formatCode="General"/>
    </dxf>
    <dxf>
      <numFmt numFmtId="0" formatCode="General"/>
    </dxf>
    <dxf>
      <numFmt numFmtId="164" formatCode="0.0%"/>
      <fill>
        <patternFill patternType="solid">
          <fgColor indexed="64"/>
          <bgColor theme="9" tint="0.59999389629810485"/>
        </patternFill>
      </fill>
    </dxf>
    <dxf>
      <numFmt numFmtId="0" formatCode="General"/>
      <fill>
        <patternFill patternType="solid">
          <fgColor indexed="64"/>
          <bgColor theme="9" tint="0.59999389629810485"/>
        </patternFill>
      </fill>
    </dxf>
    <dxf>
      <fill>
        <patternFill patternType="solid">
          <fgColor indexed="64"/>
          <bgColor theme="9" tint="0.59999389629810485"/>
        </patternFill>
      </fill>
    </dxf>
    <dxf>
      <numFmt numFmtId="0" formatCode="General"/>
      <fill>
        <patternFill patternType="solid">
          <fgColor indexed="64"/>
          <bgColor theme="9" tint="0.59999389629810485"/>
        </patternFill>
      </fill>
    </dxf>
    <dxf>
      <numFmt numFmtId="0" formatCode="General"/>
      <fill>
        <patternFill patternType="solid">
          <fgColor indexed="64"/>
          <bgColor theme="7" tint="0.59999389629810485"/>
        </patternFill>
      </fill>
      <alignment horizontal="center" vertical="center" textRotation="0" wrapText="0" indent="0" justifyLastLine="0" shrinkToFit="0" readingOrder="0"/>
    </dxf>
    <dxf>
      <numFmt numFmtId="171" formatCode="dd/mm/yyyy"/>
      <fill>
        <patternFill patternType="solid">
          <fgColor indexed="64"/>
          <bgColor theme="7" tint="0.59999389629810485"/>
        </patternFill>
      </fill>
    </dxf>
    <dxf>
      <border outline="0">
        <bottom style="medium">
          <color rgb="FF7030A0"/>
        </bottom>
      </border>
    </dxf>
    <dxf>
      <font>
        <b/>
        <i val="0"/>
        <strike val="0"/>
        <condense val="0"/>
        <extend val="0"/>
        <outline val="0"/>
        <shadow val="0"/>
        <u val="none"/>
        <vertAlign val="baseline"/>
        <sz val="11"/>
        <color rgb="FF7030A0"/>
        <name val="Century Schoolbook"/>
        <family val="2"/>
        <scheme val="minor"/>
      </font>
      <fill>
        <patternFill patternType="solid">
          <fgColor indexed="64"/>
          <bgColor rgb="FFD1B2E8"/>
        </patternFill>
      </fill>
      <alignment horizontal="center" vertical="center" textRotation="0" wrapText="0" indent="0" justifyLastLine="0" shrinkToFit="0" readingOrder="0"/>
    </dxf>
    <dxf>
      <font>
        <b/>
        <i val="0"/>
        <sz val="12"/>
        <color theme="9" tint="-0.499984740745262"/>
      </font>
      <fill>
        <patternFill patternType="solid">
          <fgColor auto="1"/>
          <bgColor theme="9" tint="0.79998168889431442"/>
        </patternFill>
      </fill>
    </dxf>
    <dxf>
      <font>
        <b/>
        <i val="0"/>
        <sz val="10"/>
        <color theme="0"/>
        <name val="Poppins"/>
      </font>
      <fill>
        <patternFill>
          <bgColor theme="9"/>
        </patternFill>
      </fill>
      <border diagonalUp="0" diagonalDown="0">
        <left/>
        <right/>
        <top/>
        <bottom/>
        <vertical/>
        <horizontal/>
      </border>
    </dxf>
    <dxf>
      <font>
        <sz val="9"/>
        <color theme="0"/>
        <name val="Poppins"/>
      </font>
      <fill>
        <patternFill>
          <bgColor theme="9"/>
        </patternFill>
      </fill>
      <border diagonalUp="0" diagonalDown="0">
        <left/>
        <right/>
        <top/>
        <bottom/>
        <vertical/>
        <horizontal/>
      </border>
    </dxf>
  </dxfs>
  <tableStyles count="2" defaultTableStyle="TableStyleMedium2" defaultPivotStyle="PivotStyleLight16">
    <tableStyle name="SLICER" pivot="0" table="0" count="10" xr9:uid="{C2F4C036-8D81-403F-996E-142D1BF5CBC0}">
      <tableStyleElement type="wholeTable" dxfId="59"/>
      <tableStyleElement type="headerRow" dxfId="58"/>
    </tableStyle>
    <tableStyle name="Slicer Style 1" pivot="0" table="0" count="4" xr9:uid="{3BE25BB6-FCBF-44C7-8DA2-47D08D6EBCCE}">
      <tableStyleElement type="wholeTable" dxfId="57"/>
    </tableStyle>
  </tableStyles>
  <extLst>
    <ext xmlns:x14="http://schemas.microsoft.com/office/spreadsheetml/2009/9/main" uri="{46F421CA-312F-682f-3DD2-61675219B42D}">
      <x14:dxfs count="11">
        <dxf>
          <fill>
            <patternFill patternType="none">
              <bgColor auto="1"/>
            </patternFill>
          </fill>
        </dxf>
        <dxf>
          <fill>
            <patternFill>
              <bgColor theme="9" tint="0.39994506668294322"/>
            </patternFill>
          </fill>
          <border>
            <left style="thin">
              <color auto="1"/>
            </left>
            <right style="thin">
              <color auto="1"/>
            </right>
            <top style="thin">
              <color auto="1"/>
            </top>
            <bottom style="thin">
              <color auto="1"/>
            </bottom>
          </border>
        </dxf>
        <dxf>
          <fill>
            <patternFill patternType="none">
              <bgColor auto="1"/>
            </patternFill>
          </fill>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
          <x14:slicerStyleElements>
            <x14:slicerStyleElement type="unselectedItemWithData" dxfId="10"/>
            <x14:slicerStyleElement type="unselectedItemWithNoData" dxfId="9"/>
            <x14:slicerStyleElement type="selectedItemWithData" dxfId="8"/>
            <x14:slicerStyleElement type="selectedItemWithNoData" dxfId="7"/>
            <x14:slicerStyleElement type="hoveredUnselectedItemWithData" dxfId="6"/>
            <x14:slicerStyleElement type="hoveredSelectedItemWithData" dxfId="5"/>
            <x14:slicerStyleElement type="hoveredUnselectedItemWithNoData" dxfId="4"/>
            <x14:slicerStyleElement type="hoveredSelectedItemWithNoData" dxfId="3"/>
          </x14:slicerStyleElements>
        </x14:slicerStyle>
        <x14:slicerStyle name="Slicer Style 1">
          <x14:slicerStyleElements>
            <x14:slicerStyleElement type="unselectedItemWithData" dxfId="2"/>
            <x14:slicerStyleElement type="selectedItemWithData" dxfId="1"/>
            <x14:slicerStyleElement type="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tyles" Target="style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5.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3.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4.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5.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6.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7.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8.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19.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20.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1.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2.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3.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4.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8.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'Pivot Table'!$K$15</c:f>
              <c:strCache>
                <c:ptCount val="1"/>
                <c:pt idx="0">
                  <c:v>Sales</c:v>
                </c:pt>
              </c:strCache>
            </c:strRef>
          </c:tx>
          <c:spPr>
            <a:ln w="28575" cap="rnd">
              <a:solidFill>
                <a:schemeClr val="accent1"/>
              </a:solidFill>
              <a:round/>
            </a:ln>
            <a:effectLst/>
          </c:spPr>
          <c:marker>
            <c:symbol val="none"/>
          </c:marker>
          <c:cat>
            <c:strRef>
              <c:f>'Pivot Table'!$J$16:$J$27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Table'!$K$16:$K$27</c:f>
              <c:numCache>
                <c:formatCode>[$$-409]#,##0.00</c:formatCode>
                <c:ptCount val="12"/>
                <c:pt idx="0">
                  <c:v>41346.959999999992</c:v>
                </c:pt>
                <c:pt idx="1">
                  <c:v>30857.300000000003</c:v>
                </c:pt>
                <c:pt idx="2">
                  <c:v>28616.65</c:v>
                </c:pt>
                <c:pt idx="3">
                  <c:v>26579.11</c:v>
                </c:pt>
                <c:pt idx="4">
                  <c:v>30910.45</c:v>
                </c:pt>
                <c:pt idx="5">
                  <c:v>30533.710000000003</c:v>
                </c:pt>
                <c:pt idx="6">
                  <c:v>35251.79</c:v>
                </c:pt>
                <c:pt idx="7">
                  <c:v>35350.400000000016</c:v>
                </c:pt>
                <c:pt idx="8">
                  <c:v>35242.810000000005</c:v>
                </c:pt>
                <c:pt idx="9">
                  <c:v>33500.69000000001</c:v>
                </c:pt>
                <c:pt idx="10">
                  <c:v>36124.07</c:v>
                </c:pt>
                <c:pt idx="11">
                  <c:v>37097.979999999996</c:v>
                </c:pt>
              </c:numCache>
            </c:numRef>
          </c:val>
          <c:smooth val="0"/>
          <c:extLst>
            <c:ext xmlns:c16="http://schemas.microsoft.com/office/drawing/2014/chart" uri="{C3380CC4-5D6E-409C-BE32-E72D297353CC}">
              <c16:uniqueId val="{00000000-A167-4331-A008-4D33593385B4}"/>
            </c:ext>
          </c:extLst>
        </c:ser>
        <c:ser>
          <c:idx val="1"/>
          <c:order val="1"/>
          <c:tx>
            <c:strRef>
              <c:f>'Pivot Table'!$L$15</c:f>
              <c:strCache>
                <c:ptCount val="1"/>
                <c:pt idx="0">
                  <c:v>Profit</c:v>
                </c:pt>
              </c:strCache>
            </c:strRef>
          </c:tx>
          <c:spPr>
            <a:ln w="28575" cap="rnd">
              <a:solidFill>
                <a:schemeClr val="accent2"/>
              </a:solidFill>
              <a:round/>
            </a:ln>
            <a:effectLst/>
          </c:spPr>
          <c:marker>
            <c:symbol val="none"/>
          </c:marker>
          <c:cat>
            <c:strRef>
              <c:f>'Pivot Table'!$J$16:$J$27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Table'!$L$16:$L$27</c:f>
              <c:numCache>
                <c:formatCode>[$$-409]#,##0.00</c:formatCode>
                <c:ptCount val="12"/>
                <c:pt idx="0">
                  <c:v>7056.9599999999919</c:v>
                </c:pt>
                <c:pt idx="1">
                  <c:v>5516.3000000000029</c:v>
                </c:pt>
                <c:pt idx="2">
                  <c:v>5179.6500000000015</c:v>
                </c:pt>
                <c:pt idx="3">
                  <c:v>5297.1100000000006</c:v>
                </c:pt>
                <c:pt idx="4">
                  <c:v>4384.4500000000007</c:v>
                </c:pt>
                <c:pt idx="5">
                  <c:v>5654.7100000000028</c:v>
                </c:pt>
                <c:pt idx="6">
                  <c:v>5373.7900000000009</c:v>
                </c:pt>
                <c:pt idx="7">
                  <c:v>5519.400000000016</c:v>
                </c:pt>
                <c:pt idx="8">
                  <c:v>6484.8100000000049</c:v>
                </c:pt>
                <c:pt idx="9">
                  <c:v>5658.6900000000096</c:v>
                </c:pt>
                <c:pt idx="10">
                  <c:v>6818.07</c:v>
                </c:pt>
                <c:pt idx="11">
                  <c:v>5963.9799999999959</c:v>
                </c:pt>
              </c:numCache>
            </c:numRef>
          </c:val>
          <c:smooth val="0"/>
          <c:extLst>
            <c:ext xmlns:c16="http://schemas.microsoft.com/office/drawing/2014/chart" uri="{C3380CC4-5D6E-409C-BE32-E72D297353CC}">
              <c16:uniqueId val="{00000001-A167-4331-A008-4D33593385B4}"/>
            </c:ext>
          </c:extLst>
        </c:ser>
        <c:dLbls>
          <c:showLegendKey val="0"/>
          <c:showVal val="0"/>
          <c:showCatName val="0"/>
          <c:showSerName val="0"/>
          <c:showPercent val="0"/>
          <c:showBubbleSize val="0"/>
        </c:dLbls>
        <c:smooth val="0"/>
        <c:axId val="806196432"/>
        <c:axId val="806196792"/>
      </c:lineChart>
      <c:catAx>
        <c:axId val="8061964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6196792"/>
        <c:crosses val="autoZero"/>
        <c:auto val="1"/>
        <c:lblAlgn val="ctr"/>
        <c:lblOffset val="100"/>
        <c:noMultiLvlLbl val="0"/>
      </c:catAx>
      <c:valAx>
        <c:axId val="806196792"/>
        <c:scaling>
          <c:orientation val="minMax"/>
        </c:scaling>
        <c:delete val="0"/>
        <c:axPos val="l"/>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61964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DAILY SALES AND PROFIT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'Pivot Table'!$B$37</c:f>
              <c:strCache>
                <c:ptCount val="1"/>
                <c:pt idx="0">
                  <c:v>Sales</c:v>
                </c:pt>
              </c:strCache>
            </c:strRef>
          </c:tx>
          <c:spPr>
            <a:ln w="28575" cap="rnd">
              <a:solidFill>
                <a:schemeClr val="accent2"/>
              </a:solidFill>
              <a:round/>
            </a:ln>
            <a:effectLst/>
          </c:spPr>
          <c:marker>
            <c:symbol val="none"/>
          </c:marker>
          <c:val>
            <c:numRef>
              <c:f>'Pivot Table'!$B$38:$B$68</c:f>
              <c:numCache>
                <c:formatCode>[$$-409]#,##0</c:formatCode>
                <c:ptCount val="31"/>
                <c:pt idx="0">
                  <c:v>13167.810000000001</c:v>
                </c:pt>
                <c:pt idx="1">
                  <c:v>13210.220000000001</c:v>
                </c:pt>
                <c:pt idx="2">
                  <c:v>20202.099999999995</c:v>
                </c:pt>
                <c:pt idx="3">
                  <c:v>11312.2</c:v>
                </c:pt>
                <c:pt idx="4">
                  <c:v>11711.449999999999</c:v>
                </c:pt>
                <c:pt idx="5">
                  <c:v>14365.540000000005</c:v>
                </c:pt>
                <c:pt idx="6">
                  <c:v>7132.79</c:v>
                </c:pt>
                <c:pt idx="7">
                  <c:v>14262.46</c:v>
                </c:pt>
                <c:pt idx="8">
                  <c:v>16824.670000000002</c:v>
                </c:pt>
                <c:pt idx="9">
                  <c:v>15229.35</c:v>
                </c:pt>
                <c:pt idx="10">
                  <c:v>11915.58</c:v>
                </c:pt>
                <c:pt idx="11">
                  <c:v>14837.359999999999</c:v>
                </c:pt>
                <c:pt idx="12">
                  <c:v>8084.26</c:v>
                </c:pt>
                <c:pt idx="13">
                  <c:v>9461.1400000000012</c:v>
                </c:pt>
                <c:pt idx="14">
                  <c:v>12189.7</c:v>
                </c:pt>
                <c:pt idx="15">
                  <c:v>12762.63</c:v>
                </c:pt>
                <c:pt idx="16">
                  <c:v>3659.24</c:v>
                </c:pt>
                <c:pt idx="17">
                  <c:v>18582.390000000003</c:v>
                </c:pt>
                <c:pt idx="18">
                  <c:v>10204.229999999998</c:v>
                </c:pt>
                <c:pt idx="19">
                  <c:v>20482.78</c:v>
                </c:pt>
                <c:pt idx="20">
                  <c:v>10665.4</c:v>
                </c:pt>
                <c:pt idx="21">
                  <c:v>11315.839999999997</c:v>
                </c:pt>
                <c:pt idx="22">
                  <c:v>18818.189999999999</c:v>
                </c:pt>
                <c:pt idx="23">
                  <c:v>11488.4</c:v>
                </c:pt>
                <c:pt idx="24">
                  <c:v>18688.430000000004</c:v>
                </c:pt>
                <c:pt idx="25">
                  <c:v>13710.079999999998</c:v>
                </c:pt>
                <c:pt idx="26">
                  <c:v>11440.67</c:v>
                </c:pt>
                <c:pt idx="27">
                  <c:v>13306.16</c:v>
                </c:pt>
                <c:pt idx="28">
                  <c:v>8794.48</c:v>
                </c:pt>
                <c:pt idx="29">
                  <c:v>16666.269999999997</c:v>
                </c:pt>
                <c:pt idx="30">
                  <c:v>6920.0999999999995</c:v>
                </c:pt>
              </c:numCache>
            </c:numRef>
          </c:val>
          <c:smooth val="0"/>
          <c:extLst>
            <c:ext xmlns:c16="http://schemas.microsoft.com/office/drawing/2014/chart" uri="{C3380CC4-5D6E-409C-BE32-E72D297353CC}">
              <c16:uniqueId val="{00000001-A9BF-4ADF-9911-154240B55680}"/>
            </c:ext>
          </c:extLst>
        </c:ser>
        <c:ser>
          <c:idx val="2"/>
          <c:order val="1"/>
          <c:tx>
            <c:strRef>
              <c:f>'Pivot Table'!$C$37</c:f>
              <c:strCache>
                <c:ptCount val="1"/>
                <c:pt idx="0">
                  <c:v>Ptrofit</c:v>
                </c:pt>
              </c:strCache>
            </c:strRef>
          </c:tx>
          <c:spPr>
            <a:ln w="28575" cap="rnd">
              <a:solidFill>
                <a:schemeClr val="accent3"/>
              </a:solidFill>
              <a:round/>
            </a:ln>
            <a:effectLst/>
          </c:spPr>
          <c:marker>
            <c:symbol val="none"/>
          </c:marker>
          <c:val>
            <c:numRef>
              <c:f>'Pivot Table'!$C$38:$C$68</c:f>
              <c:numCache>
                <c:formatCode>[$$-409]#,##0</c:formatCode>
                <c:ptCount val="31"/>
                <c:pt idx="0">
                  <c:v>2201.81</c:v>
                </c:pt>
                <c:pt idx="1">
                  <c:v>2218.2200000000003</c:v>
                </c:pt>
                <c:pt idx="2">
                  <c:v>3811.1</c:v>
                </c:pt>
                <c:pt idx="3">
                  <c:v>1696.1999999999998</c:v>
                </c:pt>
                <c:pt idx="4">
                  <c:v>2296.4499999999998</c:v>
                </c:pt>
                <c:pt idx="5">
                  <c:v>2523.54</c:v>
                </c:pt>
                <c:pt idx="6">
                  <c:v>1351.79</c:v>
                </c:pt>
                <c:pt idx="7">
                  <c:v>2308.46</c:v>
                </c:pt>
                <c:pt idx="8">
                  <c:v>2895.6700000000005</c:v>
                </c:pt>
                <c:pt idx="9">
                  <c:v>2673.3500000000004</c:v>
                </c:pt>
                <c:pt idx="10">
                  <c:v>2112.5800000000004</c:v>
                </c:pt>
                <c:pt idx="11">
                  <c:v>2573.3600000000006</c:v>
                </c:pt>
                <c:pt idx="12">
                  <c:v>1747.26</c:v>
                </c:pt>
                <c:pt idx="13">
                  <c:v>1773.14</c:v>
                </c:pt>
                <c:pt idx="14">
                  <c:v>2636.6999999999994</c:v>
                </c:pt>
                <c:pt idx="15">
                  <c:v>2042.6299999999999</c:v>
                </c:pt>
                <c:pt idx="16">
                  <c:v>537.24</c:v>
                </c:pt>
                <c:pt idx="17">
                  <c:v>3269.39</c:v>
                </c:pt>
                <c:pt idx="18">
                  <c:v>1742.23</c:v>
                </c:pt>
                <c:pt idx="19">
                  <c:v>3419.7799999999997</c:v>
                </c:pt>
                <c:pt idx="20">
                  <c:v>1895.4</c:v>
                </c:pt>
                <c:pt idx="21">
                  <c:v>1609.84</c:v>
                </c:pt>
                <c:pt idx="22">
                  <c:v>3002.1900000000005</c:v>
                </c:pt>
                <c:pt idx="23">
                  <c:v>2364.3999999999996</c:v>
                </c:pt>
                <c:pt idx="24">
                  <c:v>2993.4300000000003</c:v>
                </c:pt>
                <c:pt idx="25">
                  <c:v>2435.0800000000004</c:v>
                </c:pt>
                <c:pt idx="26">
                  <c:v>1786.6700000000003</c:v>
                </c:pt>
                <c:pt idx="27">
                  <c:v>2245.16</c:v>
                </c:pt>
                <c:pt idx="28">
                  <c:v>1354.4800000000005</c:v>
                </c:pt>
                <c:pt idx="29">
                  <c:v>2193.27</c:v>
                </c:pt>
                <c:pt idx="30">
                  <c:v>1197.1000000000001</c:v>
                </c:pt>
              </c:numCache>
            </c:numRef>
          </c:val>
          <c:smooth val="0"/>
          <c:extLst>
            <c:ext xmlns:c16="http://schemas.microsoft.com/office/drawing/2014/chart" uri="{C3380CC4-5D6E-409C-BE32-E72D297353CC}">
              <c16:uniqueId val="{00000002-A9BF-4ADF-9911-154240B55680}"/>
            </c:ext>
          </c:extLst>
        </c:ser>
        <c:dLbls>
          <c:showLegendKey val="0"/>
          <c:showVal val="0"/>
          <c:showCatName val="0"/>
          <c:showSerName val="0"/>
          <c:showPercent val="0"/>
          <c:showBubbleSize val="0"/>
        </c:dLbls>
        <c:smooth val="0"/>
        <c:axId val="598741736"/>
        <c:axId val="598744976"/>
      </c:lineChart>
      <c:catAx>
        <c:axId val="59874173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8744976"/>
        <c:crosses val="autoZero"/>
        <c:auto val="1"/>
        <c:lblAlgn val="ctr"/>
        <c:lblOffset val="100"/>
        <c:noMultiLvlLbl val="0"/>
      </c:catAx>
      <c:valAx>
        <c:axId val="598744976"/>
        <c:scaling>
          <c:orientation val="minMax"/>
        </c:scaling>
        <c:delete val="0"/>
        <c:axPos val="l"/>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87417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Price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'Pivot Table'!$AL$17</c:f>
              <c:strCache>
                <c:ptCount val="1"/>
                <c:pt idx="0">
                  <c:v>Average Buying Price</c:v>
                </c:pt>
              </c:strCache>
            </c:strRef>
          </c:tx>
          <c:spPr>
            <a:ln w="28575" cap="rnd">
              <a:solidFill>
                <a:schemeClr val="accent1"/>
              </a:solidFill>
              <a:round/>
            </a:ln>
            <a:effectLst/>
          </c:spPr>
          <c:marker>
            <c:symbol val="none"/>
          </c:marker>
          <c:cat>
            <c:strRef>
              <c:f>'Pivot Table'!$AK$18:$AK$29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Table'!$AL$18:$AL$29</c:f>
              <c:numCache>
                <c:formatCode>"$"#,##0.0</c:formatCode>
                <c:ptCount val="12"/>
                <c:pt idx="0">
                  <c:v>84.696428571428569</c:v>
                </c:pt>
                <c:pt idx="1">
                  <c:v>83.75</c:v>
                </c:pt>
                <c:pt idx="2">
                  <c:v>79.069767441860463</c:v>
                </c:pt>
                <c:pt idx="3">
                  <c:v>77.282051282051285</c:v>
                </c:pt>
                <c:pt idx="4">
                  <c:v>69.42</c:v>
                </c:pt>
                <c:pt idx="5">
                  <c:v>69.487804878048777</c:v>
                </c:pt>
                <c:pt idx="6">
                  <c:v>75.36363636363636</c:v>
                </c:pt>
                <c:pt idx="7">
                  <c:v>72.041666666666671</c:v>
                </c:pt>
                <c:pt idx="8">
                  <c:v>85.711111111111109</c:v>
                </c:pt>
                <c:pt idx="9">
                  <c:v>74.13513513513513</c:v>
                </c:pt>
                <c:pt idx="10">
                  <c:v>78.325000000000003</c:v>
                </c:pt>
                <c:pt idx="11">
                  <c:v>80.295454545454547</c:v>
                </c:pt>
              </c:numCache>
            </c:numRef>
          </c:val>
          <c:smooth val="0"/>
          <c:extLst>
            <c:ext xmlns:c16="http://schemas.microsoft.com/office/drawing/2014/chart" uri="{C3380CC4-5D6E-409C-BE32-E72D297353CC}">
              <c16:uniqueId val="{00000000-1626-4B35-85C1-613C804B6524}"/>
            </c:ext>
          </c:extLst>
        </c:ser>
        <c:ser>
          <c:idx val="1"/>
          <c:order val="1"/>
          <c:tx>
            <c:strRef>
              <c:f>'Pivot Table'!$AM$17</c:f>
              <c:strCache>
                <c:ptCount val="1"/>
                <c:pt idx="0">
                  <c:v>Average Selling Price</c:v>
                </c:pt>
              </c:strCache>
            </c:strRef>
          </c:tx>
          <c:spPr>
            <a:ln w="28575" cap="rnd">
              <a:solidFill>
                <a:schemeClr val="accent2"/>
              </a:solidFill>
              <a:round/>
            </a:ln>
            <a:effectLst/>
          </c:spPr>
          <c:marker>
            <c:symbol val="none"/>
          </c:marker>
          <c:cat>
            <c:strRef>
              <c:f>'Pivot Table'!$AK$18:$AK$29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Table'!$AM$18:$AM$29</c:f>
              <c:numCache>
                <c:formatCode>"$"#,##0.0</c:formatCode>
                <c:ptCount val="12"/>
                <c:pt idx="0">
                  <c:v>102.52875000000002</c:v>
                </c:pt>
                <c:pt idx="1">
                  <c:v>102.05100000000003</c:v>
                </c:pt>
                <c:pt idx="2">
                  <c:v>97.183953488372083</c:v>
                </c:pt>
                <c:pt idx="3">
                  <c:v>97.426923076923089</c:v>
                </c:pt>
                <c:pt idx="4">
                  <c:v>82.393000000000015</c:v>
                </c:pt>
                <c:pt idx="5">
                  <c:v>85.91146341463417</c:v>
                </c:pt>
                <c:pt idx="6">
                  <c:v>90.112272727272725</c:v>
                </c:pt>
                <c:pt idx="7">
                  <c:v>84.32583333333335</c:v>
                </c:pt>
                <c:pt idx="8">
                  <c:v>105.1122222222222</c:v>
                </c:pt>
                <c:pt idx="9">
                  <c:v>89.321081081081076</c:v>
                </c:pt>
                <c:pt idx="10">
                  <c:v>96.456000000000017</c:v>
                </c:pt>
                <c:pt idx="11">
                  <c:v>95.900681818181795</c:v>
                </c:pt>
              </c:numCache>
            </c:numRef>
          </c:val>
          <c:smooth val="0"/>
          <c:extLst>
            <c:ext xmlns:c16="http://schemas.microsoft.com/office/drawing/2014/chart" uri="{C3380CC4-5D6E-409C-BE32-E72D297353CC}">
              <c16:uniqueId val="{00000001-1626-4B35-85C1-613C804B6524}"/>
            </c:ext>
          </c:extLst>
        </c:ser>
        <c:dLbls>
          <c:showLegendKey val="0"/>
          <c:showVal val="0"/>
          <c:showCatName val="0"/>
          <c:showSerName val="0"/>
          <c:showPercent val="0"/>
          <c:showBubbleSize val="0"/>
        </c:dLbls>
        <c:smooth val="0"/>
        <c:axId val="773571936"/>
        <c:axId val="773567256"/>
      </c:lineChart>
      <c:catAx>
        <c:axId val="773571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3567256"/>
        <c:crosses val="autoZero"/>
        <c:auto val="1"/>
        <c:lblAlgn val="ctr"/>
        <c:lblOffset val="100"/>
        <c:noMultiLvlLbl val="0"/>
      </c:catAx>
      <c:valAx>
        <c:axId val="773567256"/>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35719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change in price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'Pivot Table'!$AU$18</c:f>
              <c:strCache>
                <c:ptCount val="1"/>
                <c:pt idx="0">
                  <c:v>Average Buying Prize change</c:v>
                </c:pt>
              </c:strCache>
            </c:strRef>
          </c:tx>
          <c:spPr>
            <a:ln w="28575" cap="rnd">
              <a:solidFill>
                <a:schemeClr val="accent1"/>
              </a:solidFill>
              <a:round/>
            </a:ln>
            <a:effectLst/>
          </c:spPr>
          <c:marker>
            <c:symbol val="none"/>
          </c:marker>
          <c:cat>
            <c:strRef>
              <c:f>'Pivot Table'!$AT$19:$AT$30</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Table'!$AU$19:$AU$30</c:f>
              <c:numCache>
                <c:formatCode>0.00%</c:formatCode>
                <c:ptCount val="12"/>
                <c:pt idx="0">
                  <c:v>0</c:v>
                </c:pt>
                <c:pt idx="1">
                  <c:v>-1.1174362218005458E-2</c:v>
                </c:pt>
                <c:pt idx="2">
                  <c:v>-5.5883373828531778E-2</c:v>
                </c:pt>
                <c:pt idx="3">
                  <c:v>-2.2609351432880793E-2</c:v>
                </c:pt>
                <c:pt idx="4">
                  <c:v>-0.10173191771731918</c:v>
                </c:pt>
                <c:pt idx="5">
                  <c:v>9.7673405428947931E-4</c:v>
                </c:pt>
                <c:pt idx="6">
                  <c:v>8.455917546826637E-2</c:v>
                </c:pt>
                <c:pt idx="7">
                  <c:v>-4.4079211901889716E-2</c:v>
                </c:pt>
                <c:pt idx="8">
                  <c:v>0.18974358974358962</c:v>
                </c:pt>
                <c:pt idx="9">
                  <c:v>-0.13505805520324579</c:v>
                </c:pt>
                <c:pt idx="10">
                  <c:v>5.651658767772523E-2</c:v>
                </c:pt>
                <c:pt idx="11">
                  <c:v>2.5157415198908954E-2</c:v>
                </c:pt>
              </c:numCache>
            </c:numRef>
          </c:val>
          <c:smooth val="0"/>
          <c:extLst>
            <c:ext xmlns:c16="http://schemas.microsoft.com/office/drawing/2014/chart" uri="{C3380CC4-5D6E-409C-BE32-E72D297353CC}">
              <c16:uniqueId val="{00000000-F41B-4B4F-BCAE-8FF1CE4D05B8}"/>
            </c:ext>
          </c:extLst>
        </c:ser>
        <c:ser>
          <c:idx val="1"/>
          <c:order val="1"/>
          <c:tx>
            <c:strRef>
              <c:f>'Pivot Table'!$AV$18</c:f>
              <c:strCache>
                <c:ptCount val="1"/>
                <c:pt idx="0">
                  <c:v>Average selling Prize change</c:v>
                </c:pt>
              </c:strCache>
            </c:strRef>
          </c:tx>
          <c:spPr>
            <a:ln w="28575" cap="rnd">
              <a:solidFill>
                <a:schemeClr val="accent2"/>
              </a:solidFill>
              <a:round/>
            </a:ln>
            <a:effectLst/>
          </c:spPr>
          <c:marker>
            <c:symbol val="none"/>
          </c:marker>
          <c:cat>
            <c:strRef>
              <c:f>'Pivot Table'!$AT$19:$AT$30</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Table'!$AV$19:$AV$30</c:f>
              <c:numCache>
                <c:formatCode>0.00%</c:formatCode>
                <c:ptCount val="12"/>
                <c:pt idx="0">
                  <c:v>0</c:v>
                </c:pt>
                <c:pt idx="1">
                  <c:v>-4.6596686295306052E-3</c:v>
                </c:pt>
                <c:pt idx="2">
                  <c:v>-4.7692296122800813E-2</c:v>
                </c:pt>
                <c:pt idx="3">
                  <c:v>2.500099860416531E-3</c:v>
                </c:pt>
                <c:pt idx="4">
                  <c:v>-0.15430973905491291</c:v>
                </c:pt>
                <c:pt idx="5">
                  <c:v>4.2703426439553778E-2</c:v>
                </c:pt>
                <c:pt idx="6">
                  <c:v>4.8896959098044979E-2</c:v>
                </c:pt>
                <c:pt idx="7">
                  <c:v>-6.4213666116847298E-2</c:v>
                </c:pt>
                <c:pt idx="8">
                  <c:v>0.24650084164270158</c:v>
                </c:pt>
                <c:pt idx="9">
                  <c:v>-0.15023125576925209</c:v>
                </c:pt>
                <c:pt idx="10">
                  <c:v>7.9879450993682335E-2</c:v>
                </c:pt>
                <c:pt idx="11">
                  <c:v>-5.7572176102909343E-3</c:v>
                </c:pt>
              </c:numCache>
            </c:numRef>
          </c:val>
          <c:smooth val="0"/>
          <c:extLst>
            <c:ext xmlns:c16="http://schemas.microsoft.com/office/drawing/2014/chart" uri="{C3380CC4-5D6E-409C-BE32-E72D297353CC}">
              <c16:uniqueId val="{00000001-F41B-4B4F-BCAE-8FF1CE4D05B8}"/>
            </c:ext>
          </c:extLst>
        </c:ser>
        <c:dLbls>
          <c:showLegendKey val="0"/>
          <c:showVal val="0"/>
          <c:showCatName val="0"/>
          <c:showSerName val="0"/>
          <c:showPercent val="0"/>
          <c:showBubbleSize val="0"/>
        </c:dLbls>
        <c:smooth val="0"/>
        <c:axId val="783328568"/>
        <c:axId val="783321368"/>
      </c:lineChart>
      <c:catAx>
        <c:axId val="7833285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3321368"/>
        <c:crosses val="autoZero"/>
        <c:auto val="1"/>
        <c:lblAlgn val="ctr"/>
        <c:lblOffset val="100"/>
        <c:noMultiLvlLbl val="0"/>
      </c:catAx>
      <c:valAx>
        <c:axId val="78332136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33285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[Sales-Dashboard.xlsx]Pivot Table!PivotTable10</c:name>
    <c:fmtId val="3"/>
  </c:pivotSource>
  <c:chart>
    <c:title>
      <c:tx>
        <c:rich>
          <a:bodyPr rot="0" spcFirstLastPara="1" vertOverflow="ellipsis" vert="horz" wrap="square" anchor="ctr" anchorCtr="1"/>
          <a:lstStyle/>
          <a:p>
            <a:pPr>
              <a:defRPr lang="en-US" sz="1400" b="0" i="0" u="none" strike="noStrike" kern="1200" spc="0" baseline="0" dirty="0">
                <a:solidFill>
                  <a:srgbClr val="000000">
                    <a:lumMod val="65000"/>
                    <a:lumOff val="35000"/>
                  </a:srgbClr>
                </a:solidFill>
                <a:latin typeface="+mn-lt"/>
                <a:ea typeface="+mn-ea"/>
                <a:cs typeface="+mn-cs"/>
              </a:defRPr>
            </a:pPr>
            <a:r>
              <a:rPr lang="en-US" sz="1400" b="0" i="0" u="none" strike="noStrike" kern="1200" spc="0" baseline="0" dirty="0">
                <a:solidFill>
                  <a:srgbClr val="000000">
                    <a:lumMod val="65000"/>
                    <a:lumOff val="35000"/>
                  </a:srgbClr>
                </a:solidFill>
                <a:latin typeface="+mn-lt"/>
                <a:ea typeface="+mn-ea"/>
                <a:cs typeface="+mn-cs"/>
              </a:rPr>
              <a:t>Top 10 Product by Total Sales</a:t>
            </a:r>
          </a:p>
        </c:rich>
      </c:tx>
      <c:overlay val="0"/>
      <c:spPr>
        <a:noFill/>
        <a:ln>
          <a:noFill/>
        </a:ln>
        <a:effectLst/>
      </c:spPr>
      <c:txPr>
        <a:bodyPr rot="0" spcFirstLastPara="1" vertOverflow="ellipsis" vert="horz" wrap="square" anchor="ctr" anchorCtr="1"/>
        <a:lstStyle/>
        <a:p>
          <a:pPr>
            <a:defRPr lang="en-US" sz="1400" b="0" i="0" u="none" strike="noStrike" kern="1200" spc="0" baseline="0" dirty="0">
              <a:solidFill>
                <a:srgbClr val="000000">
                  <a:lumMod val="65000"/>
                  <a:lumOff val="35000"/>
                </a:srgb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Table'!$Y$3</c:f>
              <c:strCache>
                <c:ptCount val="1"/>
                <c:pt idx="0">
                  <c:v>Total</c:v>
                </c:pt>
              </c:strCache>
            </c:strRef>
          </c:tx>
          <c:spPr>
            <a:solidFill>
              <a:schemeClr val="accent1"/>
            </a:solidFill>
            <a:ln>
              <a:noFill/>
            </a:ln>
            <a:effectLst/>
          </c:spPr>
          <c:invertIfNegative val="0"/>
          <c:cat>
            <c:strRef>
              <c:f>'Pivot Table'!$X$4:$X$13</c:f>
              <c:strCache>
                <c:ptCount val="10"/>
                <c:pt idx="0">
                  <c:v>Product41</c:v>
                </c:pt>
                <c:pt idx="1">
                  <c:v>Product30</c:v>
                </c:pt>
                <c:pt idx="2">
                  <c:v>Product42</c:v>
                </c:pt>
                <c:pt idx="3">
                  <c:v>Product19</c:v>
                </c:pt>
                <c:pt idx="4">
                  <c:v>Product10</c:v>
                </c:pt>
                <c:pt idx="5">
                  <c:v>Product44</c:v>
                </c:pt>
                <c:pt idx="6">
                  <c:v>Product32</c:v>
                </c:pt>
                <c:pt idx="7">
                  <c:v>Product05</c:v>
                </c:pt>
                <c:pt idx="8">
                  <c:v>Product33</c:v>
                </c:pt>
                <c:pt idx="9">
                  <c:v>Product02</c:v>
                </c:pt>
              </c:strCache>
            </c:strRef>
          </c:cat>
          <c:val>
            <c:numRef>
              <c:f>'Pivot Table'!$Y$4:$Y$13</c:f>
              <c:numCache>
                <c:formatCode>"$"#,##0</c:formatCode>
                <c:ptCount val="10"/>
                <c:pt idx="0">
                  <c:v>22952.16</c:v>
                </c:pt>
                <c:pt idx="1">
                  <c:v>22945.919999999998</c:v>
                </c:pt>
                <c:pt idx="2">
                  <c:v>20574</c:v>
                </c:pt>
                <c:pt idx="3">
                  <c:v>20160</c:v>
                </c:pt>
                <c:pt idx="4">
                  <c:v>16428</c:v>
                </c:pt>
                <c:pt idx="5">
                  <c:v>16333.92</c:v>
                </c:pt>
                <c:pt idx="6">
                  <c:v>16329.72</c:v>
                </c:pt>
                <c:pt idx="7">
                  <c:v>15716.61</c:v>
                </c:pt>
                <c:pt idx="8">
                  <c:v>13645.800000000001</c:v>
                </c:pt>
                <c:pt idx="9">
                  <c:v>13423.199999999999</c:v>
                </c:pt>
              </c:numCache>
            </c:numRef>
          </c:val>
          <c:extLst>
            <c:ext xmlns:c16="http://schemas.microsoft.com/office/drawing/2014/chart" uri="{C3380CC4-5D6E-409C-BE32-E72D297353CC}">
              <c16:uniqueId val="{00000002-0A04-4F03-9777-38A9B1166EBC}"/>
            </c:ext>
          </c:extLst>
        </c:ser>
        <c:dLbls>
          <c:showLegendKey val="0"/>
          <c:showVal val="0"/>
          <c:showCatName val="0"/>
          <c:showSerName val="0"/>
          <c:showPercent val="0"/>
          <c:showBubbleSize val="0"/>
        </c:dLbls>
        <c:gapWidth val="182"/>
        <c:axId val="606262104"/>
        <c:axId val="606265704"/>
      </c:barChart>
      <c:catAx>
        <c:axId val="6062621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606265704"/>
        <c:crosses val="autoZero"/>
        <c:auto val="1"/>
        <c:lblAlgn val="ctr"/>
        <c:lblOffset val="100"/>
        <c:noMultiLvlLbl val="0"/>
      </c:catAx>
      <c:valAx>
        <c:axId val="606265704"/>
        <c:scaling>
          <c:orientation val="minMax"/>
        </c:scaling>
        <c:delete val="0"/>
        <c:axPos val="b"/>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6062621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[Sales-Dashboard.xlsx]Pivot Table!PivotTable13</c:name>
    <c:fmtId val="19"/>
  </c:pivotSource>
  <c:chart>
    <c:title>
      <c:tx>
        <c:rich>
          <a:bodyPr rot="0" spcFirstLastPara="1" vertOverflow="ellipsis" vert="horz" wrap="square" anchor="ctr" anchorCtr="1"/>
          <a:lstStyle/>
          <a:p>
            <a:pPr>
              <a:defRPr lang="en-US" sz="1400" b="0" i="0" u="none" strike="noStrike" kern="1200" spc="0" baseline="0">
                <a:solidFill>
                  <a:srgbClr val="000000">
                    <a:lumMod val="65000"/>
                    <a:lumOff val="35000"/>
                  </a:srgbClr>
                </a:solidFill>
                <a:latin typeface="+mn-lt"/>
                <a:ea typeface="+mn-ea"/>
                <a:cs typeface="+mn-cs"/>
              </a:defRPr>
            </a:pPr>
            <a:r>
              <a:rPr lang="en-US" sz="1400" b="0" i="0" u="none" strike="noStrike" kern="1200" spc="0" baseline="0" dirty="0">
                <a:solidFill>
                  <a:srgbClr val="000000">
                    <a:lumMod val="65000"/>
                    <a:lumOff val="35000"/>
                  </a:srgbClr>
                </a:solidFill>
                <a:latin typeface="+mn-lt"/>
                <a:ea typeface="+mn-ea"/>
                <a:cs typeface="+mn-cs"/>
              </a:rPr>
              <a:t>Sales By Category and Sales Type</a:t>
            </a:r>
          </a:p>
        </c:rich>
      </c:tx>
      <c:overlay val="0"/>
      <c:spPr>
        <a:noFill/>
        <a:ln>
          <a:noFill/>
        </a:ln>
        <a:effectLst/>
      </c:spPr>
      <c:txPr>
        <a:bodyPr rot="0" spcFirstLastPara="1" vertOverflow="ellipsis" vert="horz" wrap="square" anchor="ctr" anchorCtr="1"/>
        <a:lstStyle/>
        <a:p>
          <a:pPr>
            <a:defRPr lang="en-US" sz="1400" b="0" i="0" u="none" strike="noStrike" kern="1200" spc="0" baseline="0">
              <a:solidFill>
                <a:srgbClr val="000000">
                  <a:lumMod val="65000"/>
                  <a:lumOff val="35000"/>
                </a:srgb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dLbl>
          <c:idx val="0"/>
          <c:layout>
            <c:manualLayout>
              <c:x val="-1.7460131096713453E-2"/>
              <c:y val="-2.4418265841677698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dLbl>
          <c:idx val="0"/>
          <c:layout>
            <c:manualLayout>
              <c:x val="-1.7460131096713453E-2"/>
              <c:y val="-2.4418265841677698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dLbl>
          <c:idx val="0"/>
          <c:layout>
            <c:manualLayout>
              <c:x val="-1.7460131096713453E-2"/>
              <c:y val="-2.4418265841677698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dLbl>
          <c:idx val="0"/>
          <c:layout>
            <c:manualLayout>
              <c:x val="-1.7460131096713453E-2"/>
              <c:y val="-2.4418265841677698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dLbl>
          <c:idx val="0"/>
          <c:layout>
            <c:manualLayout>
              <c:x val="-1.7460131096713453E-2"/>
              <c:y val="-2.4418265841677698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Table'!$AG$51</c:f>
              <c:strCache>
                <c:ptCount val="1"/>
                <c:pt idx="0">
                  <c:v>Total</c:v>
                </c:pt>
              </c:strCache>
            </c:strRef>
          </c:tx>
          <c:spPr>
            <a:solidFill>
              <a:schemeClr val="accent1"/>
            </a:solidFill>
            <a:ln>
              <a:noFill/>
            </a:ln>
            <a:effectLst/>
          </c:spPr>
          <c:invertIfNegative val="0"/>
          <c:dPt>
            <c:idx val="3"/>
            <c:invertIfNegative val="0"/>
            <c:bubble3D val="0"/>
            <c:spPr>
              <a:solidFill>
                <a:schemeClr val="accent1"/>
              </a:solidFill>
              <a:ln>
                <a:noFill/>
              </a:ln>
              <a:effectLst/>
            </c:spPr>
          </c:dPt>
          <c:dPt>
            <c:idx val="9"/>
            <c:invertIfNegative val="0"/>
            <c:bubble3D val="0"/>
            <c:extLst>
              <c:ext xmlns:c16="http://schemas.microsoft.com/office/drawing/2014/chart" uri="{C3380CC4-5D6E-409C-BE32-E72D297353CC}">
                <c16:uniqueId val="{00000001-D4CB-4A57-8995-C9A75BEDD952}"/>
              </c:ext>
            </c:extLst>
          </c:dPt>
          <c:dLbls>
            <c:dLbl>
              <c:idx val="3"/>
              <c:layout>
                <c:manualLayout>
                  <c:x val="-1.7460131096713453E-2"/>
                  <c:y val="-2.4418265841677698E-2"/>
                </c:manualLayout>
              </c:layout>
              <c:dLblPos val="outEnd"/>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 Table'!$AF$52:$AF$71</c:f>
              <c:multiLvlStrCache>
                <c:ptCount val="15"/>
                <c:lvl>
                  <c:pt idx="0">
                    <c:v>Direct Sales</c:v>
                  </c:pt>
                  <c:pt idx="1">
                    <c:v>Online</c:v>
                  </c:pt>
                  <c:pt idx="2">
                    <c:v>Wholesaler</c:v>
                  </c:pt>
                  <c:pt idx="3">
                    <c:v>Direct Sales</c:v>
                  </c:pt>
                  <c:pt idx="4">
                    <c:v>Online</c:v>
                  </c:pt>
                  <c:pt idx="5">
                    <c:v>Wholesaler</c:v>
                  </c:pt>
                  <c:pt idx="6">
                    <c:v>Direct Sales</c:v>
                  </c:pt>
                  <c:pt idx="7">
                    <c:v>Online</c:v>
                  </c:pt>
                  <c:pt idx="8">
                    <c:v>Wholesaler</c:v>
                  </c:pt>
                  <c:pt idx="9">
                    <c:v>Direct Sales</c:v>
                  </c:pt>
                  <c:pt idx="10">
                    <c:v>Online</c:v>
                  </c:pt>
                  <c:pt idx="11">
                    <c:v>Wholesaler</c:v>
                  </c:pt>
                  <c:pt idx="12">
                    <c:v>Online</c:v>
                  </c:pt>
                  <c:pt idx="13">
                    <c:v>Direct Sales</c:v>
                  </c:pt>
                  <c:pt idx="14">
                    <c:v>Wholesaler</c:v>
                  </c:pt>
                </c:lvl>
                <c:lvl>
                  <c:pt idx="0">
                    <c:v>Category04</c:v>
                  </c:pt>
                  <c:pt idx="3">
                    <c:v>Category02</c:v>
                  </c:pt>
                  <c:pt idx="6">
                    <c:v>Category05</c:v>
                  </c:pt>
                  <c:pt idx="9">
                    <c:v>Category01</c:v>
                  </c:pt>
                  <c:pt idx="12">
                    <c:v>Category03</c:v>
                  </c:pt>
                </c:lvl>
              </c:multiLvlStrCache>
            </c:multiLvlStrRef>
          </c:cat>
          <c:val>
            <c:numRef>
              <c:f>'Pivot Table'!$AG$52:$AG$71</c:f>
              <c:numCache>
                <c:formatCode>"$"#,##0</c:formatCode>
                <c:ptCount val="15"/>
                <c:pt idx="0">
                  <c:v>49916.249999999993</c:v>
                </c:pt>
                <c:pt idx="1">
                  <c:v>32673.670000000006</c:v>
                </c:pt>
                <c:pt idx="2">
                  <c:v>12679.48</c:v>
                </c:pt>
                <c:pt idx="3">
                  <c:v>56527.089999999982</c:v>
                </c:pt>
                <c:pt idx="4">
                  <c:v>23531.02</c:v>
                </c:pt>
                <c:pt idx="5">
                  <c:v>12905.759999999998</c:v>
                </c:pt>
                <c:pt idx="6">
                  <c:v>45959.5</c:v>
                </c:pt>
                <c:pt idx="7">
                  <c:v>27434.680000000004</c:v>
                </c:pt>
                <c:pt idx="8">
                  <c:v>18223.009999999998</c:v>
                </c:pt>
                <c:pt idx="9">
                  <c:v>34994.070000000007</c:v>
                </c:pt>
                <c:pt idx="10">
                  <c:v>25185.520000000004</c:v>
                </c:pt>
                <c:pt idx="11">
                  <c:v>9082.36</c:v>
                </c:pt>
                <c:pt idx="12">
                  <c:v>25098.980000000007</c:v>
                </c:pt>
                <c:pt idx="13">
                  <c:v>20743.240000000002</c:v>
                </c:pt>
                <c:pt idx="14">
                  <c:v>6457.29</c:v>
                </c:pt>
              </c:numCache>
            </c:numRef>
          </c:val>
          <c:extLst>
            <c:ext xmlns:c16="http://schemas.microsoft.com/office/drawing/2014/chart" uri="{C3380CC4-5D6E-409C-BE32-E72D297353CC}">
              <c16:uniqueId val="{00000002-D4CB-4A57-8995-C9A75BEDD952}"/>
            </c:ext>
          </c:extLst>
        </c:ser>
        <c:dLbls>
          <c:dLblPos val="outEnd"/>
          <c:showLegendKey val="0"/>
          <c:showVal val="1"/>
          <c:showCatName val="0"/>
          <c:showSerName val="0"/>
          <c:showPercent val="0"/>
          <c:showBubbleSize val="0"/>
        </c:dLbls>
        <c:gapWidth val="182"/>
        <c:axId val="1051304928"/>
        <c:axId val="1051300248"/>
      </c:barChart>
      <c:catAx>
        <c:axId val="1051304928"/>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051300248"/>
        <c:crosses val="autoZero"/>
        <c:auto val="1"/>
        <c:lblAlgn val="ctr"/>
        <c:lblOffset val="100"/>
        <c:noMultiLvlLbl val="0"/>
      </c:catAx>
      <c:valAx>
        <c:axId val="1051300248"/>
        <c:scaling>
          <c:orientation val="minMax"/>
        </c:scaling>
        <c:delete val="1"/>
        <c:axPos val="b"/>
        <c:numFmt formatCode="&quot;$&quot;#,##0" sourceLinked="1"/>
        <c:majorTickMark val="none"/>
        <c:minorTickMark val="none"/>
        <c:tickLblPos val="nextTo"/>
        <c:crossAx val="10513049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Percent Monthly Change in </a:t>
            </a:r>
            <a:r>
              <a:rPr lang="en-US" baseline="0"/>
              <a:t> </a:t>
            </a:r>
            <a:endParaRPr lang="en-US"/>
          </a:p>
        </c:rich>
      </c:tx>
      <c:layout>
        <c:manualLayout>
          <c:xMode val="edge"/>
          <c:yMode val="edge"/>
          <c:x val="5.5189937308929876E-2"/>
          <c:y val="2.554710020296869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3773558055386073"/>
          <c:y val="0.17173625182411795"/>
          <c:w val="0.84944479149594698"/>
          <c:h val="0.77696444741803317"/>
        </c:manualLayout>
      </c:layout>
      <c:lineChart>
        <c:grouping val="standard"/>
        <c:varyColors val="0"/>
        <c:ser>
          <c:idx val="0"/>
          <c:order val="0"/>
          <c:tx>
            <c:strRef>
              <c:f>'Pivot Table'!$K$58</c:f>
              <c:strCache>
                <c:ptCount val="1"/>
                <c:pt idx="0">
                  <c:v>Sales MOM</c:v>
                </c:pt>
              </c:strCache>
            </c:strRef>
          </c:tx>
          <c:spPr>
            <a:ln w="28575" cap="rnd">
              <a:solidFill>
                <a:schemeClr val="accent1"/>
              </a:solidFill>
              <a:round/>
            </a:ln>
            <a:effectLst/>
          </c:spPr>
          <c:marker>
            <c:symbol val="none"/>
          </c:marker>
          <c:cat>
            <c:strRef>
              <c:f>'Pivot Table'!$J$59:$J$70</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Table'!$K$59:$K$70</c:f>
              <c:numCache>
                <c:formatCode>0%</c:formatCode>
                <c:ptCount val="12"/>
                <c:pt idx="0">
                  <c:v>0</c:v>
                </c:pt>
                <c:pt idx="1">
                  <c:v>-0.2536984581212256</c:v>
                </c:pt>
                <c:pt idx="2">
                  <c:v>-7.26132876175168E-2</c:v>
                </c:pt>
                <c:pt idx="3">
                  <c:v>-7.1201206290743349E-2</c:v>
                </c:pt>
                <c:pt idx="4">
                  <c:v>0.16296030980721327</c:v>
                </c:pt>
                <c:pt idx="5">
                  <c:v>-1.2188111140407142E-2</c:v>
                </c:pt>
                <c:pt idx="6">
                  <c:v>0.15452036454135437</c:v>
                </c:pt>
                <c:pt idx="7">
                  <c:v>2.7973047609785241E-3</c:v>
                </c:pt>
                <c:pt idx="8">
                  <c:v>-3.043529917625006E-3</c:v>
                </c:pt>
                <c:pt idx="9">
                  <c:v>-4.9431926682350108E-2</c:v>
                </c:pt>
                <c:pt idx="10">
                  <c:v>7.8308237830324964E-2</c:v>
                </c:pt>
                <c:pt idx="11">
                  <c:v>2.6960140427144456E-2</c:v>
                </c:pt>
              </c:numCache>
            </c:numRef>
          </c:val>
          <c:smooth val="0"/>
          <c:extLst>
            <c:ext xmlns:c16="http://schemas.microsoft.com/office/drawing/2014/chart" uri="{C3380CC4-5D6E-409C-BE32-E72D297353CC}">
              <c16:uniqueId val="{00000000-51B9-41B1-AE2F-4FCF238EC400}"/>
            </c:ext>
          </c:extLst>
        </c:ser>
        <c:ser>
          <c:idx val="1"/>
          <c:order val="1"/>
          <c:tx>
            <c:strRef>
              <c:f>'Pivot Table'!$L$58</c:f>
              <c:strCache>
                <c:ptCount val="1"/>
                <c:pt idx="0">
                  <c:v>Profit MOM</c:v>
                </c:pt>
              </c:strCache>
            </c:strRef>
          </c:tx>
          <c:spPr>
            <a:ln w="28575" cap="rnd">
              <a:solidFill>
                <a:schemeClr val="accent2"/>
              </a:solidFill>
              <a:round/>
            </a:ln>
            <a:effectLst/>
          </c:spPr>
          <c:marker>
            <c:symbol val="none"/>
          </c:marker>
          <c:cat>
            <c:strRef>
              <c:f>'Pivot Table'!$J$59:$J$70</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Table'!$L$59:$L$70</c:f>
              <c:numCache>
                <c:formatCode>0%</c:formatCode>
                <c:ptCount val="12"/>
                <c:pt idx="0">
                  <c:v>0</c:v>
                </c:pt>
                <c:pt idx="1">
                  <c:v>-0.21831780256654409</c:v>
                </c:pt>
                <c:pt idx="2">
                  <c:v>-6.102822544096579E-2</c:v>
                </c:pt>
                <c:pt idx="3">
                  <c:v>2.2677207919453667E-2</c:v>
                </c:pt>
                <c:pt idx="4">
                  <c:v>-0.17229394896462391</c:v>
                </c:pt>
                <c:pt idx="5">
                  <c:v>0.28971934906316599</c:v>
                </c:pt>
                <c:pt idx="6">
                  <c:v>-4.9678940210903369E-2</c:v>
                </c:pt>
                <c:pt idx="7">
                  <c:v>2.7096332383661603E-2</c:v>
                </c:pt>
                <c:pt idx="8">
                  <c:v>0.1749121281298697</c:v>
                </c:pt>
                <c:pt idx="9">
                  <c:v>-0.12739309247302566</c:v>
                </c:pt>
                <c:pt idx="10">
                  <c:v>0.20488487618158993</c:v>
                </c:pt>
                <c:pt idx="11">
                  <c:v>-0.12526858773817251</c:v>
                </c:pt>
              </c:numCache>
            </c:numRef>
          </c:val>
          <c:smooth val="0"/>
          <c:extLst>
            <c:ext xmlns:c16="http://schemas.microsoft.com/office/drawing/2014/chart" uri="{C3380CC4-5D6E-409C-BE32-E72D297353CC}">
              <c16:uniqueId val="{00000001-51B9-41B1-AE2F-4FCF238EC400}"/>
            </c:ext>
          </c:extLst>
        </c:ser>
        <c:dLbls>
          <c:showLegendKey val="0"/>
          <c:showVal val="0"/>
          <c:showCatName val="0"/>
          <c:showSerName val="0"/>
          <c:showPercent val="0"/>
          <c:showBubbleSize val="0"/>
        </c:dLbls>
        <c:smooth val="0"/>
        <c:axId val="512308504"/>
        <c:axId val="512312824"/>
      </c:lineChart>
      <c:catAx>
        <c:axId val="512308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900" b="1" i="0" u="none" strike="noStrike" kern="1200" baseline="0">
                <a:solidFill>
                  <a:schemeClr val="tx1">
                    <a:lumMod val="65000"/>
                    <a:lumOff val="35000"/>
                  </a:schemeClr>
                </a:solidFill>
                <a:latin typeface="+mn-lt"/>
                <a:ea typeface="+mn-ea"/>
                <a:cs typeface="+mn-cs"/>
              </a:defRPr>
            </a:pPr>
            <a:endParaRPr lang="en-US"/>
          </a:p>
        </c:txPr>
        <c:crossAx val="512312824"/>
        <c:crosses val="autoZero"/>
        <c:auto val="1"/>
        <c:lblAlgn val="ctr"/>
        <c:lblOffset val="100"/>
        <c:noMultiLvlLbl val="0"/>
      </c:catAx>
      <c:valAx>
        <c:axId val="51231282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lgn="ctr">
              <a:defRPr lang="en-US" sz="900" b="1" i="0" u="none" strike="noStrike" kern="1200" baseline="0">
                <a:solidFill>
                  <a:schemeClr val="tx1">
                    <a:lumMod val="65000"/>
                    <a:lumOff val="35000"/>
                  </a:schemeClr>
                </a:solidFill>
                <a:latin typeface="+mn-lt"/>
                <a:ea typeface="+mn-ea"/>
                <a:cs typeface="+mn-cs"/>
              </a:defRPr>
            </a:pPr>
            <a:endParaRPr lang="en-US"/>
          </a:p>
        </c:txPr>
        <c:crossAx val="5123085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[Sales-Dashboard.xlsx]Pivot Table!PivotTable3</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Percent Monthly</a:t>
            </a:r>
            <a:r>
              <a:rPr lang="en-US" baseline="0"/>
              <a:t> Change in </a:t>
            </a:r>
            <a:r>
              <a:rPr lang="en-US"/>
              <a:t>Quantity</a:t>
            </a:r>
            <a:r>
              <a:rPr lang="en-US" baseline="0"/>
              <a:t> </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938495188101487"/>
          <c:y val="0.15115740740740741"/>
          <c:w val="0.86685126859142603"/>
          <c:h val="0.75658568342880661"/>
        </c:manualLayout>
      </c:layout>
      <c:lineChart>
        <c:grouping val="standard"/>
        <c:varyColors val="0"/>
        <c:ser>
          <c:idx val="0"/>
          <c:order val="0"/>
          <c:tx>
            <c:strRef>
              <c:f>'Pivot Table'!$P$43</c:f>
              <c:strCache>
                <c:ptCount val="1"/>
                <c:pt idx="0">
                  <c:v>Total</c:v>
                </c:pt>
              </c:strCache>
            </c:strRef>
          </c:tx>
          <c:spPr>
            <a:ln w="28575" cap="rnd">
              <a:solidFill>
                <a:schemeClr val="accent1"/>
              </a:solidFill>
              <a:round/>
            </a:ln>
            <a:effectLst/>
          </c:spPr>
          <c:marker>
            <c:symbol val="none"/>
          </c:marker>
          <c:cat>
            <c:strRef>
              <c:f>'Pivot Table'!$O$44:$O$55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Table'!$P$44:$P$55</c:f>
              <c:numCache>
                <c:formatCode>0.0%</c:formatCode>
                <c:ptCount val="12"/>
                <c:pt idx="1">
                  <c:v>-0.2536984581212256</c:v>
                </c:pt>
                <c:pt idx="2">
                  <c:v>-7.26132876175168E-2</c:v>
                </c:pt>
                <c:pt idx="3">
                  <c:v>-7.1201206290743349E-2</c:v>
                </c:pt>
                <c:pt idx="4">
                  <c:v>0.16296030980721327</c:v>
                </c:pt>
                <c:pt idx="5">
                  <c:v>-1.2188111140407142E-2</c:v>
                </c:pt>
                <c:pt idx="6">
                  <c:v>0.15452036454135437</c:v>
                </c:pt>
                <c:pt idx="7">
                  <c:v>2.7973047609785241E-3</c:v>
                </c:pt>
                <c:pt idx="8">
                  <c:v>-3.043529917625006E-3</c:v>
                </c:pt>
                <c:pt idx="9">
                  <c:v>-4.9431926682350108E-2</c:v>
                </c:pt>
                <c:pt idx="10">
                  <c:v>7.8308237830324964E-2</c:v>
                </c:pt>
                <c:pt idx="11">
                  <c:v>2.6960140427144456E-2</c:v>
                </c:pt>
              </c:numCache>
            </c:numRef>
          </c:val>
          <c:smooth val="0"/>
          <c:extLst>
            <c:ext xmlns:c16="http://schemas.microsoft.com/office/drawing/2014/chart" uri="{C3380CC4-5D6E-409C-BE32-E72D297353CC}">
              <c16:uniqueId val="{00000004-F273-4116-A75A-5F1AF16CF421}"/>
            </c:ext>
          </c:extLst>
        </c:ser>
        <c:dLbls>
          <c:showLegendKey val="0"/>
          <c:showVal val="0"/>
          <c:showCatName val="0"/>
          <c:showSerName val="0"/>
          <c:showPercent val="0"/>
          <c:showBubbleSize val="0"/>
        </c:dLbls>
        <c:smooth val="0"/>
        <c:axId val="606241224"/>
        <c:axId val="606237624"/>
      </c:lineChart>
      <c:catAx>
        <c:axId val="6062412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900" b="1" i="0" u="none" strike="noStrike" kern="1200" baseline="0">
                <a:solidFill>
                  <a:schemeClr val="tx1">
                    <a:lumMod val="65000"/>
                    <a:lumOff val="35000"/>
                  </a:schemeClr>
                </a:solidFill>
                <a:latin typeface="+mn-lt"/>
                <a:ea typeface="+mn-ea"/>
                <a:cs typeface="+mn-cs"/>
              </a:defRPr>
            </a:pPr>
            <a:endParaRPr lang="en-US"/>
          </a:p>
        </c:txPr>
        <c:crossAx val="606237624"/>
        <c:crosses val="autoZero"/>
        <c:auto val="1"/>
        <c:lblAlgn val="ctr"/>
        <c:lblOffset val="100"/>
        <c:noMultiLvlLbl val="0"/>
      </c:catAx>
      <c:valAx>
        <c:axId val="606237624"/>
        <c:scaling>
          <c:orientation val="minMax"/>
        </c:scaling>
        <c:delete val="0"/>
        <c:axPos val="l"/>
        <c:numFmt formatCode="0.0%" sourceLinked="1"/>
        <c:majorTickMark val="out"/>
        <c:minorTickMark val="none"/>
        <c:tickLblPos val="nextTo"/>
        <c:spPr>
          <a:noFill/>
          <a:ln>
            <a:noFill/>
          </a:ln>
          <a:effectLst/>
        </c:spPr>
        <c:txPr>
          <a:bodyPr rot="-60000000" spcFirstLastPara="1" vertOverflow="ellipsis" vert="horz" wrap="square" anchor="ctr" anchorCtr="1"/>
          <a:lstStyle/>
          <a:p>
            <a:pPr algn="ctr">
              <a:defRPr lang="en-US" sz="900" b="1" i="0" u="none" strike="noStrike" kern="1200" baseline="0">
                <a:solidFill>
                  <a:schemeClr val="tx1">
                    <a:lumMod val="65000"/>
                    <a:lumOff val="35000"/>
                  </a:schemeClr>
                </a:solidFill>
                <a:latin typeface="+mn-lt"/>
                <a:ea typeface="+mn-ea"/>
                <a:cs typeface="+mn-cs"/>
              </a:defRPr>
            </a:pPr>
            <a:endParaRPr lang="en-US"/>
          </a:p>
        </c:txPr>
        <c:crossAx val="6062412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Percent Daily Change</a:t>
            </a:r>
            <a:r>
              <a:rPr lang="en-US" baseline="0"/>
              <a:t> in </a:t>
            </a:r>
            <a:endParaRPr lang="en-US"/>
          </a:p>
        </c:rich>
      </c:tx>
      <c:layout>
        <c:manualLayout>
          <c:xMode val="edge"/>
          <c:yMode val="edge"/>
          <c:x val="3.9171229614207326E-2"/>
          <c:y val="2.401713348262618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'Pivot Table'!$B$109</c:f>
              <c:strCache>
                <c:ptCount val="1"/>
                <c:pt idx="0">
                  <c:v>Sales MOM</c:v>
                </c:pt>
              </c:strCache>
            </c:strRef>
          </c:tx>
          <c:spPr>
            <a:ln w="28575" cap="rnd">
              <a:solidFill>
                <a:schemeClr val="accent2"/>
              </a:solidFill>
              <a:round/>
            </a:ln>
            <a:effectLst/>
          </c:spPr>
          <c:marker>
            <c:symbol val="none"/>
          </c:marker>
          <c:val>
            <c:numRef>
              <c:f>'Pivot Table'!$B$110:$B$140</c:f>
              <c:numCache>
                <c:formatCode>0%</c:formatCode>
                <c:ptCount val="31"/>
                <c:pt idx="0">
                  <c:v>0</c:v>
                </c:pt>
                <c:pt idx="1">
                  <c:v>3.2207329844522246E-3</c:v>
                </c:pt>
                <c:pt idx="2">
                  <c:v>0.52927808923696906</c:v>
                </c:pt>
                <c:pt idx="3">
                  <c:v>-0.4400483118091682</c:v>
                </c:pt>
                <c:pt idx="4">
                  <c:v>3.5293753646505381E-2</c:v>
                </c:pt>
                <c:pt idx="5">
                  <c:v>0.22662351801015296</c:v>
                </c:pt>
                <c:pt idx="6">
                  <c:v>-0.50347915915447672</c:v>
                </c:pt>
                <c:pt idx="7">
                  <c:v>0.99956258350519211</c:v>
                </c:pt>
                <c:pt idx="8">
                  <c:v>0.1796471295975591</c:v>
                </c:pt>
                <c:pt idx="9">
                  <c:v>-9.4820284736639782E-2</c:v>
                </c:pt>
                <c:pt idx="10">
                  <c:v>-0.21759103310384229</c:v>
                </c:pt>
                <c:pt idx="11">
                  <c:v>0.24520669577141849</c:v>
                </c:pt>
                <c:pt idx="12">
                  <c:v>-0.45514161548954796</c:v>
                </c:pt>
                <c:pt idx="13">
                  <c:v>0.17031614520067404</c:v>
                </c:pt>
                <c:pt idx="14">
                  <c:v>0.28839653572402468</c:v>
                </c:pt>
                <c:pt idx="15">
                  <c:v>4.7001156714275037E-2</c:v>
                </c:pt>
                <c:pt idx="16">
                  <c:v>-0.71328480101671832</c:v>
                </c:pt>
                <c:pt idx="17">
                  <c:v>4.0782102294465528</c:v>
                </c:pt>
                <c:pt idx="18">
                  <c:v>-0.45086557757102308</c:v>
                </c:pt>
                <c:pt idx="19">
                  <c:v>1.0072832541014858</c:v>
                </c:pt>
                <c:pt idx="20">
                  <c:v>-0.47929919669107413</c:v>
                </c:pt>
                <c:pt idx="21">
                  <c:v>6.0985992086559991E-2</c:v>
                </c:pt>
                <c:pt idx="22">
                  <c:v>0.66299541174141774</c:v>
                </c:pt>
                <c:pt idx="23">
                  <c:v>-0.38950557944201858</c:v>
                </c:pt>
                <c:pt idx="24">
                  <c:v>0.62672173670833231</c:v>
                </c:pt>
                <c:pt idx="25">
                  <c:v>-0.26638674302763821</c:v>
                </c:pt>
                <c:pt idx="26">
                  <c:v>-0.16552857459620937</c:v>
                </c:pt>
                <c:pt idx="27">
                  <c:v>0.1630577579809574</c:v>
                </c:pt>
                <c:pt idx="28">
                  <c:v>-0.33906701858387395</c:v>
                </c:pt>
                <c:pt idx="29">
                  <c:v>0.89508305209631467</c:v>
                </c:pt>
                <c:pt idx="30">
                  <c:v>-0.58478411786200513</c:v>
                </c:pt>
              </c:numCache>
            </c:numRef>
          </c:val>
          <c:smooth val="0"/>
          <c:extLst>
            <c:ext xmlns:c16="http://schemas.microsoft.com/office/drawing/2014/chart" uri="{C3380CC4-5D6E-409C-BE32-E72D297353CC}">
              <c16:uniqueId val="{00000000-49F4-4D9F-80F2-8A9EC3703AEB}"/>
            </c:ext>
          </c:extLst>
        </c:ser>
        <c:ser>
          <c:idx val="2"/>
          <c:order val="1"/>
          <c:tx>
            <c:strRef>
              <c:f>'Pivot Table'!$C$109</c:f>
              <c:strCache>
                <c:ptCount val="1"/>
                <c:pt idx="0">
                  <c:v>Ptrofit MOM</c:v>
                </c:pt>
              </c:strCache>
            </c:strRef>
          </c:tx>
          <c:spPr>
            <a:ln w="28575" cap="rnd">
              <a:solidFill>
                <a:schemeClr val="accent3"/>
              </a:solidFill>
              <a:round/>
            </a:ln>
            <a:effectLst/>
          </c:spPr>
          <c:marker>
            <c:symbol val="none"/>
          </c:marker>
          <c:val>
            <c:numRef>
              <c:f>'Pivot Table'!$C$110:$C$140</c:f>
              <c:numCache>
                <c:formatCode>0%</c:formatCode>
                <c:ptCount val="31"/>
                <c:pt idx="0">
                  <c:v>0</c:v>
                </c:pt>
                <c:pt idx="1">
                  <c:v>7.4529591563306146E-3</c:v>
                </c:pt>
                <c:pt idx="2">
                  <c:v>0.71808927879110251</c:v>
                </c:pt>
                <c:pt idx="3">
                  <c:v>-0.55493164703104092</c:v>
                </c:pt>
                <c:pt idx="4">
                  <c:v>0.35387925952128291</c:v>
                </c:pt>
                <c:pt idx="5">
                  <c:v>9.8887413181214551E-2</c:v>
                </c:pt>
                <c:pt idx="6">
                  <c:v>-0.4643278886009336</c:v>
                </c:pt>
                <c:pt idx="7">
                  <c:v>0.70770607860688428</c:v>
                </c:pt>
                <c:pt idx="8">
                  <c:v>0.25437304523361914</c:v>
                </c:pt>
                <c:pt idx="9">
                  <c:v>-7.6776704527794989E-2</c:v>
                </c:pt>
                <c:pt idx="10">
                  <c:v>-0.20976303140254732</c:v>
                </c:pt>
                <c:pt idx="11">
                  <c:v>0.21811245017940153</c:v>
                </c:pt>
                <c:pt idx="12">
                  <c:v>-0.32101998943016152</c:v>
                </c:pt>
                <c:pt idx="13">
                  <c:v>1.4811762416583742E-2</c:v>
                </c:pt>
                <c:pt idx="14">
                  <c:v>0.48702302130683378</c:v>
                </c:pt>
                <c:pt idx="15">
                  <c:v>-0.22530815033943929</c:v>
                </c:pt>
                <c:pt idx="16">
                  <c:v>-0.73698614041701138</c:v>
                </c:pt>
                <c:pt idx="17">
                  <c:v>5.0855297446206533</c:v>
                </c:pt>
                <c:pt idx="18">
                  <c:v>-0.46710854318389666</c:v>
                </c:pt>
                <c:pt idx="19">
                  <c:v>0.96287516573586707</c:v>
                </c:pt>
                <c:pt idx="20">
                  <c:v>-0.4457538204211966</c:v>
                </c:pt>
                <c:pt idx="21">
                  <c:v>-0.15065949140023221</c:v>
                </c:pt>
                <c:pt idx="22">
                  <c:v>0.86489961735327781</c:v>
                </c:pt>
                <c:pt idx="23">
                  <c:v>-0.21244158431012053</c:v>
                </c:pt>
                <c:pt idx="24">
                  <c:v>0.26604212485197121</c:v>
                </c:pt>
                <c:pt idx="25">
                  <c:v>-0.18652515675997094</c:v>
                </c:pt>
                <c:pt idx="26">
                  <c:v>-0.26627872595561541</c:v>
                </c:pt>
                <c:pt idx="27">
                  <c:v>0.25661705855026362</c:v>
                </c:pt>
                <c:pt idx="28">
                  <c:v>-0.39671114753514203</c:v>
                </c:pt>
                <c:pt idx="29">
                  <c:v>0.61927086409544563</c:v>
                </c:pt>
                <c:pt idx="30">
                  <c:v>-0.45419396608716656</c:v>
                </c:pt>
              </c:numCache>
            </c:numRef>
          </c:val>
          <c:smooth val="0"/>
          <c:extLst>
            <c:ext xmlns:c16="http://schemas.microsoft.com/office/drawing/2014/chart" uri="{C3380CC4-5D6E-409C-BE32-E72D297353CC}">
              <c16:uniqueId val="{00000001-49F4-4D9F-80F2-8A9EC3703AEB}"/>
            </c:ext>
          </c:extLst>
        </c:ser>
        <c:dLbls>
          <c:showLegendKey val="0"/>
          <c:showVal val="0"/>
          <c:showCatName val="0"/>
          <c:showSerName val="0"/>
          <c:showPercent val="0"/>
          <c:showBubbleSize val="0"/>
        </c:dLbls>
        <c:smooth val="0"/>
        <c:axId val="606278304"/>
        <c:axId val="606269304"/>
      </c:lineChart>
      <c:catAx>
        <c:axId val="606278304"/>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900" b="1" i="0" u="none" strike="noStrike" kern="1200" baseline="0">
                <a:solidFill>
                  <a:schemeClr val="tx1">
                    <a:lumMod val="65000"/>
                    <a:lumOff val="35000"/>
                  </a:schemeClr>
                </a:solidFill>
                <a:latin typeface="+mn-lt"/>
                <a:ea typeface="+mn-ea"/>
                <a:cs typeface="+mn-cs"/>
              </a:defRPr>
            </a:pPr>
            <a:endParaRPr lang="en-US"/>
          </a:p>
        </c:txPr>
        <c:crossAx val="606269304"/>
        <c:crosses val="autoZero"/>
        <c:auto val="1"/>
        <c:lblAlgn val="ctr"/>
        <c:lblOffset val="100"/>
        <c:noMultiLvlLbl val="0"/>
      </c:catAx>
      <c:valAx>
        <c:axId val="60626930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lgn="ctr">
              <a:defRPr lang="en-US" sz="900" b="1" i="0" u="none" strike="noStrike" kern="1200" baseline="0">
                <a:solidFill>
                  <a:schemeClr val="tx1">
                    <a:lumMod val="65000"/>
                    <a:lumOff val="35000"/>
                  </a:schemeClr>
                </a:solidFill>
                <a:latin typeface="+mn-lt"/>
                <a:ea typeface="+mn-ea"/>
                <a:cs typeface="+mn-cs"/>
              </a:defRPr>
            </a:pPr>
            <a:endParaRPr lang="en-US"/>
          </a:p>
        </c:txPr>
        <c:crossAx val="6062783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[Sales-Dashboard.xlsx]Pivot Table!PivotTable6</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Percent Daily Change</a:t>
            </a:r>
            <a:r>
              <a:rPr lang="en-US" baseline="0"/>
              <a:t> in Quantity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Table'!$F$148</c:f>
              <c:strCache>
                <c:ptCount val="1"/>
                <c:pt idx="0">
                  <c:v>Total</c:v>
                </c:pt>
              </c:strCache>
            </c:strRef>
          </c:tx>
          <c:spPr>
            <a:ln w="28575" cap="rnd">
              <a:solidFill>
                <a:schemeClr val="accent1"/>
              </a:solidFill>
              <a:round/>
            </a:ln>
            <a:effectLst/>
          </c:spPr>
          <c:marker>
            <c:symbol val="none"/>
          </c:marker>
          <c:cat>
            <c:strRef>
              <c:f>'Pivot Table'!$E$149:$E$179</c:f>
              <c:strCache>
                <c:ptCount val="3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strCache>
            </c:strRef>
          </c:cat>
          <c:val>
            <c:numRef>
              <c:f>'Pivot Table'!$F$149:$F$179</c:f>
              <c:numCache>
                <c:formatCode>0%</c:formatCode>
                <c:ptCount val="31"/>
                <c:pt idx="1">
                  <c:v>0.12264150943396226</c:v>
                </c:pt>
                <c:pt idx="2">
                  <c:v>0.5714285714285714</c:v>
                </c:pt>
                <c:pt idx="3">
                  <c:v>-4.8128342245989303E-2</c:v>
                </c:pt>
                <c:pt idx="4">
                  <c:v>-0.1853932584269663</c:v>
                </c:pt>
                <c:pt idx="5">
                  <c:v>1.3793103448275862E-2</c:v>
                </c:pt>
                <c:pt idx="6">
                  <c:v>-0.42176870748299322</c:v>
                </c:pt>
                <c:pt idx="7">
                  <c:v>0.77647058823529413</c:v>
                </c:pt>
                <c:pt idx="8">
                  <c:v>0.2185430463576159</c:v>
                </c:pt>
                <c:pt idx="9">
                  <c:v>-4.3478260869565216E-2</c:v>
                </c:pt>
                <c:pt idx="10">
                  <c:v>-0.26136363636363635</c:v>
                </c:pt>
                <c:pt idx="11">
                  <c:v>8.461538461538462E-2</c:v>
                </c:pt>
                <c:pt idx="12">
                  <c:v>-0.24113475177304963</c:v>
                </c:pt>
                <c:pt idx="13">
                  <c:v>6.5420560747663545E-2</c:v>
                </c:pt>
                <c:pt idx="14">
                  <c:v>0.21929824561403508</c:v>
                </c:pt>
                <c:pt idx="15">
                  <c:v>-5.0359712230215826E-2</c:v>
                </c:pt>
                <c:pt idx="16">
                  <c:v>-0.75</c:v>
                </c:pt>
                <c:pt idx="17">
                  <c:v>5.0606060606060606</c:v>
                </c:pt>
                <c:pt idx="18">
                  <c:v>-0.42499999999999999</c:v>
                </c:pt>
                <c:pt idx="19">
                  <c:v>0.74782608695652175</c:v>
                </c:pt>
                <c:pt idx="20">
                  <c:v>-0.23880597014925373</c:v>
                </c:pt>
                <c:pt idx="21">
                  <c:v>-0.27450980392156865</c:v>
                </c:pt>
                <c:pt idx="22">
                  <c:v>0.88288288288288286</c:v>
                </c:pt>
                <c:pt idx="23">
                  <c:v>-0.49282296650717705</c:v>
                </c:pt>
                <c:pt idx="24">
                  <c:v>0.6132075471698113</c:v>
                </c:pt>
                <c:pt idx="25">
                  <c:v>-0.23976608187134502</c:v>
                </c:pt>
                <c:pt idx="26">
                  <c:v>-3.0769230769230771E-2</c:v>
                </c:pt>
                <c:pt idx="27">
                  <c:v>0.19047619047619047</c:v>
                </c:pt>
                <c:pt idx="28">
                  <c:v>-0.38</c:v>
                </c:pt>
                <c:pt idx="29">
                  <c:v>0.74193548387096775</c:v>
                </c:pt>
                <c:pt idx="30">
                  <c:v>-0.51234567901234573</c:v>
                </c:pt>
              </c:numCache>
            </c:numRef>
          </c:val>
          <c:smooth val="0"/>
          <c:extLst>
            <c:ext xmlns:c16="http://schemas.microsoft.com/office/drawing/2014/chart" uri="{C3380CC4-5D6E-409C-BE32-E72D297353CC}">
              <c16:uniqueId val="{00000004-125A-413C-87D4-BBBA61C73540}"/>
            </c:ext>
          </c:extLst>
        </c:ser>
        <c:dLbls>
          <c:showLegendKey val="0"/>
          <c:showVal val="0"/>
          <c:showCatName val="0"/>
          <c:showSerName val="0"/>
          <c:showPercent val="0"/>
          <c:showBubbleSize val="0"/>
        </c:dLbls>
        <c:smooth val="0"/>
        <c:axId val="606203424"/>
        <c:axId val="606207744"/>
      </c:lineChart>
      <c:catAx>
        <c:axId val="6062034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900" b="1" i="0" u="none" strike="noStrike" kern="1200" baseline="0">
                <a:solidFill>
                  <a:schemeClr val="tx1">
                    <a:lumMod val="65000"/>
                    <a:lumOff val="35000"/>
                  </a:schemeClr>
                </a:solidFill>
                <a:latin typeface="+mn-lt"/>
                <a:ea typeface="+mn-ea"/>
                <a:cs typeface="+mn-cs"/>
              </a:defRPr>
            </a:pPr>
            <a:endParaRPr lang="en-US"/>
          </a:p>
        </c:txPr>
        <c:crossAx val="606207744"/>
        <c:crosses val="autoZero"/>
        <c:auto val="1"/>
        <c:lblAlgn val="ctr"/>
        <c:lblOffset val="100"/>
        <c:noMultiLvlLbl val="0"/>
      </c:catAx>
      <c:valAx>
        <c:axId val="60620774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lgn="ctr">
              <a:defRPr lang="en-US" sz="900" b="1" i="0" u="none" strike="noStrike" kern="1200" baseline="0">
                <a:solidFill>
                  <a:schemeClr val="tx1">
                    <a:lumMod val="65000"/>
                    <a:lumOff val="35000"/>
                  </a:schemeClr>
                </a:solidFill>
                <a:latin typeface="+mn-lt"/>
                <a:ea typeface="+mn-ea"/>
                <a:cs typeface="+mn-cs"/>
              </a:defRPr>
            </a:pPr>
            <a:endParaRPr lang="en-US"/>
          </a:p>
        </c:txPr>
        <c:crossAx val="6062034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Daily</a:t>
            </a:r>
          </a:p>
        </c:rich>
      </c:tx>
      <c:layout>
        <c:manualLayout>
          <c:xMode val="edge"/>
          <c:yMode val="edge"/>
          <c:x val="3.9172984706487717E-2"/>
          <c:y val="2.537098405124006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4206198343033227"/>
          <c:y val="0.17238280587684573"/>
          <c:w val="0.82163223690514142"/>
          <c:h val="0.72031057640562912"/>
        </c:manualLayout>
      </c:layout>
      <c:lineChart>
        <c:grouping val="standard"/>
        <c:varyColors val="0"/>
        <c:ser>
          <c:idx val="1"/>
          <c:order val="0"/>
          <c:tx>
            <c:strRef>
              <c:f>'Pivot Table'!$B$37</c:f>
              <c:strCache>
                <c:ptCount val="1"/>
                <c:pt idx="0">
                  <c:v>Sales</c:v>
                </c:pt>
              </c:strCache>
            </c:strRef>
          </c:tx>
          <c:spPr>
            <a:ln w="28575" cap="rnd">
              <a:solidFill>
                <a:schemeClr val="accent2"/>
              </a:solidFill>
              <a:round/>
            </a:ln>
            <a:effectLst/>
          </c:spPr>
          <c:marker>
            <c:symbol val="none"/>
          </c:marker>
          <c:val>
            <c:numRef>
              <c:f>'Pivot Table'!$B$38:$B$68</c:f>
              <c:numCache>
                <c:formatCode>[$$-409]#,##0</c:formatCode>
                <c:ptCount val="31"/>
                <c:pt idx="0">
                  <c:v>13167.810000000001</c:v>
                </c:pt>
                <c:pt idx="1">
                  <c:v>13210.220000000001</c:v>
                </c:pt>
                <c:pt idx="2">
                  <c:v>20202.099999999995</c:v>
                </c:pt>
                <c:pt idx="3">
                  <c:v>11312.2</c:v>
                </c:pt>
                <c:pt idx="4">
                  <c:v>11711.449999999999</c:v>
                </c:pt>
                <c:pt idx="5">
                  <c:v>14365.540000000005</c:v>
                </c:pt>
                <c:pt idx="6">
                  <c:v>7132.79</c:v>
                </c:pt>
                <c:pt idx="7">
                  <c:v>14262.46</c:v>
                </c:pt>
                <c:pt idx="8">
                  <c:v>16824.670000000002</c:v>
                </c:pt>
                <c:pt idx="9">
                  <c:v>15229.35</c:v>
                </c:pt>
                <c:pt idx="10">
                  <c:v>11915.58</c:v>
                </c:pt>
                <c:pt idx="11">
                  <c:v>14837.359999999999</c:v>
                </c:pt>
                <c:pt idx="12">
                  <c:v>8084.26</c:v>
                </c:pt>
                <c:pt idx="13">
                  <c:v>9461.1400000000012</c:v>
                </c:pt>
                <c:pt idx="14">
                  <c:v>12189.7</c:v>
                </c:pt>
                <c:pt idx="15">
                  <c:v>12762.63</c:v>
                </c:pt>
                <c:pt idx="16">
                  <c:v>3659.24</c:v>
                </c:pt>
                <c:pt idx="17">
                  <c:v>18582.390000000003</c:v>
                </c:pt>
                <c:pt idx="18">
                  <c:v>10204.229999999998</c:v>
                </c:pt>
                <c:pt idx="19">
                  <c:v>20482.78</c:v>
                </c:pt>
                <c:pt idx="20">
                  <c:v>10665.4</c:v>
                </c:pt>
                <c:pt idx="21">
                  <c:v>11315.839999999997</c:v>
                </c:pt>
                <c:pt idx="22">
                  <c:v>18818.189999999999</c:v>
                </c:pt>
                <c:pt idx="23">
                  <c:v>11488.4</c:v>
                </c:pt>
                <c:pt idx="24">
                  <c:v>18688.430000000004</c:v>
                </c:pt>
                <c:pt idx="25">
                  <c:v>13710.079999999998</c:v>
                </c:pt>
                <c:pt idx="26">
                  <c:v>11440.67</c:v>
                </c:pt>
                <c:pt idx="27">
                  <c:v>13306.16</c:v>
                </c:pt>
                <c:pt idx="28">
                  <c:v>8794.48</c:v>
                </c:pt>
                <c:pt idx="29">
                  <c:v>16666.269999999997</c:v>
                </c:pt>
                <c:pt idx="30">
                  <c:v>6920.0999999999995</c:v>
                </c:pt>
              </c:numCache>
            </c:numRef>
          </c:val>
          <c:smooth val="0"/>
          <c:extLst>
            <c:ext xmlns:c16="http://schemas.microsoft.com/office/drawing/2014/chart" uri="{C3380CC4-5D6E-409C-BE32-E72D297353CC}">
              <c16:uniqueId val="{00000000-F4B5-4E62-9B06-34A258942D05}"/>
            </c:ext>
          </c:extLst>
        </c:ser>
        <c:ser>
          <c:idx val="2"/>
          <c:order val="1"/>
          <c:tx>
            <c:strRef>
              <c:f>'Pivot Table'!$C$37</c:f>
              <c:strCache>
                <c:ptCount val="1"/>
                <c:pt idx="0">
                  <c:v>Ptrofit</c:v>
                </c:pt>
              </c:strCache>
            </c:strRef>
          </c:tx>
          <c:spPr>
            <a:ln w="28575" cap="rnd">
              <a:solidFill>
                <a:schemeClr val="accent3"/>
              </a:solidFill>
              <a:round/>
            </a:ln>
            <a:effectLst/>
          </c:spPr>
          <c:marker>
            <c:symbol val="none"/>
          </c:marker>
          <c:val>
            <c:numRef>
              <c:f>'Pivot Table'!$C$38:$C$68</c:f>
              <c:numCache>
                <c:formatCode>[$$-409]#,##0</c:formatCode>
                <c:ptCount val="31"/>
                <c:pt idx="0">
                  <c:v>2201.81</c:v>
                </c:pt>
                <c:pt idx="1">
                  <c:v>2218.2200000000003</c:v>
                </c:pt>
                <c:pt idx="2">
                  <c:v>3811.1</c:v>
                </c:pt>
                <c:pt idx="3">
                  <c:v>1696.1999999999998</c:v>
                </c:pt>
                <c:pt idx="4">
                  <c:v>2296.4499999999998</c:v>
                </c:pt>
                <c:pt idx="5">
                  <c:v>2523.54</c:v>
                </c:pt>
                <c:pt idx="6">
                  <c:v>1351.79</c:v>
                </c:pt>
                <c:pt idx="7">
                  <c:v>2308.46</c:v>
                </c:pt>
                <c:pt idx="8">
                  <c:v>2895.6700000000005</c:v>
                </c:pt>
                <c:pt idx="9">
                  <c:v>2673.3500000000004</c:v>
                </c:pt>
                <c:pt idx="10">
                  <c:v>2112.5800000000004</c:v>
                </c:pt>
                <c:pt idx="11">
                  <c:v>2573.3600000000006</c:v>
                </c:pt>
                <c:pt idx="12">
                  <c:v>1747.26</c:v>
                </c:pt>
                <c:pt idx="13">
                  <c:v>1773.14</c:v>
                </c:pt>
                <c:pt idx="14">
                  <c:v>2636.6999999999994</c:v>
                </c:pt>
                <c:pt idx="15">
                  <c:v>2042.6299999999999</c:v>
                </c:pt>
                <c:pt idx="16">
                  <c:v>537.24</c:v>
                </c:pt>
                <c:pt idx="17">
                  <c:v>3269.39</c:v>
                </c:pt>
                <c:pt idx="18">
                  <c:v>1742.23</c:v>
                </c:pt>
                <c:pt idx="19">
                  <c:v>3419.7799999999997</c:v>
                </c:pt>
                <c:pt idx="20">
                  <c:v>1895.4</c:v>
                </c:pt>
                <c:pt idx="21">
                  <c:v>1609.84</c:v>
                </c:pt>
                <c:pt idx="22">
                  <c:v>3002.1900000000005</c:v>
                </c:pt>
                <c:pt idx="23">
                  <c:v>2364.3999999999996</c:v>
                </c:pt>
                <c:pt idx="24">
                  <c:v>2993.4300000000003</c:v>
                </c:pt>
                <c:pt idx="25">
                  <c:v>2435.0800000000004</c:v>
                </c:pt>
                <c:pt idx="26">
                  <c:v>1786.6700000000003</c:v>
                </c:pt>
                <c:pt idx="27">
                  <c:v>2245.16</c:v>
                </c:pt>
                <c:pt idx="28">
                  <c:v>1354.4800000000005</c:v>
                </c:pt>
                <c:pt idx="29">
                  <c:v>2193.27</c:v>
                </c:pt>
                <c:pt idx="30">
                  <c:v>1197.1000000000001</c:v>
                </c:pt>
              </c:numCache>
            </c:numRef>
          </c:val>
          <c:smooth val="0"/>
          <c:extLst>
            <c:ext xmlns:c16="http://schemas.microsoft.com/office/drawing/2014/chart" uri="{C3380CC4-5D6E-409C-BE32-E72D297353CC}">
              <c16:uniqueId val="{00000001-F4B5-4E62-9B06-34A258942D05}"/>
            </c:ext>
          </c:extLst>
        </c:ser>
        <c:dLbls>
          <c:showLegendKey val="0"/>
          <c:showVal val="0"/>
          <c:showCatName val="0"/>
          <c:showSerName val="0"/>
          <c:showPercent val="0"/>
          <c:showBubbleSize val="0"/>
        </c:dLbls>
        <c:smooth val="0"/>
        <c:axId val="598741736"/>
        <c:axId val="598744976"/>
      </c:lineChart>
      <c:catAx>
        <c:axId val="59874173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900" b="1" i="0" u="none" strike="noStrike" kern="1200" baseline="0">
                <a:solidFill>
                  <a:schemeClr val="tx1">
                    <a:lumMod val="65000"/>
                    <a:lumOff val="35000"/>
                  </a:schemeClr>
                </a:solidFill>
                <a:latin typeface="+mn-lt"/>
                <a:ea typeface="+mn-ea"/>
                <a:cs typeface="+mn-cs"/>
              </a:defRPr>
            </a:pPr>
            <a:endParaRPr lang="en-US"/>
          </a:p>
        </c:txPr>
        <c:crossAx val="598744976"/>
        <c:crosses val="autoZero"/>
        <c:auto val="1"/>
        <c:lblAlgn val="ctr"/>
        <c:lblOffset val="100"/>
        <c:noMultiLvlLbl val="0"/>
      </c:catAx>
      <c:valAx>
        <c:axId val="598744976"/>
        <c:scaling>
          <c:orientation val="minMax"/>
        </c:scaling>
        <c:delete val="0"/>
        <c:axPos val="l"/>
        <c:numFmt formatCode="[$$-409]#,##0" sourceLinked="1"/>
        <c:majorTickMark val="none"/>
        <c:minorTickMark val="none"/>
        <c:tickLblPos val="nextTo"/>
        <c:spPr>
          <a:noFill/>
          <a:ln>
            <a:noFill/>
          </a:ln>
          <a:effectLst/>
        </c:spPr>
        <c:txPr>
          <a:bodyPr rot="-60000000" spcFirstLastPara="1" vertOverflow="ellipsis" vert="horz" wrap="square" anchor="ctr" anchorCtr="1"/>
          <a:lstStyle/>
          <a:p>
            <a:pPr algn="ctr">
              <a:defRPr lang="en-US" sz="900" b="1" i="0" u="none" strike="noStrike" kern="1200" baseline="0">
                <a:solidFill>
                  <a:schemeClr val="tx1">
                    <a:lumMod val="65000"/>
                    <a:lumOff val="35000"/>
                  </a:schemeClr>
                </a:solidFill>
                <a:latin typeface="+mn-lt"/>
                <a:ea typeface="+mn-ea"/>
                <a:cs typeface="+mn-cs"/>
              </a:defRPr>
            </a:pPr>
            <a:endParaRPr lang="en-US"/>
          </a:p>
        </c:txPr>
        <c:crossAx val="598741736"/>
        <c:crosses val="autoZero"/>
        <c:crossBetween val="between"/>
        <c:dispUnits>
          <c:builtInUnit val="thousands"/>
          <c:dispUnitsLbl>
            <c:layout>
              <c:manualLayout>
                <c:xMode val="edge"/>
                <c:yMode val="edge"/>
                <c:x val="2.2474801803343714E-2"/>
                <c:y val="0.33154123449145234"/>
              </c:manualLayout>
            </c:layout>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[Sales-Dashboard.xlsx]Pivot Table!PivotTable2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Monthly</a:t>
            </a:r>
            <a:r>
              <a:rPr lang="en-US" baseline="0"/>
              <a:t> Quantity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Table'!$R$1</c:f>
              <c:strCache>
                <c:ptCount val="1"/>
                <c:pt idx="0">
                  <c:v>Total</c:v>
                </c:pt>
              </c:strCache>
            </c:strRef>
          </c:tx>
          <c:spPr>
            <a:ln w="28575" cap="rnd">
              <a:solidFill>
                <a:schemeClr val="accent1"/>
              </a:solidFill>
              <a:round/>
            </a:ln>
            <a:effectLst/>
          </c:spPr>
          <c:marker>
            <c:symbol val="none"/>
          </c:marker>
          <c:cat>
            <c:strRef>
              <c:f>'Pivot Table'!$Q$2:$Q$13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Table'!$R$2:$R$13</c:f>
              <c:numCache>
                <c:formatCode>General</c:formatCode>
                <c:ptCount val="12"/>
                <c:pt idx="0">
                  <c:v>407</c:v>
                </c:pt>
                <c:pt idx="1">
                  <c:v>300</c:v>
                </c:pt>
                <c:pt idx="2">
                  <c:v>311</c:v>
                </c:pt>
                <c:pt idx="3">
                  <c:v>296</c:v>
                </c:pt>
                <c:pt idx="4">
                  <c:v>374</c:v>
                </c:pt>
                <c:pt idx="5">
                  <c:v>364</c:v>
                </c:pt>
                <c:pt idx="6">
                  <c:v>359</c:v>
                </c:pt>
                <c:pt idx="7">
                  <c:v>412</c:v>
                </c:pt>
                <c:pt idx="8">
                  <c:v>346</c:v>
                </c:pt>
                <c:pt idx="9">
                  <c:v>336</c:v>
                </c:pt>
                <c:pt idx="10">
                  <c:v>378</c:v>
                </c:pt>
                <c:pt idx="11">
                  <c:v>397</c:v>
                </c:pt>
              </c:numCache>
            </c:numRef>
          </c:val>
          <c:smooth val="0"/>
          <c:extLst>
            <c:ext xmlns:c16="http://schemas.microsoft.com/office/drawing/2014/chart" uri="{C3380CC4-5D6E-409C-BE32-E72D297353CC}">
              <c16:uniqueId val="{00000005-13DA-4CD4-BE04-60C38D210766}"/>
            </c:ext>
          </c:extLst>
        </c:ser>
        <c:dLbls>
          <c:showLegendKey val="0"/>
          <c:showVal val="0"/>
          <c:showCatName val="0"/>
          <c:showSerName val="0"/>
          <c:showPercent val="0"/>
          <c:showBubbleSize val="0"/>
        </c:dLbls>
        <c:smooth val="0"/>
        <c:axId val="606226104"/>
        <c:axId val="606228624"/>
      </c:lineChart>
      <c:catAx>
        <c:axId val="6062261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228624"/>
        <c:crosses val="autoZero"/>
        <c:auto val="1"/>
        <c:lblAlgn val="ctr"/>
        <c:lblOffset val="100"/>
        <c:noMultiLvlLbl val="0"/>
      </c:catAx>
      <c:valAx>
        <c:axId val="606228624"/>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2261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Monthly</a:t>
            </a:r>
          </a:p>
        </c:rich>
      </c:tx>
      <c:layout>
        <c:manualLayout>
          <c:xMode val="edge"/>
          <c:yMode val="edge"/>
          <c:x val="3.3755698166034707E-2"/>
          <c:y val="1.636956736141854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4818222505271966"/>
          <c:y val="0.17375877565821152"/>
          <c:w val="0.83256067178676962"/>
          <c:h val="0.74021488101961108"/>
        </c:manualLayout>
      </c:layout>
      <c:lineChart>
        <c:grouping val="standard"/>
        <c:varyColors val="0"/>
        <c:ser>
          <c:idx val="0"/>
          <c:order val="0"/>
          <c:tx>
            <c:strRef>
              <c:f>'Pivot Table'!$K$15</c:f>
              <c:strCache>
                <c:ptCount val="1"/>
                <c:pt idx="0">
                  <c:v>Sales</c:v>
                </c:pt>
              </c:strCache>
            </c:strRef>
          </c:tx>
          <c:spPr>
            <a:ln w="28575" cap="rnd">
              <a:solidFill>
                <a:schemeClr val="accent1"/>
              </a:solidFill>
              <a:round/>
            </a:ln>
            <a:effectLst/>
          </c:spPr>
          <c:marker>
            <c:symbol val="none"/>
          </c:marker>
          <c:cat>
            <c:strRef>
              <c:f>'Pivot Table'!$J$16:$J$27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Table'!$K$16:$K$27</c:f>
              <c:numCache>
                <c:formatCode>[$$-409]#,##0.00</c:formatCode>
                <c:ptCount val="12"/>
                <c:pt idx="0">
                  <c:v>41346.959999999992</c:v>
                </c:pt>
                <c:pt idx="1">
                  <c:v>30857.300000000003</c:v>
                </c:pt>
                <c:pt idx="2">
                  <c:v>28616.65</c:v>
                </c:pt>
                <c:pt idx="3">
                  <c:v>26579.11</c:v>
                </c:pt>
                <c:pt idx="4">
                  <c:v>30910.45</c:v>
                </c:pt>
                <c:pt idx="5">
                  <c:v>30533.710000000003</c:v>
                </c:pt>
                <c:pt idx="6">
                  <c:v>35251.79</c:v>
                </c:pt>
                <c:pt idx="7">
                  <c:v>35350.400000000016</c:v>
                </c:pt>
                <c:pt idx="8">
                  <c:v>35242.810000000005</c:v>
                </c:pt>
                <c:pt idx="9">
                  <c:v>33500.69000000001</c:v>
                </c:pt>
                <c:pt idx="10">
                  <c:v>36124.07</c:v>
                </c:pt>
                <c:pt idx="11">
                  <c:v>37097.979999999996</c:v>
                </c:pt>
              </c:numCache>
            </c:numRef>
          </c:val>
          <c:smooth val="0"/>
          <c:extLst>
            <c:ext xmlns:c16="http://schemas.microsoft.com/office/drawing/2014/chart" uri="{C3380CC4-5D6E-409C-BE32-E72D297353CC}">
              <c16:uniqueId val="{00000000-E04D-4AA6-A413-1B62B8A13CF0}"/>
            </c:ext>
          </c:extLst>
        </c:ser>
        <c:ser>
          <c:idx val="1"/>
          <c:order val="1"/>
          <c:tx>
            <c:strRef>
              <c:f>'Pivot Table'!$L$15</c:f>
              <c:strCache>
                <c:ptCount val="1"/>
                <c:pt idx="0">
                  <c:v>Profit</c:v>
                </c:pt>
              </c:strCache>
            </c:strRef>
          </c:tx>
          <c:spPr>
            <a:ln w="28575" cap="rnd">
              <a:solidFill>
                <a:schemeClr val="accent2"/>
              </a:solidFill>
              <a:round/>
            </a:ln>
            <a:effectLst/>
          </c:spPr>
          <c:marker>
            <c:symbol val="none"/>
          </c:marker>
          <c:cat>
            <c:strRef>
              <c:f>'Pivot Table'!$J$16:$J$27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Table'!$L$16:$L$27</c:f>
              <c:numCache>
                <c:formatCode>[$$-409]#,##0.00</c:formatCode>
                <c:ptCount val="12"/>
                <c:pt idx="0">
                  <c:v>7056.9599999999919</c:v>
                </c:pt>
                <c:pt idx="1">
                  <c:v>5516.3000000000029</c:v>
                </c:pt>
                <c:pt idx="2">
                  <c:v>5179.6500000000015</c:v>
                </c:pt>
                <c:pt idx="3">
                  <c:v>5297.1100000000006</c:v>
                </c:pt>
                <c:pt idx="4">
                  <c:v>4384.4500000000007</c:v>
                </c:pt>
                <c:pt idx="5">
                  <c:v>5654.7100000000028</c:v>
                </c:pt>
                <c:pt idx="6">
                  <c:v>5373.7900000000009</c:v>
                </c:pt>
                <c:pt idx="7">
                  <c:v>5519.400000000016</c:v>
                </c:pt>
                <c:pt idx="8">
                  <c:v>6484.8100000000049</c:v>
                </c:pt>
                <c:pt idx="9">
                  <c:v>5658.6900000000096</c:v>
                </c:pt>
                <c:pt idx="10">
                  <c:v>6818.07</c:v>
                </c:pt>
                <c:pt idx="11">
                  <c:v>5963.9799999999959</c:v>
                </c:pt>
              </c:numCache>
            </c:numRef>
          </c:val>
          <c:smooth val="0"/>
          <c:extLst>
            <c:ext xmlns:c16="http://schemas.microsoft.com/office/drawing/2014/chart" uri="{C3380CC4-5D6E-409C-BE32-E72D297353CC}">
              <c16:uniqueId val="{00000001-E04D-4AA6-A413-1B62B8A13CF0}"/>
            </c:ext>
          </c:extLst>
        </c:ser>
        <c:dLbls>
          <c:showLegendKey val="0"/>
          <c:showVal val="0"/>
          <c:showCatName val="0"/>
          <c:showSerName val="0"/>
          <c:showPercent val="0"/>
          <c:showBubbleSize val="0"/>
        </c:dLbls>
        <c:smooth val="0"/>
        <c:axId val="806196432"/>
        <c:axId val="806196792"/>
      </c:lineChart>
      <c:catAx>
        <c:axId val="8061964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900" b="1" i="0" u="none" strike="noStrike" kern="1200" baseline="0">
                <a:solidFill>
                  <a:schemeClr val="tx1">
                    <a:lumMod val="65000"/>
                    <a:lumOff val="35000"/>
                  </a:schemeClr>
                </a:solidFill>
                <a:latin typeface="+mn-lt"/>
                <a:ea typeface="+mn-ea"/>
                <a:cs typeface="+mn-cs"/>
              </a:defRPr>
            </a:pPr>
            <a:endParaRPr lang="en-US"/>
          </a:p>
        </c:txPr>
        <c:crossAx val="806196792"/>
        <c:crosses val="autoZero"/>
        <c:auto val="1"/>
        <c:lblAlgn val="ctr"/>
        <c:lblOffset val="100"/>
        <c:noMultiLvlLbl val="0"/>
      </c:catAx>
      <c:valAx>
        <c:axId val="806196792"/>
        <c:scaling>
          <c:orientation val="minMax"/>
        </c:scaling>
        <c:delete val="0"/>
        <c:axPos val="l"/>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806196432"/>
        <c:crosses val="autoZero"/>
        <c:crossBetween val="between"/>
        <c:dispUnits>
          <c:builtInUnit val="thousands"/>
          <c:dispUnitsLbl>
            <c:layout>
              <c:manualLayout>
                <c:xMode val="edge"/>
                <c:yMode val="edge"/>
                <c:x val="2.7593390204617308E-2"/>
                <c:y val="0.35740197354321968"/>
              </c:manualLayout>
            </c:layout>
            <c:spPr>
              <a:noFill/>
              <a:ln>
                <a:noFill/>
              </a:ln>
              <a:effectLst/>
            </c:spPr>
            <c:txPr>
              <a:bodyPr rot="-5400000" spcFirstLastPara="1" vertOverflow="ellipsis" vert="horz" wrap="square" anchor="ctr" anchorCtr="1"/>
              <a:lstStyle/>
              <a:p>
                <a:pPr algn="ctr">
                  <a:defRPr lang="en-US" sz="900" b="1"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[Sales-Dashboard.xlsx]Pivot Table!PivotTable5</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Daily Quantity</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Table'!$B$148</c:f>
              <c:strCache>
                <c:ptCount val="1"/>
                <c:pt idx="0">
                  <c:v>Total</c:v>
                </c:pt>
              </c:strCache>
            </c:strRef>
          </c:tx>
          <c:spPr>
            <a:ln w="28575" cap="rnd">
              <a:solidFill>
                <a:schemeClr val="accent1"/>
              </a:solidFill>
              <a:round/>
            </a:ln>
            <a:effectLst/>
          </c:spPr>
          <c:marker>
            <c:symbol val="none"/>
          </c:marker>
          <c:cat>
            <c:strRef>
              <c:f>'Pivot Table'!$A$149:$A$179</c:f>
              <c:strCache>
                <c:ptCount val="3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strCache>
            </c:strRef>
          </c:cat>
          <c:val>
            <c:numRef>
              <c:f>'Pivot Table'!$B$149:$B$179</c:f>
              <c:numCache>
                <c:formatCode>_(* #,##0_);_(* \(#,##0\);_(* "-"??_);_(@_)</c:formatCode>
                <c:ptCount val="31"/>
                <c:pt idx="0">
                  <c:v>106</c:v>
                </c:pt>
                <c:pt idx="1">
                  <c:v>119</c:v>
                </c:pt>
                <c:pt idx="2">
                  <c:v>187</c:v>
                </c:pt>
                <c:pt idx="3">
                  <c:v>178</c:v>
                </c:pt>
                <c:pt idx="4">
                  <c:v>145</c:v>
                </c:pt>
                <c:pt idx="5">
                  <c:v>147</c:v>
                </c:pt>
                <c:pt idx="6">
                  <c:v>85</c:v>
                </c:pt>
                <c:pt idx="7">
                  <c:v>151</c:v>
                </c:pt>
                <c:pt idx="8">
                  <c:v>184</c:v>
                </c:pt>
                <c:pt idx="9">
                  <c:v>176</c:v>
                </c:pt>
                <c:pt idx="10">
                  <c:v>130</c:v>
                </c:pt>
                <c:pt idx="11">
                  <c:v>141</c:v>
                </c:pt>
                <c:pt idx="12">
                  <c:v>107</c:v>
                </c:pt>
                <c:pt idx="13">
                  <c:v>114</c:v>
                </c:pt>
                <c:pt idx="14">
                  <c:v>139</c:v>
                </c:pt>
                <c:pt idx="15">
                  <c:v>132</c:v>
                </c:pt>
                <c:pt idx="16">
                  <c:v>33</c:v>
                </c:pt>
                <c:pt idx="17">
                  <c:v>200</c:v>
                </c:pt>
                <c:pt idx="18">
                  <c:v>115</c:v>
                </c:pt>
                <c:pt idx="19">
                  <c:v>201</c:v>
                </c:pt>
                <c:pt idx="20">
                  <c:v>153</c:v>
                </c:pt>
                <c:pt idx="21">
                  <c:v>111</c:v>
                </c:pt>
                <c:pt idx="22">
                  <c:v>209</c:v>
                </c:pt>
                <c:pt idx="23">
                  <c:v>106</c:v>
                </c:pt>
                <c:pt idx="24">
                  <c:v>171</c:v>
                </c:pt>
                <c:pt idx="25">
                  <c:v>130</c:v>
                </c:pt>
                <c:pt idx="26">
                  <c:v>126</c:v>
                </c:pt>
                <c:pt idx="27">
                  <c:v>150</c:v>
                </c:pt>
                <c:pt idx="28">
                  <c:v>93</c:v>
                </c:pt>
                <c:pt idx="29">
                  <c:v>162</c:v>
                </c:pt>
                <c:pt idx="30">
                  <c:v>79</c:v>
                </c:pt>
              </c:numCache>
            </c:numRef>
          </c:val>
          <c:smooth val="0"/>
          <c:extLst>
            <c:ext xmlns:c16="http://schemas.microsoft.com/office/drawing/2014/chart" uri="{C3380CC4-5D6E-409C-BE32-E72D297353CC}">
              <c16:uniqueId val="{00000004-1BB3-4420-830B-85047FC06726}"/>
            </c:ext>
          </c:extLst>
        </c:ser>
        <c:dLbls>
          <c:showLegendKey val="0"/>
          <c:showVal val="0"/>
          <c:showCatName val="0"/>
          <c:showSerName val="0"/>
          <c:showPercent val="0"/>
          <c:showBubbleSize val="0"/>
        </c:dLbls>
        <c:smooth val="0"/>
        <c:axId val="606300624"/>
        <c:axId val="606292704"/>
      </c:lineChart>
      <c:catAx>
        <c:axId val="6063006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900" b="1" i="0" u="none" strike="noStrike" kern="1200" baseline="0">
                <a:solidFill>
                  <a:schemeClr val="tx1">
                    <a:lumMod val="65000"/>
                    <a:lumOff val="35000"/>
                  </a:schemeClr>
                </a:solidFill>
                <a:latin typeface="+mn-lt"/>
                <a:ea typeface="+mn-ea"/>
                <a:cs typeface="+mn-cs"/>
              </a:defRPr>
            </a:pPr>
            <a:endParaRPr lang="en-US"/>
          </a:p>
        </c:txPr>
        <c:crossAx val="606292704"/>
        <c:crosses val="autoZero"/>
        <c:auto val="1"/>
        <c:lblAlgn val="ctr"/>
        <c:lblOffset val="100"/>
        <c:noMultiLvlLbl val="0"/>
      </c:catAx>
      <c:valAx>
        <c:axId val="606292704"/>
        <c:scaling>
          <c:orientation val="minMax"/>
        </c:scaling>
        <c:delete val="0"/>
        <c:axPos val="l"/>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lgn="ctr">
              <a:defRPr lang="en-US" sz="900" b="1" i="0" u="none" strike="noStrike" kern="1200" baseline="0">
                <a:solidFill>
                  <a:schemeClr val="tx1">
                    <a:lumMod val="65000"/>
                    <a:lumOff val="35000"/>
                  </a:schemeClr>
                </a:solidFill>
                <a:latin typeface="+mn-lt"/>
                <a:ea typeface="+mn-ea"/>
                <a:cs typeface="+mn-cs"/>
              </a:defRPr>
            </a:pPr>
            <a:endParaRPr lang="en-US"/>
          </a:p>
        </c:txPr>
        <c:crossAx val="6063006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[Sales-Dashboard.xlsx]Pivot Table!PivotTable2</c:name>
    <c:fmtId val="15"/>
  </c:pivotSource>
  <c:chart>
    <c:title>
      <c:tx>
        <c:rich>
          <a:bodyPr rot="0" spcFirstLastPara="1" vertOverflow="ellipsis" vert="horz" wrap="square" anchor="ctr" anchorCtr="1"/>
          <a:lstStyle/>
          <a:p>
            <a:pPr>
              <a:defRPr lang="en-US" sz="1400" b="0" i="0" u="none" strike="noStrike" kern="1200" spc="0" baseline="0">
                <a:solidFill>
                  <a:srgbClr val="000000">
                    <a:lumMod val="65000"/>
                    <a:lumOff val="35000"/>
                  </a:srgbClr>
                </a:solidFill>
                <a:latin typeface="+mn-lt"/>
                <a:ea typeface="+mn-ea"/>
                <a:cs typeface="+mn-cs"/>
              </a:defRPr>
            </a:pPr>
            <a:r>
              <a:rPr lang="en-US" sz="1400" b="0" i="0" u="none" strike="noStrike" kern="1200" spc="0" baseline="0">
                <a:solidFill>
                  <a:srgbClr val="000000">
                    <a:lumMod val="65000"/>
                    <a:lumOff val="35000"/>
                  </a:srgbClr>
                </a:solidFill>
                <a:latin typeface="+mn-lt"/>
                <a:ea typeface="+mn-ea"/>
                <a:cs typeface="+mn-cs"/>
              </a:rPr>
              <a:t>Monthly Quantity</a:t>
            </a:r>
          </a:p>
        </c:rich>
      </c:tx>
      <c:layout>
        <c:manualLayout>
          <c:xMode val="edge"/>
          <c:yMode val="edge"/>
          <c:x val="0.25669061531940557"/>
          <c:y val="5.9347181008902079E-2"/>
        </c:manualLayout>
      </c:layout>
      <c:overlay val="0"/>
      <c:spPr>
        <a:noFill/>
        <a:ln>
          <a:noFill/>
        </a:ln>
        <a:effectLst/>
      </c:spPr>
      <c:txPr>
        <a:bodyPr rot="0" spcFirstLastPara="1" vertOverflow="ellipsis" vert="horz" wrap="square" anchor="ctr" anchorCtr="1"/>
        <a:lstStyle/>
        <a:p>
          <a:pPr>
            <a:defRPr lang="en-US" sz="1400" b="0" i="0" u="none" strike="noStrike" kern="1200" spc="0" baseline="0">
              <a:solidFill>
                <a:srgbClr val="000000">
                  <a:lumMod val="65000"/>
                  <a:lumOff val="35000"/>
                </a:srgb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Table'!$R$1</c:f>
              <c:strCache>
                <c:ptCount val="1"/>
                <c:pt idx="0">
                  <c:v>Total</c:v>
                </c:pt>
              </c:strCache>
            </c:strRef>
          </c:tx>
          <c:spPr>
            <a:ln w="28575" cap="rnd">
              <a:solidFill>
                <a:schemeClr val="accent1"/>
              </a:solidFill>
              <a:round/>
            </a:ln>
            <a:effectLst/>
          </c:spPr>
          <c:marker>
            <c:symbol val="none"/>
          </c:marker>
          <c:cat>
            <c:strRef>
              <c:f>'Pivot Table'!$Q$2:$Q$13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Table'!$R$2:$R$13</c:f>
              <c:numCache>
                <c:formatCode>General</c:formatCode>
                <c:ptCount val="12"/>
                <c:pt idx="0">
                  <c:v>407</c:v>
                </c:pt>
                <c:pt idx="1">
                  <c:v>300</c:v>
                </c:pt>
                <c:pt idx="2">
                  <c:v>311</c:v>
                </c:pt>
                <c:pt idx="3">
                  <c:v>296</c:v>
                </c:pt>
                <c:pt idx="4">
                  <c:v>374</c:v>
                </c:pt>
                <c:pt idx="5">
                  <c:v>364</c:v>
                </c:pt>
                <c:pt idx="6">
                  <c:v>359</c:v>
                </c:pt>
                <c:pt idx="7">
                  <c:v>412</c:v>
                </c:pt>
                <c:pt idx="8">
                  <c:v>346</c:v>
                </c:pt>
                <c:pt idx="9">
                  <c:v>336</c:v>
                </c:pt>
                <c:pt idx="10">
                  <c:v>378</c:v>
                </c:pt>
                <c:pt idx="11">
                  <c:v>397</c:v>
                </c:pt>
              </c:numCache>
            </c:numRef>
          </c:val>
          <c:smooth val="0"/>
          <c:extLst>
            <c:ext xmlns:c16="http://schemas.microsoft.com/office/drawing/2014/chart" uri="{C3380CC4-5D6E-409C-BE32-E72D297353CC}">
              <c16:uniqueId val="{00000005-A35D-41D4-88DB-4F694DAF6DF6}"/>
            </c:ext>
          </c:extLst>
        </c:ser>
        <c:dLbls>
          <c:showLegendKey val="0"/>
          <c:showVal val="0"/>
          <c:showCatName val="0"/>
          <c:showSerName val="0"/>
          <c:showPercent val="0"/>
          <c:showBubbleSize val="0"/>
        </c:dLbls>
        <c:smooth val="0"/>
        <c:axId val="606226104"/>
        <c:axId val="606228624"/>
      </c:lineChart>
      <c:catAx>
        <c:axId val="6062261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228624"/>
        <c:crosses val="autoZero"/>
        <c:auto val="1"/>
        <c:lblAlgn val="ctr"/>
        <c:lblOffset val="100"/>
        <c:noMultiLvlLbl val="0"/>
      </c:catAx>
      <c:valAx>
        <c:axId val="606228624"/>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2261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400" b="0" i="0" u="none" strike="noStrike" kern="1200" spc="0" baseline="0">
                <a:solidFill>
                  <a:srgbClr val="000000">
                    <a:lumMod val="65000"/>
                    <a:lumOff val="35000"/>
                  </a:srgbClr>
                </a:solidFill>
                <a:latin typeface="+mn-lt"/>
                <a:ea typeface="+mn-ea"/>
                <a:cs typeface="+mn-cs"/>
              </a:defRPr>
            </a:pPr>
            <a:r>
              <a:rPr lang="en-US" sz="1400" b="0" i="0" u="none" strike="noStrike" kern="1200" spc="0" baseline="0" dirty="0">
                <a:solidFill>
                  <a:srgbClr val="000000">
                    <a:lumMod val="65000"/>
                    <a:lumOff val="35000"/>
                  </a:srgbClr>
                </a:solidFill>
                <a:latin typeface="+mn-lt"/>
                <a:ea typeface="+mn-ea"/>
                <a:cs typeface="+mn-cs"/>
              </a:rPr>
              <a:t>Percent Monthly Change in price for </a:t>
            </a:r>
          </a:p>
        </c:rich>
      </c:tx>
      <c:layout>
        <c:manualLayout>
          <c:xMode val="edge"/>
          <c:yMode val="edge"/>
          <c:x val="3.7569335083114608E-2"/>
          <c:y val="2.3148148148148147E-2"/>
        </c:manualLayout>
      </c:layout>
      <c:overlay val="0"/>
      <c:spPr>
        <a:noFill/>
        <a:ln>
          <a:noFill/>
        </a:ln>
        <a:effectLst/>
      </c:spPr>
      <c:txPr>
        <a:bodyPr rot="0" spcFirstLastPara="1" vertOverflow="ellipsis" vert="horz" wrap="square" anchor="ctr" anchorCtr="1"/>
        <a:lstStyle/>
        <a:p>
          <a:pPr>
            <a:defRPr lang="en-US" sz="1400" b="0" i="0" u="none" strike="noStrike" kern="1200" spc="0" baseline="0">
              <a:solidFill>
                <a:srgbClr val="000000">
                  <a:lumMod val="65000"/>
                  <a:lumOff val="35000"/>
                </a:srgbClr>
              </a:solidFill>
              <a:latin typeface="+mn-lt"/>
              <a:ea typeface="+mn-ea"/>
              <a:cs typeface="+mn-cs"/>
            </a:defRPr>
          </a:pPr>
          <a:endParaRPr lang="en-US"/>
        </a:p>
      </c:txPr>
    </c:title>
    <c:autoTitleDeleted val="0"/>
    <c:plotArea>
      <c:layout>
        <c:manualLayout>
          <c:layoutTarget val="inner"/>
          <c:xMode val="edge"/>
          <c:yMode val="edge"/>
          <c:x val="0.15857040290025384"/>
          <c:y val="0.22627976059570004"/>
          <c:w val="0.80499647534974628"/>
          <c:h val="0.72376388416562343"/>
        </c:manualLayout>
      </c:layout>
      <c:lineChart>
        <c:grouping val="standard"/>
        <c:varyColors val="0"/>
        <c:ser>
          <c:idx val="0"/>
          <c:order val="0"/>
          <c:tx>
            <c:strRef>
              <c:f>'Pivot Table'!$AU$18</c:f>
              <c:strCache>
                <c:ptCount val="1"/>
                <c:pt idx="0">
                  <c:v>Average Buying Prize change</c:v>
                </c:pt>
              </c:strCache>
            </c:strRef>
          </c:tx>
          <c:spPr>
            <a:ln w="28575" cap="rnd">
              <a:solidFill>
                <a:schemeClr val="accent1"/>
              </a:solidFill>
              <a:round/>
            </a:ln>
            <a:effectLst/>
          </c:spPr>
          <c:marker>
            <c:symbol val="none"/>
          </c:marker>
          <c:cat>
            <c:strRef>
              <c:f>'Pivot Table'!$AT$19:$AT$30</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Table'!$AU$19:$AU$30</c:f>
              <c:numCache>
                <c:formatCode>0.00%</c:formatCode>
                <c:ptCount val="12"/>
                <c:pt idx="0">
                  <c:v>0</c:v>
                </c:pt>
                <c:pt idx="1">
                  <c:v>-1.1174362218005458E-2</c:v>
                </c:pt>
                <c:pt idx="2">
                  <c:v>-5.5883373828531778E-2</c:v>
                </c:pt>
                <c:pt idx="3">
                  <c:v>-2.2609351432880793E-2</c:v>
                </c:pt>
                <c:pt idx="4">
                  <c:v>-0.10173191771731918</c:v>
                </c:pt>
                <c:pt idx="5">
                  <c:v>9.7673405428947931E-4</c:v>
                </c:pt>
                <c:pt idx="6">
                  <c:v>8.455917546826637E-2</c:v>
                </c:pt>
                <c:pt idx="7">
                  <c:v>-4.4079211901889716E-2</c:v>
                </c:pt>
                <c:pt idx="8">
                  <c:v>0.18974358974358962</c:v>
                </c:pt>
                <c:pt idx="9">
                  <c:v>-0.13505805520324579</c:v>
                </c:pt>
                <c:pt idx="10">
                  <c:v>5.651658767772523E-2</c:v>
                </c:pt>
                <c:pt idx="11">
                  <c:v>2.5157415198908954E-2</c:v>
                </c:pt>
              </c:numCache>
            </c:numRef>
          </c:val>
          <c:smooth val="0"/>
          <c:extLst>
            <c:ext xmlns:c16="http://schemas.microsoft.com/office/drawing/2014/chart" uri="{C3380CC4-5D6E-409C-BE32-E72D297353CC}">
              <c16:uniqueId val="{00000000-557A-4848-BC76-5904E8FC2CCB}"/>
            </c:ext>
          </c:extLst>
        </c:ser>
        <c:ser>
          <c:idx val="1"/>
          <c:order val="1"/>
          <c:tx>
            <c:strRef>
              <c:f>'Pivot Table'!$AV$18</c:f>
              <c:strCache>
                <c:ptCount val="1"/>
                <c:pt idx="0">
                  <c:v>Average selling Prize change</c:v>
                </c:pt>
              </c:strCache>
            </c:strRef>
          </c:tx>
          <c:spPr>
            <a:ln w="28575" cap="rnd">
              <a:solidFill>
                <a:schemeClr val="accent2"/>
              </a:solidFill>
              <a:round/>
            </a:ln>
            <a:effectLst/>
          </c:spPr>
          <c:marker>
            <c:symbol val="none"/>
          </c:marker>
          <c:cat>
            <c:strRef>
              <c:f>'Pivot Table'!$AT$19:$AT$30</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Table'!$AV$19:$AV$30</c:f>
              <c:numCache>
                <c:formatCode>0.00%</c:formatCode>
                <c:ptCount val="12"/>
                <c:pt idx="0">
                  <c:v>0</c:v>
                </c:pt>
                <c:pt idx="1">
                  <c:v>-4.6596686295306052E-3</c:v>
                </c:pt>
                <c:pt idx="2">
                  <c:v>-4.7692296122800813E-2</c:v>
                </c:pt>
                <c:pt idx="3">
                  <c:v>2.500099860416531E-3</c:v>
                </c:pt>
                <c:pt idx="4">
                  <c:v>-0.15430973905491291</c:v>
                </c:pt>
                <c:pt idx="5">
                  <c:v>4.2703426439553778E-2</c:v>
                </c:pt>
                <c:pt idx="6">
                  <c:v>4.8896959098044979E-2</c:v>
                </c:pt>
                <c:pt idx="7">
                  <c:v>-6.4213666116847298E-2</c:v>
                </c:pt>
                <c:pt idx="8">
                  <c:v>0.24650084164270158</c:v>
                </c:pt>
                <c:pt idx="9">
                  <c:v>-0.15023125576925209</c:v>
                </c:pt>
                <c:pt idx="10">
                  <c:v>7.9879450993682335E-2</c:v>
                </c:pt>
                <c:pt idx="11">
                  <c:v>-5.7572176102909343E-3</c:v>
                </c:pt>
              </c:numCache>
            </c:numRef>
          </c:val>
          <c:smooth val="0"/>
          <c:extLst>
            <c:ext xmlns:c16="http://schemas.microsoft.com/office/drawing/2014/chart" uri="{C3380CC4-5D6E-409C-BE32-E72D297353CC}">
              <c16:uniqueId val="{00000001-557A-4848-BC76-5904E8FC2CCB}"/>
            </c:ext>
          </c:extLst>
        </c:ser>
        <c:dLbls>
          <c:showLegendKey val="0"/>
          <c:showVal val="0"/>
          <c:showCatName val="0"/>
          <c:showSerName val="0"/>
          <c:showPercent val="0"/>
          <c:showBubbleSize val="0"/>
        </c:dLbls>
        <c:smooth val="0"/>
        <c:axId val="783328568"/>
        <c:axId val="783321368"/>
      </c:lineChart>
      <c:catAx>
        <c:axId val="7833285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783321368"/>
        <c:crosses val="autoZero"/>
        <c:auto val="1"/>
        <c:lblAlgn val="ctr"/>
        <c:lblOffset val="100"/>
        <c:noMultiLvlLbl val="0"/>
      </c:catAx>
      <c:valAx>
        <c:axId val="78332136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7833285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[Sales-Dashboard.xlsx]Pivot Table!PivotTable10</c:name>
    <c:fmtId val="5"/>
  </c:pivotSource>
  <c:chart>
    <c:title>
      <c:tx>
        <c:rich>
          <a:bodyPr rot="0" spcFirstLastPara="1" vertOverflow="ellipsis" vert="horz" wrap="square" anchor="ctr" anchorCtr="1"/>
          <a:lstStyle/>
          <a:p>
            <a:pPr algn="ctr" rtl="0">
              <a:defRPr lang="en-US" sz="1400" b="0" i="0" u="none" strike="noStrike" kern="1200" spc="0" baseline="0" dirty="0">
                <a:solidFill>
                  <a:srgbClr val="000000">
                    <a:lumMod val="65000"/>
                    <a:lumOff val="35000"/>
                  </a:srgbClr>
                </a:solidFill>
                <a:latin typeface="+mn-lt"/>
                <a:ea typeface="+mn-ea"/>
                <a:cs typeface="+mn-cs"/>
              </a:defRPr>
            </a:pPr>
            <a:r>
              <a:rPr lang="en-US" sz="1400" b="0" i="0" u="none" strike="noStrike" kern="1200" spc="0" baseline="0" dirty="0">
                <a:solidFill>
                  <a:srgbClr val="000000">
                    <a:lumMod val="65000"/>
                    <a:lumOff val="35000"/>
                  </a:srgbClr>
                </a:solidFill>
                <a:latin typeface="+mn-lt"/>
                <a:ea typeface="+mn-ea"/>
                <a:cs typeface="+mn-cs"/>
              </a:rPr>
              <a:t>Top 10 Product by Total Sales</a:t>
            </a:r>
          </a:p>
        </c:rich>
      </c:tx>
      <c:overlay val="0"/>
      <c:spPr>
        <a:noFill/>
        <a:ln>
          <a:noFill/>
        </a:ln>
        <a:effectLst/>
      </c:spPr>
      <c:txPr>
        <a:bodyPr rot="0" spcFirstLastPara="1" vertOverflow="ellipsis" vert="horz" wrap="square" anchor="ctr" anchorCtr="1"/>
        <a:lstStyle/>
        <a:p>
          <a:pPr algn="ctr" rtl="0">
            <a:defRPr lang="en-US" sz="1400" b="0" i="0" u="none" strike="noStrike" kern="1200" spc="0" baseline="0" dirty="0">
              <a:solidFill>
                <a:srgbClr val="000000">
                  <a:lumMod val="65000"/>
                  <a:lumOff val="35000"/>
                </a:srgb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122436383701315"/>
          <c:y val="0.11618491885799254"/>
          <c:w val="0.72538168724171292"/>
          <c:h val="0.78452973103858703"/>
        </c:manualLayout>
      </c:layout>
      <c:barChart>
        <c:barDir val="bar"/>
        <c:grouping val="clustered"/>
        <c:varyColors val="0"/>
        <c:ser>
          <c:idx val="0"/>
          <c:order val="0"/>
          <c:tx>
            <c:strRef>
              <c:f>'Pivot Table'!$Y$3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Table'!$X$4:$X$13</c:f>
              <c:strCache>
                <c:ptCount val="10"/>
                <c:pt idx="0">
                  <c:v>Product41</c:v>
                </c:pt>
                <c:pt idx="1">
                  <c:v>Product30</c:v>
                </c:pt>
                <c:pt idx="2">
                  <c:v>Product42</c:v>
                </c:pt>
                <c:pt idx="3">
                  <c:v>Product19</c:v>
                </c:pt>
                <c:pt idx="4">
                  <c:v>Product10</c:v>
                </c:pt>
                <c:pt idx="5">
                  <c:v>Product44</c:v>
                </c:pt>
                <c:pt idx="6">
                  <c:v>Product32</c:v>
                </c:pt>
                <c:pt idx="7">
                  <c:v>Product05</c:v>
                </c:pt>
                <c:pt idx="8">
                  <c:v>Product33</c:v>
                </c:pt>
                <c:pt idx="9">
                  <c:v>Product02</c:v>
                </c:pt>
              </c:strCache>
            </c:strRef>
          </c:cat>
          <c:val>
            <c:numRef>
              <c:f>'Pivot Table'!$Y$4:$Y$13</c:f>
              <c:numCache>
                <c:formatCode>"$"#,##0</c:formatCode>
                <c:ptCount val="10"/>
                <c:pt idx="0">
                  <c:v>22952.16</c:v>
                </c:pt>
                <c:pt idx="1">
                  <c:v>22945.919999999998</c:v>
                </c:pt>
                <c:pt idx="2">
                  <c:v>20574</c:v>
                </c:pt>
                <c:pt idx="3">
                  <c:v>20160</c:v>
                </c:pt>
                <c:pt idx="4">
                  <c:v>16428</c:v>
                </c:pt>
                <c:pt idx="5">
                  <c:v>16333.92</c:v>
                </c:pt>
                <c:pt idx="6">
                  <c:v>16329.72</c:v>
                </c:pt>
                <c:pt idx="7">
                  <c:v>15716.61</c:v>
                </c:pt>
                <c:pt idx="8">
                  <c:v>13645.800000000001</c:v>
                </c:pt>
                <c:pt idx="9">
                  <c:v>13423.199999999999</c:v>
                </c:pt>
              </c:numCache>
            </c:numRef>
          </c:val>
          <c:extLst>
            <c:ext xmlns:c16="http://schemas.microsoft.com/office/drawing/2014/chart" uri="{C3380CC4-5D6E-409C-BE32-E72D297353CC}">
              <c16:uniqueId val="{00000000-42D4-407D-A69F-FFB21AB2F35A}"/>
            </c:ext>
          </c:extLst>
        </c:ser>
        <c:dLbls>
          <c:dLblPos val="outEnd"/>
          <c:showLegendKey val="0"/>
          <c:showVal val="1"/>
          <c:showCatName val="0"/>
          <c:showSerName val="0"/>
          <c:showPercent val="0"/>
          <c:showBubbleSize val="0"/>
        </c:dLbls>
        <c:gapWidth val="182"/>
        <c:axId val="606262104"/>
        <c:axId val="606265704"/>
      </c:barChart>
      <c:catAx>
        <c:axId val="606262104"/>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900" b="1" i="0" u="none" strike="noStrike" kern="1200" baseline="0">
                <a:solidFill>
                  <a:schemeClr val="tx1">
                    <a:lumMod val="65000"/>
                    <a:lumOff val="35000"/>
                  </a:schemeClr>
                </a:solidFill>
                <a:latin typeface="+mn-lt"/>
                <a:ea typeface="+mn-ea"/>
                <a:cs typeface="+mn-cs"/>
              </a:defRPr>
            </a:pPr>
            <a:endParaRPr lang="en-US"/>
          </a:p>
        </c:txPr>
        <c:crossAx val="606265704"/>
        <c:crosses val="autoZero"/>
        <c:auto val="1"/>
        <c:lblAlgn val="ctr"/>
        <c:lblOffset val="100"/>
        <c:noMultiLvlLbl val="0"/>
      </c:catAx>
      <c:valAx>
        <c:axId val="606265704"/>
        <c:scaling>
          <c:orientation val="minMax"/>
        </c:scaling>
        <c:delete val="1"/>
        <c:axPos val="t"/>
        <c:numFmt formatCode="&quot;$&quot;#,##0" sourceLinked="1"/>
        <c:majorTickMark val="none"/>
        <c:minorTickMark val="none"/>
        <c:tickLblPos val="nextTo"/>
        <c:crossAx val="6062621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[Sales-Dashboard.xlsx]Pivot Table!PivotTable11</c:name>
    <c:fmtId val="9"/>
  </c:pivotSource>
  <c:chart>
    <c:title>
      <c:tx>
        <c:rich>
          <a:bodyPr rot="0" spcFirstLastPara="1" vertOverflow="ellipsis" vert="horz" wrap="square" anchor="ctr" anchorCtr="1"/>
          <a:lstStyle/>
          <a:p>
            <a:pPr>
              <a:defRPr lang="en-US" sz="1400" b="0" i="0" u="none" strike="noStrike" kern="1200" spc="0" baseline="0">
                <a:solidFill>
                  <a:srgbClr val="000000">
                    <a:lumMod val="65000"/>
                    <a:lumOff val="35000"/>
                  </a:srgbClr>
                </a:solidFill>
                <a:latin typeface="+mn-lt"/>
                <a:ea typeface="+mn-ea"/>
                <a:cs typeface="+mn-cs"/>
              </a:defRPr>
            </a:pPr>
            <a:r>
              <a:rPr lang="en-US" sz="1400" b="0" i="0" u="none" strike="noStrike" kern="1200" spc="0" baseline="0" dirty="0">
                <a:solidFill>
                  <a:srgbClr val="000000">
                    <a:lumMod val="65000"/>
                    <a:lumOff val="35000"/>
                  </a:srgbClr>
                </a:solidFill>
                <a:latin typeface="+mn-lt"/>
                <a:ea typeface="+mn-ea"/>
                <a:cs typeface="+mn-cs"/>
              </a:rPr>
              <a:t>Sales by Payment Mode</a:t>
            </a:r>
          </a:p>
        </c:rich>
      </c:tx>
      <c:overlay val="0"/>
      <c:spPr>
        <a:noFill/>
        <a:ln>
          <a:noFill/>
        </a:ln>
        <a:effectLst/>
      </c:spPr>
    </c:title>
    <c:autoTitleDeleted val="0"/>
    <c:pivotFmts>
      <c:pivotFmt>
        <c:idx val="0"/>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marker>
          <c:symbol val="none"/>
        </c:marker>
        <c:dLbl>
          <c:idx val="0"/>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'Pivot Table'!$AD$43</c:f>
              <c:strCache>
                <c:ptCount val="1"/>
                <c:pt idx="0">
                  <c:v>Total</c:v>
                </c:pt>
              </c:strCache>
            </c:strRef>
          </c:tx>
          <c:dLbls>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'Pivot Table'!$AC$44:$AC$45</c:f>
              <c:strCache>
                <c:ptCount val="2"/>
                <c:pt idx="0">
                  <c:v>Cash</c:v>
                </c:pt>
                <c:pt idx="1">
                  <c:v>Online</c:v>
                </c:pt>
              </c:strCache>
            </c:strRef>
          </c:cat>
          <c:val>
            <c:numRef>
              <c:f>'Pivot Table'!$AD$44:$AD$45</c:f>
              <c:numCache>
                <c:formatCode>0.0%</c:formatCode>
                <c:ptCount val="2"/>
                <c:pt idx="0">
                  <c:v>0.49703780595254887</c:v>
                </c:pt>
                <c:pt idx="1">
                  <c:v>0.50296219404745113</c:v>
                </c:pt>
              </c:numCache>
            </c:numRef>
          </c:val>
          <c:extLst>
            <c:ext xmlns:c16="http://schemas.microsoft.com/office/drawing/2014/chart" uri="{C3380CC4-5D6E-409C-BE32-E72D297353CC}">
              <c16:uniqueId val="{00000003-F9A0-485E-AF41-4AAA05F57CA7}"/>
            </c:ext>
          </c:extLst>
        </c:ser>
        <c:dLbls>
          <c:dLblPos val="outEnd"/>
          <c:showLegendKey val="0"/>
          <c:showVal val="1"/>
          <c:showCatName val="0"/>
          <c:showSerName val="0"/>
          <c:showPercent val="0"/>
          <c:showBubbleSize val="0"/>
          <c:showLeaderLines val="1"/>
        </c:dLbls>
        <c:firstSliceAng val="0"/>
      </c:pieChart>
    </c:plotArea>
    <c:legend>
      <c:legendPos val="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noFill/>
    <a:ln>
      <a:noFill/>
    </a:ln>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rtl="0">
              <a:defRPr sz="1400" b="0" i="0" u="none" strike="noStrike" kern="1200" spc="0" baseline="0">
                <a:solidFill>
                  <a:srgbClr val="000000">
                    <a:lumMod val="65000"/>
                    <a:lumOff val="35000"/>
                  </a:srgbClr>
                </a:solidFill>
                <a:latin typeface="+mn-lt"/>
                <a:ea typeface="+mn-ea"/>
                <a:cs typeface="+mn-cs"/>
              </a:defRPr>
            </a:pPr>
            <a:r>
              <a:rPr lang="en-US" sz="1400" b="0" i="0" u="none" strike="noStrike" kern="1200" spc="0" baseline="0">
                <a:solidFill>
                  <a:srgbClr val="000000">
                    <a:lumMod val="65000"/>
                    <a:lumOff val="35000"/>
                  </a:srgbClr>
                </a:solidFill>
                <a:latin typeface="+mn-lt"/>
                <a:ea typeface="+mn-ea"/>
                <a:cs typeface="+mn-cs"/>
              </a:rPr>
              <a:t>Monthly Average Price for </a:t>
            </a:r>
          </a:p>
        </c:rich>
      </c:tx>
      <c:layout>
        <c:manualLayout>
          <c:xMode val="edge"/>
          <c:yMode val="edge"/>
          <c:x val="2.9063353408207187E-2"/>
          <c:y val="3.5807598452833968E-2"/>
        </c:manualLayout>
      </c:layout>
      <c:overlay val="0"/>
      <c:spPr>
        <a:noFill/>
        <a:ln>
          <a:noFill/>
        </a:ln>
        <a:effectLst/>
      </c:spPr>
      <c:txPr>
        <a:bodyPr rot="0" spcFirstLastPara="1" vertOverflow="ellipsis" vert="horz" wrap="square" anchor="ctr" anchorCtr="1"/>
        <a:lstStyle/>
        <a:p>
          <a:pPr algn="ctr" rtl="0">
            <a:defRPr sz="1400" b="0" i="0" u="none" strike="noStrike" kern="1200" spc="0" baseline="0">
              <a:solidFill>
                <a:srgbClr val="000000">
                  <a:lumMod val="65000"/>
                  <a:lumOff val="35000"/>
                </a:srgbClr>
              </a:solidFill>
              <a:latin typeface="+mn-lt"/>
              <a:ea typeface="+mn-ea"/>
              <a:cs typeface="+mn-cs"/>
            </a:defRPr>
          </a:pPr>
          <a:endParaRPr lang="en-US"/>
        </a:p>
      </c:txPr>
    </c:title>
    <c:autoTitleDeleted val="0"/>
    <c:plotArea>
      <c:layout/>
      <c:lineChart>
        <c:grouping val="standard"/>
        <c:varyColors val="0"/>
        <c:ser>
          <c:idx val="0"/>
          <c:order val="0"/>
          <c:tx>
            <c:strRef>
              <c:f>'Pivot Table'!$AL$17</c:f>
              <c:strCache>
                <c:ptCount val="1"/>
                <c:pt idx="0">
                  <c:v>Average Buying Price</c:v>
                </c:pt>
              </c:strCache>
            </c:strRef>
          </c:tx>
          <c:spPr>
            <a:ln w="28575" cap="rnd">
              <a:solidFill>
                <a:schemeClr val="accent1"/>
              </a:solidFill>
              <a:round/>
            </a:ln>
            <a:effectLst/>
          </c:spPr>
          <c:marker>
            <c:symbol val="none"/>
          </c:marker>
          <c:cat>
            <c:strRef>
              <c:f>'Pivot Table'!$AK$18:$AK$29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Table'!$AL$18:$AL$29</c:f>
              <c:numCache>
                <c:formatCode>"$"#,##0.0</c:formatCode>
                <c:ptCount val="12"/>
                <c:pt idx="0">
                  <c:v>84.696428571428569</c:v>
                </c:pt>
                <c:pt idx="1">
                  <c:v>83.75</c:v>
                </c:pt>
                <c:pt idx="2">
                  <c:v>79.069767441860463</c:v>
                </c:pt>
                <c:pt idx="3">
                  <c:v>77.282051282051285</c:v>
                </c:pt>
                <c:pt idx="4">
                  <c:v>69.42</c:v>
                </c:pt>
                <c:pt idx="5">
                  <c:v>69.487804878048777</c:v>
                </c:pt>
                <c:pt idx="6">
                  <c:v>75.36363636363636</c:v>
                </c:pt>
                <c:pt idx="7">
                  <c:v>72.041666666666671</c:v>
                </c:pt>
                <c:pt idx="8">
                  <c:v>85.711111111111109</c:v>
                </c:pt>
                <c:pt idx="9">
                  <c:v>74.13513513513513</c:v>
                </c:pt>
                <c:pt idx="10">
                  <c:v>78.325000000000003</c:v>
                </c:pt>
                <c:pt idx="11">
                  <c:v>80.295454545454547</c:v>
                </c:pt>
              </c:numCache>
            </c:numRef>
          </c:val>
          <c:smooth val="0"/>
          <c:extLst>
            <c:ext xmlns:c16="http://schemas.microsoft.com/office/drawing/2014/chart" uri="{C3380CC4-5D6E-409C-BE32-E72D297353CC}">
              <c16:uniqueId val="{00000000-5B2B-4161-AD45-9FE3213B55D1}"/>
            </c:ext>
          </c:extLst>
        </c:ser>
        <c:ser>
          <c:idx val="1"/>
          <c:order val="1"/>
          <c:tx>
            <c:strRef>
              <c:f>'Pivot Table'!$AM$17</c:f>
              <c:strCache>
                <c:ptCount val="1"/>
                <c:pt idx="0">
                  <c:v>Average Selling Price</c:v>
                </c:pt>
              </c:strCache>
            </c:strRef>
          </c:tx>
          <c:spPr>
            <a:ln w="28575" cap="rnd">
              <a:solidFill>
                <a:schemeClr val="accent2"/>
              </a:solidFill>
              <a:round/>
            </a:ln>
            <a:effectLst/>
          </c:spPr>
          <c:marker>
            <c:symbol val="none"/>
          </c:marker>
          <c:cat>
            <c:strRef>
              <c:f>'Pivot Table'!$AK$18:$AK$29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Table'!$AM$18:$AM$29</c:f>
              <c:numCache>
                <c:formatCode>"$"#,##0.0</c:formatCode>
                <c:ptCount val="12"/>
                <c:pt idx="0">
                  <c:v>102.52875000000002</c:v>
                </c:pt>
                <c:pt idx="1">
                  <c:v>102.05100000000003</c:v>
                </c:pt>
                <c:pt idx="2">
                  <c:v>97.183953488372083</c:v>
                </c:pt>
                <c:pt idx="3">
                  <c:v>97.426923076923089</c:v>
                </c:pt>
                <c:pt idx="4">
                  <c:v>82.393000000000015</c:v>
                </c:pt>
                <c:pt idx="5">
                  <c:v>85.91146341463417</c:v>
                </c:pt>
                <c:pt idx="6">
                  <c:v>90.112272727272725</c:v>
                </c:pt>
                <c:pt idx="7">
                  <c:v>84.32583333333335</c:v>
                </c:pt>
                <c:pt idx="8">
                  <c:v>105.1122222222222</c:v>
                </c:pt>
                <c:pt idx="9">
                  <c:v>89.321081081081076</c:v>
                </c:pt>
                <c:pt idx="10">
                  <c:v>96.456000000000017</c:v>
                </c:pt>
                <c:pt idx="11">
                  <c:v>95.900681818181795</c:v>
                </c:pt>
              </c:numCache>
            </c:numRef>
          </c:val>
          <c:smooth val="0"/>
          <c:extLst>
            <c:ext xmlns:c16="http://schemas.microsoft.com/office/drawing/2014/chart" uri="{C3380CC4-5D6E-409C-BE32-E72D297353CC}">
              <c16:uniqueId val="{00000001-5B2B-4161-AD45-9FE3213B55D1}"/>
            </c:ext>
          </c:extLst>
        </c:ser>
        <c:dLbls>
          <c:showLegendKey val="0"/>
          <c:showVal val="0"/>
          <c:showCatName val="0"/>
          <c:showSerName val="0"/>
          <c:showPercent val="0"/>
          <c:showBubbleSize val="0"/>
        </c:dLbls>
        <c:smooth val="0"/>
        <c:axId val="773571936"/>
        <c:axId val="773567256"/>
      </c:lineChart>
      <c:catAx>
        <c:axId val="773571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773567256"/>
        <c:crosses val="autoZero"/>
        <c:auto val="1"/>
        <c:lblAlgn val="ctr"/>
        <c:lblOffset val="100"/>
        <c:noMultiLvlLbl val="0"/>
      </c:catAx>
      <c:valAx>
        <c:axId val="773567256"/>
        <c:scaling>
          <c:orientation val="minMax"/>
          <c:min val="60"/>
        </c:scaling>
        <c:delete val="0"/>
        <c:axPos val="l"/>
        <c:numFmt formatCode="&quot;$&quot;#,##0.0"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7735719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[Sales-Dashboard.xlsx]Pivot Table!PivotTable7</c:name>
    <c:fmtId val="7"/>
  </c:pivotSource>
  <c:chart>
    <c:title>
      <c:tx>
        <c:rich>
          <a:bodyPr rot="0" spcFirstLastPara="1" vertOverflow="ellipsis" vert="horz" wrap="square" anchor="ctr" anchorCtr="1"/>
          <a:lstStyle/>
          <a:p>
            <a:pPr algn="ctr" rtl="0">
              <a:defRPr sz="1400" b="0" i="0" u="none" strike="noStrike" kern="1200" spc="0" baseline="0">
                <a:solidFill>
                  <a:srgbClr val="000000">
                    <a:lumMod val="65000"/>
                    <a:lumOff val="35000"/>
                  </a:srgbClr>
                </a:solidFill>
                <a:latin typeface="+mn-lt"/>
                <a:ea typeface="+mn-ea"/>
                <a:cs typeface="+mn-cs"/>
              </a:defRPr>
            </a:pPr>
            <a:r>
              <a:rPr lang="en-US" sz="1400" b="0" i="0" u="none" strike="noStrike" kern="1200" spc="0" baseline="0">
                <a:solidFill>
                  <a:srgbClr val="000000">
                    <a:lumMod val="65000"/>
                    <a:lumOff val="35000"/>
                  </a:srgbClr>
                </a:solidFill>
                <a:latin typeface="+mn-lt"/>
                <a:ea typeface="+mn-ea"/>
                <a:cs typeface="+mn-cs"/>
              </a:rPr>
              <a:t>Sales and Profit by Sales Type</a:t>
            </a:r>
          </a:p>
        </c:rich>
      </c:tx>
      <c:overlay val="0"/>
      <c:spPr>
        <a:noFill/>
        <a:ln>
          <a:noFill/>
        </a:ln>
        <a:effectLst/>
      </c:spPr>
      <c:txPr>
        <a:bodyPr rot="0" spcFirstLastPara="1" vertOverflow="ellipsis" vert="horz" wrap="square" anchor="ctr" anchorCtr="1"/>
        <a:lstStyle/>
        <a:p>
          <a:pPr algn="ctr" rtl="0">
            <a:defRPr sz="1400" b="0" i="0" u="none" strike="noStrike" kern="1200" spc="0" baseline="0">
              <a:solidFill>
                <a:srgbClr val="000000">
                  <a:lumMod val="65000"/>
                  <a:lumOff val="35000"/>
                </a:srgb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c:spPr>
        <c:dLbl>
          <c:idx val="0"/>
          <c:layout>
            <c:manualLayout>
              <c:x val="2.0416075328351848E-2"/>
              <c:y val="0"/>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2"/>
          </a:solidFill>
          <a:ln>
            <a:noFill/>
          </a:ln>
          <a:effectLst/>
        </c:spPr>
        <c:dLbl>
          <c:idx val="0"/>
          <c:layout>
            <c:manualLayout>
              <c:x val="3.7429471435311716E-2"/>
              <c:y val="-8.6792415436338626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2"/>
          </a:solidFill>
          <a:ln>
            <a:noFill/>
          </a:ln>
          <a:effectLst/>
        </c:spPr>
        <c:dLbl>
          <c:idx val="0"/>
          <c:layout>
            <c:manualLayout>
              <c:x val="3.4026792213919618E-2"/>
              <c:y val="-1.3018862315450793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2"/>
          </a:solidFill>
          <a:ln>
            <a:noFill/>
          </a:ln>
          <a:effectLst/>
        </c:spPr>
        <c:dLbl>
          <c:idx val="0"/>
          <c:layout>
            <c:manualLayout>
              <c:x val="2.0416075328351848E-2"/>
              <c:y val="0"/>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2"/>
          </a:solidFill>
          <a:ln>
            <a:noFill/>
          </a:ln>
          <a:effectLst/>
        </c:spPr>
        <c:dLbl>
          <c:idx val="0"/>
          <c:layout>
            <c:manualLayout>
              <c:x val="3.7429471435311716E-2"/>
              <c:y val="-8.6792415436338626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2"/>
          </a:solidFill>
          <a:ln>
            <a:noFill/>
          </a:ln>
          <a:effectLst/>
        </c:spPr>
        <c:dLbl>
          <c:idx val="0"/>
          <c:layout>
            <c:manualLayout>
              <c:x val="3.4026792213919618E-2"/>
              <c:y val="-1.3018862315450793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2"/>
          </a:solidFill>
          <a:ln>
            <a:noFill/>
          </a:ln>
          <a:effectLst/>
        </c:spPr>
        <c:dLbl>
          <c:idx val="0"/>
          <c:layout>
            <c:manualLayout>
              <c:x val="2.0416075328351848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2"/>
          </a:solidFill>
          <a:ln>
            <a:noFill/>
          </a:ln>
          <a:effectLst/>
        </c:spPr>
        <c:dLbl>
          <c:idx val="0"/>
          <c:layout>
            <c:manualLayout>
              <c:x val="3.7429471435311716E-2"/>
              <c:y val="-8.679241543633862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2"/>
          </a:solidFill>
          <a:ln>
            <a:noFill/>
          </a:ln>
          <a:effectLst/>
        </c:spPr>
        <c:dLbl>
          <c:idx val="0"/>
          <c:layout>
            <c:manualLayout>
              <c:x val="3.4026792213919618E-2"/>
              <c:y val="-1.301886231545079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Table'!$AD$27</c:f>
              <c:strCache>
                <c:ptCount val="1"/>
                <c:pt idx="0">
                  <c:v>Sales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Table'!$AC$28:$AC$30</c:f>
              <c:strCache>
                <c:ptCount val="3"/>
                <c:pt idx="0">
                  <c:v>Direct Sales</c:v>
                </c:pt>
                <c:pt idx="1">
                  <c:v>Online</c:v>
                </c:pt>
                <c:pt idx="2">
                  <c:v>Wholesaler</c:v>
                </c:pt>
              </c:strCache>
            </c:strRef>
          </c:cat>
          <c:val>
            <c:numRef>
              <c:f>'Pivot Table'!$AD$28:$AD$30</c:f>
              <c:numCache>
                <c:formatCode>"$"#,##0</c:formatCode>
                <c:ptCount val="3"/>
                <c:pt idx="0">
                  <c:v>208140.15000000005</c:v>
                </c:pt>
                <c:pt idx="1">
                  <c:v>133923.87000000002</c:v>
                </c:pt>
                <c:pt idx="2">
                  <c:v>59347.900000000009</c:v>
                </c:pt>
              </c:numCache>
            </c:numRef>
          </c:val>
          <c:extLst>
            <c:ext xmlns:c16="http://schemas.microsoft.com/office/drawing/2014/chart" uri="{C3380CC4-5D6E-409C-BE32-E72D297353CC}">
              <c16:uniqueId val="{0000000B-457F-46A1-B053-158AD83CC1F7}"/>
            </c:ext>
          </c:extLst>
        </c:ser>
        <c:ser>
          <c:idx val="1"/>
          <c:order val="1"/>
          <c:tx>
            <c:strRef>
              <c:f>'Pivot Table'!$AE$27</c:f>
              <c:strCache>
                <c:ptCount val="1"/>
                <c:pt idx="0">
                  <c:v> Profit</c:v>
                </c:pt>
              </c:strCache>
            </c:strRef>
          </c:tx>
          <c:spPr>
            <a:solidFill>
              <a:schemeClr val="accent2"/>
            </a:solidFill>
            <a:ln>
              <a:noFill/>
            </a:ln>
            <a:effectLst/>
          </c:spPr>
          <c:invertIfNegative val="0"/>
          <c:dPt>
            <c:idx val="0"/>
            <c:invertIfNegative val="0"/>
            <c:bubble3D val="0"/>
            <c:spPr>
              <a:solidFill>
                <a:schemeClr val="accent2"/>
              </a:solidFill>
              <a:ln>
                <a:noFill/>
              </a:ln>
              <a:effectLst/>
            </c:spPr>
            <c:extLst>
              <c:ext xmlns:c16="http://schemas.microsoft.com/office/drawing/2014/chart" uri="{C3380CC4-5D6E-409C-BE32-E72D297353CC}">
                <c16:uniqueId val="{00000001-A293-4FA4-8438-0D385CA898C9}"/>
              </c:ext>
            </c:extLst>
          </c:dPt>
          <c:dPt>
            <c:idx val="1"/>
            <c:invertIfNegative val="0"/>
            <c:bubble3D val="0"/>
            <c:spPr>
              <a:solidFill>
                <a:schemeClr val="accent2"/>
              </a:solidFill>
              <a:ln>
                <a:noFill/>
              </a:ln>
              <a:effectLst/>
            </c:spPr>
            <c:extLst>
              <c:ext xmlns:c16="http://schemas.microsoft.com/office/drawing/2014/chart" uri="{C3380CC4-5D6E-409C-BE32-E72D297353CC}">
                <c16:uniqueId val="{00000003-A293-4FA4-8438-0D385CA898C9}"/>
              </c:ext>
            </c:extLst>
          </c:dPt>
          <c:dPt>
            <c:idx val="2"/>
            <c:invertIfNegative val="0"/>
            <c:bubble3D val="0"/>
            <c:spPr>
              <a:solidFill>
                <a:schemeClr val="accent2"/>
              </a:solidFill>
              <a:ln>
                <a:noFill/>
              </a:ln>
              <a:effectLst/>
            </c:spPr>
            <c:extLst>
              <c:ext xmlns:c16="http://schemas.microsoft.com/office/drawing/2014/chart" uri="{C3380CC4-5D6E-409C-BE32-E72D297353CC}">
                <c16:uniqueId val="{00000005-A293-4FA4-8438-0D385CA898C9}"/>
              </c:ext>
            </c:extLst>
          </c:dPt>
          <c:dLbls>
            <c:dLbl>
              <c:idx val="0"/>
              <c:layout>
                <c:manualLayout>
                  <c:x val="2.0416075328351848E-2"/>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A293-4FA4-8438-0D385CA898C9}"/>
                </c:ext>
              </c:extLst>
            </c:dLbl>
            <c:dLbl>
              <c:idx val="1"/>
              <c:layout>
                <c:manualLayout>
                  <c:x val="3.7429471435311716E-2"/>
                  <c:y val="-8.6792415436338626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A293-4FA4-8438-0D385CA898C9}"/>
                </c:ext>
              </c:extLst>
            </c:dLbl>
            <c:dLbl>
              <c:idx val="2"/>
              <c:layout>
                <c:manualLayout>
                  <c:x val="3.4026792213919618E-2"/>
                  <c:y val="-1.3018862315450793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A293-4FA4-8438-0D385CA898C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Table'!$AC$28:$AC$30</c:f>
              <c:strCache>
                <c:ptCount val="3"/>
                <c:pt idx="0">
                  <c:v>Direct Sales</c:v>
                </c:pt>
                <c:pt idx="1">
                  <c:v>Online</c:v>
                </c:pt>
                <c:pt idx="2">
                  <c:v>Wholesaler</c:v>
                </c:pt>
              </c:strCache>
            </c:strRef>
          </c:cat>
          <c:val>
            <c:numRef>
              <c:f>'Pivot Table'!$AE$28:$AE$30</c:f>
              <c:numCache>
                <c:formatCode>"$"#,##0</c:formatCode>
                <c:ptCount val="3"/>
                <c:pt idx="0">
                  <c:v>36230.150000000009</c:v>
                </c:pt>
                <c:pt idx="1">
                  <c:v>22120.87000000001</c:v>
                </c:pt>
                <c:pt idx="2">
                  <c:v>10556.899999999998</c:v>
                </c:pt>
              </c:numCache>
            </c:numRef>
          </c:val>
          <c:extLst>
            <c:ext xmlns:c16="http://schemas.microsoft.com/office/drawing/2014/chart" uri="{C3380CC4-5D6E-409C-BE32-E72D297353CC}">
              <c16:uniqueId val="{0000000C-457F-46A1-B053-158AD83CC1F7}"/>
            </c:ext>
          </c:extLst>
        </c:ser>
        <c:dLbls>
          <c:dLblPos val="outEnd"/>
          <c:showLegendKey val="0"/>
          <c:showVal val="1"/>
          <c:showCatName val="0"/>
          <c:showSerName val="0"/>
          <c:showPercent val="0"/>
          <c:showBubbleSize val="0"/>
        </c:dLbls>
        <c:gapWidth val="219"/>
        <c:overlap val="-27"/>
        <c:axId val="854711304"/>
        <c:axId val="854712024"/>
      </c:barChart>
      <c:catAx>
        <c:axId val="854711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854712024"/>
        <c:crosses val="autoZero"/>
        <c:auto val="1"/>
        <c:lblAlgn val="ctr"/>
        <c:lblOffset val="100"/>
        <c:noMultiLvlLbl val="0"/>
      </c:catAx>
      <c:valAx>
        <c:axId val="854712024"/>
        <c:scaling>
          <c:orientation val="minMax"/>
        </c:scaling>
        <c:delete val="1"/>
        <c:axPos val="l"/>
        <c:numFmt formatCode="&quot;$&quot;#,##0" sourceLinked="1"/>
        <c:majorTickMark val="none"/>
        <c:minorTickMark val="none"/>
        <c:tickLblPos val="nextTo"/>
        <c:crossAx val="85471130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[Sales-Dashboard.xlsx]Pivot Table!PivotTable13</c:name>
    <c:fmtId val="17"/>
  </c:pivotSource>
  <c:chart>
    <c:title>
      <c:tx>
        <c:rich>
          <a:bodyPr rot="0" spcFirstLastPara="1" vertOverflow="ellipsis" vert="horz" wrap="square" anchor="ctr" anchorCtr="1"/>
          <a:lstStyle/>
          <a:p>
            <a:pPr>
              <a:defRPr lang="en-US" sz="1400" b="0" i="0" u="none" strike="noStrike" kern="1200" spc="0" baseline="0">
                <a:solidFill>
                  <a:srgbClr val="000000">
                    <a:lumMod val="65000"/>
                    <a:lumOff val="35000"/>
                  </a:srgbClr>
                </a:solidFill>
                <a:latin typeface="+mn-lt"/>
                <a:ea typeface="+mn-ea"/>
                <a:cs typeface="+mn-cs"/>
              </a:defRPr>
            </a:pPr>
            <a:r>
              <a:rPr lang="en-US" sz="1400" b="0" i="0" u="none" strike="noStrike" kern="1200" spc="0" baseline="0" dirty="0">
                <a:solidFill>
                  <a:srgbClr val="000000">
                    <a:lumMod val="65000"/>
                    <a:lumOff val="35000"/>
                  </a:srgbClr>
                </a:solidFill>
                <a:latin typeface="+mn-lt"/>
                <a:ea typeface="+mn-ea"/>
                <a:cs typeface="+mn-cs"/>
              </a:rPr>
              <a:t>Sales By Category and Sales Type</a:t>
            </a:r>
          </a:p>
        </c:rich>
      </c:tx>
      <c:overlay val="0"/>
      <c:spPr>
        <a:noFill/>
        <a:ln>
          <a:noFill/>
        </a:ln>
        <a:effectLst/>
      </c:spPr>
      <c:txPr>
        <a:bodyPr rot="0" spcFirstLastPara="1" vertOverflow="ellipsis" vert="horz" wrap="square" anchor="ctr" anchorCtr="1"/>
        <a:lstStyle/>
        <a:p>
          <a:pPr>
            <a:defRPr lang="en-US" sz="1400" b="0" i="0" u="none" strike="noStrike" kern="1200" spc="0" baseline="0">
              <a:solidFill>
                <a:srgbClr val="000000">
                  <a:lumMod val="65000"/>
                  <a:lumOff val="35000"/>
                </a:srgb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dLbl>
          <c:idx val="0"/>
          <c:layout>
            <c:manualLayout>
              <c:x val="-1.7460131096713453E-2"/>
              <c:y val="-2.4418265841677698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dLbl>
          <c:idx val="0"/>
          <c:layout>
            <c:manualLayout>
              <c:x val="-1.7460131096713453E-2"/>
              <c:y val="-2.4418265841677698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dLbl>
          <c:idx val="0"/>
          <c:layout>
            <c:manualLayout>
              <c:x val="-1.7460131096713453E-2"/>
              <c:y val="-2.4418265841677698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Table'!$AG$51</c:f>
              <c:strCache>
                <c:ptCount val="1"/>
                <c:pt idx="0">
                  <c:v>Total</c:v>
                </c:pt>
              </c:strCache>
            </c:strRef>
          </c:tx>
          <c:spPr>
            <a:solidFill>
              <a:schemeClr val="accent1"/>
            </a:solidFill>
            <a:ln>
              <a:noFill/>
            </a:ln>
            <a:effectLst/>
          </c:spPr>
          <c:invertIfNegative val="0"/>
          <c:dPt>
            <c:idx val="3"/>
            <c:invertIfNegative val="0"/>
            <c:bubble3D val="0"/>
            <c:spPr>
              <a:solidFill>
                <a:schemeClr val="accent1"/>
              </a:solidFill>
              <a:ln>
                <a:noFill/>
              </a:ln>
              <a:effectLst/>
            </c:spPr>
          </c:dPt>
          <c:dPt>
            <c:idx val="9"/>
            <c:invertIfNegative val="0"/>
            <c:bubble3D val="0"/>
            <c:extLst>
              <c:ext xmlns:c16="http://schemas.microsoft.com/office/drawing/2014/chart" uri="{C3380CC4-5D6E-409C-BE32-E72D297353CC}">
                <c16:uniqueId val="{00000001-CE2F-452B-8D02-D49942D4DF9B}"/>
              </c:ext>
            </c:extLst>
          </c:dPt>
          <c:dLbls>
            <c:dLbl>
              <c:idx val="3"/>
              <c:layout>
                <c:manualLayout>
                  <c:x val="-1.7460131096713453E-2"/>
                  <c:y val="-2.4418265841677698E-2"/>
                </c:manualLayout>
              </c:layout>
              <c:dLblPos val="outEnd"/>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 Table'!$AF$52:$AF$71</c:f>
              <c:multiLvlStrCache>
                <c:ptCount val="15"/>
                <c:lvl>
                  <c:pt idx="0">
                    <c:v>Direct Sales</c:v>
                  </c:pt>
                  <c:pt idx="1">
                    <c:v>Online</c:v>
                  </c:pt>
                  <c:pt idx="2">
                    <c:v>Wholesaler</c:v>
                  </c:pt>
                  <c:pt idx="3">
                    <c:v>Direct Sales</c:v>
                  </c:pt>
                  <c:pt idx="4">
                    <c:v>Online</c:v>
                  </c:pt>
                  <c:pt idx="5">
                    <c:v>Wholesaler</c:v>
                  </c:pt>
                  <c:pt idx="6">
                    <c:v>Direct Sales</c:v>
                  </c:pt>
                  <c:pt idx="7">
                    <c:v>Online</c:v>
                  </c:pt>
                  <c:pt idx="8">
                    <c:v>Wholesaler</c:v>
                  </c:pt>
                  <c:pt idx="9">
                    <c:v>Direct Sales</c:v>
                  </c:pt>
                  <c:pt idx="10">
                    <c:v>Online</c:v>
                  </c:pt>
                  <c:pt idx="11">
                    <c:v>Wholesaler</c:v>
                  </c:pt>
                  <c:pt idx="12">
                    <c:v>Online</c:v>
                  </c:pt>
                  <c:pt idx="13">
                    <c:v>Direct Sales</c:v>
                  </c:pt>
                  <c:pt idx="14">
                    <c:v>Wholesaler</c:v>
                  </c:pt>
                </c:lvl>
                <c:lvl>
                  <c:pt idx="0">
                    <c:v>Category04</c:v>
                  </c:pt>
                  <c:pt idx="3">
                    <c:v>Category02</c:v>
                  </c:pt>
                  <c:pt idx="6">
                    <c:v>Category05</c:v>
                  </c:pt>
                  <c:pt idx="9">
                    <c:v>Category01</c:v>
                  </c:pt>
                  <c:pt idx="12">
                    <c:v>Category03</c:v>
                  </c:pt>
                </c:lvl>
              </c:multiLvlStrCache>
            </c:multiLvlStrRef>
          </c:cat>
          <c:val>
            <c:numRef>
              <c:f>'Pivot Table'!$AG$52:$AG$71</c:f>
              <c:numCache>
                <c:formatCode>"$"#,##0</c:formatCode>
                <c:ptCount val="15"/>
                <c:pt idx="0">
                  <c:v>49916.249999999993</c:v>
                </c:pt>
                <c:pt idx="1">
                  <c:v>32673.670000000006</c:v>
                </c:pt>
                <c:pt idx="2">
                  <c:v>12679.48</c:v>
                </c:pt>
                <c:pt idx="3">
                  <c:v>56527.089999999982</c:v>
                </c:pt>
                <c:pt idx="4">
                  <c:v>23531.02</c:v>
                </c:pt>
                <c:pt idx="5">
                  <c:v>12905.759999999998</c:v>
                </c:pt>
                <c:pt idx="6">
                  <c:v>45959.5</c:v>
                </c:pt>
                <c:pt idx="7">
                  <c:v>27434.680000000004</c:v>
                </c:pt>
                <c:pt idx="8">
                  <c:v>18223.009999999998</c:v>
                </c:pt>
                <c:pt idx="9">
                  <c:v>34994.070000000007</c:v>
                </c:pt>
                <c:pt idx="10">
                  <c:v>25185.520000000004</c:v>
                </c:pt>
                <c:pt idx="11">
                  <c:v>9082.36</c:v>
                </c:pt>
                <c:pt idx="12">
                  <c:v>25098.980000000007</c:v>
                </c:pt>
                <c:pt idx="13">
                  <c:v>20743.240000000002</c:v>
                </c:pt>
                <c:pt idx="14">
                  <c:v>6457.29</c:v>
                </c:pt>
              </c:numCache>
            </c:numRef>
          </c:val>
          <c:extLst>
            <c:ext xmlns:c16="http://schemas.microsoft.com/office/drawing/2014/chart" uri="{C3380CC4-5D6E-409C-BE32-E72D297353CC}">
              <c16:uniqueId val="{00000005-F44E-405E-AF45-8DE6DB9947ED}"/>
            </c:ext>
          </c:extLst>
        </c:ser>
        <c:dLbls>
          <c:dLblPos val="outEnd"/>
          <c:showLegendKey val="0"/>
          <c:showVal val="1"/>
          <c:showCatName val="0"/>
          <c:showSerName val="0"/>
          <c:showPercent val="0"/>
          <c:showBubbleSize val="0"/>
        </c:dLbls>
        <c:gapWidth val="182"/>
        <c:axId val="1051304928"/>
        <c:axId val="1051300248"/>
      </c:barChart>
      <c:catAx>
        <c:axId val="1051304928"/>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051300248"/>
        <c:crosses val="autoZero"/>
        <c:auto val="1"/>
        <c:lblAlgn val="ctr"/>
        <c:lblOffset val="100"/>
        <c:noMultiLvlLbl val="0"/>
      </c:catAx>
      <c:valAx>
        <c:axId val="1051300248"/>
        <c:scaling>
          <c:orientation val="minMax"/>
        </c:scaling>
        <c:delete val="1"/>
        <c:axPos val="b"/>
        <c:numFmt formatCode="&quot;$&quot;#,##0" sourceLinked="1"/>
        <c:majorTickMark val="none"/>
        <c:minorTickMark val="none"/>
        <c:tickLblPos val="nextTo"/>
        <c:crossAx val="10513049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MOM</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'Pivot Table'!$K$58</c:f>
              <c:strCache>
                <c:ptCount val="1"/>
                <c:pt idx="0">
                  <c:v>Sales MOM</c:v>
                </c:pt>
              </c:strCache>
            </c:strRef>
          </c:tx>
          <c:spPr>
            <a:ln w="28575" cap="rnd">
              <a:solidFill>
                <a:schemeClr val="accent1"/>
              </a:solidFill>
              <a:round/>
            </a:ln>
            <a:effectLst/>
          </c:spPr>
          <c:marker>
            <c:symbol val="none"/>
          </c:marker>
          <c:cat>
            <c:strRef>
              <c:f>'Pivot Table'!$J$59:$J$70</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Table'!$K$59:$K$70</c:f>
              <c:numCache>
                <c:formatCode>0%</c:formatCode>
                <c:ptCount val="12"/>
                <c:pt idx="0">
                  <c:v>0</c:v>
                </c:pt>
                <c:pt idx="1">
                  <c:v>-0.2536984581212256</c:v>
                </c:pt>
                <c:pt idx="2">
                  <c:v>-7.26132876175168E-2</c:v>
                </c:pt>
                <c:pt idx="3">
                  <c:v>-7.1201206290743349E-2</c:v>
                </c:pt>
                <c:pt idx="4">
                  <c:v>0.16296030980721327</c:v>
                </c:pt>
                <c:pt idx="5">
                  <c:v>-1.2188111140407142E-2</c:v>
                </c:pt>
                <c:pt idx="6">
                  <c:v>0.15452036454135437</c:v>
                </c:pt>
                <c:pt idx="7">
                  <c:v>2.7973047609785241E-3</c:v>
                </c:pt>
                <c:pt idx="8">
                  <c:v>-3.043529917625006E-3</c:v>
                </c:pt>
                <c:pt idx="9">
                  <c:v>-4.9431926682350108E-2</c:v>
                </c:pt>
                <c:pt idx="10">
                  <c:v>7.8308237830324964E-2</c:v>
                </c:pt>
                <c:pt idx="11">
                  <c:v>2.6960140427144456E-2</c:v>
                </c:pt>
              </c:numCache>
            </c:numRef>
          </c:val>
          <c:smooth val="0"/>
          <c:extLst>
            <c:ext xmlns:c16="http://schemas.microsoft.com/office/drawing/2014/chart" uri="{C3380CC4-5D6E-409C-BE32-E72D297353CC}">
              <c16:uniqueId val="{00000000-483F-409A-BAED-4DAF38A76653}"/>
            </c:ext>
          </c:extLst>
        </c:ser>
        <c:ser>
          <c:idx val="1"/>
          <c:order val="1"/>
          <c:tx>
            <c:strRef>
              <c:f>'Pivot Table'!$L$58</c:f>
              <c:strCache>
                <c:ptCount val="1"/>
                <c:pt idx="0">
                  <c:v>Profit MOM</c:v>
                </c:pt>
              </c:strCache>
            </c:strRef>
          </c:tx>
          <c:spPr>
            <a:ln w="28575" cap="rnd">
              <a:solidFill>
                <a:schemeClr val="accent2"/>
              </a:solidFill>
              <a:round/>
            </a:ln>
            <a:effectLst/>
          </c:spPr>
          <c:marker>
            <c:symbol val="none"/>
          </c:marker>
          <c:cat>
            <c:strRef>
              <c:f>'Pivot Table'!$J$59:$J$70</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Table'!$L$59:$L$70</c:f>
              <c:numCache>
                <c:formatCode>0%</c:formatCode>
                <c:ptCount val="12"/>
                <c:pt idx="0">
                  <c:v>0</c:v>
                </c:pt>
                <c:pt idx="1">
                  <c:v>-0.21831780256654409</c:v>
                </c:pt>
                <c:pt idx="2">
                  <c:v>-6.102822544096579E-2</c:v>
                </c:pt>
                <c:pt idx="3">
                  <c:v>2.2677207919453667E-2</c:v>
                </c:pt>
                <c:pt idx="4">
                  <c:v>-0.17229394896462391</c:v>
                </c:pt>
                <c:pt idx="5">
                  <c:v>0.28971934906316599</c:v>
                </c:pt>
                <c:pt idx="6">
                  <c:v>-4.9678940210903369E-2</c:v>
                </c:pt>
                <c:pt idx="7">
                  <c:v>2.7096332383661603E-2</c:v>
                </c:pt>
                <c:pt idx="8">
                  <c:v>0.1749121281298697</c:v>
                </c:pt>
                <c:pt idx="9">
                  <c:v>-0.12739309247302566</c:v>
                </c:pt>
                <c:pt idx="10">
                  <c:v>0.20488487618158993</c:v>
                </c:pt>
                <c:pt idx="11">
                  <c:v>-0.12526858773817251</c:v>
                </c:pt>
              </c:numCache>
            </c:numRef>
          </c:val>
          <c:smooth val="0"/>
          <c:extLst>
            <c:ext xmlns:c16="http://schemas.microsoft.com/office/drawing/2014/chart" uri="{C3380CC4-5D6E-409C-BE32-E72D297353CC}">
              <c16:uniqueId val="{00000001-483F-409A-BAED-4DAF38A76653}"/>
            </c:ext>
          </c:extLst>
        </c:ser>
        <c:dLbls>
          <c:showLegendKey val="0"/>
          <c:showVal val="0"/>
          <c:showCatName val="0"/>
          <c:showSerName val="0"/>
          <c:showPercent val="0"/>
          <c:showBubbleSize val="0"/>
        </c:dLbls>
        <c:smooth val="0"/>
        <c:axId val="512308504"/>
        <c:axId val="512312824"/>
      </c:lineChart>
      <c:catAx>
        <c:axId val="512308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2312824"/>
        <c:crosses val="autoZero"/>
        <c:auto val="1"/>
        <c:lblAlgn val="ctr"/>
        <c:lblOffset val="100"/>
        <c:noMultiLvlLbl val="0"/>
      </c:catAx>
      <c:valAx>
        <c:axId val="51231282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230850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Monthly</a:t>
            </a:r>
            <a:r>
              <a:rPr lang="en-US" baseline="0"/>
              <a:t> </a:t>
            </a:r>
            <a:r>
              <a:rPr lang="en-US"/>
              <a:t>Quantity</a:t>
            </a:r>
            <a:r>
              <a:rPr lang="en-US" baseline="0"/>
              <a:t> MOM</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
        <c:idx val="3"/>
        <c:spPr>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s>
    <c:plotArea>
      <c:layout>
        <c:manualLayout>
          <c:layoutTarget val="inner"/>
          <c:xMode val="edge"/>
          <c:yMode val="edge"/>
          <c:x val="0.19733263947073171"/>
          <c:y val="0.15843918594643502"/>
          <c:w val="0.86685126859142603"/>
          <c:h val="0.69623468941382327"/>
        </c:manualLayout>
      </c:layout>
      <c:lineChart>
        <c:grouping val="standard"/>
        <c:varyColors val="0"/>
        <c:ser>
          <c:idx val="0"/>
          <c:order val="0"/>
          <c:tx>
            <c:strRef>
              <c:f>'Pivot Table'!$P$43</c:f>
              <c:strCache>
                <c:ptCount val="1"/>
                <c:pt idx="0">
                  <c:v>Total</c:v>
                </c:pt>
              </c:strCache>
            </c:strRef>
          </c:tx>
          <c:spPr>
            <a:ln w="28575" cap="rnd">
              <a:solidFill>
                <a:schemeClr val="accent1"/>
              </a:solidFill>
              <a:round/>
            </a:ln>
            <a:effectLst/>
          </c:spPr>
          <c:marker>
            <c:symbol val="none"/>
          </c:marker>
          <c:cat>
            <c:strRef>
              <c:f>'Pivot Table'!$O$44:$O$55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Table'!$P$44:$P$55</c:f>
              <c:numCache>
                <c:formatCode>0.0%</c:formatCode>
                <c:ptCount val="12"/>
                <c:pt idx="1">
                  <c:v>-0.2536984581212256</c:v>
                </c:pt>
                <c:pt idx="2">
                  <c:v>-7.26132876175168E-2</c:v>
                </c:pt>
                <c:pt idx="3">
                  <c:v>-7.1201206290743349E-2</c:v>
                </c:pt>
                <c:pt idx="4">
                  <c:v>0.16296030980721327</c:v>
                </c:pt>
                <c:pt idx="5">
                  <c:v>-1.2188111140407142E-2</c:v>
                </c:pt>
                <c:pt idx="6">
                  <c:v>0.15452036454135437</c:v>
                </c:pt>
                <c:pt idx="7">
                  <c:v>2.7973047609785241E-3</c:v>
                </c:pt>
                <c:pt idx="8">
                  <c:v>-3.043529917625006E-3</c:v>
                </c:pt>
                <c:pt idx="9">
                  <c:v>-4.9431926682350108E-2</c:v>
                </c:pt>
                <c:pt idx="10">
                  <c:v>7.8308237830324964E-2</c:v>
                </c:pt>
                <c:pt idx="11">
                  <c:v>2.6960140427144456E-2</c:v>
                </c:pt>
              </c:numCache>
            </c:numRef>
          </c:val>
          <c:smooth val="0"/>
          <c:extLst>
            <c:ext xmlns:c16="http://schemas.microsoft.com/office/drawing/2014/chart" uri="{C3380CC4-5D6E-409C-BE32-E72D297353CC}">
              <c16:uniqueId val="{00000004-DB85-447B-AF8E-37E4F0E4EB09}"/>
            </c:ext>
          </c:extLst>
        </c:ser>
        <c:dLbls>
          <c:showLegendKey val="0"/>
          <c:showVal val="0"/>
          <c:showCatName val="0"/>
          <c:showSerName val="0"/>
          <c:showPercent val="0"/>
          <c:showBubbleSize val="0"/>
        </c:dLbls>
        <c:smooth val="0"/>
        <c:axId val="606241224"/>
        <c:axId val="606237624"/>
      </c:lineChart>
      <c:catAx>
        <c:axId val="6062412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237624"/>
        <c:crosses val="autoZero"/>
        <c:auto val="1"/>
        <c:lblAlgn val="ctr"/>
        <c:lblOffset val="100"/>
        <c:noMultiLvlLbl val="0"/>
      </c:catAx>
      <c:valAx>
        <c:axId val="606237624"/>
        <c:scaling>
          <c:orientation val="minMax"/>
        </c:scaling>
        <c:delete val="0"/>
        <c:axPos val="l"/>
        <c:numFmt formatCode="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2412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DAILY CHANGE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'Pivot Table'!$B$109</c:f>
              <c:strCache>
                <c:ptCount val="1"/>
                <c:pt idx="0">
                  <c:v>Sales MOM</c:v>
                </c:pt>
              </c:strCache>
            </c:strRef>
          </c:tx>
          <c:spPr>
            <a:ln w="28575" cap="rnd">
              <a:solidFill>
                <a:schemeClr val="accent2"/>
              </a:solidFill>
              <a:round/>
            </a:ln>
            <a:effectLst/>
          </c:spPr>
          <c:marker>
            <c:symbol val="none"/>
          </c:marker>
          <c:val>
            <c:numRef>
              <c:f>'Pivot Table'!$B$110:$B$140</c:f>
              <c:numCache>
                <c:formatCode>0%</c:formatCode>
                <c:ptCount val="31"/>
                <c:pt idx="0">
                  <c:v>0</c:v>
                </c:pt>
                <c:pt idx="1">
                  <c:v>3.2207329844522246E-3</c:v>
                </c:pt>
                <c:pt idx="2">
                  <c:v>0.52927808923696906</c:v>
                </c:pt>
                <c:pt idx="3">
                  <c:v>-0.4400483118091682</c:v>
                </c:pt>
                <c:pt idx="4">
                  <c:v>3.5293753646505381E-2</c:v>
                </c:pt>
                <c:pt idx="5">
                  <c:v>0.22662351801015296</c:v>
                </c:pt>
                <c:pt idx="6">
                  <c:v>-0.50347915915447672</c:v>
                </c:pt>
                <c:pt idx="7">
                  <c:v>0.99956258350519211</c:v>
                </c:pt>
                <c:pt idx="8">
                  <c:v>0.1796471295975591</c:v>
                </c:pt>
                <c:pt idx="9">
                  <c:v>-9.4820284736639782E-2</c:v>
                </c:pt>
                <c:pt idx="10">
                  <c:v>-0.21759103310384229</c:v>
                </c:pt>
                <c:pt idx="11">
                  <c:v>0.24520669577141849</c:v>
                </c:pt>
                <c:pt idx="12">
                  <c:v>-0.45514161548954796</c:v>
                </c:pt>
                <c:pt idx="13">
                  <c:v>0.17031614520067404</c:v>
                </c:pt>
                <c:pt idx="14">
                  <c:v>0.28839653572402468</c:v>
                </c:pt>
                <c:pt idx="15">
                  <c:v>4.7001156714275037E-2</c:v>
                </c:pt>
                <c:pt idx="16">
                  <c:v>-0.71328480101671832</c:v>
                </c:pt>
                <c:pt idx="17">
                  <c:v>4.0782102294465528</c:v>
                </c:pt>
                <c:pt idx="18">
                  <c:v>-0.45086557757102308</c:v>
                </c:pt>
                <c:pt idx="19">
                  <c:v>1.0072832541014858</c:v>
                </c:pt>
                <c:pt idx="20">
                  <c:v>-0.47929919669107413</c:v>
                </c:pt>
                <c:pt idx="21">
                  <c:v>6.0985992086559991E-2</c:v>
                </c:pt>
                <c:pt idx="22">
                  <c:v>0.66299541174141774</c:v>
                </c:pt>
                <c:pt idx="23">
                  <c:v>-0.38950557944201858</c:v>
                </c:pt>
                <c:pt idx="24">
                  <c:v>0.62672173670833231</c:v>
                </c:pt>
                <c:pt idx="25">
                  <c:v>-0.26638674302763821</c:v>
                </c:pt>
                <c:pt idx="26">
                  <c:v>-0.16552857459620937</c:v>
                </c:pt>
                <c:pt idx="27">
                  <c:v>0.1630577579809574</c:v>
                </c:pt>
                <c:pt idx="28">
                  <c:v>-0.33906701858387395</c:v>
                </c:pt>
                <c:pt idx="29">
                  <c:v>0.89508305209631467</c:v>
                </c:pt>
                <c:pt idx="30">
                  <c:v>-0.58478411786200513</c:v>
                </c:pt>
              </c:numCache>
            </c:numRef>
          </c:val>
          <c:smooth val="0"/>
          <c:extLst>
            <c:ext xmlns:c16="http://schemas.microsoft.com/office/drawing/2014/chart" uri="{C3380CC4-5D6E-409C-BE32-E72D297353CC}">
              <c16:uniqueId val="{00000001-3A2C-4DEE-9025-705501D46153}"/>
            </c:ext>
          </c:extLst>
        </c:ser>
        <c:ser>
          <c:idx val="2"/>
          <c:order val="1"/>
          <c:tx>
            <c:strRef>
              <c:f>'Pivot Table'!$C$109</c:f>
              <c:strCache>
                <c:ptCount val="1"/>
                <c:pt idx="0">
                  <c:v>Ptrofit MOM</c:v>
                </c:pt>
              </c:strCache>
            </c:strRef>
          </c:tx>
          <c:spPr>
            <a:ln w="28575" cap="rnd">
              <a:solidFill>
                <a:schemeClr val="accent3"/>
              </a:solidFill>
              <a:round/>
            </a:ln>
            <a:effectLst/>
          </c:spPr>
          <c:marker>
            <c:symbol val="none"/>
          </c:marker>
          <c:val>
            <c:numRef>
              <c:f>'Pivot Table'!$C$110:$C$140</c:f>
              <c:numCache>
                <c:formatCode>0%</c:formatCode>
                <c:ptCount val="31"/>
                <c:pt idx="0">
                  <c:v>0</c:v>
                </c:pt>
                <c:pt idx="1">
                  <c:v>7.4529591563306146E-3</c:v>
                </c:pt>
                <c:pt idx="2">
                  <c:v>0.71808927879110251</c:v>
                </c:pt>
                <c:pt idx="3">
                  <c:v>-0.55493164703104092</c:v>
                </c:pt>
                <c:pt idx="4">
                  <c:v>0.35387925952128291</c:v>
                </c:pt>
                <c:pt idx="5">
                  <c:v>9.8887413181214551E-2</c:v>
                </c:pt>
                <c:pt idx="6">
                  <c:v>-0.4643278886009336</c:v>
                </c:pt>
                <c:pt idx="7">
                  <c:v>0.70770607860688428</c:v>
                </c:pt>
                <c:pt idx="8">
                  <c:v>0.25437304523361914</c:v>
                </c:pt>
                <c:pt idx="9">
                  <c:v>-7.6776704527794989E-2</c:v>
                </c:pt>
                <c:pt idx="10">
                  <c:v>-0.20976303140254732</c:v>
                </c:pt>
                <c:pt idx="11">
                  <c:v>0.21811245017940153</c:v>
                </c:pt>
                <c:pt idx="12">
                  <c:v>-0.32101998943016152</c:v>
                </c:pt>
                <c:pt idx="13">
                  <c:v>1.4811762416583742E-2</c:v>
                </c:pt>
                <c:pt idx="14">
                  <c:v>0.48702302130683378</c:v>
                </c:pt>
                <c:pt idx="15">
                  <c:v>-0.22530815033943929</c:v>
                </c:pt>
                <c:pt idx="16">
                  <c:v>-0.73698614041701138</c:v>
                </c:pt>
                <c:pt idx="17">
                  <c:v>5.0855297446206533</c:v>
                </c:pt>
                <c:pt idx="18">
                  <c:v>-0.46710854318389666</c:v>
                </c:pt>
                <c:pt idx="19">
                  <c:v>0.96287516573586707</c:v>
                </c:pt>
                <c:pt idx="20">
                  <c:v>-0.4457538204211966</c:v>
                </c:pt>
                <c:pt idx="21">
                  <c:v>-0.15065949140023221</c:v>
                </c:pt>
                <c:pt idx="22">
                  <c:v>0.86489961735327781</c:v>
                </c:pt>
                <c:pt idx="23">
                  <c:v>-0.21244158431012053</c:v>
                </c:pt>
                <c:pt idx="24">
                  <c:v>0.26604212485197121</c:v>
                </c:pt>
                <c:pt idx="25">
                  <c:v>-0.18652515675997094</c:v>
                </c:pt>
                <c:pt idx="26">
                  <c:v>-0.26627872595561541</c:v>
                </c:pt>
                <c:pt idx="27">
                  <c:v>0.25661705855026362</c:v>
                </c:pt>
                <c:pt idx="28">
                  <c:v>-0.39671114753514203</c:v>
                </c:pt>
                <c:pt idx="29">
                  <c:v>0.61927086409544563</c:v>
                </c:pt>
                <c:pt idx="30">
                  <c:v>-0.45419396608716656</c:v>
                </c:pt>
              </c:numCache>
            </c:numRef>
          </c:val>
          <c:smooth val="0"/>
          <c:extLst>
            <c:ext xmlns:c16="http://schemas.microsoft.com/office/drawing/2014/chart" uri="{C3380CC4-5D6E-409C-BE32-E72D297353CC}">
              <c16:uniqueId val="{00000002-3A2C-4DEE-9025-705501D46153}"/>
            </c:ext>
          </c:extLst>
        </c:ser>
        <c:dLbls>
          <c:showLegendKey val="0"/>
          <c:showVal val="0"/>
          <c:showCatName val="0"/>
          <c:showSerName val="0"/>
          <c:showPercent val="0"/>
          <c:showBubbleSize val="0"/>
        </c:dLbls>
        <c:smooth val="0"/>
        <c:axId val="606278304"/>
        <c:axId val="606269304"/>
      </c:lineChart>
      <c:catAx>
        <c:axId val="606278304"/>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269304"/>
        <c:crosses val="autoZero"/>
        <c:auto val="1"/>
        <c:lblAlgn val="ctr"/>
        <c:lblOffset val="100"/>
        <c:noMultiLvlLbl val="0"/>
      </c:catAx>
      <c:valAx>
        <c:axId val="60626930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27830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Daily Quantity</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Table'!$B$148</c:f>
              <c:strCache>
                <c:ptCount val="1"/>
                <c:pt idx="0">
                  <c:v>Total</c:v>
                </c:pt>
              </c:strCache>
            </c:strRef>
          </c:tx>
          <c:spPr>
            <a:ln w="28575" cap="rnd">
              <a:solidFill>
                <a:schemeClr val="accent1"/>
              </a:solidFill>
              <a:round/>
            </a:ln>
            <a:effectLst/>
          </c:spPr>
          <c:marker>
            <c:symbol val="none"/>
          </c:marker>
          <c:cat>
            <c:strRef>
              <c:f>'Pivot Table'!$A$149:$A$179</c:f>
              <c:strCache>
                <c:ptCount val="3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strCache>
            </c:strRef>
          </c:cat>
          <c:val>
            <c:numRef>
              <c:f>'Pivot Table'!$B$149:$B$179</c:f>
              <c:numCache>
                <c:formatCode>_(* #,##0_);_(* \(#,##0\);_(* "-"??_);_(@_)</c:formatCode>
                <c:ptCount val="31"/>
                <c:pt idx="0">
                  <c:v>106</c:v>
                </c:pt>
                <c:pt idx="1">
                  <c:v>119</c:v>
                </c:pt>
                <c:pt idx="2">
                  <c:v>187</c:v>
                </c:pt>
                <c:pt idx="3">
                  <c:v>178</c:v>
                </c:pt>
                <c:pt idx="4">
                  <c:v>145</c:v>
                </c:pt>
                <c:pt idx="5">
                  <c:v>147</c:v>
                </c:pt>
                <c:pt idx="6">
                  <c:v>85</c:v>
                </c:pt>
                <c:pt idx="7">
                  <c:v>151</c:v>
                </c:pt>
                <c:pt idx="8">
                  <c:v>184</c:v>
                </c:pt>
                <c:pt idx="9">
                  <c:v>176</c:v>
                </c:pt>
                <c:pt idx="10">
                  <c:v>130</c:v>
                </c:pt>
                <c:pt idx="11">
                  <c:v>141</c:v>
                </c:pt>
                <c:pt idx="12">
                  <c:v>107</c:v>
                </c:pt>
                <c:pt idx="13">
                  <c:v>114</c:v>
                </c:pt>
                <c:pt idx="14">
                  <c:v>139</c:v>
                </c:pt>
                <c:pt idx="15">
                  <c:v>132</c:v>
                </c:pt>
                <c:pt idx="16">
                  <c:v>33</c:v>
                </c:pt>
                <c:pt idx="17">
                  <c:v>200</c:v>
                </c:pt>
                <c:pt idx="18">
                  <c:v>115</c:v>
                </c:pt>
                <c:pt idx="19">
                  <c:v>201</c:v>
                </c:pt>
                <c:pt idx="20">
                  <c:v>153</c:v>
                </c:pt>
                <c:pt idx="21">
                  <c:v>111</c:v>
                </c:pt>
                <c:pt idx="22">
                  <c:v>209</c:v>
                </c:pt>
                <c:pt idx="23">
                  <c:v>106</c:v>
                </c:pt>
                <c:pt idx="24">
                  <c:v>171</c:v>
                </c:pt>
                <c:pt idx="25">
                  <c:v>130</c:v>
                </c:pt>
                <c:pt idx="26">
                  <c:v>126</c:v>
                </c:pt>
                <c:pt idx="27">
                  <c:v>150</c:v>
                </c:pt>
                <c:pt idx="28">
                  <c:v>93</c:v>
                </c:pt>
                <c:pt idx="29">
                  <c:v>162</c:v>
                </c:pt>
                <c:pt idx="30">
                  <c:v>79</c:v>
                </c:pt>
              </c:numCache>
            </c:numRef>
          </c:val>
          <c:smooth val="0"/>
          <c:extLst>
            <c:ext xmlns:c16="http://schemas.microsoft.com/office/drawing/2014/chart" uri="{C3380CC4-5D6E-409C-BE32-E72D297353CC}">
              <c16:uniqueId val="{00000003-B814-4A0C-8DE5-9F31BA8811DF}"/>
            </c:ext>
          </c:extLst>
        </c:ser>
        <c:dLbls>
          <c:showLegendKey val="0"/>
          <c:showVal val="0"/>
          <c:showCatName val="0"/>
          <c:showSerName val="0"/>
          <c:showPercent val="0"/>
          <c:showBubbleSize val="0"/>
        </c:dLbls>
        <c:smooth val="0"/>
        <c:axId val="606300624"/>
        <c:axId val="606292704"/>
      </c:lineChart>
      <c:catAx>
        <c:axId val="6063006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292704"/>
        <c:crosses val="autoZero"/>
        <c:auto val="1"/>
        <c:lblAlgn val="ctr"/>
        <c:lblOffset val="100"/>
        <c:noMultiLvlLbl val="0"/>
      </c:catAx>
      <c:valAx>
        <c:axId val="606292704"/>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3006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[Sales-Dashboard.xlsx]Pivot Table!PivotTable6</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Daily CHAING</a:t>
            </a:r>
            <a:r>
              <a:rPr lang="en-US" baseline="0"/>
              <a:t> QUANTITY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Table'!$F$148</c:f>
              <c:strCache>
                <c:ptCount val="1"/>
                <c:pt idx="0">
                  <c:v>Total</c:v>
                </c:pt>
              </c:strCache>
            </c:strRef>
          </c:tx>
          <c:spPr>
            <a:ln w="28575" cap="rnd">
              <a:solidFill>
                <a:schemeClr val="accent1"/>
              </a:solidFill>
              <a:round/>
            </a:ln>
            <a:effectLst/>
          </c:spPr>
          <c:marker>
            <c:symbol val="none"/>
          </c:marker>
          <c:cat>
            <c:strRef>
              <c:f>'Pivot Table'!$E$149:$E$179</c:f>
              <c:strCache>
                <c:ptCount val="3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strCache>
            </c:strRef>
          </c:cat>
          <c:val>
            <c:numRef>
              <c:f>'Pivot Table'!$F$149:$F$179</c:f>
              <c:numCache>
                <c:formatCode>0%</c:formatCode>
                <c:ptCount val="31"/>
                <c:pt idx="1">
                  <c:v>0.12264150943396226</c:v>
                </c:pt>
                <c:pt idx="2">
                  <c:v>0.5714285714285714</c:v>
                </c:pt>
                <c:pt idx="3">
                  <c:v>-4.8128342245989303E-2</c:v>
                </c:pt>
                <c:pt idx="4">
                  <c:v>-0.1853932584269663</c:v>
                </c:pt>
                <c:pt idx="5">
                  <c:v>1.3793103448275862E-2</c:v>
                </c:pt>
                <c:pt idx="6">
                  <c:v>-0.42176870748299322</c:v>
                </c:pt>
                <c:pt idx="7">
                  <c:v>0.77647058823529413</c:v>
                </c:pt>
                <c:pt idx="8">
                  <c:v>0.2185430463576159</c:v>
                </c:pt>
                <c:pt idx="9">
                  <c:v>-4.3478260869565216E-2</c:v>
                </c:pt>
                <c:pt idx="10">
                  <c:v>-0.26136363636363635</c:v>
                </c:pt>
                <c:pt idx="11">
                  <c:v>8.461538461538462E-2</c:v>
                </c:pt>
                <c:pt idx="12">
                  <c:v>-0.24113475177304963</c:v>
                </c:pt>
                <c:pt idx="13">
                  <c:v>6.5420560747663545E-2</c:v>
                </c:pt>
                <c:pt idx="14">
                  <c:v>0.21929824561403508</c:v>
                </c:pt>
                <c:pt idx="15">
                  <c:v>-5.0359712230215826E-2</c:v>
                </c:pt>
                <c:pt idx="16">
                  <c:v>-0.75</c:v>
                </c:pt>
                <c:pt idx="17">
                  <c:v>5.0606060606060606</c:v>
                </c:pt>
                <c:pt idx="18">
                  <c:v>-0.42499999999999999</c:v>
                </c:pt>
                <c:pt idx="19">
                  <c:v>0.74782608695652175</c:v>
                </c:pt>
                <c:pt idx="20">
                  <c:v>-0.23880597014925373</c:v>
                </c:pt>
                <c:pt idx="21">
                  <c:v>-0.27450980392156865</c:v>
                </c:pt>
                <c:pt idx="22">
                  <c:v>0.88288288288288286</c:v>
                </c:pt>
                <c:pt idx="23">
                  <c:v>-0.49282296650717705</c:v>
                </c:pt>
                <c:pt idx="24">
                  <c:v>0.6132075471698113</c:v>
                </c:pt>
                <c:pt idx="25">
                  <c:v>-0.23976608187134502</c:v>
                </c:pt>
                <c:pt idx="26">
                  <c:v>-3.0769230769230771E-2</c:v>
                </c:pt>
                <c:pt idx="27">
                  <c:v>0.19047619047619047</c:v>
                </c:pt>
                <c:pt idx="28">
                  <c:v>-0.38</c:v>
                </c:pt>
                <c:pt idx="29">
                  <c:v>0.74193548387096775</c:v>
                </c:pt>
                <c:pt idx="30">
                  <c:v>-0.51234567901234573</c:v>
                </c:pt>
              </c:numCache>
            </c:numRef>
          </c:val>
          <c:smooth val="0"/>
          <c:extLst>
            <c:ext xmlns:c16="http://schemas.microsoft.com/office/drawing/2014/chart" uri="{C3380CC4-5D6E-409C-BE32-E72D297353CC}">
              <c16:uniqueId val="{00000003-0EF6-4C1B-9B96-262D61A29205}"/>
            </c:ext>
          </c:extLst>
        </c:ser>
        <c:dLbls>
          <c:showLegendKey val="0"/>
          <c:showVal val="0"/>
          <c:showCatName val="0"/>
          <c:showSerName val="0"/>
          <c:showPercent val="0"/>
          <c:showBubbleSize val="0"/>
        </c:dLbls>
        <c:smooth val="0"/>
        <c:axId val="606203424"/>
        <c:axId val="606207744"/>
      </c:lineChart>
      <c:catAx>
        <c:axId val="6062034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207744"/>
        <c:crosses val="autoZero"/>
        <c:auto val="1"/>
        <c:lblAlgn val="ctr"/>
        <c:lblOffset val="100"/>
        <c:noMultiLvlLbl val="0"/>
      </c:catAx>
      <c:valAx>
        <c:axId val="6062077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2034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[Sales-Dashboard.xlsx]Pivot Table!PivotTable7</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and Profit by sales type</a:t>
            </a:r>
          </a:p>
        </c:rich>
      </c:tx>
      <c:layout>
        <c:manualLayout>
          <c:xMode val="edge"/>
          <c:yMode val="edge"/>
          <c:x val="0.21660646181904286"/>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Table'!$AD$27</c:f>
              <c:strCache>
                <c:ptCount val="1"/>
                <c:pt idx="0">
                  <c:v>Sales</c:v>
                </c:pt>
              </c:strCache>
            </c:strRef>
          </c:tx>
          <c:spPr>
            <a:solidFill>
              <a:schemeClr val="accent1"/>
            </a:solidFill>
            <a:ln>
              <a:noFill/>
            </a:ln>
            <a:effectLst/>
          </c:spPr>
          <c:invertIfNegative val="0"/>
          <c:cat>
            <c:strRef>
              <c:f>'Pivot Table'!$AC$28:$AC$30</c:f>
              <c:strCache>
                <c:ptCount val="3"/>
                <c:pt idx="0">
                  <c:v>Direct Sales</c:v>
                </c:pt>
                <c:pt idx="1">
                  <c:v>Online</c:v>
                </c:pt>
                <c:pt idx="2">
                  <c:v>Wholesaler</c:v>
                </c:pt>
              </c:strCache>
            </c:strRef>
          </c:cat>
          <c:val>
            <c:numRef>
              <c:f>'Pivot Table'!$AD$28:$AD$30</c:f>
              <c:numCache>
                <c:formatCode>"$"#,##0</c:formatCode>
                <c:ptCount val="3"/>
                <c:pt idx="0">
                  <c:v>208140.15000000005</c:v>
                </c:pt>
                <c:pt idx="1">
                  <c:v>133923.87000000002</c:v>
                </c:pt>
                <c:pt idx="2">
                  <c:v>59347.900000000009</c:v>
                </c:pt>
              </c:numCache>
            </c:numRef>
          </c:val>
          <c:extLst>
            <c:ext xmlns:c16="http://schemas.microsoft.com/office/drawing/2014/chart" uri="{C3380CC4-5D6E-409C-BE32-E72D297353CC}">
              <c16:uniqueId val="{00000004-AA11-46D7-922C-5EED5AABD972}"/>
            </c:ext>
          </c:extLst>
        </c:ser>
        <c:ser>
          <c:idx val="1"/>
          <c:order val="1"/>
          <c:tx>
            <c:strRef>
              <c:f>'Pivot Table'!$AE$27</c:f>
              <c:strCache>
                <c:ptCount val="1"/>
                <c:pt idx="0">
                  <c:v> Profit</c:v>
                </c:pt>
              </c:strCache>
            </c:strRef>
          </c:tx>
          <c:spPr>
            <a:solidFill>
              <a:schemeClr val="accent2"/>
            </a:solidFill>
            <a:ln>
              <a:noFill/>
            </a:ln>
            <a:effectLst/>
          </c:spPr>
          <c:invertIfNegative val="0"/>
          <c:cat>
            <c:strRef>
              <c:f>'Pivot Table'!$AC$28:$AC$30</c:f>
              <c:strCache>
                <c:ptCount val="3"/>
                <c:pt idx="0">
                  <c:v>Direct Sales</c:v>
                </c:pt>
                <c:pt idx="1">
                  <c:v>Online</c:v>
                </c:pt>
                <c:pt idx="2">
                  <c:v>Wholesaler</c:v>
                </c:pt>
              </c:strCache>
            </c:strRef>
          </c:cat>
          <c:val>
            <c:numRef>
              <c:f>'Pivot Table'!$AE$28:$AE$30</c:f>
              <c:numCache>
                <c:formatCode>"$"#,##0</c:formatCode>
                <c:ptCount val="3"/>
                <c:pt idx="0">
                  <c:v>36230.150000000009</c:v>
                </c:pt>
                <c:pt idx="1">
                  <c:v>22120.87000000001</c:v>
                </c:pt>
                <c:pt idx="2">
                  <c:v>10556.899999999998</c:v>
                </c:pt>
              </c:numCache>
            </c:numRef>
          </c:val>
          <c:extLst>
            <c:ext xmlns:c16="http://schemas.microsoft.com/office/drawing/2014/chart" uri="{C3380CC4-5D6E-409C-BE32-E72D297353CC}">
              <c16:uniqueId val="{00000005-AA11-46D7-922C-5EED5AABD972}"/>
            </c:ext>
          </c:extLst>
        </c:ser>
        <c:dLbls>
          <c:showLegendKey val="0"/>
          <c:showVal val="0"/>
          <c:showCatName val="0"/>
          <c:showSerName val="0"/>
          <c:showPercent val="0"/>
          <c:showBubbleSize val="0"/>
        </c:dLbls>
        <c:gapWidth val="219"/>
        <c:overlap val="-27"/>
        <c:axId val="854711304"/>
        <c:axId val="854712024"/>
      </c:barChart>
      <c:catAx>
        <c:axId val="854711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4712024"/>
        <c:crosses val="autoZero"/>
        <c:auto val="1"/>
        <c:lblAlgn val="ctr"/>
        <c:lblOffset val="100"/>
        <c:noMultiLvlLbl val="0"/>
      </c:catAx>
      <c:valAx>
        <c:axId val="85471202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4711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[Sales-Dashboard.xlsx]Pivot Table!PivotTable11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payment mode</a:t>
            </a:r>
          </a:p>
        </c:rich>
      </c:tx>
      <c:layout>
        <c:manualLayout>
          <c:xMode val="edge"/>
          <c:yMode val="edge"/>
          <c:x val="0.23366726768320289"/>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pieChart>
        <c:varyColors val="1"/>
        <c:ser>
          <c:idx val="0"/>
          <c:order val="0"/>
          <c:tx>
            <c:strRef>
              <c:f>'Pivot Table'!$AD$43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E6D-4C74-9E4D-FAAF794F7A0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E6D-4C74-9E4D-FAAF794F7A00}"/>
              </c:ext>
            </c:extLst>
          </c:dPt>
          <c:cat>
            <c:strRef>
              <c:f>'Pivot Table'!$AC$44:$AC$45</c:f>
              <c:strCache>
                <c:ptCount val="2"/>
                <c:pt idx="0">
                  <c:v>Cash</c:v>
                </c:pt>
                <c:pt idx="1">
                  <c:v>Online</c:v>
                </c:pt>
              </c:strCache>
            </c:strRef>
          </c:cat>
          <c:val>
            <c:numRef>
              <c:f>'Pivot Table'!$AD$44:$AD$45</c:f>
              <c:numCache>
                <c:formatCode>0.0%</c:formatCode>
                <c:ptCount val="2"/>
                <c:pt idx="0">
                  <c:v>0.49703780595254887</c:v>
                </c:pt>
                <c:pt idx="1">
                  <c:v>0.50296219404745113</c:v>
                </c:pt>
              </c:numCache>
            </c:numRef>
          </c:val>
          <c:extLst>
            <c:ext xmlns:c16="http://schemas.microsoft.com/office/drawing/2014/chart" uri="{C3380CC4-5D6E-409C-BE32-E72D297353CC}">
              <c16:uniqueId val="{00000006-7AA9-4C66-AC0E-904863E98D61}"/>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_xlchart.v1.1</cx:f>
      </cx:numDim>
    </cx:data>
  </cx:chartData>
  <cx:chart>
    <cx:title pos="t" align="ctr" overlay="0">
      <cx:tx>
        <cx:txData>
          <cx:v>Sum of Sales By Category</cx:v>
        </cx:txData>
      </cx:tx>
      <cx:txPr>
        <a:bodyPr spcFirstLastPara="1" vertOverflow="ellipsis" horzOverflow="overflow" wrap="square" lIns="0" tIns="0" rIns="0" bIns="0" anchor="ctr" anchorCtr="1"/>
        <a:lstStyle/>
        <a:p>
          <a:pPr algn="ctr" rtl="0">
            <a:defRPr/>
          </a:pPr>
          <a:r>
            <a:rPr lang="en-US" sz="1400" b="0" i="0" u="none" strike="noStrike" baseline="0">
              <a:solidFill>
                <a:srgbClr val="000000">
                  <a:lumMod val="65000"/>
                  <a:lumOff val="35000"/>
                </a:srgbClr>
              </a:solidFill>
              <a:latin typeface="Century Schoolbook" panose="02040604050505020304"/>
            </a:rPr>
            <a:t>Sum of Sales By Category</a:t>
          </a:r>
        </a:p>
      </cx:txPr>
    </cx:title>
    <cx:plotArea>
      <cx:plotAreaRegion>
        <cx:series layoutId="treemap" uniqueId="{BC6D4BCA-C32C-482A-AF6B-76C44048CF5F}" formatIdx="0">
          <cx:dataLabels pos="inEnd">
            <cx:visibility seriesName="0" categoryName="1" value="0"/>
            <cx:separator>
</cx:separator>
          </cx:dataLabels>
          <cx:dataId val="0"/>
          <cx:layoutPr>
            <cx:parentLabelLayout val="overlapping"/>
          </cx:layoutPr>
        </cx:series>
      </cx:plotAreaRegion>
    </cx:plotArea>
    <cx:legend pos="t" align="ctr"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_xlchart.v1.2</cx:f>
      </cx:strDim>
      <cx:numDim type="size">
        <cx:f>_xlchart.v1.3</cx:f>
      </cx:numDim>
    </cx:data>
  </cx:chartData>
  <cx:chart>
    <cx:title pos="t" align="ctr" overlay="0">
      <cx:tx>
        <cx:txData>
          <cx:v>Sum of Sales By Category</cx:v>
        </cx:txData>
      </cx:tx>
      <cx:txPr>
        <a:bodyPr spcFirstLastPara="1" vertOverflow="ellipsis" horzOverflow="overflow" wrap="square" lIns="0" tIns="0" rIns="0" bIns="0" anchor="ctr" anchorCtr="1"/>
        <a:lstStyle/>
        <a:p>
          <a:pPr algn="ctr" rtl="0">
            <a:defRPr/>
          </a:pPr>
          <a:r>
            <a:rPr lang="en-US" sz="1400" b="0" i="0" u="none" strike="noStrike" baseline="0">
              <a:solidFill>
                <a:srgbClr val="000000">
                  <a:lumMod val="65000"/>
                  <a:lumOff val="35000"/>
                </a:srgbClr>
              </a:solidFill>
              <a:latin typeface="Century Schoolbook" panose="02040604050505020304"/>
            </a:rPr>
            <a:t>Sum of Sales By Category</a:t>
          </a:r>
        </a:p>
      </cx:txPr>
    </cx:title>
    <cx:plotArea>
      <cx:plotAreaRegion>
        <cx:series layoutId="treemap" uniqueId="{BC6D4BCA-C32C-482A-AF6B-76C44048CF5F}" formatIdx="0">
          <cx:dataLabels pos="inEnd">
            <cx:visibility seriesName="0" categoryName="1" value="0"/>
            <cx:separator>
</cx:separator>
          </cx:dataLabels>
          <cx:dataId val="0"/>
          <cx:layoutPr>
            <cx:parentLabelLayout val="overlapping"/>
          </cx:layoutPr>
        </cx:series>
      </cx:plotAreaRegion>
    </cx:plotArea>
    <cx:legend pos="t" align="ctr" overlay="0">
      <cx:txPr>
        <a:bodyPr spcFirstLastPara="1" vertOverflow="ellipsis" horzOverflow="overflow" wrap="square" lIns="0" tIns="0" rIns="0" bIns="0" anchor="ctr" anchorCtr="1"/>
        <a:lstStyle/>
        <a:p>
          <a:pPr algn="ctr" rtl="0">
            <a:defRPr b="1"/>
          </a:pPr>
          <a:endParaRPr lang="en-US" sz="900" b="1" i="0" u="none" strike="noStrike" baseline="0">
            <a:solidFill>
              <a:srgbClr val="000000">
                <a:lumMod val="65000"/>
                <a:lumOff val="35000"/>
              </a:srgbClr>
            </a:solidFill>
            <a:latin typeface="Century Schoolbook" panose="02040604050505020304"/>
          </a:endParaRPr>
        </a:p>
      </cx:txPr>
    </cx:legend>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CheckBox" checked="Checked" fmlaLink="'Pivot Table'!$K$14" lockText="1" noThreeD="1"/>
</file>

<file path=xl/ctrlProps/ctrlProp10.xml><?xml version="1.0" encoding="utf-8"?>
<formControlPr xmlns="http://schemas.microsoft.com/office/spreadsheetml/2009/9/main" objectType="CheckBox" checked="Checked" fmlaLink="'Pivot Table'!$AL$16" lockText="1" noThreeD="1"/>
</file>

<file path=xl/ctrlProps/ctrlProp11.xml><?xml version="1.0" encoding="utf-8"?>
<formControlPr xmlns="http://schemas.microsoft.com/office/spreadsheetml/2009/9/main" objectType="CheckBox" checked="Checked" fmlaLink="'Pivot Table'!$AM$16" lockText="1" noThreeD="1"/>
</file>

<file path=xl/ctrlProps/ctrlProp12.xml><?xml version="1.0" encoding="utf-8"?>
<formControlPr xmlns="http://schemas.microsoft.com/office/spreadsheetml/2009/9/main" objectType="CheckBox" checked="Checked" fmlaLink="'Pivot Table'!$AU$17" lockText="1" noThreeD="1"/>
</file>

<file path=xl/ctrlProps/ctrlProp13.xml><?xml version="1.0" encoding="utf-8"?>
<formControlPr xmlns="http://schemas.microsoft.com/office/spreadsheetml/2009/9/main" objectType="CheckBox" checked="Checked" fmlaLink="'Pivot Table'!$AV$17" lockText="1" noThreeD="1"/>
</file>

<file path=xl/ctrlProps/ctrlProp14.xml><?xml version="1.0" encoding="utf-8"?>
<formControlPr xmlns="http://schemas.microsoft.com/office/spreadsheetml/2009/9/main" objectType="CheckBox" checked="Checked" fmlaLink="'Pivot Table'!$K$57" lockText="1" noThreeD="1"/>
</file>

<file path=xl/ctrlProps/ctrlProp15.xml><?xml version="1.0" encoding="utf-8"?>
<formControlPr xmlns="http://schemas.microsoft.com/office/spreadsheetml/2009/9/main" objectType="CheckBox" checked="Checked" fmlaLink="'Pivot Table'!$L$57" lockText="1" noThreeD="1"/>
</file>

<file path=xl/ctrlProps/ctrlProp16.xml><?xml version="1.0" encoding="utf-8"?>
<formControlPr xmlns="http://schemas.microsoft.com/office/spreadsheetml/2009/9/main" objectType="CheckBox" checked="Checked" fmlaLink="'Pivot Table'!$B$108" lockText="1" noThreeD="1"/>
</file>

<file path=xl/ctrlProps/ctrlProp17.xml><?xml version="1.0" encoding="utf-8"?>
<formControlPr xmlns="http://schemas.microsoft.com/office/spreadsheetml/2009/9/main" objectType="CheckBox" checked="Checked" fmlaLink="'Pivot Table'!$C$108" lockText="1" noThreeD="1"/>
</file>

<file path=xl/ctrlProps/ctrlProp18.xml><?xml version="1.0" encoding="utf-8"?>
<formControlPr xmlns="http://schemas.microsoft.com/office/spreadsheetml/2009/9/main" objectType="CheckBox" checked="Checked" fmlaLink="'Pivot Table'!$L$14" lockText="1" noThreeD="1"/>
</file>

<file path=xl/ctrlProps/ctrlProp19.xml><?xml version="1.0" encoding="utf-8"?>
<formControlPr xmlns="http://schemas.microsoft.com/office/spreadsheetml/2009/9/main" objectType="CheckBox" checked="Checked" fmlaLink="'Pivot Table'!$B$36" lockText="1" noThreeD="1"/>
</file>

<file path=xl/ctrlProps/ctrlProp2.xml><?xml version="1.0" encoding="utf-8"?>
<formControlPr xmlns="http://schemas.microsoft.com/office/spreadsheetml/2009/9/main" objectType="CheckBox" checked="Checked" fmlaLink="'Pivot Table'!$L$14" lockText="1" noThreeD="1"/>
</file>

<file path=xl/ctrlProps/ctrlProp20.xml><?xml version="1.0" encoding="utf-8"?>
<formControlPr xmlns="http://schemas.microsoft.com/office/spreadsheetml/2009/9/main" objectType="CheckBox" checked="Checked" fmlaLink="'Pivot Table'!$C$36" lockText="1" noThreeD="1"/>
</file>

<file path=xl/ctrlProps/ctrlProp21.xml><?xml version="1.0" encoding="utf-8"?>
<formControlPr xmlns="http://schemas.microsoft.com/office/spreadsheetml/2009/9/main" objectType="CheckBox" checked="Checked" fmlaLink="'Pivot Table'!$K$14" lockText="1" noThreeD="1"/>
</file>

<file path=xl/ctrlProps/ctrlProp22.xml><?xml version="1.0" encoding="utf-8"?>
<formControlPr xmlns="http://schemas.microsoft.com/office/spreadsheetml/2009/9/main" objectType="CheckBox" checked="Checked" fmlaLink="'Pivot Table'!$AU$17" lockText="1" noThreeD="1"/>
</file>

<file path=xl/ctrlProps/ctrlProp23.xml><?xml version="1.0" encoding="utf-8"?>
<formControlPr xmlns="http://schemas.microsoft.com/office/spreadsheetml/2009/9/main" objectType="CheckBox" checked="Checked" fmlaLink="'Pivot Table'!$AL$16" lockText="1" noThreeD="1"/>
</file>

<file path=xl/ctrlProps/ctrlProp24.xml><?xml version="1.0" encoding="utf-8"?>
<formControlPr xmlns="http://schemas.microsoft.com/office/spreadsheetml/2009/9/main" objectType="CheckBox" checked="Checked" fmlaLink="'Pivot Table'!$AM$16" lockText="1" noThreeD="1"/>
</file>

<file path=xl/ctrlProps/ctrlProp25.xml><?xml version="1.0" encoding="utf-8"?>
<formControlPr xmlns="http://schemas.microsoft.com/office/spreadsheetml/2009/9/main" objectType="CheckBox" checked="Checked" fmlaLink="'Pivot Table'!$AV$17" lockText="1" noThreeD="1"/>
</file>

<file path=xl/ctrlProps/ctrlProp3.xml><?xml version="1.0" encoding="utf-8"?>
<formControlPr xmlns="http://schemas.microsoft.com/office/spreadsheetml/2009/9/main" objectType="CheckBox" checked="Checked" fmlaLink="'Pivot Table'!$K$57" lockText="1" noThreeD="1"/>
</file>

<file path=xl/ctrlProps/ctrlProp4.xml><?xml version="1.0" encoding="utf-8"?>
<formControlPr xmlns="http://schemas.microsoft.com/office/spreadsheetml/2009/9/main" objectType="CheckBox" checked="Checked" fmlaLink="'Pivot Table'!$L$57" lockText="1" noThreeD="1"/>
</file>

<file path=xl/ctrlProps/ctrlProp5.xml><?xml version="1.0" encoding="utf-8"?>
<formControlPr xmlns="http://schemas.microsoft.com/office/spreadsheetml/2009/9/main" objectType="CheckBox" checked="Checked" fmlaLink="'Pivot Table'!$B$36" lockText="1" noThreeD="1"/>
</file>

<file path=xl/ctrlProps/ctrlProp6.xml><?xml version="1.0" encoding="utf-8"?>
<formControlPr xmlns="http://schemas.microsoft.com/office/spreadsheetml/2009/9/main" objectType="CheckBox" checked="Checked" fmlaLink="'Pivot Table'!$C$36" lockText="1" noThreeD="1"/>
</file>

<file path=xl/ctrlProps/ctrlProp7.xml><?xml version="1.0" encoding="utf-8"?>
<formControlPr xmlns="http://schemas.microsoft.com/office/spreadsheetml/2009/9/main" objectType="CheckBox" checked="Checked" fmlaLink="'Pivot Table'!$B$108" lockText="1" noThreeD="1"/>
</file>

<file path=xl/ctrlProps/ctrlProp8.xml><?xml version="1.0" encoding="utf-8"?>
<formControlPr xmlns="http://schemas.microsoft.com/office/spreadsheetml/2009/9/main" objectType="CheckBox" checked="Checked" fmlaLink="'Pivot Table'!$C$108" lockText="1" noThreeD="1"/>
</file>

<file path=xl/ctrlProps/ctrlProp9.xml><?xml version="1.0" encoding="utf-8"?>
<formControlPr xmlns="http://schemas.microsoft.com/office/spreadsheetml/2009/9/main" objectType="CheckBox" checked="Checked" fmlaLink="$B$36" lockText="1" noThreeD="1"/>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13" Type="http://schemas.openxmlformats.org/officeDocument/2006/relationships/chart" Target="../charts/chart12.xml"/><Relationship Id="rId3" Type="http://schemas.openxmlformats.org/officeDocument/2006/relationships/chart" Target="../charts/chart2.xml"/><Relationship Id="rId7" Type="http://schemas.openxmlformats.org/officeDocument/2006/relationships/chart" Target="../charts/chart6.xml"/><Relationship Id="rId12" Type="http://schemas.openxmlformats.org/officeDocument/2006/relationships/chart" Target="../charts/chart11.xml"/><Relationship Id="rId2" Type="http://schemas.microsoft.com/office/2014/relationships/chartEx" Target="../charts/chartEx1.xml"/><Relationship Id="rId1" Type="http://schemas.openxmlformats.org/officeDocument/2006/relationships/chart" Target="../charts/chart1.xml"/><Relationship Id="rId6" Type="http://schemas.openxmlformats.org/officeDocument/2006/relationships/chart" Target="../charts/chart5.xml"/><Relationship Id="rId11" Type="http://schemas.openxmlformats.org/officeDocument/2006/relationships/chart" Target="../charts/chart10.xml"/><Relationship Id="rId5" Type="http://schemas.openxmlformats.org/officeDocument/2006/relationships/chart" Target="../charts/chart4.xml"/><Relationship Id="rId15" Type="http://schemas.openxmlformats.org/officeDocument/2006/relationships/chart" Target="../charts/chart14.xml"/><Relationship Id="rId10" Type="http://schemas.openxmlformats.org/officeDocument/2006/relationships/chart" Target="../charts/chart9.xml"/><Relationship Id="rId4" Type="http://schemas.openxmlformats.org/officeDocument/2006/relationships/chart" Target="../charts/chart3.xml"/><Relationship Id="rId9" Type="http://schemas.openxmlformats.org/officeDocument/2006/relationships/chart" Target="../charts/chart8.xml"/><Relationship Id="rId14" Type="http://schemas.openxmlformats.org/officeDocument/2006/relationships/chart" Target="../charts/chart13.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8" Type="http://schemas.microsoft.com/office/2007/relationships/hdphoto" Target="../media/hdphoto2.wdp"/><Relationship Id="rId13" Type="http://schemas.openxmlformats.org/officeDocument/2006/relationships/chart" Target="../charts/chart22.xml"/><Relationship Id="rId3" Type="http://schemas.openxmlformats.org/officeDocument/2006/relationships/chart" Target="../charts/chart17.xml"/><Relationship Id="rId7" Type="http://schemas.openxmlformats.org/officeDocument/2006/relationships/image" Target="../media/image4.png"/><Relationship Id="rId12" Type="http://schemas.openxmlformats.org/officeDocument/2006/relationships/chart" Target="../charts/chart21.xml"/><Relationship Id="rId2" Type="http://schemas.openxmlformats.org/officeDocument/2006/relationships/chart" Target="../charts/chart16.xml"/><Relationship Id="rId1" Type="http://schemas.openxmlformats.org/officeDocument/2006/relationships/chart" Target="../charts/chart15.xml"/><Relationship Id="rId6" Type="http://schemas.microsoft.com/office/2007/relationships/hdphoto" Target="../media/hdphoto1.wdp"/><Relationship Id="rId11" Type="http://schemas.openxmlformats.org/officeDocument/2006/relationships/chart" Target="../charts/chart20.xml"/><Relationship Id="rId5" Type="http://schemas.openxmlformats.org/officeDocument/2006/relationships/image" Target="../media/image3.png"/><Relationship Id="rId10" Type="http://schemas.openxmlformats.org/officeDocument/2006/relationships/chart" Target="../charts/chart19.xml"/><Relationship Id="rId4" Type="http://schemas.openxmlformats.org/officeDocument/2006/relationships/chart" Target="../charts/chart18.xml"/><Relationship Id="rId9" Type="http://schemas.openxmlformats.org/officeDocument/2006/relationships/image" Target="../media/image5.png"/></Relationships>
</file>

<file path=xl/drawings/_rels/drawing5.xml.rels><?xml version="1.0" encoding="UTF-8" standalone="yes"?>
<Relationships xmlns="http://schemas.openxmlformats.org/package/2006/relationships"><Relationship Id="rId8" Type="http://schemas.openxmlformats.org/officeDocument/2006/relationships/chart" Target="../charts/chart25.xml"/><Relationship Id="rId3" Type="http://schemas.openxmlformats.org/officeDocument/2006/relationships/image" Target="../media/image4.png"/><Relationship Id="rId7" Type="http://schemas.openxmlformats.org/officeDocument/2006/relationships/chart" Target="../charts/chart24.xml"/><Relationship Id="rId12" Type="http://schemas.openxmlformats.org/officeDocument/2006/relationships/chart" Target="../charts/chart28.xml"/><Relationship Id="rId2" Type="http://schemas.microsoft.com/office/2007/relationships/hdphoto" Target="../media/hdphoto1.wdp"/><Relationship Id="rId1" Type="http://schemas.openxmlformats.org/officeDocument/2006/relationships/image" Target="../media/image3.png"/><Relationship Id="rId6" Type="http://schemas.openxmlformats.org/officeDocument/2006/relationships/chart" Target="../charts/chart23.xml"/><Relationship Id="rId11" Type="http://schemas.openxmlformats.org/officeDocument/2006/relationships/chart" Target="../charts/chart27.xml"/><Relationship Id="rId5" Type="http://schemas.openxmlformats.org/officeDocument/2006/relationships/image" Target="../media/image6.png"/><Relationship Id="rId10" Type="http://schemas.microsoft.com/office/2014/relationships/chartEx" Target="../charts/chartEx2.xml"/><Relationship Id="rId4" Type="http://schemas.microsoft.com/office/2007/relationships/hdphoto" Target="../media/hdphoto2.wdp"/><Relationship Id="rId9" Type="http://schemas.openxmlformats.org/officeDocument/2006/relationships/chart" Target="../charts/chart26.xml"/></Relationships>
</file>

<file path=xl/drawings/drawing1.xml><?xml version="1.0" encoding="utf-8"?>
<xdr:wsDr xmlns:xdr="http://schemas.openxmlformats.org/drawingml/2006/spreadsheetDrawing" xmlns:a="http://schemas.openxmlformats.org/drawingml/2006/main">
  <xdr:twoCellAnchor editAs="oneCell">
    <xdr:from>
      <xdr:col>7</xdr:col>
      <xdr:colOff>1486477</xdr:colOff>
      <xdr:row>0</xdr:row>
      <xdr:rowOff>104487</xdr:rowOff>
    </xdr:from>
    <xdr:to>
      <xdr:col>8</xdr:col>
      <xdr:colOff>1086427</xdr:colOff>
      <xdr:row>5</xdr:row>
      <xdr:rowOff>171451</xdr:rowOff>
    </xdr:to>
    <mc:AlternateContent xmlns:mc="http://schemas.openxmlformats.org/markup-compatibility/2006" xmlns:a14="http://schemas.microsoft.com/office/drawing/2010/main">
      <mc:Choice Requires="a14">
        <xdr:graphicFrame macro="">
          <xdr:nvGraphicFramePr>
            <xdr:cNvPr id="3" name="PAYMENT MODE">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microsoft.com/office/drawing/2010/slicer">
              <sle:slicer xmlns:sle="http://schemas.microsoft.com/office/drawing/2010/slicer" name="PAYMENT MODE"/>
            </a:graphicData>
          </a:graphic>
        </xdr:graphicFrame>
      </mc:Choice>
      <mc:Fallback xmlns="">
        <xdr:sp macro="" textlink="">
          <xdr:nvSpPr>
            <xdr:cNvPr id="0" name=""/>
            <xdr:cNvSpPr>
              <a:spLocks noTextEdit="1"/>
            </xdr:cNvSpPr>
          </xdr:nvSpPr>
          <xdr:spPr>
            <a:xfrm>
              <a:off x="12257054" y="104487"/>
              <a:ext cx="1101969" cy="98282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352425</xdr:colOff>
      <xdr:row>0</xdr:row>
      <xdr:rowOff>0</xdr:rowOff>
    </xdr:from>
    <xdr:to>
      <xdr:col>1</xdr:col>
      <xdr:colOff>125829</xdr:colOff>
      <xdr:row>1</xdr:row>
      <xdr:rowOff>85692</xdr:rowOff>
    </xdr:to>
    <mc:AlternateContent xmlns:mc="http://schemas.openxmlformats.org/markup-compatibility/2006" xmlns:a14="http://schemas.microsoft.com/office/drawing/2010/main">
      <mc:Choice Requires="a14">
        <xdr:graphicFrame macro="">
          <xdr:nvGraphicFramePr>
            <xdr:cNvPr id="4" name="Month">
              <a:extLst>
                <a:ext uri="{FF2B5EF4-FFF2-40B4-BE49-F238E27FC236}">
                  <a16:creationId xmlns:a16="http://schemas.microsoft.com/office/drawing/2014/main" id="{00000000-0008-0000-0200-000004000000}"/>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352425" y="0"/>
              <a:ext cx="314286" cy="26428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1368373</xdr:colOff>
      <xdr:row>16</xdr:row>
      <xdr:rowOff>77909</xdr:rowOff>
    </xdr:from>
    <xdr:to>
      <xdr:col>6</xdr:col>
      <xdr:colOff>870011</xdr:colOff>
      <xdr:row>22</xdr:row>
      <xdr:rowOff>117128</xdr:rowOff>
    </xdr:to>
    <mc:AlternateContent xmlns:mc="http://schemas.openxmlformats.org/markup-compatibility/2006" xmlns:a14="http://schemas.microsoft.com/office/drawing/2010/main">
      <mc:Choice Requires="a14">
        <xdr:graphicFrame macro="">
          <xdr:nvGraphicFramePr>
            <xdr:cNvPr id="5" name="Year">
              <a:extLst>
                <a:ext uri="{FF2B5EF4-FFF2-40B4-BE49-F238E27FC236}">
                  <a16:creationId xmlns:a16="http://schemas.microsoft.com/office/drawing/2014/main" id="{00000000-0008-0000-0200-000005000000}"/>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9134911" y="3008678"/>
              <a:ext cx="1003658" cy="113825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638175</xdr:colOff>
      <xdr:row>27</xdr:row>
      <xdr:rowOff>133348</xdr:rowOff>
    </xdr:from>
    <xdr:to>
      <xdr:col>12</xdr:col>
      <xdr:colOff>847725</xdr:colOff>
      <xdr:row>39</xdr:row>
      <xdr:rowOff>19049</xdr:rowOff>
    </xdr:to>
    <xdr:graphicFrame macro="">
      <xdr:nvGraphicFramePr>
        <xdr:cNvPr id="7" name="Chart 6">
          <a:extLst>
            <a:ext uri="{FF2B5EF4-FFF2-40B4-BE49-F238E27FC236}">
              <a16:creationId xmlns:a16="http://schemas.microsoft.com/office/drawing/2014/main" id="{00000000-0008-0000-02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editAs="oneCell">
        <xdr:from>
          <xdr:col>10</xdr:col>
          <xdr:colOff>742950</xdr:colOff>
          <xdr:row>12</xdr:row>
          <xdr:rowOff>152400</xdr:rowOff>
        </xdr:from>
        <xdr:to>
          <xdr:col>10</xdr:col>
          <xdr:colOff>1045427</xdr:colOff>
          <xdr:row>14</xdr:row>
          <xdr:rowOff>47625</xdr:rowOff>
        </xdr:to>
        <xdr:sp macro="" textlink="">
          <xdr:nvSpPr>
            <xdr:cNvPr id="3074" name="Check Box 2" hidden="1">
              <a:extLst>
                <a:ext uri="{63B3BB69-23CF-44E3-9099-C40C66FF867C}">
                  <a14:compatExt spid="_x0000_s3074"/>
                </a:ext>
                <a:ext uri="{FF2B5EF4-FFF2-40B4-BE49-F238E27FC236}">
                  <a16:creationId xmlns:a16="http://schemas.microsoft.com/office/drawing/2014/main" id="{00000000-0008-0000-0200-000002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676275</xdr:colOff>
          <xdr:row>12</xdr:row>
          <xdr:rowOff>123825</xdr:rowOff>
        </xdr:from>
        <xdr:to>
          <xdr:col>11</xdr:col>
          <xdr:colOff>978984</xdr:colOff>
          <xdr:row>14</xdr:row>
          <xdr:rowOff>19050</xdr:rowOff>
        </xdr:to>
        <xdr:sp macro="" textlink="">
          <xdr:nvSpPr>
            <xdr:cNvPr id="3076" name="Check Box 4" hidden="1">
              <a:extLst>
                <a:ext uri="{63B3BB69-23CF-44E3-9099-C40C66FF867C}">
                  <a14:compatExt spid="_x0000_s3076"/>
                </a:ext>
                <a:ext uri="{FF2B5EF4-FFF2-40B4-BE49-F238E27FC236}">
                  <a16:creationId xmlns:a16="http://schemas.microsoft.com/office/drawing/2014/main" id="{00000000-0008-0000-0200-000004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xdr:from>
      <xdr:col>30</xdr:col>
      <xdr:colOff>633519</xdr:colOff>
      <xdr:row>6</xdr:row>
      <xdr:rowOff>94005</xdr:rowOff>
    </xdr:from>
    <xdr:to>
      <xdr:col>32</xdr:col>
      <xdr:colOff>1120296</xdr:colOff>
      <xdr:row>20</xdr:row>
      <xdr:rowOff>141404</xdr:rowOff>
    </xdr:to>
    <mc:AlternateContent xmlns:mc="http://schemas.openxmlformats.org/markup-compatibility/2006">
      <mc:Choice xmlns:cx1="http://schemas.microsoft.com/office/drawing/2015/9/8/chartex" Requires="cx1">
        <xdr:graphicFrame macro="">
          <xdr:nvGraphicFramePr>
            <xdr:cNvPr id="9" name="Chart 8">
              <a:extLst>
                <a:ext uri="{FF2B5EF4-FFF2-40B4-BE49-F238E27FC236}">
                  <a16:creationId xmlns:a16="http://schemas.microsoft.com/office/drawing/2014/main" id="{00000000-0008-0000-0200-00000900000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38673361" y="1176847"/>
              <a:ext cx="2471988" cy="2574031"/>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6</xdr:col>
      <xdr:colOff>515504</xdr:colOff>
      <xdr:row>0</xdr:row>
      <xdr:rowOff>0</xdr:rowOff>
    </xdr:from>
    <xdr:to>
      <xdr:col>7</xdr:col>
      <xdr:colOff>865909</xdr:colOff>
      <xdr:row>12</xdr:row>
      <xdr:rowOff>178087</xdr:rowOff>
    </xdr:to>
    <mc:AlternateContent xmlns:mc="http://schemas.openxmlformats.org/markup-compatibility/2006" xmlns:a14="http://schemas.microsoft.com/office/drawing/2010/main">
      <mc:Choice Requires="a14">
        <xdr:graphicFrame macro="">
          <xdr:nvGraphicFramePr>
            <xdr:cNvPr id="10" name="PRODUCT">
              <a:extLst>
                <a:ext uri="{FF2B5EF4-FFF2-40B4-BE49-F238E27FC236}">
                  <a16:creationId xmlns:a16="http://schemas.microsoft.com/office/drawing/2014/main" id="{00000000-0008-0000-0200-00000A000000}"/>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9784062" y="0"/>
              <a:ext cx="1852424" cy="237616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mc:AlternateContent xmlns:mc="http://schemas.openxmlformats.org/markup-compatibility/2006">
    <mc:Choice xmlns:a14="http://schemas.microsoft.com/office/drawing/2010/main" Requires="a14">
      <xdr:twoCellAnchor editAs="oneCell">
        <xdr:from>
          <xdr:col>10</xdr:col>
          <xdr:colOff>847725</xdr:colOff>
          <xdr:row>55</xdr:row>
          <xdr:rowOff>133350</xdr:rowOff>
        </xdr:from>
        <xdr:to>
          <xdr:col>10</xdr:col>
          <xdr:colOff>1150202</xdr:colOff>
          <xdr:row>57</xdr:row>
          <xdr:rowOff>57150</xdr:rowOff>
        </xdr:to>
        <xdr:sp macro="" textlink="">
          <xdr:nvSpPr>
            <xdr:cNvPr id="3079" name="Check Box 7" hidden="1">
              <a:extLst>
                <a:ext uri="{63B3BB69-23CF-44E3-9099-C40C66FF867C}">
                  <a14:compatExt spid="_x0000_s3079"/>
                </a:ext>
                <a:ext uri="{FF2B5EF4-FFF2-40B4-BE49-F238E27FC236}">
                  <a16:creationId xmlns:a16="http://schemas.microsoft.com/office/drawing/2014/main" id="{00000000-0008-0000-0200-000007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xdr:from>
      <xdr:col>17</xdr:col>
      <xdr:colOff>629651</xdr:colOff>
      <xdr:row>3</xdr:row>
      <xdr:rowOff>85655</xdr:rowOff>
    </xdr:from>
    <xdr:to>
      <xdr:col>20</xdr:col>
      <xdr:colOff>166391</xdr:colOff>
      <xdr:row>15</xdr:row>
      <xdr:rowOff>92005</xdr:rowOff>
    </xdr:to>
    <xdr:graphicFrame macro="">
      <xdr:nvGraphicFramePr>
        <xdr:cNvPr id="13" name="Chart 12">
          <a:extLst>
            <a:ext uri="{FF2B5EF4-FFF2-40B4-BE49-F238E27FC236}">
              <a16:creationId xmlns:a16="http://schemas.microsoft.com/office/drawing/2014/main" id="{00000000-0008-0000-0200-00000D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mc:AlternateContent xmlns:mc="http://schemas.openxmlformats.org/markup-compatibility/2006">
    <mc:Choice xmlns:a14="http://schemas.microsoft.com/office/drawing/2010/main" Requires="a14">
      <xdr:twoCellAnchor editAs="oneCell">
        <xdr:from>
          <xdr:col>11</xdr:col>
          <xdr:colOff>695325</xdr:colOff>
          <xdr:row>55</xdr:row>
          <xdr:rowOff>133350</xdr:rowOff>
        </xdr:from>
        <xdr:to>
          <xdr:col>11</xdr:col>
          <xdr:colOff>998034</xdr:colOff>
          <xdr:row>57</xdr:row>
          <xdr:rowOff>57150</xdr:rowOff>
        </xdr:to>
        <xdr:sp macro="" textlink="">
          <xdr:nvSpPr>
            <xdr:cNvPr id="3081" name="Check Box 9" hidden="1">
              <a:extLst>
                <a:ext uri="{63B3BB69-23CF-44E3-9099-C40C66FF867C}">
                  <a14:compatExt spid="_x0000_s3081"/>
                </a:ext>
                <a:ext uri="{FF2B5EF4-FFF2-40B4-BE49-F238E27FC236}">
                  <a16:creationId xmlns:a16="http://schemas.microsoft.com/office/drawing/2014/main" id="{00000000-0008-0000-0200-000009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xdr:from>
      <xdr:col>8</xdr:col>
      <xdr:colOff>1441451</xdr:colOff>
      <xdr:row>70</xdr:row>
      <xdr:rowOff>142875</xdr:rowOff>
    </xdr:from>
    <xdr:to>
      <xdr:col>11</xdr:col>
      <xdr:colOff>1949451</xdr:colOff>
      <xdr:row>82</xdr:row>
      <xdr:rowOff>85725</xdr:rowOff>
    </xdr:to>
    <xdr:graphicFrame macro="">
      <xdr:nvGraphicFramePr>
        <xdr:cNvPr id="14" name="Chart 13">
          <a:extLst>
            <a:ext uri="{FF2B5EF4-FFF2-40B4-BE49-F238E27FC236}">
              <a16:creationId xmlns:a16="http://schemas.microsoft.com/office/drawing/2014/main" id="{00000000-0008-0000-0200-00000E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17</xdr:col>
      <xdr:colOff>187817</xdr:colOff>
      <xdr:row>42</xdr:row>
      <xdr:rowOff>105178</xdr:rowOff>
    </xdr:from>
    <xdr:to>
      <xdr:col>19</xdr:col>
      <xdr:colOff>210488</xdr:colOff>
      <xdr:row>52</xdr:row>
      <xdr:rowOff>105177</xdr:rowOff>
    </xdr:to>
    <xdr:graphicFrame macro="">
      <xdr:nvGraphicFramePr>
        <xdr:cNvPr id="15" name="Chart 44">
          <a:extLst>
            <a:ext uri="{FF2B5EF4-FFF2-40B4-BE49-F238E27FC236}">
              <a16:creationId xmlns:a16="http://schemas.microsoft.com/office/drawing/2014/main" id="{00000000-0008-0000-0200-00000F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mc:AlternateContent xmlns:mc="http://schemas.openxmlformats.org/markup-compatibility/2006">
    <mc:Choice xmlns:a14="http://schemas.microsoft.com/office/drawing/2010/main" Requires="a14">
      <xdr:twoCellAnchor editAs="oneCell">
        <xdr:from>
          <xdr:col>1</xdr:col>
          <xdr:colOff>790575</xdr:colOff>
          <xdr:row>34</xdr:row>
          <xdr:rowOff>47625</xdr:rowOff>
        </xdr:from>
        <xdr:to>
          <xdr:col>1</xdr:col>
          <xdr:colOff>1047750</xdr:colOff>
          <xdr:row>35</xdr:row>
          <xdr:rowOff>114300</xdr:rowOff>
        </xdr:to>
        <xdr:sp macro="" textlink="">
          <xdr:nvSpPr>
            <xdr:cNvPr id="3082" name="Check Box 10" hidden="1">
              <a:extLst>
                <a:ext uri="{63B3BB69-23CF-44E3-9099-C40C66FF867C}">
                  <a14:compatExt spid="_x0000_s3082"/>
                </a:ext>
                <a:ext uri="{FF2B5EF4-FFF2-40B4-BE49-F238E27FC236}">
                  <a16:creationId xmlns:a16="http://schemas.microsoft.com/office/drawing/2014/main" id="{00000000-0008-0000-0200-00000A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476250</xdr:colOff>
          <xdr:row>34</xdr:row>
          <xdr:rowOff>114300</xdr:rowOff>
        </xdr:from>
        <xdr:to>
          <xdr:col>3</xdr:col>
          <xdr:colOff>990600</xdr:colOff>
          <xdr:row>36</xdr:row>
          <xdr:rowOff>0</xdr:rowOff>
        </xdr:to>
        <xdr:sp macro="" textlink="">
          <xdr:nvSpPr>
            <xdr:cNvPr id="3083" name="Check Box 11" hidden="1">
              <a:extLst>
                <a:ext uri="{63B3BB69-23CF-44E3-9099-C40C66FF867C}">
                  <a14:compatExt spid="_x0000_s3083"/>
                </a:ext>
                <a:ext uri="{FF2B5EF4-FFF2-40B4-BE49-F238E27FC236}">
                  <a16:creationId xmlns:a16="http://schemas.microsoft.com/office/drawing/2014/main" id="{00000000-0008-0000-0200-00000B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790575</xdr:colOff>
          <xdr:row>106</xdr:row>
          <xdr:rowOff>47625</xdr:rowOff>
        </xdr:from>
        <xdr:to>
          <xdr:col>1</xdr:col>
          <xdr:colOff>1047750</xdr:colOff>
          <xdr:row>107</xdr:row>
          <xdr:rowOff>114300</xdr:rowOff>
        </xdr:to>
        <xdr:sp macro="" textlink="">
          <xdr:nvSpPr>
            <xdr:cNvPr id="3084" name="Check Box 12" hidden="1">
              <a:extLst>
                <a:ext uri="{63B3BB69-23CF-44E3-9099-C40C66FF867C}">
                  <a14:compatExt spid="_x0000_s3084"/>
                </a:ext>
                <a:ext uri="{FF2B5EF4-FFF2-40B4-BE49-F238E27FC236}">
                  <a16:creationId xmlns:a16="http://schemas.microsoft.com/office/drawing/2014/main" id="{00000000-0008-0000-0200-00000C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476250</xdr:colOff>
          <xdr:row>106</xdr:row>
          <xdr:rowOff>114300</xdr:rowOff>
        </xdr:from>
        <xdr:to>
          <xdr:col>2</xdr:col>
          <xdr:colOff>733425</xdr:colOff>
          <xdr:row>108</xdr:row>
          <xdr:rowOff>0</xdr:rowOff>
        </xdr:to>
        <xdr:sp macro="" textlink="">
          <xdr:nvSpPr>
            <xdr:cNvPr id="3085" name="Check Box 13" hidden="1">
              <a:extLst>
                <a:ext uri="{63B3BB69-23CF-44E3-9099-C40C66FF867C}">
                  <a14:compatExt spid="_x0000_s3085"/>
                </a:ext>
                <a:ext uri="{FF2B5EF4-FFF2-40B4-BE49-F238E27FC236}">
                  <a16:creationId xmlns:a16="http://schemas.microsoft.com/office/drawing/2014/main" id="{00000000-0008-0000-0200-00000D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xdr:from>
      <xdr:col>3</xdr:col>
      <xdr:colOff>49212</xdr:colOff>
      <xdr:row>120</xdr:row>
      <xdr:rowOff>6350</xdr:rowOff>
    </xdr:from>
    <xdr:to>
      <xdr:col>4</xdr:col>
      <xdr:colOff>1162050</xdr:colOff>
      <xdr:row>132</xdr:row>
      <xdr:rowOff>92076</xdr:rowOff>
    </xdr:to>
    <xdr:graphicFrame macro="">
      <xdr:nvGraphicFramePr>
        <xdr:cNvPr id="19" name="Chart 18">
          <a:extLst>
            <a:ext uri="{FF2B5EF4-FFF2-40B4-BE49-F238E27FC236}">
              <a16:creationId xmlns:a16="http://schemas.microsoft.com/office/drawing/2014/main" id="{00000000-0008-0000-0200-00001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76200</xdr:colOff>
      <xdr:row>179</xdr:row>
      <xdr:rowOff>117475</xdr:rowOff>
    </xdr:from>
    <xdr:to>
      <xdr:col>2</xdr:col>
      <xdr:colOff>847725</xdr:colOff>
      <xdr:row>190</xdr:row>
      <xdr:rowOff>50800</xdr:rowOff>
    </xdr:to>
    <xdr:graphicFrame macro="">
      <xdr:nvGraphicFramePr>
        <xdr:cNvPr id="20" name="Chart 19">
          <a:extLst>
            <a:ext uri="{FF2B5EF4-FFF2-40B4-BE49-F238E27FC236}">
              <a16:creationId xmlns:a16="http://schemas.microsoft.com/office/drawing/2014/main" id="{00000000-0008-0000-0200-00001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xdr:col>
      <xdr:colOff>1403685</xdr:colOff>
      <xdr:row>180</xdr:row>
      <xdr:rowOff>123824</xdr:rowOff>
    </xdr:from>
    <xdr:to>
      <xdr:col>6</xdr:col>
      <xdr:colOff>481263</xdr:colOff>
      <xdr:row>191</xdr:row>
      <xdr:rowOff>160420</xdr:rowOff>
    </xdr:to>
    <xdr:graphicFrame macro="">
      <xdr:nvGraphicFramePr>
        <xdr:cNvPr id="21" name="Chart 20">
          <a:extLst>
            <a:ext uri="{FF2B5EF4-FFF2-40B4-BE49-F238E27FC236}">
              <a16:creationId xmlns:a16="http://schemas.microsoft.com/office/drawing/2014/main" id="{00000000-0008-0000-0200-00001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31</xdr:col>
      <xdr:colOff>730513</xdr:colOff>
      <xdr:row>25</xdr:row>
      <xdr:rowOff>77913</xdr:rowOff>
    </xdr:from>
    <xdr:to>
      <xdr:col>33</xdr:col>
      <xdr:colOff>661737</xdr:colOff>
      <xdr:row>37</xdr:row>
      <xdr:rowOff>30078</xdr:rowOff>
    </xdr:to>
    <xdr:graphicFrame macro="">
      <xdr:nvGraphicFramePr>
        <xdr:cNvPr id="22" name="Chart 21">
          <a:extLst>
            <a:ext uri="{FF2B5EF4-FFF2-40B4-BE49-F238E27FC236}">
              <a16:creationId xmlns:a16="http://schemas.microsoft.com/office/drawing/2014/main" id="{00000000-0008-0000-0200-00001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24</xdr:col>
      <xdr:colOff>1585972</xdr:colOff>
      <xdr:row>40</xdr:row>
      <xdr:rowOff>108774</xdr:rowOff>
    </xdr:from>
    <xdr:to>
      <xdr:col>27</xdr:col>
      <xdr:colOff>1243264</xdr:colOff>
      <xdr:row>49</xdr:row>
      <xdr:rowOff>150395</xdr:rowOff>
    </xdr:to>
    <xdr:graphicFrame macro="">
      <xdr:nvGraphicFramePr>
        <xdr:cNvPr id="24" name="Chart 23">
          <a:extLst>
            <a:ext uri="{FF2B5EF4-FFF2-40B4-BE49-F238E27FC236}">
              <a16:creationId xmlns:a16="http://schemas.microsoft.com/office/drawing/2014/main" id="{00000000-0008-0000-0200-00001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oneCell">
    <xdr:from>
      <xdr:col>7</xdr:col>
      <xdr:colOff>386906</xdr:colOff>
      <xdr:row>14</xdr:row>
      <xdr:rowOff>137694</xdr:rowOff>
    </xdr:from>
    <xdr:to>
      <xdr:col>8</xdr:col>
      <xdr:colOff>89449</xdr:colOff>
      <xdr:row>23</xdr:row>
      <xdr:rowOff>7518</xdr:rowOff>
    </xdr:to>
    <mc:AlternateContent xmlns:mc="http://schemas.openxmlformats.org/markup-compatibility/2006" xmlns:a14="http://schemas.microsoft.com/office/drawing/2010/main">
      <mc:Choice Requires="a14">
        <xdr:graphicFrame macro="">
          <xdr:nvGraphicFramePr>
            <xdr:cNvPr id="30" name="UOM">
              <a:extLst>
                <a:ext uri="{FF2B5EF4-FFF2-40B4-BE49-F238E27FC236}">
                  <a16:creationId xmlns:a16="http://schemas.microsoft.com/office/drawing/2014/main" id="{00000000-0008-0000-0200-00001E000000}"/>
                </a:ext>
              </a:extLst>
            </xdr:cNvPr>
            <xdr:cNvGraphicFramePr/>
          </xdr:nvGraphicFramePr>
          <xdr:xfrm>
            <a:off x="0" y="0"/>
            <a:ext cx="0" cy="0"/>
          </xdr:xfrm>
          <a:graphic>
            <a:graphicData uri="http://schemas.microsoft.com/office/drawing/2010/slicer">
              <sle:slicer xmlns:sle="http://schemas.microsoft.com/office/drawing/2010/slicer" name="UOM"/>
            </a:graphicData>
          </a:graphic>
        </xdr:graphicFrame>
      </mc:Choice>
      <mc:Fallback xmlns="">
        <xdr:sp macro="" textlink="">
          <xdr:nvSpPr>
            <xdr:cNvPr id="0" name=""/>
            <xdr:cNvSpPr>
              <a:spLocks noTextEdit="1"/>
            </xdr:cNvSpPr>
          </xdr:nvSpPr>
          <xdr:spPr>
            <a:xfrm>
              <a:off x="11157483" y="2702117"/>
              <a:ext cx="1204562" cy="151838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245269</xdr:colOff>
      <xdr:row>38</xdr:row>
      <xdr:rowOff>176212</xdr:rowOff>
    </xdr:from>
    <xdr:to>
      <xdr:col>6</xdr:col>
      <xdr:colOff>836341</xdr:colOff>
      <xdr:row>51</xdr:row>
      <xdr:rowOff>162622</xdr:rowOff>
    </xdr:to>
    <xdr:grpSp>
      <xdr:nvGrpSpPr>
        <xdr:cNvPr id="3077" name="Group 3076">
          <a:extLst>
            <a:ext uri="{FF2B5EF4-FFF2-40B4-BE49-F238E27FC236}">
              <a16:creationId xmlns:a16="http://schemas.microsoft.com/office/drawing/2014/main" id="{00000000-0008-0000-0200-0000050C0000}"/>
            </a:ext>
          </a:extLst>
        </xdr:cNvPr>
        <xdr:cNvGrpSpPr/>
      </xdr:nvGrpSpPr>
      <xdr:grpSpPr>
        <a:xfrm>
          <a:off x="3904874" y="7034212"/>
          <a:ext cx="5203178" cy="2332568"/>
          <a:chOff x="3114675" y="7165181"/>
          <a:chExt cx="3517107" cy="1428750"/>
        </a:xfrm>
      </xdr:grpSpPr>
      <xdr:graphicFrame macro="">
        <xdr:nvGraphicFramePr>
          <xdr:cNvPr id="17" name="Chart 16">
            <a:extLst>
              <a:ext uri="{FF2B5EF4-FFF2-40B4-BE49-F238E27FC236}">
                <a16:creationId xmlns:a16="http://schemas.microsoft.com/office/drawing/2014/main" id="{00000000-0008-0000-0200-000011000000}"/>
              </a:ext>
            </a:extLst>
          </xdr:cNvPr>
          <xdr:cNvGraphicFramePr/>
        </xdr:nvGraphicFramePr>
        <xdr:xfrm>
          <a:off x="3114675" y="7165181"/>
          <a:ext cx="3517107" cy="1428750"/>
        </xdr:xfrm>
        <a:graphic>
          <a:graphicData uri="http://schemas.openxmlformats.org/drawingml/2006/chart">
            <c:chart xmlns:c="http://schemas.openxmlformats.org/drawingml/2006/chart" xmlns:r="http://schemas.openxmlformats.org/officeDocument/2006/relationships" r:id="rId11"/>
          </a:graphicData>
        </a:graphic>
      </xdr:graphicFrame>
      <mc:AlternateContent xmlns:mc="http://schemas.openxmlformats.org/markup-compatibility/2006">
        <mc:Choice xmlns:a14="http://schemas.microsoft.com/office/drawing/2010/main" Requires="a14">
          <xdr:sp macro="" textlink="">
            <xdr:nvSpPr>
              <xdr:cNvPr id="3087" name="Check Box 15" hidden="1">
                <a:extLst>
                  <a:ext uri="{63B3BB69-23CF-44E3-9099-C40C66FF867C}">
                    <a14:compatExt spid="_x0000_s3087"/>
                  </a:ext>
                  <a:ext uri="{FF2B5EF4-FFF2-40B4-BE49-F238E27FC236}">
                    <a16:creationId xmlns:a16="http://schemas.microsoft.com/office/drawing/2014/main" id="{00000000-0008-0000-0200-00000F0C0000}"/>
                  </a:ext>
                </a:extLst>
              </xdr:cNvPr>
              <xdr:cNvSpPr/>
            </xdr:nvSpPr>
            <xdr:spPr bwMode="auto">
              <a:xfrm>
                <a:off x="3398043" y="7286624"/>
                <a:ext cx="257175" cy="24526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mc:Choice>
        <mc:Fallback/>
      </mc:AlternateContent>
    </xdr:grpSp>
    <xdr:clientData/>
  </xdr:twoCellAnchor>
  <mc:AlternateContent xmlns:mc="http://schemas.openxmlformats.org/markup-compatibility/2006">
    <mc:Choice xmlns:a14="http://schemas.microsoft.com/office/drawing/2010/main" Requires="a14">
      <xdr:twoCellAnchor editAs="oneCell">
        <xdr:from>
          <xdr:col>37</xdr:col>
          <xdr:colOff>1419225</xdr:colOff>
          <xdr:row>14</xdr:row>
          <xdr:rowOff>85725</xdr:rowOff>
        </xdr:from>
        <xdr:to>
          <xdr:col>38</xdr:col>
          <xdr:colOff>123824</xdr:colOff>
          <xdr:row>16</xdr:row>
          <xdr:rowOff>19050</xdr:rowOff>
        </xdr:to>
        <xdr:sp macro="" textlink="">
          <xdr:nvSpPr>
            <xdr:cNvPr id="3088" name="Check Box 16" hidden="1">
              <a:extLst>
                <a:ext uri="{63B3BB69-23CF-44E3-9099-C40C66FF867C}">
                  <a14:compatExt spid="_x0000_s3088"/>
                </a:ext>
                <a:ext uri="{FF2B5EF4-FFF2-40B4-BE49-F238E27FC236}">
                  <a16:creationId xmlns:a16="http://schemas.microsoft.com/office/drawing/2014/main" id="{00000000-0008-0000-0200-000010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1100" b="0" i="0" u="none" strike="noStrike" baseline="0">
                  <a:solidFill>
                    <a:srgbClr val="000000"/>
                  </a:solidFill>
                  <a:latin typeface="Century Schoolbook"/>
                </a:rPr>
                <a:t>Buying</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38</xdr:col>
          <xdr:colOff>1304925</xdr:colOff>
          <xdr:row>14</xdr:row>
          <xdr:rowOff>9525</xdr:rowOff>
        </xdr:from>
        <xdr:to>
          <xdr:col>38</xdr:col>
          <xdr:colOff>2000250</xdr:colOff>
          <xdr:row>15</xdr:row>
          <xdr:rowOff>123825</xdr:rowOff>
        </xdr:to>
        <xdr:sp macro="" textlink="">
          <xdr:nvSpPr>
            <xdr:cNvPr id="3089" name="Check Box 17" hidden="1">
              <a:extLst>
                <a:ext uri="{63B3BB69-23CF-44E3-9099-C40C66FF867C}">
                  <a14:compatExt spid="_x0000_s3089"/>
                </a:ext>
                <a:ext uri="{FF2B5EF4-FFF2-40B4-BE49-F238E27FC236}">
                  <a16:creationId xmlns:a16="http://schemas.microsoft.com/office/drawing/2014/main" id="{00000000-0008-0000-0200-000011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1100" b="0" i="0" u="none" strike="noStrike" baseline="0">
                  <a:solidFill>
                    <a:srgbClr val="000000"/>
                  </a:solidFill>
                  <a:latin typeface="Century Schoolbook"/>
                </a:rPr>
                <a:t>Selling</a:t>
              </a:r>
            </a:p>
          </xdr:txBody>
        </xdr:sp>
        <xdr:clientData/>
      </xdr:twoCellAnchor>
    </mc:Choice>
    <mc:Fallback/>
  </mc:AlternateContent>
  <xdr:twoCellAnchor>
    <xdr:from>
      <xdr:col>36</xdr:col>
      <xdr:colOff>147150</xdr:colOff>
      <xdr:row>30</xdr:row>
      <xdr:rowOff>84624</xdr:rowOff>
    </xdr:from>
    <xdr:to>
      <xdr:col>38</xdr:col>
      <xdr:colOff>1858596</xdr:colOff>
      <xdr:row>45</xdr:row>
      <xdr:rowOff>80229</xdr:rowOff>
    </xdr:to>
    <xdr:graphicFrame macro="">
      <xdr:nvGraphicFramePr>
        <xdr:cNvPr id="11" name="Chart 10">
          <a:extLst>
            <a:ext uri="{FF2B5EF4-FFF2-40B4-BE49-F238E27FC236}">
              <a16:creationId xmlns:a16="http://schemas.microsoft.com/office/drawing/2014/main" id="{00000000-0008-0000-0200-00000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mc:AlternateContent xmlns:mc="http://schemas.openxmlformats.org/markup-compatibility/2006">
    <mc:Choice xmlns:a14="http://schemas.microsoft.com/office/drawing/2010/main" Requires="a14">
      <xdr:twoCellAnchor editAs="oneCell">
        <xdr:from>
          <xdr:col>46</xdr:col>
          <xdr:colOff>1419225</xdr:colOff>
          <xdr:row>15</xdr:row>
          <xdr:rowOff>85725</xdr:rowOff>
        </xdr:from>
        <xdr:to>
          <xdr:col>47</xdr:col>
          <xdr:colOff>361949</xdr:colOff>
          <xdr:row>17</xdr:row>
          <xdr:rowOff>0</xdr:rowOff>
        </xdr:to>
        <xdr:sp macro="" textlink="">
          <xdr:nvSpPr>
            <xdr:cNvPr id="3090" name="Check Box 18" hidden="1">
              <a:extLst>
                <a:ext uri="{63B3BB69-23CF-44E3-9099-C40C66FF867C}">
                  <a14:compatExt spid="_x0000_s3090"/>
                </a:ext>
                <a:ext uri="{FF2B5EF4-FFF2-40B4-BE49-F238E27FC236}">
                  <a16:creationId xmlns:a16="http://schemas.microsoft.com/office/drawing/2014/main" id="{00000000-0008-0000-0200-000012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1100" b="0" i="0" u="none" strike="noStrike" baseline="0">
                  <a:solidFill>
                    <a:srgbClr val="000000"/>
                  </a:solidFill>
                  <a:latin typeface="Century Schoolbook"/>
                </a:rPr>
                <a:t>Buying</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47</xdr:col>
          <xdr:colOff>1419225</xdr:colOff>
          <xdr:row>15</xdr:row>
          <xdr:rowOff>85725</xdr:rowOff>
        </xdr:from>
        <xdr:to>
          <xdr:col>47</xdr:col>
          <xdr:colOff>2200275</xdr:colOff>
          <xdr:row>17</xdr:row>
          <xdr:rowOff>38100</xdr:rowOff>
        </xdr:to>
        <xdr:sp macro="" textlink="">
          <xdr:nvSpPr>
            <xdr:cNvPr id="3091" name="Check Box 19" hidden="1">
              <a:extLst>
                <a:ext uri="{63B3BB69-23CF-44E3-9099-C40C66FF867C}">
                  <a14:compatExt spid="_x0000_s3091"/>
                </a:ext>
                <a:ext uri="{FF2B5EF4-FFF2-40B4-BE49-F238E27FC236}">
                  <a16:creationId xmlns:a16="http://schemas.microsoft.com/office/drawing/2014/main" id="{00000000-0008-0000-0200-000013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1100" b="0" i="0" u="none" strike="noStrike" baseline="0">
                  <a:solidFill>
                    <a:srgbClr val="000000"/>
                  </a:solidFill>
                  <a:latin typeface="Century Schoolbook"/>
                </a:rPr>
                <a:t>Selling</a:t>
              </a:r>
            </a:p>
          </xdr:txBody>
        </xdr:sp>
        <xdr:clientData/>
      </xdr:twoCellAnchor>
    </mc:Choice>
    <mc:Fallback/>
  </mc:AlternateContent>
  <xdr:twoCellAnchor>
    <xdr:from>
      <xdr:col>45</xdr:col>
      <xdr:colOff>492124</xdr:colOff>
      <xdr:row>32</xdr:row>
      <xdr:rowOff>153315</xdr:rowOff>
    </xdr:from>
    <xdr:to>
      <xdr:col>47</xdr:col>
      <xdr:colOff>2194413</xdr:colOff>
      <xdr:row>47</xdr:row>
      <xdr:rowOff>148919</xdr:rowOff>
    </xdr:to>
    <xdr:graphicFrame macro="">
      <xdr:nvGraphicFramePr>
        <xdr:cNvPr id="12" name="Chart 11">
          <a:extLst>
            <a:ext uri="{FF2B5EF4-FFF2-40B4-BE49-F238E27FC236}">
              <a16:creationId xmlns:a16="http://schemas.microsoft.com/office/drawing/2014/main" id="{00000000-0008-0000-0200-00000C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22</xdr:col>
      <xdr:colOff>108856</xdr:colOff>
      <xdr:row>14</xdr:row>
      <xdr:rowOff>108857</xdr:rowOff>
    </xdr:from>
    <xdr:to>
      <xdr:col>24</xdr:col>
      <xdr:colOff>1673085</xdr:colOff>
      <xdr:row>28</xdr:row>
      <xdr:rowOff>183928</xdr:rowOff>
    </xdr:to>
    <xdr:graphicFrame macro="">
      <xdr:nvGraphicFramePr>
        <xdr:cNvPr id="31" name="Chart 30">
          <a:extLst>
            <a:ext uri="{FF2B5EF4-FFF2-40B4-BE49-F238E27FC236}">
              <a16:creationId xmlns:a16="http://schemas.microsoft.com/office/drawing/2014/main" id="{00000000-0008-0000-0200-00001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26</xdr:col>
      <xdr:colOff>734786</xdr:colOff>
      <xdr:row>52</xdr:row>
      <xdr:rowOff>0</xdr:rowOff>
    </xdr:from>
    <xdr:to>
      <xdr:col>30</xdr:col>
      <xdr:colOff>579912</xdr:colOff>
      <xdr:row>83</xdr:row>
      <xdr:rowOff>80480</xdr:rowOff>
    </xdr:to>
    <xdr:graphicFrame macro="">
      <xdr:nvGraphicFramePr>
        <xdr:cNvPr id="3072" name="Chart 3071">
          <a:extLst>
            <a:ext uri="{FF2B5EF4-FFF2-40B4-BE49-F238E27FC236}">
              <a16:creationId xmlns:a16="http://schemas.microsoft.com/office/drawing/2014/main" id="{00000000-0008-0000-0200-0000000C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cdr:x>
      <cdr:y>0</cdr:y>
    </cdr:from>
    <cdr:to>
      <cdr:x>0.06237</cdr:x>
      <cdr:y>0.12961</cdr:y>
    </cdr:to>
    <cdr:pic>
      <cdr:nvPicPr>
        <cdr:cNvPr id="3" name="chart">
          <a:extLst xmlns:a="http://schemas.openxmlformats.org/drawingml/2006/main">
            <a:ext uri="{FF2B5EF4-FFF2-40B4-BE49-F238E27FC236}">
              <a16:creationId xmlns:a16="http://schemas.microsoft.com/office/drawing/2014/main" id="{D872D637-AC0A-0313-4F8E-CC2361971937}"/>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314286" cy="266667"/>
        </a:xfrm>
        <a:prstGeom xmlns:a="http://schemas.openxmlformats.org/drawingml/2006/main" prst="rect">
          <a:avLst/>
        </a:prstGeom>
      </cdr:spPr>
    </cdr:pic>
  </cdr:relSizeAnchor>
  <cdr:relSizeAnchor xmlns:cdr="http://schemas.openxmlformats.org/drawingml/2006/chartDrawing">
    <cdr:from>
      <cdr:x>0.07183</cdr:x>
      <cdr:y>0</cdr:y>
    </cdr:from>
    <cdr:to>
      <cdr:x>0.13421</cdr:x>
      <cdr:y>0.12961</cdr:y>
    </cdr:to>
    <cdr:pic>
      <cdr:nvPicPr>
        <cdr:cNvPr id="4" name="chart">
          <a:extLst xmlns:a="http://schemas.openxmlformats.org/drawingml/2006/main">
            <a:ext uri="{FF2B5EF4-FFF2-40B4-BE49-F238E27FC236}">
              <a16:creationId xmlns:a16="http://schemas.microsoft.com/office/drawing/2014/main" id="{10266254-FD81-F99C-6EC0-BDDE655EBAC5}"/>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361950" y="0"/>
          <a:ext cx="314286" cy="266667"/>
        </a:xfrm>
        <a:prstGeom xmlns:a="http://schemas.openxmlformats.org/drawingml/2006/main" prst="rect">
          <a:avLst/>
        </a:prstGeom>
      </cdr:spPr>
    </cdr:pic>
  </cdr:relSizeAnchor>
</c:userShapes>
</file>

<file path=xl/drawings/drawing3.xml><?xml version="1.0" encoding="utf-8"?>
<c:userShapes xmlns:c="http://schemas.openxmlformats.org/drawingml/2006/chart">
  <cdr:relSizeAnchor xmlns:cdr="http://schemas.openxmlformats.org/drawingml/2006/chartDrawing">
    <cdr:from>
      <cdr:x>0</cdr:x>
      <cdr:y>0</cdr:y>
    </cdr:from>
    <cdr:to>
      <cdr:x>0.06547</cdr:x>
      <cdr:y>0.14413</cdr:y>
    </cdr:to>
    <cdr:pic>
      <cdr:nvPicPr>
        <cdr:cNvPr id="2" name="chart">
          <a:extLst xmlns:a="http://schemas.openxmlformats.org/drawingml/2006/main">
            <a:ext uri="{FF2B5EF4-FFF2-40B4-BE49-F238E27FC236}">
              <a16:creationId xmlns:a16="http://schemas.microsoft.com/office/drawing/2014/main" id="{3AE5B1F9-6514-63FD-C9E6-C6956F239B0C}"/>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314286" cy="304762"/>
        </a:xfrm>
        <a:prstGeom xmlns:a="http://schemas.openxmlformats.org/drawingml/2006/main" prst="rect">
          <a:avLst/>
        </a:prstGeom>
      </cdr:spPr>
    </cdr:pic>
  </cdr:relSizeAnchor>
  <cdr:relSizeAnchor xmlns:cdr="http://schemas.openxmlformats.org/drawingml/2006/chartDrawing">
    <cdr:from>
      <cdr:x>0.10913</cdr:x>
      <cdr:y>0</cdr:y>
    </cdr:from>
    <cdr:to>
      <cdr:x>0.1746</cdr:x>
      <cdr:y>0.14413</cdr:y>
    </cdr:to>
    <cdr:pic>
      <cdr:nvPicPr>
        <cdr:cNvPr id="3" name="chart">
          <a:extLst xmlns:a="http://schemas.openxmlformats.org/drawingml/2006/main">
            <a:ext uri="{FF2B5EF4-FFF2-40B4-BE49-F238E27FC236}">
              <a16:creationId xmlns:a16="http://schemas.microsoft.com/office/drawing/2014/main" id="{DC94B919-E8F0-461C-D067-A020EC534BA9}"/>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523875" y="0"/>
          <a:ext cx="314286" cy="304762"/>
        </a:xfrm>
        <a:prstGeom xmlns:a="http://schemas.openxmlformats.org/drawingml/2006/main" prst="rect">
          <a:avLst/>
        </a:prstGeom>
      </cdr:spPr>
    </cdr:pic>
  </cdr:relSizeAnchor>
</c:userShapes>
</file>

<file path=xl/drawings/drawing4.xml><?xml version="1.0" encoding="utf-8"?>
<xdr:wsDr xmlns:xdr="http://schemas.openxmlformats.org/drawingml/2006/spreadsheetDrawing" xmlns:a="http://schemas.openxmlformats.org/drawingml/2006/main">
  <xdr:twoCellAnchor>
    <xdr:from>
      <xdr:col>23</xdr:col>
      <xdr:colOff>383253</xdr:colOff>
      <xdr:row>26</xdr:row>
      <xdr:rowOff>1450</xdr:rowOff>
    </xdr:from>
    <xdr:to>
      <xdr:col>48</xdr:col>
      <xdr:colOff>228634</xdr:colOff>
      <xdr:row>67</xdr:row>
      <xdr:rowOff>145486</xdr:rowOff>
    </xdr:to>
    <xdr:grpSp>
      <xdr:nvGrpSpPr>
        <xdr:cNvPr id="54" name="Group 53">
          <a:extLst>
            <a:ext uri="{FF2B5EF4-FFF2-40B4-BE49-F238E27FC236}">
              <a16:creationId xmlns:a16="http://schemas.microsoft.com/office/drawing/2014/main" id="{00000000-0008-0000-0300-000036000000}"/>
            </a:ext>
          </a:extLst>
        </xdr:cNvPr>
        <xdr:cNvGrpSpPr/>
      </xdr:nvGrpSpPr>
      <xdr:grpSpPr>
        <a:xfrm>
          <a:off x="16064411" y="5215134"/>
          <a:ext cx="16890118" cy="8365615"/>
          <a:chOff x="18480753" y="4232138"/>
          <a:chExt cx="17208662" cy="8287911"/>
        </a:xfrm>
      </xdr:grpSpPr>
      <xdr:sp macro="" textlink="">
        <xdr:nvSpPr>
          <xdr:cNvPr id="3" name="Rectangle: Rounded Corners 2">
            <a:extLst>
              <a:ext uri="{FF2B5EF4-FFF2-40B4-BE49-F238E27FC236}">
                <a16:creationId xmlns:a16="http://schemas.microsoft.com/office/drawing/2014/main" id="{00000000-0008-0000-0300-000003000000}"/>
              </a:ext>
            </a:extLst>
          </xdr:cNvPr>
          <xdr:cNvSpPr/>
        </xdr:nvSpPr>
        <xdr:spPr>
          <a:xfrm>
            <a:off x="18480753" y="4232138"/>
            <a:ext cx="17208662" cy="8287911"/>
          </a:xfrm>
          <a:prstGeom prst="roundRect">
            <a:avLst>
              <a:gd name="adj" fmla="val 1112"/>
            </a:avLst>
          </a:prstGeom>
          <a:ln/>
        </xdr:spPr>
        <xdr:style>
          <a:lnRef idx="0">
            <a:schemeClr val="accent5"/>
          </a:lnRef>
          <a:fillRef idx="3">
            <a:schemeClr val="accent5"/>
          </a:fillRef>
          <a:effectRef idx="3">
            <a:schemeClr val="accent5"/>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grpSp>
        <xdr:nvGrpSpPr>
          <xdr:cNvPr id="53" name="Group 52">
            <a:extLst>
              <a:ext uri="{FF2B5EF4-FFF2-40B4-BE49-F238E27FC236}">
                <a16:creationId xmlns:a16="http://schemas.microsoft.com/office/drawing/2014/main" id="{00000000-0008-0000-0300-000035000000}"/>
              </a:ext>
            </a:extLst>
          </xdr:cNvPr>
          <xdr:cNvGrpSpPr/>
        </xdr:nvGrpSpPr>
        <xdr:grpSpPr>
          <a:xfrm>
            <a:off x="18706089" y="4439602"/>
            <a:ext cx="16757990" cy="7872983"/>
            <a:chOff x="18706089" y="4439601"/>
            <a:chExt cx="16757990" cy="7872983"/>
          </a:xfrm>
        </xdr:grpSpPr>
        <xdr:grpSp>
          <xdr:nvGrpSpPr>
            <xdr:cNvPr id="5" name="Group 4">
              <a:extLst>
                <a:ext uri="{FF2B5EF4-FFF2-40B4-BE49-F238E27FC236}">
                  <a16:creationId xmlns:a16="http://schemas.microsoft.com/office/drawing/2014/main" id="{00000000-0008-0000-0300-000005000000}"/>
                </a:ext>
              </a:extLst>
            </xdr:cNvPr>
            <xdr:cNvGrpSpPr/>
          </xdr:nvGrpSpPr>
          <xdr:grpSpPr>
            <a:xfrm>
              <a:off x="18706089" y="9408729"/>
              <a:ext cx="16757990" cy="2903855"/>
              <a:chOff x="5881386" y="6281106"/>
              <a:chExt cx="17234221" cy="2961699"/>
            </a:xfrm>
          </xdr:grpSpPr>
          <xdr:sp macro="" textlink="">
            <xdr:nvSpPr>
              <xdr:cNvPr id="39" name="Rectangle: Rounded Corners 38">
                <a:extLst>
                  <a:ext uri="{FF2B5EF4-FFF2-40B4-BE49-F238E27FC236}">
                    <a16:creationId xmlns:a16="http://schemas.microsoft.com/office/drawing/2014/main" id="{00000000-0008-0000-0300-000027000000}"/>
                  </a:ext>
                </a:extLst>
              </xdr:cNvPr>
              <xdr:cNvSpPr/>
            </xdr:nvSpPr>
            <xdr:spPr>
              <a:xfrm>
                <a:off x="5881386" y="6313196"/>
                <a:ext cx="4266879" cy="2929609"/>
              </a:xfrm>
              <a:prstGeom prst="roundRect">
                <a:avLst>
                  <a:gd name="adj" fmla="val 3303"/>
                </a:avLst>
              </a:prstGeom>
              <a:gradFill flip="none" rotWithShape="1">
                <a:gsLst>
                  <a:gs pos="0">
                    <a:schemeClr val="accent6">
                      <a:lumMod val="40000"/>
                      <a:lumOff val="60000"/>
                      <a:tint val="66000"/>
                      <a:satMod val="160000"/>
                    </a:schemeClr>
                  </a:gs>
                  <a:gs pos="50000">
                    <a:schemeClr val="accent6">
                      <a:lumMod val="40000"/>
                      <a:lumOff val="60000"/>
                      <a:tint val="44500"/>
                      <a:satMod val="160000"/>
                    </a:schemeClr>
                  </a:gs>
                  <a:gs pos="100000">
                    <a:schemeClr val="accent6">
                      <a:lumMod val="40000"/>
                      <a:lumOff val="60000"/>
                      <a:tint val="23500"/>
                      <a:satMod val="160000"/>
                    </a:schemeClr>
                  </a:gs>
                </a:gsLst>
                <a:lin ang="2700000" scaled="1"/>
                <a:tileRect/>
              </a:gra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l" defTabSz="914400" rtl="0" eaLnBrk="1" latinLnBrk="0" hangingPunct="1"/>
                <a:endParaRPr lang="en-IN" sz="3800" kern="1200">
                  <a:solidFill>
                    <a:srgbClr val="7030A0"/>
                  </a:solidFill>
                  <a:latin typeface="Lato Black" panose="020F0A02020204030203" pitchFamily="34" charset="0"/>
                  <a:ea typeface="+mn-ea"/>
                  <a:cs typeface="+mn-cs"/>
                </a:endParaRPr>
              </a:p>
            </xdr:txBody>
          </xdr:sp>
          <xdr:graphicFrame macro="">
            <xdr:nvGraphicFramePr>
              <xdr:cNvPr id="40" name="Chart 39">
                <a:extLst>
                  <a:ext uri="{FF2B5EF4-FFF2-40B4-BE49-F238E27FC236}">
                    <a16:creationId xmlns:a16="http://schemas.microsoft.com/office/drawing/2014/main" id="{00000000-0008-0000-0300-000028000000}"/>
                  </a:ext>
                </a:extLst>
              </xdr:cNvPr>
              <xdr:cNvGraphicFramePr>
                <a:graphicFrameLocks/>
              </xdr:cNvGraphicFramePr>
            </xdr:nvGraphicFramePr>
            <xdr:xfrm>
              <a:off x="5933672" y="6379325"/>
              <a:ext cx="4128737" cy="2760665"/>
            </xdr:xfrm>
            <a:graphic>
              <a:graphicData uri="http://schemas.openxmlformats.org/drawingml/2006/chart">
                <c:chart xmlns:c="http://schemas.openxmlformats.org/drawingml/2006/chart" xmlns:r="http://schemas.openxmlformats.org/officeDocument/2006/relationships" r:id="rId1"/>
              </a:graphicData>
            </a:graphic>
          </xdr:graphicFrame>
          <xdr:sp macro="" textlink="">
            <xdr:nvSpPr>
              <xdr:cNvPr id="41" name="Rectangle: Rounded Corners 40">
                <a:extLst>
                  <a:ext uri="{FF2B5EF4-FFF2-40B4-BE49-F238E27FC236}">
                    <a16:creationId xmlns:a16="http://schemas.microsoft.com/office/drawing/2014/main" id="{00000000-0008-0000-0300-000029000000}"/>
                  </a:ext>
                </a:extLst>
              </xdr:cNvPr>
              <xdr:cNvSpPr/>
            </xdr:nvSpPr>
            <xdr:spPr>
              <a:xfrm>
                <a:off x="10203833" y="6315869"/>
                <a:ext cx="4266879" cy="2926936"/>
              </a:xfrm>
              <a:prstGeom prst="roundRect">
                <a:avLst>
                  <a:gd name="adj" fmla="val 3303"/>
                </a:avLst>
              </a:prstGeom>
              <a:gradFill flip="none" rotWithShape="1">
                <a:gsLst>
                  <a:gs pos="0">
                    <a:schemeClr val="accent6">
                      <a:lumMod val="40000"/>
                      <a:lumOff val="60000"/>
                      <a:tint val="66000"/>
                      <a:satMod val="160000"/>
                    </a:schemeClr>
                  </a:gs>
                  <a:gs pos="50000">
                    <a:schemeClr val="accent6">
                      <a:lumMod val="40000"/>
                      <a:lumOff val="60000"/>
                      <a:tint val="44500"/>
                      <a:satMod val="160000"/>
                    </a:schemeClr>
                  </a:gs>
                  <a:gs pos="100000">
                    <a:schemeClr val="accent6">
                      <a:lumMod val="40000"/>
                      <a:lumOff val="60000"/>
                      <a:tint val="23500"/>
                      <a:satMod val="160000"/>
                    </a:schemeClr>
                  </a:gs>
                </a:gsLst>
                <a:lin ang="2700000" scaled="1"/>
                <a:tileRect/>
              </a:gra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l" defTabSz="914400" rtl="0" eaLnBrk="1" latinLnBrk="0" hangingPunct="1"/>
                <a:endParaRPr lang="en-IN" sz="3800" kern="1200">
                  <a:solidFill>
                    <a:srgbClr val="7030A0"/>
                  </a:solidFill>
                  <a:latin typeface="Lato Black" panose="020F0A02020204030203" pitchFamily="34" charset="0"/>
                  <a:ea typeface="+mn-ea"/>
                  <a:cs typeface="+mn-cs"/>
                </a:endParaRPr>
              </a:p>
            </xdr:txBody>
          </xdr:sp>
          <xdr:graphicFrame macro="">
            <xdr:nvGraphicFramePr>
              <xdr:cNvPr id="42" name="Chart 41">
                <a:extLst>
                  <a:ext uri="{FF2B5EF4-FFF2-40B4-BE49-F238E27FC236}">
                    <a16:creationId xmlns:a16="http://schemas.microsoft.com/office/drawing/2014/main" id="{00000000-0008-0000-0300-00002A000000}"/>
                  </a:ext>
                </a:extLst>
              </xdr:cNvPr>
              <xdr:cNvGraphicFramePr>
                <a:graphicFrameLocks/>
              </xdr:cNvGraphicFramePr>
            </xdr:nvGraphicFramePr>
            <xdr:xfrm>
              <a:off x="10233109" y="6377373"/>
              <a:ext cx="4147791" cy="2777173"/>
            </xdr:xfrm>
            <a:graphic>
              <a:graphicData uri="http://schemas.openxmlformats.org/drawingml/2006/chart">
                <c:chart xmlns:c="http://schemas.openxmlformats.org/drawingml/2006/chart" xmlns:r="http://schemas.openxmlformats.org/officeDocument/2006/relationships" r:id="rId2"/>
              </a:graphicData>
            </a:graphic>
          </xdr:graphicFrame>
          <xdr:sp macro="" textlink="">
            <xdr:nvSpPr>
              <xdr:cNvPr id="43" name="Rectangle: Rounded Corners 42">
                <a:extLst>
                  <a:ext uri="{FF2B5EF4-FFF2-40B4-BE49-F238E27FC236}">
                    <a16:creationId xmlns:a16="http://schemas.microsoft.com/office/drawing/2014/main" id="{00000000-0008-0000-0300-00002B000000}"/>
                  </a:ext>
                </a:extLst>
              </xdr:cNvPr>
              <xdr:cNvSpPr/>
            </xdr:nvSpPr>
            <xdr:spPr>
              <a:xfrm>
                <a:off x="14526280" y="6315869"/>
                <a:ext cx="4266879" cy="2926936"/>
              </a:xfrm>
              <a:prstGeom prst="roundRect">
                <a:avLst>
                  <a:gd name="adj" fmla="val 3303"/>
                </a:avLst>
              </a:prstGeom>
              <a:gradFill flip="none" rotWithShape="1">
                <a:gsLst>
                  <a:gs pos="0">
                    <a:schemeClr val="accent6">
                      <a:lumMod val="40000"/>
                      <a:lumOff val="60000"/>
                      <a:tint val="66000"/>
                      <a:satMod val="160000"/>
                    </a:schemeClr>
                  </a:gs>
                  <a:gs pos="50000">
                    <a:schemeClr val="accent6">
                      <a:lumMod val="40000"/>
                      <a:lumOff val="60000"/>
                      <a:tint val="44500"/>
                      <a:satMod val="160000"/>
                    </a:schemeClr>
                  </a:gs>
                  <a:gs pos="100000">
                    <a:schemeClr val="accent6">
                      <a:lumMod val="40000"/>
                      <a:lumOff val="60000"/>
                      <a:tint val="23500"/>
                      <a:satMod val="160000"/>
                    </a:schemeClr>
                  </a:gs>
                </a:gsLst>
                <a:lin ang="2700000" scaled="1"/>
                <a:tileRect/>
              </a:gra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l" defTabSz="914400" rtl="0" eaLnBrk="1" latinLnBrk="0" hangingPunct="1"/>
                <a:endParaRPr lang="en-IN" sz="3800" kern="1200">
                  <a:solidFill>
                    <a:srgbClr val="7030A0"/>
                  </a:solidFill>
                  <a:latin typeface="Lato Black" panose="020F0A02020204030203" pitchFamily="34" charset="0"/>
                  <a:ea typeface="+mn-ea"/>
                  <a:cs typeface="+mn-cs"/>
                </a:endParaRPr>
              </a:p>
            </xdr:txBody>
          </xdr:sp>
          <xdr:sp macro="" textlink="">
            <xdr:nvSpPr>
              <xdr:cNvPr id="44" name="Rectangle: Rounded Corners 43">
                <a:extLst>
                  <a:ext uri="{FF2B5EF4-FFF2-40B4-BE49-F238E27FC236}">
                    <a16:creationId xmlns:a16="http://schemas.microsoft.com/office/drawing/2014/main" id="{00000000-0008-0000-0300-00002C000000}"/>
                  </a:ext>
                </a:extLst>
              </xdr:cNvPr>
              <xdr:cNvSpPr/>
            </xdr:nvSpPr>
            <xdr:spPr>
              <a:xfrm>
                <a:off x="18848728" y="6315869"/>
                <a:ext cx="4266879" cy="2926936"/>
              </a:xfrm>
              <a:prstGeom prst="roundRect">
                <a:avLst>
                  <a:gd name="adj" fmla="val 3303"/>
                </a:avLst>
              </a:prstGeom>
              <a:gradFill flip="none" rotWithShape="1">
                <a:gsLst>
                  <a:gs pos="0">
                    <a:schemeClr val="accent6">
                      <a:lumMod val="40000"/>
                      <a:lumOff val="60000"/>
                      <a:tint val="66000"/>
                      <a:satMod val="160000"/>
                    </a:schemeClr>
                  </a:gs>
                  <a:gs pos="50000">
                    <a:schemeClr val="accent6">
                      <a:lumMod val="40000"/>
                      <a:lumOff val="60000"/>
                      <a:tint val="44500"/>
                      <a:satMod val="160000"/>
                    </a:schemeClr>
                  </a:gs>
                  <a:gs pos="100000">
                    <a:schemeClr val="accent6">
                      <a:lumMod val="40000"/>
                      <a:lumOff val="60000"/>
                      <a:tint val="23500"/>
                      <a:satMod val="160000"/>
                    </a:schemeClr>
                  </a:gs>
                </a:gsLst>
                <a:lin ang="2700000" scaled="1"/>
                <a:tileRect/>
              </a:gra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l" defTabSz="914400" rtl="0" eaLnBrk="1" latinLnBrk="0" hangingPunct="1"/>
                <a:endParaRPr lang="en-IN" sz="3800" kern="1200">
                  <a:solidFill>
                    <a:srgbClr val="7030A0"/>
                  </a:solidFill>
                  <a:latin typeface="Lato Black" panose="020F0A02020204030203" pitchFamily="34" charset="0"/>
                  <a:ea typeface="+mn-ea"/>
                  <a:cs typeface="+mn-cs"/>
                </a:endParaRPr>
              </a:p>
            </xdr:txBody>
          </xdr:sp>
          <xdr:graphicFrame macro="">
            <xdr:nvGraphicFramePr>
              <xdr:cNvPr id="45" name="Chart 44">
                <a:extLst>
                  <a:ext uri="{FF2B5EF4-FFF2-40B4-BE49-F238E27FC236}">
                    <a16:creationId xmlns:a16="http://schemas.microsoft.com/office/drawing/2014/main" id="{00000000-0008-0000-0300-00002D000000}"/>
                  </a:ext>
                </a:extLst>
              </xdr:cNvPr>
              <xdr:cNvGraphicFramePr>
                <a:graphicFrameLocks/>
              </xdr:cNvGraphicFramePr>
            </xdr:nvGraphicFramePr>
            <xdr:xfrm>
              <a:off x="14579600" y="6338315"/>
              <a:ext cx="4088848" cy="2856486"/>
            </xdr:xfrm>
            <a:graphic>
              <a:graphicData uri="http://schemas.openxmlformats.org/drawingml/2006/chart">
                <c:chart xmlns:c="http://schemas.openxmlformats.org/drawingml/2006/chart" xmlns:r="http://schemas.openxmlformats.org/officeDocument/2006/relationships" r:id="rId3"/>
              </a:graphicData>
            </a:graphic>
          </xdr:graphicFrame>
          <xdr:graphicFrame macro="">
            <xdr:nvGraphicFramePr>
              <xdr:cNvPr id="46" name="Chart 45">
                <a:extLst>
                  <a:ext uri="{FF2B5EF4-FFF2-40B4-BE49-F238E27FC236}">
                    <a16:creationId xmlns:a16="http://schemas.microsoft.com/office/drawing/2014/main" id="{00000000-0008-0000-0300-00002E000000}"/>
                  </a:ext>
                </a:extLst>
              </xdr:cNvPr>
              <xdr:cNvGraphicFramePr>
                <a:graphicFrameLocks/>
              </xdr:cNvGraphicFramePr>
            </xdr:nvGraphicFramePr>
            <xdr:xfrm>
              <a:off x="18832969" y="6281106"/>
              <a:ext cx="4172805" cy="2890504"/>
            </xdr:xfrm>
            <a:graphic>
              <a:graphicData uri="http://schemas.openxmlformats.org/drawingml/2006/chart">
                <c:chart xmlns:c="http://schemas.openxmlformats.org/drawingml/2006/chart" xmlns:r="http://schemas.openxmlformats.org/officeDocument/2006/relationships" r:id="rId4"/>
              </a:graphicData>
            </a:graphic>
          </xdr:graphicFrame>
          <mc:AlternateContent xmlns:mc="http://schemas.openxmlformats.org/markup-compatibility/2006">
            <mc:Choice xmlns:a14="http://schemas.microsoft.com/office/drawing/2010/main" Requires="a14">
              <xdr:sp macro="" textlink="">
                <xdr:nvSpPr>
                  <xdr:cNvPr id="12289" name="Check Box 1" hidden="1">
                    <a:extLst>
                      <a:ext uri="{63B3BB69-23CF-44E3-9099-C40C66FF867C}">
                        <a14:compatExt spid="_x0000_s12289"/>
                      </a:ext>
                      <a:ext uri="{FF2B5EF4-FFF2-40B4-BE49-F238E27FC236}">
                        <a16:creationId xmlns:a16="http://schemas.microsoft.com/office/drawing/2014/main" id="{00000000-0008-0000-0300-000001300000}"/>
                      </a:ext>
                    </a:extLst>
                  </xdr:cNvPr>
                  <xdr:cNvSpPr/>
                </xdr:nvSpPr>
                <xdr:spPr bwMode="auto">
                  <a:xfrm>
                    <a:off x="8699785" y="6417407"/>
                    <a:ext cx="600076" cy="30633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1100" b="0" i="0" u="none" strike="noStrike" baseline="0">
                        <a:solidFill>
                          <a:srgbClr val="000000"/>
                        </a:solidFill>
                        <a:latin typeface="Century Schoolbook"/>
                      </a:rPr>
                      <a:t>Sales</a:t>
                    </a:r>
                  </a:p>
                </xdr:txBody>
              </xdr:sp>
            </mc:Choice>
            <mc:Fallback/>
          </mc:AlternateContent>
          <mc:AlternateContent xmlns:mc="http://schemas.openxmlformats.org/markup-compatibility/2006">
            <mc:Choice xmlns:a14="http://schemas.microsoft.com/office/drawing/2010/main" Requires="a14">
              <xdr:sp macro="" textlink="">
                <xdr:nvSpPr>
                  <xdr:cNvPr id="12290" name="Check Box 2" hidden="1">
                    <a:extLst>
                      <a:ext uri="{63B3BB69-23CF-44E3-9099-C40C66FF867C}">
                        <a14:compatExt spid="_x0000_s12290"/>
                      </a:ext>
                      <a:ext uri="{FF2B5EF4-FFF2-40B4-BE49-F238E27FC236}">
                        <a16:creationId xmlns:a16="http://schemas.microsoft.com/office/drawing/2014/main" id="{00000000-0008-0000-0300-000002300000}"/>
                      </a:ext>
                    </a:extLst>
                  </xdr:cNvPr>
                  <xdr:cNvSpPr/>
                </xdr:nvSpPr>
                <xdr:spPr bwMode="auto">
                  <a:xfrm>
                    <a:off x="9447049" y="6415261"/>
                    <a:ext cx="742951" cy="30847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1100" b="0" i="0" u="none" strike="noStrike" baseline="0">
                        <a:solidFill>
                          <a:srgbClr val="000000"/>
                        </a:solidFill>
                        <a:latin typeface="Century Schoolbook"/>
                      </a:rPr>
                      <a:t>Profit</a:t>
                    </a:r>
                  </a:p>
                </xdr:txBody>
              </xdr:sp>
            </mc:Choice>
            <mc:Fallback/>
          </mc:AlternateContent>
          <mc:AlternateContent xmlns:mc="http://schemas.openxmlformats.org/markup-compatibility/2006">
            <mc:Choice xmlns:a14="http://schemas.microsoft.com/office/drawing/2010/main" Requires="a14">
              <xdr:sp macro="" textlink="">
                <xdr:nvSpPr>
                  <xdr:cNvPr id="12291" name="Check Box 3" hidden="1">
                    <a:extLst>
                      <a:ext uri="{63B3BB69-23CF-44E3-9099-C40C66FF867C}">
                        <a14:compatExt spid="_x0000_s12291"/>
                      </a:ext>
                      <a:ext uri="{FF2B5EF4-FFF2-40B4-BE49-F238E27FC236}">
                        <a16:creationId xmlns:a16="http://schemas.microsoft.com/office/drawing/2014/main" id="{00000000-0008-0000-0300-000003300000}"/>
                      </a:ext>
                    </a:extLst>
                  </xdr:cNvPr>
                  <xdr:cNvSpPr/>
                </xdr:nvSpPr>
                <xdr:spPr bwMode="auto">
                  <a:xfrm>
                    <a:off x="16991192" y="6400276"/>
                    <a:ext cx="742950" cy="30633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1100" b="0" i="0" u="none" strike="noStrike" baseline="0">
                        <a:solidFill>
                          <a:srgbClr val="000000"/>
                        </a:solidFill>
                        <a:latin typeface="Century Schoolbook"/>
                      </a:rPr>
                      <a:t>Sales</a:t>
                    </a:r>
                  </a:p>
                </xdr:txBody>
              </xdr:sp>
            </mc:Choice>
            <mc:Fallback/>
          </mc:AlternateContent>
          <mc:AlternateContent xmlns:mc="http://schemas.openxmlformats.org/markup-compatibility/2006">
            <mc:Choice xmlns:a14="http://schemas.microsoft.com/office/drawing/2010/main" Requires="a14">
              <xdr:sp macro="" textlink="">
                <xdr:nvSpPr>
                  <xdr:cNvPr id="12292" name="Check Box 4" hidden="1">
                    <a:extLst>
                      <a:ext uri="{63B3BB69-23CF-44E3-9099-C40C66FF867C}">
                        <a14:compatExt spid="_x0000_s12292"/>
                      </a:ext>
                      <a:ext uri="{FF2B5EF4-FFF2-40B4-BE49-F238E27FC236}">
                        <a16:creationId xmlns:a16="http://schemas.microsoft.com/office/drawing/2014/main" id="{00000000-0008-0000-0300-000004300000}"/>
                      </a:ext>
                    </a:extLst>
                  </xdr:cNvPr>
                  <xdr:cNvSpPr/>
                </xdr:nvSpPr>
                <xdr:spPr bwMode="auto">
                  <a:xfrm>
                    <a:off x="17657941" y="6400276"/>
                    <a:ext cx="676275" cy="30633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1100" b="0" i="0" u="none" strike="noStrike" baseline="0">
                        <a:solidFill>
                          <a:srgbClr val="000000"/>
                        </a:solidFill>
                        <a:latin typeface="Century Schoolbook"/>
                      </a:rPr>
                      <a:t>Profit</a:t>
                    </a:r>
                  </a:p>
                </xdr:txBody>
              </xdr:sp>
            </mc:Choice>
            <mc:Fallback/>
          </mc:AlternateContent>
        </xdr:grpSp>
        <xdr:grpSp>
          <xdr:nvGrpSpPr>
            <xdr:cNvPr id="7" name="Group 6">
              <a:extLst>
                <a:ext uri="{FF2B5EF4-FFF2-40B4-BE49-F238E27FC236}">
                  <a16:creationId xmlns:a16="http://schemas.microsoft.com/office/drawing/2014/main" id="{00000000-0008-0000-0300-000007000000}"/>
                </a:ext>
              </a:extLst>
            </xdr:cNvPr>
            <xdr:cNvGrpSpPr/>
          </xdr:nvGrpSpPr>
          <xdr:grpSpPr>
            <a:xfrm>
              <a:off x="18706089" y="5448743"/>
              <a:ext cx="16735143" cy="968527"/>
              <a:chOff x="5907145" y="2052497"/>
              <a:chExt cx="16529370" cy="1000243"/>
            </a:xfrm>
          </xdr:grpSpPr>
          <xdr:sp macro="" textlink="">
            <xdr:nvSpPr>
              <xdr:cNvPr id="18" name="Rectangle: Rounded Corners 17">
                <a:extLst>
                  <a:ext uri="{FF2B5EF4-FFF2-40B4-BE49-F238E27FC236}">
                    <a16:creationId xmlns:a16="http://schemas.microsoft.com/office/drawing/2014/main" id="{00000000-0008-0000-0300-000012000000}"/>
                  </a:ext>
                </a:extLst>
              </xdr:cNvPr>
              <xdr:cNvSpPr/>
            </xdr:nvSpPr>
            <xdr:spPr>
              <a:xfrm>
                <a:off x="5907145" y="2075677"/>
                <a:ext cx="7233258" cy="977063"/>
              </a:xfrm>
              <a:prstGeom prst="roundRect">
                <a:avLst>
                  <a:gd name="adj" fmla="val 6048"/>
                </a:avLst>
              </a:prstGeom>
              <a:gradFill flip="none" rotWithShape="1">
                <a:gsLst>
                  <a:gs pos="0">
                    <a:schemeClr val="accent6">
                      <a:lumMod val="40000"/>
                      <a:lumOff val="60000"/>
                      <a:tint val="66000"/>
                      <a:satMod val="160000"/>
                    </a:schemeClr>
                  </a:gs>
                  <a:gs pos="50000">
                    <a:schemeClr val="accent6">
                      <a:lumMod val="40000"/>
                      <a:lumOff val="60000"/>
                      <a:tint val="44500"/>
                      <a:satMod val="160000"/>
                    </a:schemeClr>
                  </a:gs>
                  <a:gs pos="100000">
                    <a:schemeClr val="accent6">
                      <a:lumMod val="40000"/>
                      <a:lumOff val="60000"/>
                      <a:tint val="23500"/>
                      <a:satMod val="160000"/>
                    </a:schemeClr>
                  </a:gs>
                </a:gsLst>
                <a:lin ang="2700000" scaled="1"/>
                <a:tileRect/>
              </a:gra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l" defTabSz="914400" rtl="0" eaLnBrk="1" latinLnBrk="0" hangingPunct="1"/>
                <a:endParaRPr lang="en-IN" sz="3800" kern="1200">
                  <a:solidFill>
                    <a:srgbClr val="7030A0"/>
                  </a:solidFill>
                  <a:latin typeface="Lato Black" panose="020F0A02020204030203" pitchFamily="34" charset="0"/>
                  <a:ea typeface="+mn-ea"/>
                  <a:cs typeface="+mn-cs"/>
                </a:endParaRPr>
              </a:p>
            </xdr:txBody>
          </xdr:sp>
          <xdr:sp macro="" textlink="">
            <xdr:nvSpPr>
              <xdr:cNvPr id="19" name="Rectangle: Rounded Corners 18">
                <a:extLst>
                  <a:ext uri="{FF2B5EF4-FFF2-40B4-BE49-F238E27FC236}">
                    <a16:creationId xmlns:a16="http://schemas.microsoft.com/office/drawing/2014/main" id="{00000000-0008-0000-0300-000013000000}"/>
                  </a:ext>
                </a:extLst>
              </xdr:cNvPr>
              <xdr:cNvSpPr/>
            </xdr:nvSpPr>
            <xdr:spPr>
              <a:xfrm>
                <a:off x="13221331" y="2079322"/>
                <a:ext cx="3008376" cy="973418"/>
              </a:xfrm>
              <a:prstGeom prst="roundRect">
                <a:avLst>
                  <a:gd name="adj" fmla="val 6048"/>
                </a:avLst>
              </a:prstGeom>
              <a:gradFill flip="none" rotWithShape="1">
                <a:gsLst>
                  <a:gs pos="0">
                    <a:schemeClr val="accent6">
                      <a:lumMod val="40000"/>
                      <a:lumOff val="60000"/>
                      <a:tint val="66000"/>
                      <a:satMod val="160000"/>
                    </a:schemeClr>
                  </a:gs>
                  <a:gs pos="50000">
                    <a:schemeClr val="accent6">
                      <a:lumMod val="40000"/>
                      <a:lumOff val="60000"/>
                      <a:tint val="44500"/>
                      <a:satMod val="160000"/>
                    </a:schemeClr>
                  </a:gs>
                  <a:gs pos="100000">
                    <a:schemeClr val="accent6">
                      <a:lumMod val="40000"/>
                      <a:lumOff val="60000"/>
                      <a:tint val="23500"/>
                      <a:satMod val="160000"/>
                    </a:schemeClr>
                  </a:gs>
                </a:gsLst>
                <a:lin ang="2700000" scaled="1"/>
                <a:tileRect/>
              </a:gra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l" defTabSz="914400" rtl="0" eaLnBrk="1" latinLnBrk="0" hangingPunct="1"/>
                <a:endParaRPr lang="en-IN" sz="3800" kern="1200">
                  <a:solidFill>
                    <a:srgbClr val="7030A0"/>
                  </a:solidFill>
                  <a:latin typeface="Lato Black" panose="020F0A02020204030203" pitchFamily="34" charset="0"/>
                  <a:ea typeface="+mn-ea"/>
                  <a:cs typeface="+mn-cs"/>
                </a:endParaRPr>
              </a:p>
            </xdr:txBody>
          </xdr:sp>
          <xdr:sp macro="" textlink="">
            <xdr:nvSpPr>
              <xdr:cNvPr id="20" name="Rectangle: Rounded Corners 19">
                <a:extLst>
                  <a:ext uri="{FF2B5EF4-FFF2-40B4-BE49-F238E27FC236}">
                    <a16:creationId xmlns:a16="http://schemas.microsoft.com/office/drawing/2014/main" id="{00000000-0008-0000-0300-000014000000}"/>
                  </a:ext>
                </a:extLst>
              </xdr:cNvPr>
              <xdr:cNvSpPr/>
            </xdr:nvSpPr>
            <xdr:spPr>
              <a:xfrm>
                <a:off x="16310635" y="2075677"/>
                <a:ext cx="3008376" cy="977063"/>
              </a:xfrm>
              <a:prstGeom prst="roundRect">
                <a:avLst>
                  <a:gd name="adj" fmla="val 6048"/>
                </a:avLst>
              </a:prstGeom>
              <a:gradFill flip="none" rotWithShape="1">
                <a:gsLst>
                  <a:gs pos="0">
                    <a:schemeClr val="accent6">
                      <a:lumMod val="40000"/>
                      <a:lumOff val="60000"/>
                      <a:tint val="66000"/>
                      <a:satMod val="160000"/>
                    </a:schemeClr>
                  </a:gs>
                  <a:gs pos="50000">
                    <a:schemeClr val="accent6">
                      <a:lumMod val="40000"/>
                      <a:lumOff val="60000"/>
                      <a:tint val="44500"/>
                      <a:satMod val="160000"/>
                    </a:schemeClr>
                  </a:gs>
                  <a:gs pos="100000">
                    <a:schemeClr val="accent6">
                      <a:lumMod val="40000"/>
                      <a:lumOff val="60000"/>
                      <a:tint val="23500"/>
                      <a:satMod val="160000"/>
                    </a:schemeClr>
                  </a:gs>
                </a:gsLst>
                <a:lin ang="2700000" scaled="1"/>
                <a:tileRect/>
              </a:gra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l" defTabSz="914400" rtl="0" eaLnBrk="1" latinLnBrk="0" hangingPunct="1"/>
                <a:endParaRPr lang="en-IN" sz="3800" kern="1200">
                  <a:solidFill>
                    <a:srgbClr val="7030A0"/>
                  </a:solidFill>
                  <a:latin typeface="Lato Black" panose="020F0A02020204030203" pitchFamily="34" charset="0"/>
                  <a:ea typeface="+mn-ea"/>
                  <a:cs typeface="+mn-cs"/>
                </a:endParaRPr>
              </a:p>
            </xdr:txBody>
          </xdr:sp>
          <xdr:sp macro="" textlink="">
            <xdr:nvSpPr>
              <xdr:cNvPr id="21" name="Rectangle: Rounded Corners 20">
                <a:extLst>
                  <a:ext uri="{FF2B5EF4-FFF2-40B4-BE49-F238E27FC236}">
                    <a16:creationId xmlns:a16="http://schemas.microsoft.com/office/drawing/2014/main" id="{00000000-0008-0000-0300-000015000000}"/>
                  </a:ext>
                </a:extLst>
              </xdr:cNvPr>
              <xdr:cNvSpPr/>
            </xdr:nvSpPr>
            <xdr:spPr>
              <a:xfrm>
                <a:off x="19399940" y="2075677"/>
                <a:ext cx="3009415" cy="977063"/>
              </a:xfrm>
              <a:prstGeom prst="roundRect">
                <a:avLst>
                  <a:gd name="adj" fmla="val 6048"/>
                </a:avLst>
              </a:prstGeom>
              <a:gradFill flip="none" rotWithShape="1">
                <a:gsLst>
                  <a:gs pos="0">
                    <a:schemeClr val="accent6">
                      <a:lumMod val="40000"/>
                      <a:lumOff val="60000"/>
                      <a:tint val="66000"/>
                      <a:satMod val="160000"/>
                    </a:schemeClr>
                  </a:gs>
                  <a:gs pos="50000">
                    <a:schemeClr val="accent6">
                      <a:lumMod val="40000"/>
                      <a:lumOff val="60000"/>
                      <a:tint val="44500"/>
                      <a:satMod val="160000"/>
                    </a:schemeClr>
                  </a:gs>
                  <a:gs pos="100000">
                    <a:schemeClr val="accent6">
                      <a:lumMod val="40000"/>
                      <a:lumOff val="60000"/>
                      <a:tint val="23500"/>
                      <a:satMod val="160000"/>
                    </a:schemeClr>
                  </a:gs>
                </a:gsLst>
                <a:lin ang="2700000" scaled="1"/>
                <a:tileRect/>
              </a:gra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l" defTabSz="914400" rtl="0" eaLnBrk="1" latinLnBrk="0" hangingPunct="1"/>
                <a:endParaRPr lang="en-IN" sz="3800" kern="1200">
                  <a:solidFill>
                    <a:srgbClr val="7030A0"/>
                  </a:solidFill>
                  <a:latin typeface="Lato Black" panose="020F0A02020204030203" pitchFamily="34" charset="0"/>
                  <a:ea typeface="+mn-ea"/>
                  <a:cs typeface="+mn-cs"/>
                </a:endParaRPr>
              </a:p>
            </xdr:txBody>
          </xdr:sp>
          <mc:AlternateContent xmlns:mc="http://schemas.openxmlformats.org/markup-compatibility/2006" xmlns:a14="http://schemas.microsoft.com/office/drawing/2010/main">
            <mc:Choice Requires="a14">
              <xdr:graphicFrame macro="">
                <xdr:nvGraphicFramePr>
                  <xdr:cNvPr id="22" name="Month 2">
                    <a:extLst>
                      <a:ext uri="{FF2B5EF4-FFF2-40B4-BE49-F238E27FC236}">
                        <a16:creationId xmlns:a16="http://schemas.microsoft.com/office/drawing/2014/main" id="{00000000-0008-0000-0300-000016000000}"/>
                      </a:ext>
                    </a:extLst>
                  </xdr:cNvPr>
                  <xdr:cNvGraphicFramePr/>
                </xdr:nvGraphicFramePr>
                <xdr:xfrm>
                  <a:off x="5982947" y="2138514"/>
                  <a:ext cx="7136991" cy="879171"/>
                </xdr:xfrm>
                <a:graphic>
                  <a:graphicData uri="http://schemas.microsoft.com/office/drawing/2010/slicer">
                    <sle:slicer xmlns:sle="http://schemas.microsoft.com/office/drawing/2010/slicer" name="Month 2"/>
                  </a:graphicData>
                </a:graphic>
              </xdr:graphicFrame>
            </mc:Choice>
            <mc:Fallback xmlns="">
              <xdr:sp macro="" textlink="">
                <xdr:nvSpPr>
                  <xdr:cNvPr id="0" name=""/>
                  <xdr:cNvSpPr>
                    <a:spLocks noTextEdit="1"/>
                  </xdr:cNvSpPr>
                </xdr:nvSpPr>
                <xdr:spPr>
                  <a:xfrm>
                    <a:off x="16454903" y="6613926"/>
                    <a:ext cx="7134184" cy="87053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sp macro="" textlink="'Pivot Table'!D3">
            <xdr:nvSpPr>
              <xdr:cNvPr id="23" name="TextBox 22">
                <a:extLst>
                  <a:ext uri="{FF2B5EF4-FFF2-40B4-BE49-F238E27FC236}">
                    <a16:creationId xmlns:a16="http://schemas.microsoft.com/office/drawing/2014/main" id="{00000000-0008-0000-0300-000017000000}"/>
                  </a:ext>
                </a:extLst>
              </xdr:cNvPr>
              <xdr:cNvSpPr txBox="1"/>
            </xdr:nvSpPr>
            <xdr:spPr>
              <a:xfrm>
                <a:off x="14221653" y="2133740"/>
                <a:ext cx="1834846" cy="39716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0EDB3E2-8010-40B1-AED8-9D63C40599D1}" type="TxLink">
                  <a:rPr lang="en-US" sz="1800" b="1" i="0" u="none" strike="noStrike">
                    <a:solidFill>
                      <a:schemeClr val="accent6">
                        <a:lumMod val="50000"/>
                      </a:schemeClr>
                    </a:solidFill>
                    <a:latin typeface="Century Schoolbook"/>
                  </a:rPr>
                  <a:pPr/>
                  <a:t>Total Sales</a:t>
                </a:fld>
                <a:endParaRPr lang="en-US" sz="1800" b="1">
                  <a:solidFill>
                    <a:schemeClr val="accent6">
                      <a:lumMod val="50000"/>
                    </a:schemeClr>
                  </a:solidFill>
                </a:endParaRPr>
              </a:p>
            </xdr:txBody>
          </xdr:sp>
          <xdr:sp macro="" textlink="'Pivot Table'!E3">
            <xdr:nvSpPr>
              <xdr:cNvPr id="24" name="TextBox 23">
                <a:extLst>
                  <a:ext uri="{FF2B5EF4-FFF2-40B4-BE49-F238E27FC236}">
                    <a16:creationId xmlns:a16="http://schemas.microsoft.com/office/drawing/2014/main" id="{00000000-0008-0000-0300-000018000000}"/>
                  </a:ext>
                </a:extLst>
              </xdr:cNvPr>
              <xdr:cNvSpPr txBox="1"/>
            </xdr:nvSpPr>
            <xdr:spPr>
              <a:xfrm>
                <a:off x="14354198" y="2616230"/>
                <a:ext cx="1376109" cy="3962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E6A220C-466D-40C6-896D-1C237515768F}" type="TxLink">
                  <a:rPr lang="en-US" sz="1800" b="1" i="0" u="none" strike="noStrike">
                    <a:solidFill>
                      <a:schemeClr val="accent6">
                        <a:lumMod val="50000"/>
                      </a:schemeClr>
                    </a:solidFill>
                    <a:latin typeface="Century Schoolbook"/>
                  </a:rPr>
                  <a:pPr/>
                  <a:t>$401,412</a:t>
                </a:fld>
                <a:endParaRPr lang="en-US" sz="1800" b="1">
                  <a:solidFill>
                    <a:schemeClr val="accent6">
                      <a:lumMod val="50000"/>
                    </a:schemeClr>
                  </a:solidFill>
                </a:endParaRPr>
              </a:p>
            </xdr:txBody>
          </xdr:sp>
          <xdr:sp macro="" textlink="'Pivot Table'!D6">
            <xdr:nvSpPr>
              <xdr:cNvPr id="25" name="TextBox 24">
                <a:extLst>
                  <a:ext uri="{FF2B5EF4-FFF2-40B4-BE49-F238E27FC236}">
                    <a16:creationId xmlns:a16="http://schemas.microsoft.com/office/drawing/2014/main" id="{00000000-0008-0000-0300-000019000000}"/>
                  </a:ext>
                </a:extLst>
              </xdr:cNvPr>
              <xdr:cNvSpPr txBox="1"/>
            </xdr:nvSpPr>
            <xdr:spPr>
              <a:xfrm>
                <a:off x="20309031" y="2134647"/>
                <a:ext cx="2127484" cy="3962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E1145759-F0FA-495F-9B4D-E37E16700156}" type="TxLink">
                  <a:rPr lang="en-US" sz="1800" b="1" i="0" u="none" strike="noStrike">
                    <a:solidFill>
                      <a:schemeClr val="accent6">
                        <a:lumMod val="50000"/>
                      </a:schemeClr>
                    </a:solidFill>
                    <a:latin typeface="Century Schoolbook"/>
                    <a:ea typeface="+mn-ea"/>
                    <a:cs typeface="+mn-cs"/>
                  </a:rPr>
                  <a:pPr marL="0" indent="0"/>
                  <a:t>Total Quantity</a:t>
                </a:fld>
                <a:endParaRPr lang="en-US" sz="1800" b="1" i="0" u="none" strike="noStrike">
                  <a:solidFill>
                    <a:schemeClr val="accent6">
                      <a:lumMod val="50000"/>
                    </a:schemeClr>
                  </a:solidFill>
                  <a:latin typeface="Century Schoolbook"/>
                  <a:ea typeface="+mn-ea"/>
                  <a:cs typeface="+mn-cs"/>
                </a:endParaRPr>
              </a:p>
            </xdr:txBody>
          </xdr:sp>
          <xdr:sp macro="" textlink="'Pivot Table'!E6">
            <xdr:nvSpPr>
              <xdr:cNvPr id="26" name="TextBox 25">
                <a:extLst>
                  <a:ext uri="{FF2B5EF4-FFF2-40B4-BE49-F238E27FC236}">
                    <a16:creationId xmlns:a16="http://schemas.microsoft.com/office/drawing/2014/main" id="{00000000-0008-0000-0300-00001A000000}"/>
                  </a:ext>
                </a:extLst>
              </xdr:cNvPr>
              <xdr:cNvSpPr txBox="1"/>
            </xdr:nvSpPr>
            <xdr:spPr>
              <a:xfrm>
                <a:off x="20470664" y="2616230"/>
                <a:ext cx="1047643" cy="3962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0632FCF5-0787-4547-85E6-125E19E42D59}" type="TxLink">
                  <a:rPr lang="en-US" sz="1800" b="1" i="0" u="none" strike="noStrike">
                    <a:solidFill>
                      <a:schemeClr val="accent6">
                        <a:lumMod val="50000"/>
                      </a:schemeClr>
                    </a:solidFill>
                    <a:latin typeface="Century Schoolbook"/>
                    <a:ea typeface="+mn-ea"/>
                    <a:cs typeface="+mn-cs"/>
                  </a:rPr>
                  <a:pPr marL="0" indent="0"/>
                  <a:t> 4,280 </a:t>
                </a:fld>
                <a:endParaRPr lang="en-US" sz="1800" b="1" i="0" u="none" strike="noStrike">
                  <a:solidFill>
                    <a:schemeClr val="accent6">
                      <a:lumMod val="50000"/>
                    </a:schemeClr>
                  </a:solidFill>
                  <a:latin typeface="Century Schoolbook"/>
                  <a:ea typeface="+mn-ea"/>
                  <a:cs typeface="+mn-cs"/>
                </a:endParaRPr>
              </a:p>
            </xdr:txBody>
          </xdr:sp>
          <xdr:sp macro="" textlink="'Pivot Table'!D4">
            <xdr:nvSpPr>
              <xdr:cNvPr id="27" name="TextBox 26">
                <a:extLst>
                  <a:ext uri="{FF2B5EF4-FFF2-40B4-BE49-F238E27FC236}">
                    <a16:creationId xmlns:a16="http://schemas.microsoft.com/office/drawing/2014/main" id="{00000000-0008-0000-0300-00001B000000}"/>
                  </a:ext>
                </a:extLst>
              </xdr:cNvPr>
              <xdr:cNvSpPr txBox="1"/>
            </xdr:nvSpPr>
            <xdr:spPr>
              <a:xfrm>
                <a:off x="17265092" y="2134646"/>
                <a:ext cx="1835346" cy="3962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87DC78AE-513F-4D65-B875-F515BF176B8F}" type="TxLink">
                  <a:rPr lang="en-US" sz="1800" b="1" i="0" u="none" strike="noStrike">
                    <a:solidFill>
                      <a:schemeClr val="accent6">
                        <a:lumMod val="50000"/>
                      </a:schemeClr>
                    </a:solidFill>
                    <a:latin typeface="Century Schoolbook"/>
                    <a:ea typeface="+mn-ea"/>
                    <a:cs typeface="+mn-cs"/>
                  </a:rPr>
                  <a:pPr marL="0" indent="0"/>
                  <a:t>Total Profit</a:t>
                </a:fld>
                <a:endParaRPr lang="en-US" sz="1800" b="1" i="0" u="none" strike="noStrike">
                  <a:solidFill>
                    <a:schemeClr val="accent6">
                      <a:lumMod val="50000"/>
                    </a:schemeClr>
                  </a:solidFill>
                  <a:latin typeface="Century Schoolbook"/>
                  <a:ea typeface="+mn-ea"/>
                  <a:cs typeface="+mn-cs"/>
                </a:endParaRPr>
              </a:p>
            </xdr:txBody>
          </xdr:sp>
          <xdr:sp macro="" textlink="'Pivot Table'!E4">
            <xdr:nvSpPr>
              <xdr:cNvPr id="28" name="TextBox 27">
                <a:extLst>
                  <a:ext uri="{FF2B5EF4-FFF2-40B4-BE49-F238E27FC236}">
                    <a16:creationId xmlns:a16="http://schemas.microsoft.com/office/drawing/2014/main" id="{00000000-0008-0000-0300-00001C000000}"/>
                  </a:ext>
                </a:extLst>
              </xdr:cNvPr>
              <xdr:cNvSpPr txBox="1"/>
            </xdr:nvSpPr>
            <xdr:spPr>
              <a:xfrm>
                <a:off x="17412431" y="2616230"/>
                <a:ext cx="1376109" cy="3962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7D41C6A4-0C69-4717-8382-67E074BE7C98}" type="TxLink">
                  <a:rPr lang="en-US" sz="1800" b="1" i="0" u="none" strike="noStrike">
                    <a:solidFill>
                      <a:schemeClr val="accent6">
                        <a:lumMod val="50000"/>
                      </a:schemeClr>
                    </a:solidFill>
                    <a:latin typeface="Century Schoolbook"/>
                    <a:ea typeface="+mn-ea"/>
                    <a:cs typeface="+mn-cs"/>
                  </a:rPr>
                  <a:pPr marL="0" indent="0"/>
                  <a:t>$68,908</a:t>
                </a:fld>
                <a:endParaRPr lang="en-US" sz="1800" b="1" i="0" u="none" strike="noStrike">
                  <a:solidFill>
                    <a:schemeClr val="accent6">
                      <a:lumMod val="50000"/>
                    </a:schemeClr>
                  </a:solidFill>
                  <a:latin typeface="Century Schoolbook"/>
                  <a:ea typeface="+mn-ea"/>
                  <a:cs typeface="+mn-cs"/>
                </a:endParaRPr>
              </a:p>
            </xdr:txBody>
          </xdr:sp>
          <xdr:pic>
            <xdr:nvPicPr>
              <xdr:cNvPr id="29" name="Picture 28" descr="A bag full of money&#10;&#10;Description automatically generated">
                <a:extLst>
                  <a:ext uri="{FF2B5EF4-FFF2-40B4-BE49-F238E27FC236}">
                    <a16:creationId xmlns:a16="http://schemas.microsoft.com/office/drawing/2014/main" id="{00000000-0008-0000-0300-00001D000000}"/>
                  </a:ext>
                </a:extLst>
              </xdr:cNvPr>
              <xdr:cNvPicPr>
                <a:picLocks noChangeAspect="1"/>
              </xdr:cNvPicPr>
            </xdr:nvPicPr>
            <xdr:blipFill>
              <a:blip xmlns:r="http://schemas.openxmlformats.org/officeDocument/2006/relationships" r:embed="rId5">
                <a:extLst>
                  <a:ext uri="{BEBA8EAE-BF5A-486C-A8C5-ECC9F3942E4B}">
                    <a14:imgProps xmlns:a14="http://schemas.microsoft.com/office/drawing/2010/main">
                      <a14:imgLayer r:embed="rId6">
                        <a14:imgEffect>
                          <a14:backgroundRemoval t="10000" b="90000" l="10000" r="90000"/>
                        </a14:imgEffect>
                      </a14:imgLayer>
                    </a14:imgProps>
                  </a:ext>
                  <a:ext uri="{28A0092B-C50C-407E-A947-70E740481C1C}">
                    <a14:useLocalDpi xmlns:a14="http://schemas.microsoft.com/office/drawing/2010/main" val="0"/>
                  </a:ext>
                </a:extLst>
              </a:blip>
              <a:stretch>
                <a:fillRect/>
              </a:stretch>
            </xdr:blipFill>
            <xdr:spPr>
              <a:xfrm>
                <a:off x="16294920" y="2052497"/>
                <a:ext cx="1003709" cy="999248"/>
              </a:xfrm>
              <a:prstGeom prst="rect">
                <a:avLst/>
              </a:prstGeom>
            </xdr:spPr>
          </xdr:pic>
          <xdr:pic>
            <xdr:nvPicPr>
              <xdr:cNvPr id="30" name="Picture 29" descr="A pile of cardboard boxes&#10;&#10;Description automatically generated">
                <a:extLst>
                  <a:ext uri="{FF2B5EF4-FFF2-40B4-BE49-F238E27FC236}">
                    <a16:creationId xmlns:a16="http://schemas.microsoft.com/office/drawing/2014/main" id="{00000000-0008-0000-0300-00001E000000}"/>
                  </a:ext>
                </a:extLst>
              </xdr:cNvPr>
              <xdr:cNvPicPr>
                <a:picLocks noChangeAspect="1"/>
              </xdr:cNvPicPr>
            </xdr:nvPicPr>
            <xdr:blipFill>
              <a:blip xmlns:r="http://schemas.openxmlformats.org/officeDocument/2006/relationships" r:embed="rId7" cstate="print">
                <a:extLst>
                  <a:ext uri="{BEBA8EAE-BF5A-486C-A8C5-ECC9F3942E4B}">
                    <a14:imgProps xmlns:a14="http://schemas.microsoft.com/office/drawing/2010/main">
                      <a14:imgLayer r:embed="rId8">
                        <a14:imgEffect>
                          <a14:backgroundRemoval t="7738" b="92262" l="10000" r="90000">
                            <a14:foregroundMark x1="52000" y1="8333" x2="47000" y2="8929"/>
                            <a14:foregroundMark x1="42000" y1="92262" x2="38333" y2="88690"/>
                            <a14:foregroundMark x1="56667" y1="92262" x2="53667" y2="90476"/>
                            <a14:foregroundMark x1="28000" y1="91667" x2="28000" y2="88095"/>
                          </a14:backgroundRemoval>
                        </a14:imgEffect>
                      </a14:imgLayer>
                    </a14:imgProps>
                  </a:ext>
                  <a:ext uri="{28A0092B-C50C-407E-A947-70E740481C1C}">
                    <a14:useLocalDpi xmlns:a14="http://schemas.microsoft.com/office/drawing/2010/main" val="0"/>
                  </a:ext>
                </a:extLst>
              </a:blip>
              <a:stretch>
                <a:fillRect/>
              </a:stretch>
            </xdr:blipFill>
            <xdr:spPr>
              <a:xfrm>
                <a:off x="19377744" y="2212256"/>
                <a:ext cx="1083452" cy="606733"/>
              </a:xfrm>
              <a:prstGeom prst="rect">
                <a:avLst/>
              </a:prstGeom>
            </xdr:spPr>
          </xdr:pic>
          <xdr:pic>
            <xdr:nvPicPr>
              <xdr:cNvPr id="31" name="Picture 30" descr="A wooden blocks with text on them&#10;&#10;Description automatically generated with medium confidence">
                <a:extLst>
                  <a:ext uri="{FF2B5EF4-FFF2-40B4-BE49-F238E27FC236}">
                    <a16:creationId xmlns:a16="http://schemas.microsoft.com/office/drawing/2014/main" id="{00000000-0008-0000-0300-00001F000000}"/>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13313752" y="2170987"/>
                <a:ext cx="902054" cy="717239"/>
              </a:xfrm>
              <a:prstGeom prst="rect">
                <a:avLst/>
              </a:prstGeom>
            </xdr:spPr>
          </xdr:pic>
        </xdr:grpSp>
        <xdr:grpSp>
          <xdr:nvGrpSpPr>
            <xdr:cNvPr id="51" name="Group 50">
              <a:extLst>
                <a:ext uri="{FF2B5EF4-FFF2-40B4-BE49-F238E27FC236}">
                  <a16:creationId xmlns:a16="http://schemas.microsoft.com/office/drawing/2014/main" id="{00000000-0008-0000-0300-000033000000}"/>
                </a:ext>
              </a:extLst>
            </xdr:cNvPr>
            <xdr:cNvGrpSpPr/>
          </xdr:nvGrpSpPr>
          <xdr:grpSpPr>
            <a:xfrm>
              <a:off x="18706089" y="4439601"/>
              <a:ext cx="16679831" cy="956284"/>
              <a:chOff x="18706089" y="4439601"/>
              <a:chExt cx="16679831" cy="956284"/>
            </a:xfrm>
          </xdr:grpSpPr>
          <xdr:grpSp>
            <xdr:nvGrpSpPr>
              <xdr:cNvPr id="9" name="Group 8">
                <a:extLst>
                  <a:ext uri="{FF2B5EF4-FFF2-40B4-BE49-F238E27FC236}">
                    <a16:creationId xmlns:a16="http://schemas.microsoft.com/office/drawing/2014/main" id="{00000000-0008-0000-0300-000009000000}"/>
                  </a:ext>
                </a:extLst>
              </xdr:cNvPr>
              <xdr:cNvGrpSpPr/>
            </xdr:nvGrpSpPr>
            <xdr:grpSpPr>
              <a:xfrm>
                <a:off x="18706089" y="4439601"/>
                <a:ext cx="7102385" cy="953703"/>
                <a:chOff x="5950564" y="1045942"/>
                <a:chExt cx="7012626" cy="970848"/>
              </a:xfrm>
            </xdr:grpSpPr>
            <xdr:sp macro="" textlink="">
              <xdr:nvSpPr>
                <xdr:cNvPr id="16" name="Rectangle: Rounded Corners 15">
                  <a:extLst>
                    <a:ext uri="{FF2B5EF4-FFF2-40B4-BE49-F238E27FC236}">
                      <a16:creationId xmlns:a16="http://schemas.microsoft.com/office/drawing/2014/main" id="{00000000-0008-0000-0300-000010000000}"/>
                    </a:ext>
                  </a:extLst>
                </xdr:cNvPr>
                <xdr:cNvSpPr/>
              </xdr:nvSpPr>
              <xdr:spPr>
                <a:xfrm>
                  <a:off x="5950564" y="1045942"/>
                  <a:ext cx="7012626" cy="970848"/>
                </a:xfrm>
                <a:prstGeom prst="roundRect">
                  <a:avLst>
                    <a:gd name="adj" fmla="val 10000"/>
                  </a:avLst>
                </a:prstGeom>
                <a:gradFill flip="none" rotWithShape="1">
                  <a:gsLst>
                    <a:gs pos="0">
                      <a:schemeClr val="accent6">
                        <a:lumMod val="40000"/>
                        <a:lumOff val="60000"/>
                        <a:tint val="66000"/>
                        <a:satMod val="160000"/>
                      </a:schemeClr>
                    </a:gs>
                    <a:gs pos="50000">
                      <a:schemeClr val="accent6">
                        <a:lumMod val="40000"/>
                        <a:lumOff val="60000"/>
                        <a:tint val="44500"/>
                        <a:satMod val="160000"/>
                      </a:schemeClr>
                    </a:gs>
                    <a:gs pos="100000">
                      <a:schemeClr val="accent6">
                        <a:lumMod val="40000"/>
                        <a:lumOff val="60000"/>
                        <a:tint val="23500"/>
                        <a:satMod val="160000"/>
                      </a:schemeClr>
                    </a:gs>
                  </a:gsLst>
                  <a:lin ang="2700000" scaled="1"/>
                  <a:tileRect/>
                </a:gra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IN" sz="3800">
                    <a:solidFill>
                      <a:srgbClr val="7030A0"/>
                    </a:solidFill>
                    <a:latin typeface="Lato Black" panose="020F0A02020204030203" pitchFamily="34" charset="0"/>
                  </a:endParaRPr>
                </a:p>
              </xdr:txBody>
            </xdr:sp>
            <xdr:sp macro="" textlink="">
              <xdr:nvSpPr>
                <xdr:cNvPr id="17" name="TextBox 16">
                  <a:extLst>
                    <a:ext uri="{FF2B5EF4-FFF2-40B4-BE49-F238E27FC236}">
                      <a16:creationId xmlns:a16="http://schemas.microsoft.com/office/drawing/2014/main" id="{00000000-0008-0000-0300-000011000000}"/>
                    </a:ext>
                  </a:extLst>
                </xdr:cNvPr>
                <xdr:cNvSpPr txBox="1"/>
              </xdr:nvSpPr>
              <xdr:spPr>
                <a:xfrm>
                  <a:off x="7105740" y="1249805"/>
                  <a:ext cx="5153130" cy="5608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3200" b="1" cap="none" spc="0">
                      <a:ln w="12700" cmpd="sng">
                        <a:solidFill>
                          <a:schemeClr val="accent4"/>
                        </a:solidFill>
                        <a:prstDash val="solid"/>
                      </a:ln>
                      <a:solidFill>
                        <a:schemeClr val="accent6">
                          <a:lumMod val="50000"/>
                        </a:schemeClr>
                      </a:solidFill>
                      <a:effectLst/>
                    </a:rPr>
                    <a:t>Sales Dashboard</a:t>
                  </a:r>
                </a:p>
              </xdr:txBody>
            </xdr:sp>
          </xdr:grpSp>
          <xdr:grpSp>
            <xdr:nvGrpSpPr>
              <xdr:cNvPr id="50" name="Group 49">
                <a:extLst>
                  <a:ext uri="{FF2B5EF4-FFF2-40B4-BE49-F238E27FC236}">
                    <a16:creationId xmlns:a16="http://schemas.microsoft.com/office/drawing/2014/main" id="{00000000-0008-0000-0300-000032000000}"/>
                  </a:ext>
                </a:extLst>
              </xdr:cNvPr>
              <xdr:cNvGrpSpPr/>
            </xdr:nvGrpSpPr>
            <xdr:grpSpPr>
              <a:xfrm>
                <a:off x="25864789" y="4439603"/>
                <a:ext cx="9521131" cy="956282"/>
                <a:chOff x="25864789" y="4439603"/>
                <a:chExt cx="9521131" cy="956282"/>
              </a:xfrm>
            </xdr:grpSpPr>
            <xdr:sp macro="" textlink="">
              <xdr:nvSpPr>
                <xdr:cNvPr id="11" name="Rectangle: Rounded Corners 10">
                  <a:extLst>
                    <a:ext uri="{FF2B5EF4-FFF2-40B4-BE49-F238E27FC236}">
                      <a16:creationId xmlns:a16="http://schemas.microsoft.com/office/drawing/2014/main" id="{00000000-0008-0000-0300-00000B000000}"/>
                    </a:ext>
                  </a:extLst>
                </xdr:cNvPr>
                <xdr:cNvSpPr/>
              </xdr:nvSpPr>
              <xdr:spPr>
                <a:xfrm>
                  <a:off x="25864789" y="4439603"/>
                  <a:ext cx="9521131" cy="956282"/>
                </a:xfrm>
                <a:prstGeom prst="roundRect">
                  <a:avLst>
                    <a:gd name="adj" fmla="val 10000"/>
                  </a:avLst>
                </a:prstGeom>
                <a:gradFill flip="none" rotWithShape="1">
                  <a:gsLst>
                    <a:gs pos="0">
                      <a:schemeClr val="accent6">
                        <a:lumMod val="40000"/>
                        <a:lumOff val="60000"/>
                        <a:tint val="66000"/>
                        <a:satMod val="160000"/>
                      </a:schemeClr>
                    </a:gs>
                    <a:gs pos="50000">
                      <a:schemeClr val="accent6">
                        <a:lumMod val="40000"/>
                        <a:lumOff val="60000"/>
                        <a:tint val="44500"/>
                        <a:satMod val="160000"/>
                      </a:schemeClr>
                    </a:gs>
                    <a:gs pos="100000">
                      <a:schemeClr val="accent6">
                        <a:lumMod val="40000"/>
                        <a:lumOff val="60000"/>
                        <a:tint val="23500"/>
                        <a:satMod val="160000"/>
                      </a:schemeClr>
                    </a:gs>
                  </a:gsLst>
                  <a:lin ang="2700000" scaled="1"/>
                  <a:tileRect/>
                </a:gra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l" defTabSz="914400" rtl="0" eaLnBrk="1" latinLnBrk="0" hangingPunct="1"/>
                  <a:endParaRPr lang="en-IN" sz="3800" kern="1200">
                    <a:solidFill>
                      <a:srgbClr val="7030A0"/>
                    </a:solidFill>
                    <a:latin typeface="Lato Black" panose="020F0A02020204030203" pitchFamily="34" charset="0"/>
                    <a:ea typeface="+mn-ea"/>
                    <a:cs typeface="+mn-cs"/>
                  </a:endParaRPr>
                </a:p>
              </xdr:txBody>
            </xdr:sp>
            <xdr:grpSp>
              <xdr:nvGrpSpPr>
                <xdr:cNvPr id="49" name="Group 48">
                  <a:extLst>
                    <a:ext uri="{FF2B5EF4-FFF2-40B4-BE49-F238E27FC236}">
                      <a16:creationId xmlns:a16="http://schemas.microsoft.com/office/drawing/2014/main" id="{00000000-0008-0000-0300-000031000000}"/>
                    </a:ext>
                  </a:extLst>
                </xdr:cNvPr>
                <xdr:cNvGrpSpPr/>
              </xdr:nvGrpSpPr>
              <xdr:grpSpPr>
                <a:xfrm>
                  <a:off x="25985966" y="4591659"/>
                  <a:ext cx="9263539" cy="710508"/>
                  <a:chOff x="25985966" y="4591659"/>
                  <a:chExt cx="9263539" cy="710508"/>
                </a:xfrm>
              </xdr:grpSpPr>
              <mc:AlternateContent xmlns:mc="http://schemas.openxmlformats.org/markup-compatibility/2006" xmlns:a14="http://schemas.microsoft.com/office/drawing/2010/main">
                <mc:Choice Requires="a14">
                  <xdr:graphicFrame macro="">
                    <xdr:nvGraphicFramePr>
                      <xdr:cNvPr id="13" name="PAYMENT MODE 2">
                        <a:extLst>
                          <a:ext uri="{FF2B5EF4-FFF2-40B4-BE49-F238E27FC236}">
                            <a16:creationId xmlns:a16="http://schemas.microsoft.com/office/drawing/2014/main" id="{00000000-0008-0000-0300-00000D000000}"/>
                          </a:ext>
                        </a:extLst>
                      </xdr:cNvPr>
                      <xdr:cNvGraphicFramePr/>
                    </xdr:nvGraphicFramePr>
                    <xdr:xfrm>
                      <a:off x="28019990" y="4592548"/>
                      <a:ext cx="2569356" cy="709619"/>
                    </xdr:xfrm>
                    <a:graphic>
                      <a:graphicData uri="http://schemas.microsoft.com/office/drawing/2010/slicer">
                        <sle:slicer xmlns:sle="http://schemas.microsoft.com/office/drawing/2010/slicer" name="PAYMENT MODE 2"/>
                      </a:graphicData>
                    </a:graphic>
                  </xdr:graphicFrame>
                </mc:Choice>
                <mc:Fallback xmlns="">
                  <xdr:sp macro="" textlink="">
                    <xdr:nvSpPr>
                      <xdr:cNvPr id="0" name=""/>
                      <xdr:cNvSpPr>
                        <a:spLocks noTextEdit="1"/>
                      </xdr:cNvSpPr>
                    </xdr:nvSpPr>
                    <xdr:spPr>
                      <a:xfrm>
                        <a:off x="25574891" y="5653207"/>
                        <a:ext cx="2536765" cy="72565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14" name="Year 2">
                        <a:extLst>
                          <a:ext uri="{FF2B5EF4-FFF2-40B4-BE49-F238E27FC236}">
                            <a16:creationId xmlns:a16="http://schemas.microsoft.com/office/drawing/2014/main" id="{00000000-0008-0000-0300-00000E000000}"/>
                          </a:ext>
                        </a:extLst>
                      </xdr:cNvPr>
                      <xdr:cNvGraphicFramePr/>
                    </xdr:nvGraphicFramePr>
                    <xdr:xfrm>
                      <a:off x="25985966" y="4597379"/>
                      <a:ext cx="1993218" cy="704788"/>
                    </xdr:xfrm>
                    <a:graphic>
                      <a:graphicData uri="http://schemas.microsoft.com/office/drawing/2010/slicer">
                        <sle:slicer xmlns:sle="http://schemas.microsoft.com/office/drawing/2010/slicer" name="Year 2"/>
                      </a:graphicData>
                    </a:graphic>
                  </xdr:graphicFrame>
                </mc:Choice>
                <mc:Fallback xmlns="">
                  <xdr:sp macro="" textlink="">
                    <xdr:nvSpPr>
                      <xdr:cNvPr id="0" name=""/>
                      <xdr:cNvSpPr>
                        <a:spLocks noTextEdit="1"/>
                      </xdr:cNvSpPr>
                    </xdr:nvSpPr>
                    <xdr:spPr>
                      <a:xfrm>
                        <a:off x="23566667" y="5658147"/>
                        <a:ext cx="1967935" cy="72071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15" name="PRODUCT 2">
                        <a:extLst>
                          <a:ext uri="{FF2B5EF4-FFF2-40B4-BE49-F238E27FC236}">
                            <a16:creationId xmlns:a16="http://schemas.microsoft.com/office/drawing/2014/main" id="{00000000-0008-0000-0300-00000F000000}"/>
                          </a:ext>
                        </a:extLst>
                      </xdr:cNvPr>
                      <xdr:cNvGraphicFramePr/>
                    </xdr:nvGraphicFramePr>
                    <xdr:xfrm>
                      <a:off x="30640558" y="4595720"/>
                      <a:ext cx="1709647" cy="706447"/>
                    </xdr:xfrm>
                    <a:graphic>
                      <a:graphicData uri="http://schemas.microsoft.com/office/drawing/2010/slicer">
                        <sle:slicer xmlns:sle="http://schemas.microsoft.com/office/drawing/2010/slicer" name="PRODUCT 2"/>
                      </a:graphicData>
                    </a:graphic>
                  </xdr:graphicFrame>
                </mc:Choice>
                <mc:Fallback xmlns="">
                  <xdr:sp macro="" textlink="">
                    <xdr:nvSpPr>
                      <xdr:cNvPr id="0" name=""/>
                      <xdr:cNvSpPr>
                        <a:spLocks noTextEdit="1"/>
                      </xdr:cNvSpPr>
                    </xdr:nvSpPr>
                    <xdr:spPr>
                      <a:xfrm>
                        <a:off x="28162218" y="5656451"/>
                        <a:ext cx="1687961" cy="72241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47" name="UOM 3">
                        <a:extLst>
                          <a:ext uri="{FF2B5EF4-FFF2-40B4-BE49-F238E27FC236}">
                            <a16:creationId xmlns:a16="http://schemas.microsoft.com/office/drawing/2014/main" id="{00000000-0008-0000-0300-00002F000000}"/>
                          </a:ext>
                        </a:extLst>
                      </xdr:cNvPr>
                      <xdr:cNvGraphicFramePr/>
                    </xdr:nvGraphicFramePr>
                    <xdr:xfrm>
                      <a:off x="32334027" y="4591659"/>
                      <a:ext cx="2915478" cy="710508"/>
                    </xdr:xfrm>
                    <a:graphic>
                      <a:graphicData uri="http://schemas.microsoft.com/office/drawing/2010/slicer">
                        <sle:slicer xmlns:sle="http://schemas.microsoft.com/office/drawing/2010/slicer" name="UOM 3"/>
                      </a:graphicData>
                    </a:graphic>
                  </xdr:graphicFrame>
                </mc:Choice>
                <mc:Fallback xmlns="">
                  <xdr:sp macro="" textlink="">
                    <xdr:nvSpPr>
                      <xdr:cNvPr id="0" name=""/>
                      <xdr:cNvSpPr>
                        <a:spLocks noTextEdit="1"/>
                      </xdr:cNvSpPr>
                    </xdr:nvSpPr>
                    <xdr:spPr>
                      <a:xfrm>
                        <a:off x="29834206" y="5652298"/>
                        <a:ext cx="2878497" cy="72656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grpSp>
        </xdr:grpSp>
        <xdr:grpSp>
          <xdr:nvGrpSpPr>
            <xdr:cNvPr id="52" name="Group 51">
              <a:extLst>
                <a:ext uri="{FF2B5EF4-FFF2-40B4-BE49-F238E27FC236}">
                  <a16:creationId xmlns:a16="http://schemas.microsoft.com/office/drawing/2014/main" id="{00000000-0008-0000-0300-000034000000}"/>
                </a:ext>
              </a:extLst>
            </xdr:cNvPr>
            <xdr:cNvGrpSpPr/>
          </xdr:nvGrpSpPr>
          <xdr:grpSpPr>
            <a:xfrm>
              <a:off x="18706089" y="6460296"/>
              <a:ext cx="16733536" cy="2899100"/>
              <a:chOff x="18706089" y="6460296"/>
              <a:chExt cx="16733536" cy="2899100"/>
            </a:xfrm>
          </xdr:grpSpPr>
          <xdr:sp macro="" textlink="">
            <xdr:nvSpPr>
              <xdr:cNvPr id="32" name="Rectangle: Rounded Corners 31">
                <a:extLst>
                  <a:ext uri="{FF2B5EF4-FFF2-40B4-BE49-F238E27FC236}">
                    <a16:creationId xmlns:a16="http://schemas.microsoft.com/office/drawing/2014/main" id="{00000000-0008-0000-0300-000020000000}"/>
                  </a:ext>
                </a:extLst>
              </xdr:cNvPr>
              <xdr:cNvSpPr/>
            </xdr:nvSpPr>
            <xdr:spPr>
              <a:xfrm>
                <a:off x="18706089" y="6500209"/>
                <a:ext cx="4144772" cy="2859186"/>
              </a:xfrm>
              <a:prstGeom prst="roundRect">
                <a:avLst>
                  <a:gd name="adj" fmla="val 3303"/>
                </a:avLst>
              </a:prstGeom>
              <a:gradFill flip="none" rotWithShape="1">
                <a:gsLst>
                  <a:gs pos="0">
                    <a:schemeClr val="accent6">
                      <a:lumMod val="40000"/>
                      <a:lumOff val="60000"/>
                      <a:tint val="66000"/>
                      <a:satMod val="160000"/>
                    </a:schemeClr>
                  </a:gs>
                  <a:gs pos="50000">
                    <a:schemeClr val="accent6">
                      <a:lumMod val="40000"/>
                      <a:lumOff val="60000"/>
                      <a:tint val="44500"/>
                      <a:satMod val="160000"/>
                    </a:schemeClr>
                  </a:gs>
                  <a:gs pos="100000">
                    <a:schemeClr val="accent6">
                      <a:lumMod val="40000"/>
                      <a:lumOff val="60000"/>
                      <a:tint val="23500"/>
                      <a:satMod val="160000"/>
                    </a:schemeClr>
                  </a:gs>
                </a:gsLst>
                <a:lin ang="2700000" scaled="1"/>
                <a:tileRect/>
              </a:gra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l" defTabSz="914400" rtl="0" eaLnBrk="1" latinLnBrk="0" hangingPunct="1"/>
                <a:endParaRPr lang="en-IN" sz="3800" kern="1200">
                  <a:solidFill>
                    <a:srgbClr val="7030A0"/>
                  </a:solidFill>
                  <a:latin typeface="Lato Black" panose="020F0A02020204030203" pitchFamily="34" charset="0"/>
                  <a:ea typeface="+mn-ea"/>
                  <a:cs typeface="+mn-cs"/>
                </a:endParaRPr>
              </a:p>
            </xdr:txBody>
          </xdr:sp>
          <xdr:sp macro="" textlink="">
            <xdr:nvSpPr>
              <xdr:cNvPr id="33" name="Rectangle: Rounded Corners 32">
                <a:extLst>
                  <a:ext uri="{FF2B5EF4-FFF2-40B4-BE49-F238E27FC236}">
                    <a16:creationId xmlns:a16="http://schemas.microsoft.com/office/drawing/2014/main" id="{00000000-0008-0000-0300-000021000000}"/>
                  </a:ext>
                </a:extLst>
              </xdr:cNvPr>
              <xdr:cNvSpPr/>
            </xdr:nvSpPr>
            <xdr:spPr>
              <a:xfrm>
                <a:off x="27093058" y="6500282"/>
                <a:ext cx="4148928" cy="2859113"/>
              </a:xfrm>
              <a:prstGeom prst="roundRect">
                <a:avLst>
                  <a:gd name="adj" fmla="val 3303"/>
                </a:avLst>
              </a:prstGeom>
              <a:gradFill flip="none" rotWithShape="1">
                <a:gsLst>
                  <a:gs pos="0">
                    <a:schemeClr val="accent6">
                      <a:lumMod val="40000"/>
                      <a:lumOff val="60000"/>
                      <a:tint val="66000"/>
                      <a:satMod val="160000"/>
                    </a:schemeClr>
                  </a:gs>
                  <a:gs pos="50000">
                    <a:schemeClr val="accent6">
                      <a:lumMod val="40000"/>
                      <a:lumOff val="60000"/>
                      <a:tint val="44500"/>
                      <a:satMod val="160000"/>
                    </a:schemeClr>
                  </a:gs>
                  <a:gs pos="100000">
                    <a:schemeClr val="accent6">
                      <a:lumMod val="40000"/>
                      <a:lumOff val="60000"/>
                      <a:tint val="23500"/>
                      <a:satMod val="160000"/>
                    </a:schemeClr>
                  </a:gs>
                </a:gsLst>
                <a:lin ang="2700000" scaled="1"/>
                <a:tileRect/>
              </a:gra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l" defTabSz="914400" rtl="0" eaLnBrk="1" latinLnBrk="0" hangingPunct="1"/>
                <a:endParaRPr lang="en-IN" sz="3800" kern="1200">
                  <a:solidFill>
                    <a:srgbClr val="7030A0"/>
                  </a:solidFill>
                  <a:latin typeface="Lato Black" panose="020F0A02020204030203" pitchFamily="34" charset="0"/>
                  <a:ea typeface="+mn-ea"/>
                  <a:cs typeface="+mn-cs"/>
                </a:endParaRPr>
              </a:p>
            </xdr:txBody>
          </xdr:sp>
          <xdr:sp macro="" textlink="">
            <xdr:nvSpPr>
              <xdr:cNvPr id="34" name="Rectangle: Rounded Corners 33">
                <a:extLst>
                  <a:ext uri="{FF2B5EF4-FFF2-40B4-BE49-F238E27FC236}">
                    <a16:creationId xmlns:a16="http://schemas.microsoft.com/office/drawing/2014/main" id="{00000000-0008-0000-0300-000022000000}"/>
                  </a:ext>
                </a:extLst>
              </xdr:cNvPr>
              <xdr:cNvSpPr/>
            </xdr:nvSpPr>
            <xdr:spPr>
              <a:xfrm>
                <a:off x="31290697" y="6500282"/>
                <a:ext cx="4148928" cy="2859113"/>
              </a:xfrm>
              <a:prstGeom prst="roundRect">
                <a:avLst>
                  <a:gd name="adj" fmla="val 3303"/>
                </a:avLst>
              </a:prstGeom>
              <a:gradFill flip="none" rotWithShape="1">
                <a:gsLst>
                  <a:gs pos="0">
                    <a:schemeClr val="accent6">
                      <a:lumMod val="40000"/>
                      <a:lumOff val="60000"/>
                      <a:tint val="66000"/>
                      <a:satMod val="160000"/>
                    </a:schemeClr>
                  </a:gs>
                  <a:gs pos="50000">
                    <a:schemeClr val="accent6">
                      <a:lumMod val="40000"/>
                      <a:lumOff val="60000"/>
                      <a:tint val="44500"/>
                      <a:satMod val="160000"/>
                    </a:schemeClr>
                  </a:gs>
                  <a:gs pos="100000">
                    <a:schemeClr val="accent6">
                      <a:lumMod val="40000"/>
                      <a:lumOff val="60000"/>
                      <a:tint val="23500"/>
                      <a:satMod val="160000"/>
                    </a:schemeClr>
                  </a:gs>
                </a:gsLst>
                <a:lin ang="2700000" scaled="1"/>
                <a:tileRect/>
              </a:gra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l" defTabSz="914400" rtl="0" eaLnBrk="1" latinLnBrk="0" hangingPunct="1"/>
                <a:endParaRPr lang="en-IN" sz="3800" kern="1200">
                  <a:solidFill>
                    <a:srgbClr val="7030A0"/>
                  </a:solidFill>
                  <a:latin typeface="Lato Black" panose="020F0A02020204030203" pitchFamily="34" charset="0"/>
                  <a:ea typeface="+mn-ea"/>
                  <a:cs typeface="+mn-cs"/>
                </a:endParaRPr>
              </a:p>
            </xdr:txBody>
          </xdr:sp>
          <xdr:sp macro="" textlink="">
            <xdr:nvSpPr>
              <xdr:cNvPr id="35" name="Rectangle: Rounded Corners 34">
                <a:extLst>
                  <a:ext uri="{FF2B5EF4-FFF2-40B4-BE49-F238E27FC236}">
                    <a16:creationId xmlns:a16="http://schemas.microsoft.com/office/drawing/2014/main" id="{00000000-0008-0000-0300-000023000000}"/>
                  </a:ext>
                </a:extLst>
              </xdr:cNvPr>
              <xdr:cNvSpPr/>
            </xdr:nvSpPr>
            <xdr:spPr>
              <a:xfrm>
                <a:off x="22899573" y="6500210"/>
                <a:ext cx="4144772" cy="2859186"/>
              </a:xfrm>
              <a:prstGeom prst="roundRect">
                <a:avLst>
                  <a:gd name="adj" fmla="val 3303"/>
                </a:avLst>
              </a:prstGeom>
              <a:gradFill flip="none" rotWithShape="1">
                <a:gsLst>
                  <a:gs pos="0">
                    <a:schemeClr val="accent6">
                      <a:lumMod val="40000"/>
                      <a:lumOff val="60000"/>
                      <a:tint val="66000"/>
                      <a:satMod val="160000"/>
                    </a:schemeClr>
                  </a:gs>
                  <a:gs pos="50000">
                    <a:schemeClr val="accent6">
                      <a:lumMod val="40000"/>
                      <a:lumOff val="60000"/>
                      <a:tint val="44500"/>
                      <a:satMod val="160000"/>
                    </a:schemeClr>
                  </a:gs>
                  <a:gs pos="100000">
                    <a:schemeClr val="accent6">
                      <a:lumMod val="40000"/>
                      <a:lumOff val="60000"/>
                      <a:tint val="23500"/>
                      <a:satMod val="160000"/>
                    </a:schemeClr>
                  </a:gs>
                </a:gsLst>
                <a:lin ang="2700000" scaled="1"/>
                <a:tileRect/>
              </a:gra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l" defTabSz="914400" rtl="0" eaLnBrk="1" latinLnBrk="0" hangingPunct="1"/>
                <a:endParaRPr lang="en-IN" sz="3800" kern="1200">
                  <a:solidFill>
                    <a:srgbClr val="7030A0"/>
                  </a:solidFill>
                  <a:latin typeface="Lato Black" panose="020F0A02020204030203" pitchFamily="34" charset="0"/>
                  <a:ea typeface="+mn-ea"/>
                  <a:cs typeface="+mn-cs"/>
                </a:endParaRPr>
              </a:p>
            </xdr:txBody>
          </xdr:sp>
          <xdr:graphicFrame macro="">
            <xdr:nvGraphicFramePr>
              <xdr:cNvPr id="36" name="Chart 35">
                <a:extLst>
                  <a:ext uri="{FF2B5EF4-FFF2-40B4-BE49-F238E27FC236}">
                    <a16:creationId xmlns:a16="http://schemas.microsoft.com/office/drawing/2014/main" id="{00000000-0008-0000-0300-000024000000}"/>
                  </a:ext>
                </a:extLst>
              </xdr:cNvPr>
              <xdr:cNvGraphicFramePr>
                <a:graphicFrameLocks/>
              </xdr:cNvGraphicFramePr>
            </xdr:nvGraphicFramePr>
            <xdr:xfrm>
              <a:off x="27120694" y="6569640"/>
              <a:ext cx="4030142" cy="2687820"/>
            </xdr:xfrm>
            <a:graphic>
              <a:graphicData uri="http://schemas.openxmlformats.org/drawingml/2006/chart">
                <c:chart xmlns:c="http://schemas.openxmlformats.org/drawingml/2006/chart" xmlns:r="http://schemas.openxmlformats.org/officeDocument/2006/relationships" r:id="rId10"/>
              </a:graphicData>
            </a:graphic>
          </xdr:graphicFrame>
          <mc:AlternateContent xmlns:mc="http://schemas.openxmlformats.org/markup-compatibility/2006">
            <mc:Choice xmlns:a14="http://schemas.microsoft.com/office/drawing/2010/main" Requires="a14">
              <xdr:sp macro="" textlink="">
                <xdr:nvSpPr>
                  <xdr:cNvPr id="12293" name="Check Box 5" hidden="1">
                    <a:extLst>
                      <a:ext uri="{63B3BB69-23CF-44E3-9099-C40C66FF867C}">
                        <a14:compatExt spid="_x0000_s12293"/>
                      </a:ext>
                      <a:ext uri="{FF2B5EF4-FFF2-40B4-BE49-F238E27FC236}">
                        <a16:creationId xmlns:a16="http://schemas.microsoft.com/office/drawing/2014/main" id="{00000000-0008-0000-0300-000005300000}"/>
                      </a:ext>
                    </a:extLst>
                  </xdr:cNvPr>
                  <xdr:cNvSpPr/>
                </xdr:nvSpPr>
                <xdr:spPr bwMode="auto">
                  <a:xfrm>
                    <a:off x="20491291" y="6568016"/>
                    <a:ext cx="805768" cy="30034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1100" b="0" i="0" u="none" strike="noStrike" baseline="0">
                        <a:solidFill>
                          <a:srgbClr val="000000"/>
                        </a:solidFill>
                        <a:latin typeface="Century Schoolbook"/>
                      </a:rPr>
                      <a:t>Profit</a:t>
                    </a:r>
                  </a:p>
                </xdr:txBody>
              </xdr:sp>
            </mc:Choice>
            <mc:Fallback/>
          </mc:AlternateContent>
          <mc:AlternateContent xmlns:mc="http://schemas.openxmlformats.org/markup-compatibility/2006">
            <mc:Choice xmlns:a14="http://schemas.microsoft.com/office/drawing/2010/main" Requires="a14">
              <xdr:sp macro="" textlink="">
                <xdr:nvSpPr>
                  <xdr:cNvPr id="12294" name="Check Box 6" hidden="1">
                    <a:extLst>
                      <a:ext uri="{63B3BB69-23CF-44E3-9099-C40C66FF867C}">
                        <a14:compatExt spid="_x0000_s12294"/>
                      </a:ext>
                      <a:ext uri="{FF2B5EF4-FFF2-40B4-BE49-F238E27FC236}">
                        <a16:creationId xmlns:a16="http://schemas.microsoft.com/office/drawing/2014/main" id="{00000000-0008-0000-0300-000006300000}"/>
                      </a:ext>
                    </a:extLst>
                  </xdr:cNvPr>
                  <xdr:cNvSpPr/>
                </xdr:nvSpPr>
                <xdr:spPr bwMode="auto">
                  <a:xfrm>
                    <a:off x="28080437" y="6598756"/>
                    <a:ext cx="602009" cy="30034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1100" b="0" i="0" u="none" strike="noStrike" baseline="0">
                        <a:solidFill>
                          <a:srgbClr val="000000"/>
                        </a:solidFill>
                        <a:latin typeface="Century Schoolbook"/>
                      </a:rPr>
                      <a:t>Sales</a:t>
                    </a:r>
                  </a:p>
                </xdr:txBody>
              </xdr:sp>
            </mc:Choice>
            <mc:Fallback/>
          </mc:AlternateContent>
          <mc:AlternateContent xmlns:mc="http://schemas.openxmlformats.org/markup-compatibility/2006">
            <mc:Choice xmlns:a14="http://schemas.microsoft.com/office/drawing/2010/main" Requires="a14">
              <xdr:sp macro="" textlink="">
                <xdr:nvSpPr>
                  <xdr:cNvPr id="12295" name="Check Box 7" hidden="1">
                    <a:extLst>
                      <a:ext uri="{63B3BB69-23CF-44E3-9099-C40C66FF867C}">
                        <a14:compatExt spid="_x0000_s12295"/>
                      </a:ext>
                      <a:ext uri="{FF2B5EF4-FFF2-40B4-BE49-F238E27FC236}">
                        <a16:creationId xmlns:a16="http://schemas.microsoft.com/office/drawing/2014/main" id="{00000000-0008-0000-0300-000007300000}"/>
                      </a:ext>
                    </a:extLst>
                  </xdr:cNvPr>
                  <xdr:cNvSpPr/>
                </xdr:nvSpPr>
                <xdr:spPr bwMode="auto">
                  <a:xfrm>
                    <a:off x="29022695" y="6598756"/>
                    <a:ext cx="657580" cy="30034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1100" b="0" i="0" u="none" strike="noStrike" baseline="0">
                        <a:solidFill>
                          <a:srgbClr val="000000"/>
                        </a:solidFill>
                        <a:latin typeface="Century Schoolbook"/>
                      </a:rPr>
                      <a:t>Profit</a:t>
                    </a:r>
                  </a:p>
                </xdr:txBody>
              </xdr:sp>
            </mc:Choice>
            <mc:Fallback/>
          </mc:AlternateContent>
          <mc:AlternateContent xmlns:mc="http://schemas.openxmlformats.org/markup-compatibility/2006">
            <mc:Choice xmlns:a14="http://schemas.microsoft.com/office/drawing/2010/main" Requires="a14">
              <xdr:sp macro="" textlink="">
                <xdr:nvSpPr>
                  <xdr:cNvPr id="12296" name="Check Box 8" hidden="1">
                    <a:extLst>
                      <a:ext uri="{63B3BB69-23CF-44E3-9099-C40C66FF867C}">
                        <a14:compatExt spid="_x0000_s12296"/>
                      </a:ext>
                      <a:ext uri="{FF2B5EF4-FFF2-40B4-BE49-F238E27FC236}">
                        <a16:creationId xmlns:a16="http://schemas.microsoft.com/office/drawing/2014/main" id="{00000000-0008-0000-0300-000008300000}"/>
                      </a:ext>
                    </a:extLst>
                  </xdr:cNvPr>
                  <xdr:cNvSpPr/>
                </xdr:nvSpPr>
                <xdr:spPr bwMode="auto">
                  <a:xfrm>
                    <a:off x="19738806" y="6568016"/>
                    <a:ext cx="662792" cy="30034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1100" b="0" i="0" u="none" strike="noStrike" baseline="0">
                        <a:solidFill>
                          <a:srgbClr val="000000"/>
                        </a:solidFill>
                        <a:latin typeface="Century Schoolbook"/>
                      </a:rPr>
                      <a:t>Sales</a:t>
                    </a:r>
                  </a:p>
                </xdr:txBody>
              </xdr:sp>
            </mc:Choice>
            <mc:Fallback/>
          </mc:AlternateContent>
          <xdr:graphicFrame macro="">
            <xdr:nvGraphicFramePr>
              <xdr:cNvPr id="37" name="Chart 36">
                <a:extLst>
                  <a:ext uri="{FF2B5EF4-FFF2-40B4-BE49-F238E27FC236}">
                    <a16:creationId xmlns:a16="http://schemas.microsoft.com/office/drawing/2014/main" id="{00000000-0008-0000-0300-000025000000}"/>
                  </a:ext>
                </a:extLst>
              </xdr:cNvPr>
              <xdr:cNvGraphicFramePr>
                <a:graphicFrameLocks/>
              </xdr:cNvGraphicFramePr>
            </xdr:nvGraphicFramePr>
            <xdr:xfrm>
              <a:off x="18721980" y="6550053"/>
              <a:ext cx="4098301" cy="2668535"/>
            </xdr:xfrm>
            <a:graphic>
              <a:graphicData uri="http://schemas.openxmlformats.org/drawingml/2006/chart">
                <c:chart xmlns:c="http://schemas.openxmlformats.org/drawingml/2006/chart" xmlns:r="http://schemas.openxmlformats.org/officeDocument/2006/relationships" r:id="rId11"/>
              </a:graphicData>
            </a:graphic>
          </xdr:graphicFrame>
          <xdr:graphicFrame macro="">
            <xdr:nvGraphicFramePr>
              <xdr:cNvPr id="38" name="Chart 37">
                <a:extLst>
                  <a:ext uri="{FF2B5EF4-FFF2-40B4-BE49-F238E27FC236}">
                    <a16:creationId xmlns:a16="http://schemas.microsoft.com/office/drawing/2014/main" id="{00000000-0008-0000-0300-000026000000}"/>
                  </a:ext>
                </a:extLst>
              </xdr:cNvPr>
              <xdr:cNvGraphicFramePr>
                <a:graphicFrameLocks/>
              </xdr:cNvGraphicFramePr>
            </xdr:nvGraphicFramePr>
            <xdr:xfrm>
              <a:off x="31353899" y="6599823"/>
              <a:ext cx="3999896" cy="2617980"/>
            </xdr:xfrm>
            <a:graphic>
              <a:graphicData uri="http://schemas.openxmlformats.org/drawingml/2006/chart">
                <c:chart xmlns:c="http://schemas.openxmlformats.org/drawingml/2006/chart" xmlns:r="http://schemas.openxmlformats.org/officeDocument/2006/relationships" r:id="rId12"/>
              </a:graphicData>
            </a:graphic>
          </xdr:graphicFrame>
          <xdr:graphicFrame macro="">
            <xdr:nvGraphicFramePr>
              <xdr:cNvPr id="48" name="Chart 47">
                <a:extLst>
                  <a:ext uri="{FF2B5EF4-FFF2-40B4-BE49-F238E27FC236}">
                    <a16:creationId xmlns:a16="http://schemas.microsoft.com/office/drawing/2014/main" id="{00000000-0008-0000-0300-000030000000}"/>
                  </a:ext>
                </a:extLst>
              </xdr:cNvPr>
              <xdr:cNvGraphicFramePr>
                <a:graphicFrameLocks/>
              </xdr:cNvGraphicFramePr>
            </xdr:nvGraphicFramePr>
            <xdr:xfrm>
              <a:off x="22895017" y="6460296"/>
              <a:ext cx="3883539" cy="2661994"/>
            </xdr:xfrm>
            <a:graphic>
              <a:graphicData uri="http://schemas.openxmlformats.org/drawingml/2006/chart">
                <c:chart xmlns:c="http://schemas.openxmlformats.org/drawingml/2006/chart" xmlns:r="http://schemas.openxmlformats.org/officeDocument/2006/relationships" r:id="rId13"/>
              </a:graphicData>
            </a:graphic>
          </xdr:graphicFrame>
        </xdr:grpSp>
      </xdr:grpSp>
    </xdr:grpSp>
    <xdr:clientData/>
  </xdr:twoCellAnchor>
</xdr:wsDr>
</file>

<file path=xl/drawings/drawing5.xml><?xml version="1.0" encoding="utf-8"?>
<xdr:wsDr xmlns:xdr="http://schemas.openxmlformats.org/drawingml/2006/spreadsheetDrawing" xmlns:a="http://schemas.openxmlformats.org/drawingml/2006/main">
  <xdr:twoCellAnchor>
    <xdr:from>
      <xdr:col>20</xdr:col>
      <xdr:colOff>121104</xdr:colOff>
      <xdr:row>21</xdr:row>
      <xdr:rowOff>51026</xdr:rowOff>
    </xdr:from>
    <xdr:to>
      <xdr:col>44</xdr:col>
      <xdr:colOff>499482</xdr:colOff>
      <xdr:row>63</xdr:row>
      <xdr:rowOff>33609</xdr:rowOff>
    </xdr:to>
    <xdr:grpSp>
      <xdr:nvGrpSpPr>
        <xdr:cNvPr id="13326" name="Group 13325">
          <a:extLst>
            <a:ext uri="{FF2B5EF4-FFF2-40B4-BE49-F238E27FC236}">
              <a16:creationId xmlns:a16="http://schemas.microsoft.com/office/drawing/2014/main" id="{00000000-0008-0000-0400-00000E340000}"/>
            </a:ext>
          </a:extLst>
        </xdr:cNvPr>
        <xdr:cNvGrpSpPr/>
      </xdr:nvGrpSpPr>
      <xdr:grpSpPr>
        <a:xfrm>
          <a:off x="13854825" y="4237596"/>
          <a:ext cx="16858843" cy="8355722"/>
          <a:chOff x="11729698" y="2352902"/>
          <a:chExt cx="17066972" cy="8316958"/>
        </a:xfrm>
      </xdr:grpSpPr>
      <xdr:sp macro="" textlink="">
        <xdr:nvSpPr>
          <xdr:cNvPr id="3" name="Rectangle: Rounded Corners 2">
            <a:extLst>
              <a:ext uri="{FF2B5EF4-FFF2-40B4-BE49-F238E27FC236}">
                <a16:creationId xmlns:a16="http://schemas.microsoft.com/office/drawing/2014/main" id="{00000000-0008-0000-0400-000003000000}"/>
              </a:ext>
            </a:extLst>
          </xdr:cNvPr>
          <xdr:cNvSpPr/>
        </xdr:nvSpPr>
        <xdr:spPr>
          <a:xfrm>
            <a:off x="11729698" y="2352902"/>
            <a:ext cx="17066972" cy="8316958"/>
          </a:xfrm>
          <a:prstGeom prst="roundRect">
            <a:avLst>
              <a:gd name="adj" fmla="val 1112"/>
            </a:avLst>
          </a:prstGeom>
          <a:ln/>
        </xdr:spPr>
        <xdr:style>
          <a:lnRef idx="0">
            <a:schemeClr val="accent5"/>
          </a:lnRef>
          <a:fillRef idx="3">
            <a:schemeClr val="accent5"/>
          </a:fillRef>
          <a:effectRef idx="3">
            <a:schemeClr val="accent5"/>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grpSp>
        <xdr:nvGrpSpPr>
          <xdr:cNvPr id="13325" name="Group 13324">
            <a:extLst>
              <a:ext uri="{FF2B5EF4-FFF2-40B4-BE49-F238E27FC236}">
                <a16:creationId xmlns:a16="http://schemas.microsoft.com/office/drawing/2014/main" id="{00000000-0008-0000-0400-00000D340000}"/>
              </a:ext>
            </a:extLst>
          </xdr:cNvPr>
          <xdr:cNvGrpSpPr/>
        </xdr:nvGrpSpPr>
        <xdr:grpSpPr>
          <a:xfrm>
            <a:off x="11992477" y="2525945"/>
            <a:ext cx="16539452" cy="7970872"/>
            <a:chOff x="11986294" y="2525945"/>
            <a:chExt cx="16539452" cy="7970872"/>
          </a:xfrm>
        </xdr:grpSpPr>
        <xdr:grpSp>
          <xdr:nvGrpSpPr>
            <xdr:cNvPr id="6" name="Group 5">
              <a:extLst>
                <a:ext uri="{FF2B5EF4-FFF2-40B4-BE49-F238E27FC236}">
                  <a16:creationId xmlns:a16="http://schemas.microsoft.com/office/drawing/2014/main" id="{00000000-0008-0000-0400-000006000000}"/>
                </a:ext>
              </a:extLst>
            </xdr:cNvPr>
            <xdr:cNvGrpSpPr/>
          </xdr:nvGrpSpPr>
          <xdr:grpSpPr>
            <a:xfrm>
              <a:off x="11986294" y="3548295"/>
              <a:ext cx="16539452" cy="982767"/>
              <a:chOff x="5907145" y="2052497"/>
              <a:chExt cx="16529370" cy="1000243"/>
            </a:xfrm>
          </xdr:grpSpPr>
          <xdr:sp macro="" textlink="">
            <xdr:nvSpPr>
              <xdr:cNvPr id="17" name="Rectangle: Rounded Corners 16">
                <a:extLst>
                  <a:ext uri="{FF2B5EF4-FFF2-40B4-BE49-F238E27FC236}">
                    <a16:creationId xmlns:a16="http://schemas.microsoft.com/office/drawing/2014/main" id="{00000000-0008-0000-0400-000011000000}"/>
                  </a:ext>
                </a:extLst>
              </xdr:cNvPr>
              <xdr:cNvSpPr/>
            </xdr:nvSpPr>
            <xdr:spPr>
              <a:xfrm>
                <a:off x="5907145" y="2075677"/>
                <a:ext cx="7233258" cy="977063"/>
              </a:xfrm>
              <a:prstGeom prst="roundRect">
                <a:avLst>
                  <a:gd name="adj" fmla="val 6048"/>
                </a:avLst>
              </a:prstGeom>
              <a:gradFill flip="none" rotWithShape="1">
                <a:gsLst>
                  <a:gs pos="0">
                    <a:schemeClr val="accent6">
                      <a:lumMod val="40000"/>
                      <a:lumOff val="60000"/>
                      <a:tint val="66000"/>
                      <a:satMod val="160000"/>
                    </a:schemeClr>
                  </a:gs>
                  <a:gs pos="50000">
                    <a:schemeClr val="accent6">
                      <a:lumMod val="40000"/>
                      <a:lumOff val="60000"/>
                      <a:tint val="44500"/>
                      <a:satMod val="160000"/>
                    </a:schemeClr>
                  </a:gs>
                  <a:gs pos="100000">
                    <a:schemeClr val="accent6">
                      <a:lumMod val="40000"/>
                      <a:lumOff val="60000"/>
                      <a:tint val="23500"/>
                      <a:satMod val="160000"/>
                    </a:schemeClr>
                  </a:gs>
                </a:gsLst>
                <a:lin ang="2700000" scaled="1"/>
                <a:tileRect/>
              </a:gra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l" defTabSz="914400" rtl="0" eaLnBrk="1" latinLnBrk="0" hangingPunct="1"/>
                <a:endParaRPr lang="en-IN" sz="3800" kern="1200">
                  <a:solidFill>
                    <a:srgbClr val="7030A0"/>
                  </a:solidFill>
                  <a:latin typeface="Lato Black" panose="020F0A02020204030203" pitchFamily="34" charset="0"/>
                  <a:ea typeface="+mn-ea"/>
                  <a:cs typeface="+mn-cs"/>
                </a:endParaRPr>
              </a:p>
            </xdr:txBody>
          </xdr:sp>
          <xdr:sp macro="" textlink="">
            <xdr:nvSpPr>
              <xdr:cNvPr id="18" name="Rectangle: Rounded Corners 17">
                <a:extLst>
                  <a:ext uri="{FF2B5EF4-FFF2-40B4-BE49-F238E27FC236}">
                    <a16:creationId xmlns:a16="http://schemas.microsoft.com/office/drawing/2014/main" id="{00000000-0008-0000-0400-000012000000}"/>
                  </a:ext>
                </a:extLst>
              </xdr:cNvPr>
              <xdr:cNvSpPr/>
            </xdr:nvSpPr>
            <xdr:spPr>
              <a:xfrm>
                <a:off x="13221331" y="2079322"/>
                <a:ext cx="3008376" cy="973418"/>
              </a:xfrm>
              <a:prstGeom prst="roundRect">
                <a:avLst>
                  <a:gd name="adj" fmla="val 6048"/>
                </a:avLst>
              </a:prstGeom>
              <a:gradFill flip="none" rotWithShape="1">
                <a:gsLst>
                  <a:gs pos="0">
                    <a:schemeClr val="accent6">
                      <a:lumMod val="40000"/>
                      <a:lumOff val="60000"/>
                      <a:tint val="66000"/>
                      <a:satMod val="160000"/>
                    </a:schemeClr>
                  </a:gs>
                  <a:gs pos="50000">
                    <a:schemeClr val="accent6">
                      <a:lumMod val="40000"/>
                      <a:lumOff val="60000"/>
                      <a:tint val="44500"/>
                      <a:satMod val="160000"/>
                    </a:schemeClr>
                  </a:gs>
                  <a:gs pos="100000">
                    <a:schemeClr val="accent6">
                      <a:lumMod val="40000"/>
                      <a:lumOff val="60000"/>
                      <a:tint val="23500"/>
                      <a:satMod val="160000"/>
                    </a:schemeClr>
                  </a:gs>
                </a:gsLst>
                <a:lin ang="2700000" scaled="1"/>
                <a:tileRect/>
              </a:gra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l" defTabSz="914400" rtl="0" eaLnBrk="1" latinLnBrk="0" hangingPunct="1"/>
                <a:endParaRPr lang="en-IN" sz="3800" kern="1200">
                  <a:solidFill>
                    <a:srgbClr val="7030A0"/>
                  </a:solidFill>
                  <a:latin typeface="Lato Black" panose="020F0A02020204030203" pitchFamily="34" charset="0"/>
                  <a:ea typeface="+mn-ea"/>
                  <a:cs typeface="+mn-cs"/>
                </a:endParaRPr>
              </a:p>
            </xdr:txBody>
          </xdr:sp>
          <xdr:sp macro="" textlink="">
            <xdr:nvSpPr>
              <xdr:cNvPr id="19" name="Rectangle: Rounded Corners 18">
                <a:extLst>
                  <a:ext uri="{FF2B5EF4-FFF2-40B4-BE49-F238E27FC236}">
                    <a16:creationId xmlns:a16="http://schemas.microsoft.com/office/drawing/2014/main" id="{00000000-0008-0000-0400-000013000000}"/>
                  </a:ext>
                </a:extLst>
              </xdr:cNvPr>
              <xdr:cNvSpPr/>
            </xdr:nvSpPr>
            <xdr:spPr>
              <a:xfrm>
                <a:off x="16310635" y="2075677"/>
                <a:ext cx="3008376" cy="977063"/>
              </a:xfrm>
              <a:prstGeom prst="roundRect">
                <a:avLst>
                  <a:gd name="adj" fmla="val 6048"/>
                </a:avLst>
              </a:prstGeom>
              <a:gradFill flip="none" rotWithShape="1">
                <a:gsLst>
                  <a:gs pos="0">
                    <a:schemeClr val="accent6">
                      <a:lumMod val="40000"/>
                      <a:lumOff val="60000"/>
                      <a:tint val="66000"/>
                      <a:satMod val="160000"/>
                    </a:schemeClr>
                  </a:gs>
                  <a:gs pos="50000">
                    <a:schemeClr val="accent6">
                      <a:lumMod val="40000"/>
                      <a:lumOff val="60000"/>
                      <a:tint val="44500"/>
                      <a:satMod val="160000"/>
                    </a:schemeClr>
                  </a:gs>
                  <a:gs pos="100000">
                    <a:schemeClr val="accent6">
                      <a:lumMod val="40000"/>
                      <a:lumOff val="60000"/>
                      <a:tint val="23500"/>
                      <a:satMod val="160000"/>
                    </a:schemeClr>
                  </a:gs>
                </a:gsLst>
                <a:lin ang="2700000" scaled="1"/>
                <a:tileRect/>
              </a:gra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l" defTabSz="914400" rtl="0" eaLnBrk="1" latinLnBrk="0" hangingPunct="1"/>
                <a:endParaRPr lang="en-IN" sz="3800" kern="1200">
                  <a:solidFill>
                    <a:srgbClr val="7030A0"/>
                  </a:solidFill>
                  <a:latin typeface="Lato Black" panose="020F0A02020204030203" pitchFamily="34" charset="0"/>
                  <a:ea typeface="+mn-ea"/>
                  <a:cs typeface="+mn-cs"/>
                </a:endParaRPr>
              </a:p>
            </xdr:txBody>
          </xdr:sp>
          <xdr:sp macro="" textlink="">
            <xdr:nvSpPr>
              <xdr:cNvPr id="20" name="Rectangle: Rounded Corners 19">
                <a:extLst>
                  <a:ext uri="{FF2B5EF4-FFF2-40B4-BE49-F238E27FC236}">
                    <a16:creationId xmlns:a16="http://schemas.microsoft.com/office/drawing/2014/main" id="{00000000-0008-0000-0400-000014000000}"/>
                  </a:ext>
                </a:extLst>
              </xdr:cNvPr>
              <xdr:cNvSpPr/>
            </xdr:nvSpPr>
            <xdr:spPr>
              <a:xfrm>
                <a:off x="19399940" y="2075677"/>
                <a:ext cx="3020125" cy="977063"/>
              </a:xfrm>
              <a:prstGeom prst="roundRect">
                <a:avLst>
                  <a:gd name="adj" fmla="val 6048"/>
                </a:avLst>
              </a:prstGeom>
              <a:gradFill flip="none" rotWithShape="1">
                <a:gsLst>
                  <a:gs pos="0">
                    <a:schemeClr val="accent6">
                      <a:lumMod val="40000"/>
                      <a:lumOff val="60000"/>
                      <a:tint val="66000"/>
                      <a:satMod val="160000"/>
                    </a:schemeClr>
                  </a:gs>
                  <a:gs pos="50000">
                    <a:schemeClr val="accent6">
                      <a:lumMod val="40000"/>
                      <a:lumOff val="60000"/>
                      <a:tint val="44500"/>
                      <a:satMod val="160000"/>
                    </a:schemeClr>
                  </a:gs>
                  <a:gs pos="100000">
                    <a:schemeClr val="accent6">
                      <a:lumMod val="40000"/>
                      <a:lumOff val="60000"/>
                      <a:tint val="23500"/>
                      <a:satMod val="160000"/>
                    </a:schemeClr>
                  </a:gs>
                </a:gsLst>
                <a:lin ang="2700000" scaled="1"/>
                <a:tileRect/>
              </a:gra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l" defTabSz="914400" rtl="0" eaLnBrk="1" latinLnBrk="0" hangingPunct="1"/>
                <a:endParaRPr lang="en-IN" sz="3800" kern="1200">
                  <a:solidFill>
                    <a:srgbClr val="7030A0"/>
                  </a:solidFill>
                  <a:latin typeface="Lato Black" panose="020F0A02020204030203" pitchFamily="34" charset="0"/>
                  <a:ea typeface="+mn-ea"/>
                  <a:cs typeface="+mn-cs"/>
                </a:endParaRPr>
              </a:p>
            </xdr:txBody>
          </xdr:sp>
          <mc:AlternateContent xmlns:mc="http://schemas.openxmlformats.org/markup-compatibility/2006" xmlns:a14="http://schemas.microsoft.com/office/drawing/2010/main">
            <mc:Choice Requires="a14">
              <xdr:graphicFrame macro="">
                <xdr:nvGraphicFramePr>
                  <xdr:cNvPr id="21" name="Month 7">
                    <a:extLst>
                      <a:ext uri="{FF2B5EF4-FFF2-40B4-BE49-F238E27FC236}">
                        <a16:creationId xmlns:a16="http://schemas.microsoft.com/office/drawing/2014/main" id="{00000000-0008-0000-0400-000015000000}"/>
                      </a:ext>
                    </a:extLst>
                  </xdr:cNvPr>
                  <xdr:cNvGraphicFramePr/>
                </xdr:nvGraphicFramePr>
                <xdr:xfrm>
                  <a:off x="5982947" y="2138514"/>
                  <a:ext cx="7136991" cy="879171"/>
                </xdr:xfrm>
                <a:graphic>
                  <a:graphicData uri="http://schemas.microsoft.com/office/drawing/2010/slicer">
                    <sle:slicer xmlns:sle="http://schemas.microsoft.com/office/drawing/2010/slicer" name="Month 7"/>
                  </a:graphicData>
                </a:graphic>
              </xdr:graphicFrame>
            </mc:Choice>
            <mc:Fallback xmlns="">
              <xdr:sp macro="" textlink="">
                <xdr:nvSpPr>
                  <xdr:cNvPr id="0" name=""/>
                  <xdr:cNvSpPr>
                    <a:spLocks noTextEdit="1"/>
                  </xdr:cNvSpPr>
                </xdr:nvSpPr>
                <xdr:spPr>
                  <a:xfrm>
                    <a:off x="14106168" y="5716112"/>
                    <a:ext cx="7013474" cy="89843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sp macro="" textlink="'Pivot Table'!D3">
            <xdr:nvSpPr>
              <xdr:cNvPr id="22" name="TextBox 21">
                <a:extLst>
                  <a:ext uri="{FF2B5EF4-FFF2-40B4-BE49-F238E27FC236}">
                    <a16:creationId xmlns:a16="http://schemas.microsoft.com/office/drawing/2014/main" id="{00000000-0008-0000-0400-000016000000}"/>
                  </a:ext>
                </a:extLst>
              </xdr:cNvPr>
              <xdr:cNvSpPr txBox="1"/>
            </xdr:nvSpPr>
            <xdr:spPr>
              <a:xfrm>
                <a:off x="14221653" y="2133740"/>
                <a:ext cx="1834846" cy="39716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0EDB3E2-8010-40B1-AED8-9D63C40599D1}" type="TxLink">
                  <a:rPr lang="en-US" sz="1800" b="1" i="0" u="none" strike="noStrike">
                    <a:solidFill>
                      <a:schemeClr val="accent6">
                        <a:lumMod val="50000"/>
                      </a:schemeClr>
                    </a:solidFill>
                    <a:latin typeface="Century Schoolbook"/>
                  </a:rPr>
                  <a:pPr/>
                  <a:t>Total Sales</a:t>
                </a:fld>
                <a:endParaRPr lang="en-US" sz="1800" b="1">
                  <a:solidFill>
                    <a:schemeClr val="accent6">
                      <a:lumMod val="50000"/>
                    </a:schemeClr>
                  </a:solidFill>
                </a:endParaRPr>
              </a:p>
            </xdr:txBody>
          </xdr:sp>
          <xdr:sp macro="" textlink="'Pivot Table'!E3">
            <xdr:nvSpPr>
              <xdr:cNvPr id="23" name="TextBox 22">
                <a:extLst>
                  <a:ext uri="{FF2B5EF4-FFF2-40B4-BE49-F238E27FC236}">
                    <a16:creationId xmlns:a16="http://schemas.microsoft.com/office/drawing/2014/main" id="{00000000-0008-0000-0400-000017000000}"/>
                  </a:ext>
                </a:extLst>
              </xdr:cNvPr>
              <xdr:cNvSpPr txBox="1"/>
            </xdr:nvSpPr>
            <xdr:spPr>
              <a:xfrm>
                <a:off x="14354198" y="2616230"/>
                <a:ext cx="1376109" cy="3962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E6A220C-466D-40C6-896D-1C237515768F}" type="TxLink">
                  <a:rPr lang="en-US" sz="1800" b="1" i="0" u="none" strike="noStrike">
                    <a:solidFill>
                      <a:schemeClr val="accent6">
                        <a:lumMod val="50000"/>
                      </a:schemeClr>
                    </a:solidFill>
                    <a:latin typeface="Century Schoolbook"/>
                  </a:rPr>
                  <a:pPr/>
                  <a:t>$401,412</a:t>
                </a:fld>
                <a:endParaRPr lang="en-US" sz="1800" b="1">
                  <a:solidFill>
                    <a:schemeClr val="accent6">
                      <a:lumMod val="50000"/>
                    </a:schemeClr>
                  </a:solidFill>
                </a:endParaRPr>
              </a:p>
            </xdr:txBody>
          </xdr:sp>
          <xdr:sp macro="" textlink="'Pivot Table'!D6">
            <xdr:nvSpPr>
              <xdr:cNvPr id="24" name="TextBox 23">
                <a:extLst>
                  <a:ext uri="{FF2B5EF4-FFF2-40B4-BE49-F238E27FC236}">
                    <a16:creationId xmlns:a16="http://schemas.microsoft.com/office/drawing/2014/main" id="{00000000-0008-0000-0400-000018000000}"/>
                  </a:ext>
                </a:extLst>
              </xdr:cNvPr>
              <xdr:cNvSpPr txBox="1"/>
            </xdr:nvSpPr>
            <xdr:spPr>
              <a:xfrm>
                <a:off x="20309031" y="2134647"/>
                <a:ext cx="2127484" cy="3962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E1145759-F0FA-495F-9B4D-E37E16700156}" type="TxLink">
                  <a:rPr lang="en-US" sz="1800" b="1" i="0" u="none" strike="noStrike">
                    <a:solidFill>
                      <a:schemeClr val="accent6">
                        <a:lumMod val="50000"/>
                      </a:schemeClr>
                    </a:solidFill>
                    <a:latin typeface="Century Schoolbook"/>
                    <a:ea typeface="+mn-ea"/>
                    <a:cs typeface="+mn-cs"/>
                  </a:rPr>
                  <a:pPr marL="0" indent="0"/>
                  <a:t>Total Quantity</a:t>
                </a:fld>
                <a:endParaRPr lang="en-US" sz="1800" b="1" i="0" u="none" strike="noStrike">
                  <a:solidFill>
                    <a:schemeClr val="accent6">
                      <a:lumMod val="50000"/>
                    </a:schemeClr>
                  </a:solidFill>
                  <a:latin typeface="Century Schoolbook"/>
                  <a:ea typeface="+mn-ea"/>
                  <a:cs typeface="+mn-cs"/>
                </a:endParaRPr>
              </a:p>
            </xdr:txBody>
          </xdr:sp>
          <xdr:sp macro="" textlink="'Pivot Table'!E6">
            <xdr:nvSpPr>
              <xdr:cNvPr id="25" name="TextBox 24">
                <a:extLst>
                  <a:ext uri="{FF2B5EF4-FFF2-40B4-BE49-F238E27FC236}">
                    <a16:creationId xmlns:a16="http://schemas.microsoft.com/office/drawing/2014/main" id="{00000000-0008-0000-0400-000019000000}"/>
                  </a:ext>
                </a:extLst>
              </xdr:cNvPr>
              <xdr:cNvSpPr txBox="1"/>
            </xdr:nvSpPr>
            <xdr:spPr>
              <a:xfrm>
                <a:off x="20470664" y="2616230"/>
                <a:ext cx="1047643" cy="3962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0632FCF5-0787-4547-85E6-125E19E42D59}" type="TxLink">
                  <a:rPr lang="en-US" sz="1800" b="1" i="0" u="none" strike="noStrike">
                    <a:solidFill>
                      <a:schemeClr val="accent6">
                        <a:lumMod val="50000"/>
                      </a:schemeClr>
                    </a:solidFill>
                    <a:latin typeface="Century Schoolbook"/>
                    <a:ea typeface="+mn-ea"/>
                    <a:cs typeface="+mn-cs"/>
                  </a:rPr>
                  <a:pPr marL="0" indent="0"/>
                  <a:t> 4,280 </a:t>
                </a:fld>
                <a:endParaRPr lang="en-US" sz="1800" b="1" i="0" u="none" strike="noStrike">
                  <a:solidFill>
                    <a:schemeClr val="accent6">
                      <a:lumMod val="50000"/>
                    </a:schemeClr>
                  </a:solidFill>
                  <a:latin typeface="Century Schoolbook"/>
                  <a:ea typeface="+mn-ea"/>
                  <a:cs typeface="+mn-cs"/>
                </a:endParaRPr>
              </a:p>
            </xdr:txBody>
          </xdr:sp>
          <xdr:sp macro="" textlink="'Pivot Table'!D4">
            <xdr:nvSpPr>
              <xdr:cNvPr id="26" name="TextBox 25">
                <a:extLst>
                  <a:ext uri="{FF2B5EF4-FFF2-40B4-BE49-F238E27FC236}">
                    <a16:creationId xmlns:a16="http://schemas.microsoft.com/office/drawing/2014/main" id="{00000000-0008-0000-0400-00001A000000}"/>
                  </a:ext>
                </a:extLst>
              </xdr:cNvPr>
              <xdr:cNvSpPr txBox="1"/>
            </xdr:nvSpPr>
            <xdr:spPr>
              <a:xfrm>
                <a:off x="17265092" y="2134646"/>
                <a:ext cx="1835346" cy="3962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87DC78AE-513F-4D65-B875-F515BF176B8F}" type="TxLink">
                  <a:rPr lang="en-US" sz="1800" b="1" i="0" u="none" strike="noStrike">
                    <a:solidFill>
                      <a:schemeClr val="accent6">
                        <a:lumMod val="50000"/>
                      </a:schemeClr>
                    </a:solidFill>
                    <a:latin typeface="Century Schoolbook"/>
                    <a:ea typeface="+mn-ea"/>
                    <a:cs typeface="+mn-cs"/>
                  </a:rPr>
                  <a:pPr marL="0" indent="0"/>
                  <a:t>Total Profit</a:t>
                </a:fld>
                <a:endParaRPr lang="en-US" sz="1800" b="1" i="0" u="none" strike="noStrike">
                  <a:solidFill>
                    <a:schemeClr val="accent6">
                      <a:lumMod val="50000"/>
                    </a:schemeClr>
                  </a:solidFill>
                  <a:latin typeface="Century Schoolbook"/>
                  <a:ea typeface="+mn-ea"/>
                  <a:cs typeface="+mn-cs"/>
                </a:endParaRPr>
              </a:p>
            </xdr:txBody>
          </xdr:sp>
          <xdr:sp macro="" textlink="'Pivot Table'!E4">
            <xdr:nvSpPr>
              <xdr:cNvPr id="27" name="TextBox 26">
                <a:extLst>
                  <a:ext uri="{FF2B5EF4-FFF2-40B4-BE49-F238E27FC236}">
                    <a16:creationId xmlns:a16="http://schemas.microsoft.com/office/drawing/2014/main" id="{00000000-0008-0000-0400-00001B000000}"/>
                  </a:ext>
                </a:extLst>
              </xdr:cNvPr>
              <xdr:cNvSpPr txBox="1"/>
            </xdr:nvSpPr>
            <xdr:spPr>
              <a:xfrm>
                <a:off x="17412431" y="2616230"/>
                <a:ext cx="1376109" cy="3962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7D41C6A4-0C69-4717-8382-67E074BE7C98}" type="TxLink">
                  <a:rPr lang="en-US" sz="1800" b="1" i="0" u="none" strike="noStrike">
                    <a:solidFill>
                      <a:schemeClr val="accent6">
                        <a:lumMod val="50000"/>
                      </a:schemeClr>
                    </a:solidFill>
                    <a:latin typeface="Century Schoolbook"/>
                    <a:ea typeface="+mn-ea"/>
                    <a:cs typeface="+mn-cs"/>
                  </a:rPr>
                  <a:pPr marL="0" indent="0"/>
                  <a:t>$68,908</a:t>
                </a:fld>
                <a:endParaRPr lang="en-US" sz="1800" b="1" i="0" u="none" strike="noStrike">
                  <a:solidFill>
                    <a:schemeClr val="accent6">
                      <a:lumMod val="50000"/>
                    </a:schemeClr>
                  </a:solidFill>
                  <a:latin typeface="Century Schoolbook"/>
                  <a:ea typeface="+mn-ea"/>
                  <a:cs typeface="+mn-cs"/>
                </a:endParaRPr>
              </a:p>
            </xdr:txBody>
          </xdr:sp>
          <xdr:pic>
            <xdr:nvPicPr>
              <xdr:cNvPr id="28" name="Picture 27" descr="A bag full of money&#10;&#10;Description automatically generated">
                <a:extLst>
                  <a:ext uri="{FF2B5EF4-FFF2-40B4-BE49-F238E27FC236}">
                    <a16:creationId xmlns:a16="http://schemas.microsoft.com/office/drawing/2014/main" id="{00000000-0008-0000-0400-00001C000000}"/>
                  </a:ext>
                </a:extLst>
              </xdr:cNvPr>
              <xdr:cNvPicPr>
                <a:picLocks noChangeAspect="1"/>
              </xdr:cNvPicPr>
            </xdr:nvPicPr>
            <xdr:blipFill>
              <a:blip xmlns:r="http://schemas.openxmlformats.org/officeDocument/2006/relationships" r:embed="rId1">
                <a:extLst>
                  <a:ext uri="{BEBA8EAE-BF5A-486C-A8C5-ECC9F3942E4B}">
                    <a14:imgProps xmlns:a14="http://schemas.microsoft.com/office/drawing/2010/main">
                      <a14:imgLayer r:embed="rId2">
                        <a14:imgEffect>
                          <a14:backgroundRemoval t="10000" b="90000" l="10000" r="90000"/>
                        </a14:imgEffect>
                      </a14:imgLayer>
                    </a14:imgProps>
                  </a:ext>
                  <a:ext uri="{28A0092B-C50C-407E-A947-70E740481C1C}">
                    <a14:useLocalDpi xmlns:a14="http://schemas.microsoft.com/office/drawing/2010/main" val="0"/>
                  </a:ext>
                </a:extLst>
              </a:blip>
              <a:stretch>
                <a:fillRect/>
              </a:stretch>
            </xdr:blipFill>
            <xdr:spPr>
              <a:xfrm>
                <a:off x="16294920" y="2052497"/>
                <a:ext cx="1003709" cy="999248"/>
              </a:xfrm>
              <a:prstGeom prst="rect">
                <a:avLst/>
              </a:prstGeom>
            </xdr:spPr>
          </xdr:pic>
          <xdr:pic>
            <xdr:nvPicPr>
              <xdr:cNvPr id="29" name="Picture 28" descr="A pile of cardboard boxes&#10;&#10;Description automatically generated">
                <a:extLst>
                  <a:ext uri="{FF2B5EF4-FFF2-40B4-BE49-F238E27FC236}">
                    <a16:creationId xmlns:a16="http://schemas.microsoft.com/office/drawing/2014/main" id="{00000000-0008-0000-0400-00001D000000}"/>
                  </a:ext>
                </a:extLst>
              </xdr:cNvPr>
              <xdr:cNvPicPr>
                <a:picLocks noChangeAspect="1"/>
              </xdr:cNvPicPr>
            </xdr:nvPicPr>
            <xdr:blipFill>
              <a:blip xmlns:r="http://schemas.openxmlformats.org/officeDocument/2006/relationships" r:embed="rId3" cstate="print">
                <a:extLst>
                  <a:ext uri="{BEBA8EAE-BF5A-486C-A8C5-ECC9F3942E4B}">
                    <a14:imgProps xmlns:a14="http://schemas.microsoft.com/office/drawing/2010/main">
                      <a14:imgLayer r:embed="rId4">
                        <a14:imgEffect>
                          <a14:backgroundRemoval t="7738" b="92262" l="10000" r="90000">
                            <a14:foregroundMark x1="52000" y1="8333" x2="47000" y2="8929"/>
                            <a14:foregroundMark x1="42000" y1="92262" x2="38333" y2="88690"/>
                            <a14:foregroundMark x1="56667" y1="92262" x2="53667" y2="90476"/>
                            <a14:foregroundMark x1="28000" y1="91667" x2="28000" y2="88095"/>
                          </a14:backgroundRemoval>
                        </a14:imgEffect>
                      </a14:imgLayer>
                    </a14:imgProps>
                  </a:ext>
                  <a:ext uri="{28A0092B-C50C-407E-A947-70E740481C1C}">
                    <a14:useLocalDpi xmlns:a14="http://schemas.microsoft.com/office/drawing/2010/main" val="0"/>
                  </a:ext>
                </a:extLst>
              </a:blip>
              <a:stretch>
                <a:fillRect/>
              </a:stretch>
            </xdr:blipFill>
            <xdr:spPr>
              <a:xfrm>
                <a:off x="19377744" y="2212256"/>
                <a:ext cx="1083452" cy="606733"/>
              </a:xfrm>
              <a:prstGeom prst="rect">
                <a:avLst/>
              </a:prstGeom>
            </xdr:spPr>
          </xdr:pic>
          <xdr:pic>
            <xdr:nvPicPr>
              <xdr:cNvPr id="30" name="Picture 29" descr="A wooden blocks with text on them&#10;&#10;Description automatically generated with medium confidence">
                <a:extLst>
                  <a:ext uri="{FF2B5EF4-FFF2-40B4-BE49-F238E27FC236}">
                    <a16:creationId xmlns:a16="http://schemas.microsoft.com/office/drawing/2014/main" id="{00000000-0008-0000-0400-00001E00000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13263254" y="2145741"/>
                <a:ext cx="976020" cy="776050"/>
              </a:xfrm>
              <a:prstGeom prst="rect">
                <a:avLst/>
              </a:prstGeom>
            </xdr:spPr>
          </xdr:pic>
        </xdr:grpSp>
        <xdr:grpSp>
          <xdr:nvGrpSpPr>
            <xdr:cNvPr id="55" name="Group 54">
              <a:extLst>
                <a:ext uri="{FF2B5EF4-FFF2-40B4-BE49-F238E27FC236}">
                  <a16:creationId xmlns:a16="http://schemas.microsoft.com/office/drawing/2014/main" id="{00000000-0008-0000-0400-000037000000}"/>
                </a:ext>
              </a:extLst>
            </xdr:cNvPr>
            <xdr:cNvGrpSpPr/>
          </xdr:nvGrpSpPr>
          <xdr:grpSpPr>
            <a:xfrm>
              <a:off x="11986294" y="2525945"/>
              <a:ext cx="16531180" cy="1011607"/>
              <a:chOff x="11986294" y="2525945"/>
              <a:chExt cx="16531180" cy="1011607"/>
            </a:xfrm>
          </xdr:grpSpPr>
          <xdr:grpSp>
            <xdr:nvGrpSpPr>
              <xdr:cNvPr id="8" name="Group 7">
                <a:extLst>
                  <a:ext uri="{FF2B5EF4-FFF2-40B4-BE49-F238E27FC236}">
                    <a16:creationId xmlns:a16="http://schemas.microsoft.com/office/drawing/2014/main" id="{00000000-0008-0000-0400-000008000000}"/>
                  </a:ext>
                </a:extLst>
              </xdr:cNvPr>
              <xdr:cNvGrpSpPr/>
            </xdr:nvGrpSpPr>
            <xdr:grpSpPr>
              <a:xfrm>
                <a:off x="11986294" y="2525945"/>
                <a:ext cx="7243168" cy="1011607"/>
                <a:chOff x="5950564" y="1045942"/>
                <a:chExt cx="7236346" cy="1014506"/>
              </a:xfrm>
            </xdr:grpSpPr>
            <xdr:sp macro="" textlink="">
              <xdr:nvSpPr>
                <xdr:cNvPr id="15" name="Rectangle: Rounded Corners 14">
                  <a:extLst>
                    <a:ext uri="{FF2B5EF4-FFF2-40B4-BE49-F238E27FC236}">
                      <a16:creationId xmlns:a16="http://schemas.microsoft.com/office/drawing/2014/main" id="{00000000-0008-0000-0400-00000F000000}"/>
                    </a:ext>
                  </a:extLst>
                </xdr:cNvPr>
                <xdr:cNvSpPr/>
              </xdr:nvSpPr>
              <xdr:spPr>
                <a:xfrm>
                  <a:off x="5950564" y="1045942"/>
                  <a:ext cx="7236346" cy="1014506"/>
                </a:xfrm>
                <a:prstGeom prst="roundRect">
                  <a:avLst>
                    <a:gd name="adj" fmla="val 10000"/>
                  </a:avLst>
                </a:prstGeom>
                <a:gradFill flip="none" rotWithShape="1">
                  <a:gsLst>
                    <a:gs pos="0">
                      <a:schemeClr val="accent6">
                        <a:lumMod val="40000"/>
                        <a:lumOff val="60000"/>
                        <a:tint val="66000"/>
                        <a:satMod val="160000"/>
                      </a:schemeClr>
                    </a:gs>
                    <a:gs pos="50000">
                      <a:schemeClr val="accent6">
                        <a:lumMod val="40000"/>
                        <a:lumOff val="60000"/>
                        <a:tint val="44500"/>
                        <a:satMod val="160000"/>
                      </a:schemeClr>
                    </a:gs>
                    <a:gs pos="100000">
                      <a:schemeClr val="accent6">
                        <a:lumMod val="40000"/>
                        <a:lumOff val="60000"/>
                        <a:tint val="23500"/>
                        <a:satMod val="160000"/>
                      </a:schemeClr>
                    </a:gs>
                  </a:gsLst>
                  <a:lin ang="2700000" scaled="1"/>
                  <a:tileRect/>
                </a:gra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IN" sz="3800">
                    <a:solidFill>
                      <a:srgbClr val="7030A0"/>
                    </a:solidFill>
                    <a:latin typeface="Lato Black" panose="020F0A02020204030203" pitchFamily="34" charset="0"/>
                  </a:endParaRPr>
                </a:p>
              </xdr:txBody>
            </xdr:sp>
            <xdr:sp macro="" textlink="">
              <xdr:nvSpPr>
                <xdr:cNvPr id="16" name="TextBox 15">
                  <a:extLst>
                    <a:ext uri="{FF2B5EF4-FFF2-40B4-BE49-F238E27FC236}">
                      <a16:creationId xmlns:a16="http://schemas.microsoft.com/office/drawing/2014/main" id="{00000000-0008-0000-0400-000010000000}"/>
                    </a:ext>
                  </a:extLst>
                </xdr:cNvPr>
                <xdr:cNvSpPr txBox="1"/>
              </xdr:nvSpPr>
              <xdr:spPr>
                <a:xfrm>
                  <a:off x="7105740" y="1249805"/>
                  <a:ext cx="5526359" cy="5608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3200" b="1" cap="none" spc="0">
                      <a:ln w="12700" cmpd="sng">
                        <a:solidFill>
                          <a:schemeClr val="accent4"/>
                        </a:solidFill>
                        <a:prstDash val="solid"/>
                      </a:ln>
                      <a:solidFill>
                        <a:schemeClr val="accent6">
                          <a:lumMod val="50000"/>
                        </a:schemeClr>
                      </a:solidFill>
                      <a:effectLst/>
                    </a:rPr>
                    <a:t>Sales Dashboard</a:t>
                  </a:r>
                </a:p>
              </xdr:txBody>
            </xdr:sp>
          </xdr:grpSp>
          <xdr:grpSp>
            <xdr:nvGrpSpPr>
              <xdr:cNvPr id="54" name="Group 53">
                <a:extLst>
                  <a:ext uri="{FF2B5EF4-FFF2-40B4-BE49-F238E27FC236}">
                    <a16:creationId xmlns:a16="http://schemas.microsoft.com/office/drawing/2014/main" id="{00000000-0008-0000-0400-000036000000}"/>
                  </a:ext>
                </a:extLst>
              </xdr:cNvPr>
              <xdr:cNvGrpSpPr/>
            </xdr:nvGrpSpPr>
            <xdr:grpSpPr>
              <a:xfrm>
                <a:off x="19303364" y="2525945"/>
                <a:ext cx="9214110" cy="1011607"/>
                <a:chOff x="19303364" y="2525945"/>
                <a:chExt cx="9214110" cy="1011607"/>
              </a:xfrm>
            </xdr:grpSpPr>
            <xdr:sp macro="" textlink="">
              <xdr:nvSpPr>
                <xdr:cNvPr id="10" name="Rectangle: Rounded Corners 9">
                  <a:extLst>
                    <a:ext uri="{FF2B5EF4-FFF2-40B4-BE49-F238E27FC236}">
                      <a16:creationId xmlns:a16="http://schemas.microsoft.com/office/drawing/2014/main" id="{00000000-0008-0000-0400-00000A000000}"/>
                    </a:ext>
                  </a:extLst>
                </xdr:cNvPr>
                <xdr:cNvSpPr/>
              </xdr:nvSpPr>
              <xdr:spPr>
                <a:xfrm>
                  <a:off x="19303364" y="2525945"/>
                  <a:ext cx="9214110" cy="1011607"/>
                </a:xfrm>
                <a:prstGeom prst="roundRect">
                  <a:avLst>
                    <a:gd name="adj" fmla="val 10000"/>
                  </a:avLst>
                </a:prstGeom>
                <a:gradFill flip="none" rotWithShape="1">
                  <a:gsLst>
                    <a:gs pos="0">
                      <a:schemeClr val="accent6">
                        <a:lumMod val="40000"/>
                        <a:lumOff val="60000"/>
                        <a:tint val="66000"/>
                        <a:satMod val="160000"/>
                      </a:schemeClr>
                    </a:gs>
                    <a:gs pos="50000">
                      <a:schemeClr val="accent6">
                        <a:lumMod val="40000"/>
                        <a:lumOff val="60000"/>
                        <a:tint val="44500"/>
                        <a:satMod val="160000"/>
                      </a:schemeClr>
                    </a:gs>
                    <a:gs pos="100000">
                      <a:schemeClr val="accent6">
                        <a:lumMod val="40000"/>
                        <a:lumOff val="60000"/>
                        <a:tint val="23500"/>
                        <a:satMod val="160000"/>
                      </a:schemeClr>
                    </a:gs>
                  </a:gsLst>
                  <a:lin ang="2700000" scaled="1"/>
                  <a:tileRect/>
                </a:gra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l" defTabSz="914400" rtl="0" eaLnBrk="1" latinLnBrk="0" hangingPunct="1"/>
                  <a:endParaRPr lang="en-IN" sz="3800" kern="1200">
                    <a:solidFill>
                      <a:srgbClr val="7030A0"/>
                    </a:solidFill>
                    <a:latin typeface="Lato Black" panose="020F0A02020204030203" pitchFamily="34" charset="0"/>
                    <a:ea typeface="+mn-ea"/>
                    <a:cs typeface="+mn-cs"/>
                  </a:endParaRPr>
                </a:p>
              </xdr:txBody>
            </xdr:sp>
            <xdr:grpSp>
              <xdr:nvGrpSpPr>
                <xdr:cNvPr id="53" name="Group 52">
                  <a:extLst>
                    <a:ext uri="{FF2B5EF4-FFF2-40B4-BE49-F238E27FC236}">
                      <a16:creationId xmlns:a16="http://schemas.microsoft.com/office/drawing/2014/main" id="{00000000-0008-0000-0400-000035000000}"/>
                    </a:ext>
                  </a:extLst>
                </xdr:cNvPr>
                <xdr:cNvGrpSpPr/>
              </xdr:nvGrpSpPr>
              <xdr:grpSpPr>
                <a:xfrm>
                  <a:off x="19547951" y="2681597"/>
                  <a:ext cx="8846774" cy="750355"/>
                  <a:chOff x="19547951" y="2681597"/>
                  <a:chExt cx="8846774" cy="750355"/>
                </a:xfrm>
              </xdr:grpSpPr>
              <mc:AlternateContent xmlns:mc="http://schemas.openxmlformats.org/markup-compatibility/2006" xmlns:a14="http://schemas.microsoft.com/office/drawing/2010/main">
                <mc:Choice Requires="a14">
                  <xdr:graphicFrame macro="">
                    <xdr:nvGraphicFramePr>
                      <xdr:cNvPr id="12" name="PAYMENT MODE 8">
                        <a:extLst>
                          <a:ext uri="{FF2B5EF4-FFF2-40B4-BE49-F238E27FC236}">
                            <a16:creationId xmlns:a16="http://schemas.microsoft.com/office/drawing/2014/main" id="{00000000-0008-0000-0400-00000C000000}"/>
                          </a:ext>
                        </a:extLst>
                      </xdr:cNvPr>
                      <xdr:cNvGraphicFramePr/>
                    </xdr:nvGraphicFramePr>
                    <xdr:xfrm>
                      <a:off x="21517698" y="2711640"/>
                      <a:ext cx="2548801" cy="720312"/>
                    </xdr:xfrm>
                    <a:graphic>
                      <a:graphicData uri="http://schemas.microsoft.com/office/drawing/2010/slicer">
                        <sle:slicer xmlns:sle="http://schemas.microsoft.com/office/drawing/2010/slicer" name="PAYMENT MODE 8"/>
                      </a:graphicData>
                    </a:graphic>
                  </xdr:graphicFrame>
                </mc:Choice>
                <mc:Fallback xmlns="">
                  <xdr:sp macro="" textlink="">
                    <xdr:nvSpPr>
                      <xdr:cNvPr id="0" name=""/>
                      <xdr:cNvSpPr>
                        <a:spLocks noTextEdit="1"/>
                      </xdr:cNvSpPr>
                    </xdr:nvSpPr>
                    <xdr:spPr>
                      <a:xfrm>
                        <a:off x="23392417" y="4758018"/>
                        <a:ext cx="2503163" cy="74918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13" name="Year 8">
                        <a:extLst>
                          <a:ext uri="{FF2B5EF4-FFF2-40B4-BE49-F238E27FC236}">
                            <a16:creationId xmlns:a16="http://schemas.microsoft.com/office/drawing/2014/main" id="{00000000-0008-0000-0400-00000D000000}"/>
                          </a:ext>
                        </a:extLst>
                      </xdr:cNvPr>
                      <xdr:cNvGraphicFramePr/>
                    </xdr:nvGraphicFramePr>
                    <xdr:xfrm>
                      <a:off x="19547951" y="2716544"/>
                      <a:ext cx="1969884" cy="715408"/>
                    </xdr:xfrm>
                    <a:graphic>
                      <a:graphicData uri="http://schemas.microsoft.com/office/drawing/2010/slicer">
                        <sle:slicer xmlns:sle="http://schemas.microsoft.com/office/drawing/2010/slicer" name="Year 8"/>
                      </a:graphicData>
                    </a:graphic>
                  </xdr:graphicFrame>
                </mc:Choice>
                <mc:Fallback xmlns="">
                  <xdr:sp macro="" textlink="">
                    <xdr:nvSpPr>
                      <xdr:cNvPr id="0" name=""/>
                      <xdr:cNvSpPr>
                        <a:spLocks noTextEdit="1"/>
                      </xdr:cNvSpPr>
                    </xdr:nvSpPr>
                    <xdr:spPr>
                      <a:xfrm>
                        <a:off x="21457940" y="4763119"/>
                        <a:ext cx="1934612" cy="74408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14" name="PRODUCT 7">
                        <a:extLst>
                          <a:ext uri="{FF2B5EF4-FFF2-40B4-BE49-F238E27FC236}">
                            <a16:creationId xmlns:a16="http://schemas.microsoft.com/office/drawing/2014/main" id="{00000000-0008-0000-0400-00000E000000}"/>
                          </a:ext>
                        </a:extLst>
                      </xdr:cNvPr>
                      <xdr:cNvGraphicFramePr/>
                    </xdr:nvGraphicFramePr>
                    <xdr:xfrm>
                      <a:off x="24112968" y="2707566"/>
                      <a:ext cx="1689633" cy="724386"/>
                    </xdr:xfrm>
                    <a:graphic>
                      <a:graphicData uri="http://schemas.microsoft.com/office/drawing/2010/slicer">
                        <sle:slicer xmlns:sle="http://schemas.microsoft.com/office/drawing/2010/slicer" name="PRODUCT 7"/>
                      </a:graphicData>
                    </a:graphic>
                  </xdr:graphicFrame>
                </mc:Choice>
                <mc:Fallback xmlns="">
                  <xdr:sp macro="" textlink="">
                    <xdr:nvSpPr>
                      <xdr:cNvPr id="0" name=""/>
                      <xdr:cNvSpPr>
                        <a:spLocks noTextEdit="1"/>
                      </xdr:cNvSpPr>
                    </xdr:nvSpPr>
                    <xdr:spPr>
                      <a:xfrm>
                        <a:off x="25941218" y="4753781"/>
                        <a:ext cx="1659379" cy="75342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47" name="UOM 4">
                        <a:extLst>
                          <a:ext uri="{FF2B5EF4-FFF2-40B4-BE49-F238E27FC236}">
                            <a16:creationId xmlns:a16="http://schemas.microsoft.com/office/drawing/2014/main" id="{00000000-0008-0000-0400-00002F000000}"/>
                          </a:ext>
                        </a:extLst>
                      </xdr:cNvPr>
                      <xdr:cNvGraphicFramePr/>
                    </xdr:nvGraphicFramePr>
                    <xdr:xfrm>
                      <a:off x="25794522" y="2681597"/>
                      <a:ext cx="2600203" cy="750355"/>
                    </xdr:xfrm>
                    <a:graphic>
                      <a:graphicData uri="http://schemas.microsoft.com/office/drawing/2010/slicer">
                        <sle:slicer xmlns:sle="http://schemas.microsoft.com/office/drawing/2010/slicer" name="UOM 4"/>
                      </a:graphicData>
                    </a:graphic>
                  </xdr:graphicFrame>
                </mc:Choice>
                <mc:Fallback xmlns="">
                  <xdr:sp macro="" textlink="">
                    <xdr:nvSpPr>
                      <xdr:cNvPr id="0" name=""/>
                      <xdr:cNvSpPr>
                        <a:spLocks noTextEdit="1"/>
                      </xdr:cNvSpPr>
                    </xdr:nvSpPr>
                    <xdr:spPr>
                      <a:xfrm>
                        <a:off x="27592662" y="4726771"/>
                        <a:ext cx="2553645" cy="78043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grpSp>
        </xdr:grpSp>
        <xdr:grpSp>
          <xdr:nvGrpSpPr>
            <xdr:cNvPr id="13324" name="Group 13323">
              <a:extLst>
                <a:ext uri="{FF2B5EF4-FFF2-40B4-BE49-F238E27FC236}">
                  <a16:creationId xmlns:a16="http://schemas.microsoft.com/office/drawing/2014/main" id="{00000000-0008-0000-0400-00000C340000}"/>
                </a:ext>
              </a:extLst>
            </xdr:cNvPr>
            <xdr:cNvGrpSpPr/>
          </xdr:nvGrpSpPr>
          <xdr:grpSpPr>
            <a:xfrm>
              <a:off x="11986294" y="4631228"/>
              <a:ext cx="16522992" cy="5865589"/>
              <a:chOff x="11998660" y="4631228"/>
              <a:chExt cx="16522992" cy="5865589"/>
            </a:xfrm>
          </xdr:grpSpPr>
          <xdr:grpSp>
            <xdr:nvGrpSpPr>
              <xdr:cNvPr id="60" name="Group 59">
                <a:extLst>
                  <a:ext uri="{FF2B5EF4-FFF2-40B4-BE49-F238E27FC236}">
                    <a16:creationId xmlns:a16="http://schemas.microsoft.com/office/drawing/2014/main" id="{00000000-0008-0000-0400-00003C000000}"/>
                  </a:ext>
                </a:extLst>
              </xdr:cNvPr>
              <xdr:cNvGrpSpPr/>
            </xdr:nvGrpSpPr>
            <xdr:grpSpPr>
              <a:xfrm>
                <a:off x="12010776" y="7568535"/>
                <a:ext cx="12293395" cy="2927357"/>
                <a:chOff x="12010776" y="7568535"/>
                <a:chExt cx="12293395" cy="2927357"/>
              </a:xfrm>
            </xdr:grpSpPr>
            <xdr:grpSp>
              <xdr:nvGrpSpPr>
                <xdr:cNvPr id="57" name="Group 56">
                  <a:extLst>
                    <a:ext uri="{FF2B5EF4-FFF2-40B4-BE49-F238E27FC236}">
                      <a16:creationId xmlns:a16="http://schemas.microsoft.com/office/drawing/2014/main" id="{00000000-0008-0000-0400-000039000000}"/>
                    </a:ext>
                  </a:extLst>
                </xdr:cNvPr>
                <xdr:cNvGrpSpPr/>
              </xdr:nvGrpSpPr>
              <xdr:grpSpPr>
                <a:xfrm>
                  <a:off x="20293778" y="7568535"/>
                  <a:ext cx="4010393" cy="2927357"/>
                  <a:chOff x="20293778" y="7568535"/>
                  <a:chExt cx="4010393" cy="2927357"/>
                </a:xfrm>
              </xdr:grpSpPr>
              <xdr:sp macro="" textlink="">
                <xdr:nvSpPr>
                  <xdr:cNvPr id="37" name="Rectangle: Rounded Corners 36">
                    <a:extLst>
                      <a:ext uri="{FF2B5EF4-FFF2-40B4-BE49-F238E27FC236}">
                        <a16:creationId xmlns:a16="http://schemas.microsoft.com/office/drawing/2014/main" id="{00000000-0008-0000-0400-000025000000}"/>
                      </a:ext>
                    </a:extLst>
                  </xdr:cNvPr>
                  <xdr:cNvSpPr/>
                </xdr:nvSpPr>
                <xdr:spPr>
                  <a:xfrm>
                    <a:off x="20293778" y="7568535"/>
                    <a:ext cx="4010393" cy="2927357"/>
                  </a:xfrm>
                  <a:prstGeom prst="roundRect">
                    <a:avLst>
                      <a:gd name="adj" fmla="val 3303"/>
                    </a:avLst>
                  </a:prstGeom>
                  <a:gradFill flip="none" rotWithShape="1">
                    <a:gsLst>
                      <a:gs pos="0">
                        <a:schemeClr val="accent6">
                          <a:lumMod val="40000"/>
                          <a:lumOff val="60000"/>
                          <a:tint val="66000"/>
                          <a:satMod val="160000"/>
                        </a:schemeClr>
                      </a:gs>
                      <a:gs pos="50000">
                        <a:schemeClr val="accent6">
                          <a:lumMod val="40000"/>
                          <a:lumOff val="60000"/>
                          <a:tint val="44500"/>
                          <a:satMod val="160000"/>
                        </a:schemeClr>
                      </a:gs>
                      <a:gs pos="100000">
                        <a:schemeClr val="accent6">
                          <a:lumMod val="40000"/>
                          <a:lumOff val="60000"/>
                          <a:tint val="23500"/>
                          <a:satMod val="160000"/>
                        </a:schemeClr>
                      </a:gs>
                    </a:gsLst>
                    <a:lin ang="2700000" scaled="1"/>
                    <a:tileRect/>
                  </a:gra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l" defTabSz="914400" rtl="0" eaLnBrk="1" latinLnBrk="0" hangingPunct="1"/>
                    <a:endParaRPr lang="en-IN" sz="3800" kern="1200">
                      <a:solidFill>
                        <a:srgbClr val="7030A0"/>
                      </a:solidFill>
                      <a:latin typeface="Lato Black" panose="020F0A02020204030203" pitchFamily="34" charset="0"/>
                      <a:ea typeface="+mn-ea"/>
                      <a:cs typeface="+mn-cs"/>
                    </a:endParaRPr>
                  </a:p>
                </xdr:txBody>
              </xdr:sp>
              <xdr:graphicFrame macro="">
                <xdr:nvGraphicFramePr>
                  <xdr:cNvPr id="40" name="Chart 39">
                    <a:extLst>
                      <a:ext uri="{FF2B5EF4-FFF2-40B4-BE49-F238E27FC236}">
                        <a16:creationId xmlns:a16="http://schemas.microsoft.com/office/drawing/2014/main" id="{00000000-0008-0000-0400-000028000000}"/>
                      </a:ext>
                    </a:extLst>
                  </xdr:cNvPr>
                  <xdr:cNvGraphicFramePr>
                    <a:graphicFrameLocks/>
                  </xdr:cNvGraphicFramePr>
                </xdr:nvGraphicFramePr>
                <xdr:xfrm>
                  <a:off x="20458905" y="7575346"/>
                  <a:ext cx="3781425" cy="2763248"/>
                </xdr:xfrm>
                <a:graphic>
                  <a:graphicData uri="http://schemas.openxmlformats.org/drawingml/2006/chart">
                    <c:chart xmlns:c="http://schemas.openxmlformats.org/drawingml/2006/chart" xmlns:r="http://schemas.openxmlformats.org/officeDocument/2006/relationships" r:id="rId6"/>
                  </a:graphicData>
                </a:graphic>
              </xdr:graphicFrame>
              <mc:AlternateContent xmlns:mc="http://schemas.openxmlformats.org/markup-compatibility/2006">
                <mc:Choice xmlns:a14="http://schemas.microsoft.com/office/drawing/2010/main" Requires="a14">
                  <xdr:sp macro="" textlink="">
                    <xdr:nvSpPr>
                      <xdr:cNvPr id="13313" name="Check Box 1" hidden="1">
                        <a:extLst>
                          <a:ext uri="{63B3BB69-23CF-44E3-9099-C40C66FF867C}">
                            <a14:compatExt spid="_x0000_s13313"/>
                          </a:ext>
                          <a:ext uri="{FF2B5EF4-FFF2-40B4-BE49-F238E27FC236}">
                            <a16:creationId xmlns:a16="http://schemas.microsoft.com/office/drawing/2014/main" id="{00000000-0008-0000-0400-000001340000}"/>
                          </a:ext>
                        </a:extLst>
                      </xdr:cNvPr>
                      <xdr:cNvSpPr/>
                    </xdr:nvSpPr>
                    <xdr:spPr bwMode="auto">
                      <a:xfrm>
                        <a:off x="22295845" y="7821615"/>
                        <a:ext cx="837406" cy="2921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1100" b="0" i="0" u="none" strike="noStrike" baseline="0">
                            <a:solidFill>
                              <a:srgbClr val="000000"/>
                            </a:solidFill>
                            <a:latin typeface="Century Schoolbook"/>
                          </a:rPr>
                          <a:t>Buying</a:t>
                        </a:r>
                      </a:p>
                    </xdr:txBody>
                  </xdr:sp>
                </mc:Choice>
                <mc:Fallback/>
              </mc:AlternateContent>
              <mc:AlternateContent xmlns:mc="http://schemas.openxmlformats.org/markup-compatibility/2006">
                <mc:Choice xmlns:a14="http://schemas.microsoft.com/office/drawing/2010/main" Requires="a14">
                  <xdr:sp macro="" textlink="">
                    <xdr:nvSpPr>
                      <xdr:cNvPr id="13316" name="Check Box 4" hidden="1">
                        <a:extLst>
                          <a:ext uri="{63B3BB69-23CF-44E3-9099-C40C66FF867C}">
                            <a14:compatExt spid="_x0000_s13316"/>
                          </a:ext>
                          <a:ext uri="{FF2B5EF4-FFF2-40B4-BE49-F238E27FC236}">
                            <a16:creationId xmlns:a16="http://schemas.microsoft.com/office/drawing/2014/main" id="{00000000-0008-0000-0400-000004340000}"/>
                          </a:ext>
                        </a:extLst>
                      </xdr:cNvPr>
                      <xdr:cNvSpPr/>
                    </xdr:nvSpPr>
                    <xdr:spPr bwMode="auto">
                      <a:xfrm>
                        <a:off x="23361058" y="7821615"/>
                        <a:ext cx="789782" cy="2921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1100" b="0" i="0" u="none" strike="noStrike" baseline="0">
                            <a:solidFill>
                              <a:srgbClr val="000000"/>
                            </a:solidFill>
                            <a:latin typeface="Century Schoolbook"/>
                          </a:rPr>
                          <a:t>Selling</a:t>
                        </a:r>
                      </a:p>
                    </xdr:txBody>
                  </xdr:sp>
                </mc:Choice>
                <mc:Fallback/>
              </mc:AlternateContent>
            </xdr:grpSp>
            <xdr:grpSp>
              <xdr:nvGrpSpPr>
                <xdr:cNvPr id="58" name="Group 57">
                  <a:extLst>
                    <a:ext uri="{FF2B5EF4-FFF2-40B4-BE49-F238E27FC236}">
                      <a16:creationId xmlns:a16="http://schemas.microsoft.com/office/drawing/2014/main" id="{00000000-0008-0000-0400-00003A000000}"/>
                    </a:ext>
                  </a:extLst>
                </xdr:cNvPr>
                <xdr:cNvGrpSpPr/>
              </xdr:nvGrpSpPr>
              <xdr:grpSpPr>
                <a:xfrm>
                  <a:off x="12010776" y="7572344"/>
                  <a:ext cx="4042081" cy="2923548"/>
                  <a:chOff x="12010776" y="7572344"/>
                  <a:chExt cx="4042081" cy="2923548"/>
                </a:xfrm>
              </xdr:grpSpPr>
              <xdr:sp macro="" textlink="">
                <xdr:nvSpPr>
                  <xdr:cNvPr id="35" name="Rectangle: Rounded Corners 34">
                    <a:extLst>
                      <a:ext uri="{FF2B5EF4-FFF2-40B4-BE49-F238E27FC236}">
                        <a16:creationId xmlns:a16="http://schemas.microsoft.com/office/drawing/2014/main" id="{00000000-0008-0000-0400-000023000000}"/>
                      </a:ext>
                    </a:extLst>
                  </xdr:cNvPr>
                  <xdr:cNvSpPr/>
                </xdr:nvSpPr>
                <xdr:spPr>
                  <a:xfrm>
                    <a:off x="12010776" y="7572344"/>
                    <a:ext cx="4042081" cy="2923548"/>
                  </a:xfrm>
                  <a:prstGeom prst="roundRect">
                    <a:avLst>
                      <a:gd name="adj" fmla="val 3303"/>
                    </a:avLst>
                  </a:prstGeom>
                  <a:gradFill flip="none" rotWithShape="1">
                    <a:gsLst>
                      <a:gs pos="0">
                        <a:schemeClr val="accent6">
                          <a:lumMod val="40000"/>
                          <a:lumOff val="60000"/>
                          <a:tint val="66000"/>
                          <a:satMod val="160000"/>
                        </a:schemeClr>
                      </a:gs>
                      <a:gs pos="50000">
                        <a:schemeClr val="accent6">
                          <a:lumMod val="40000"/>
                          <a:lumOff val="60000"/>
                          <a:tint val="44500"/>
                          <a:satMod val="160000"/>
                        </a:schemeClr>
                      </a:gs>
                      <a:gs pos="100000">
                        <a:schemeClr val="accent6">
                          <a:lumMod val="40000"/>
                          <a:lumOff val="60000"/>
                          <a:tint val="23500"/>
                          <a:satMod val="160000"/>
                        </a:schemeClr>
                      </a:gs>
                    </a:gsLst>
                    <a:lin ang="2700000" scaled="1"/>
                    <a:tileRect/>
                  </a:gra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l" defTabSz="914400" rtl="0" eaLnBrk="1" latinLnBrk="0" hangingPunct="1"/>
                    <a:endParaRPr lang="en-IN" sz="3800" kern="1200">
                      <a:solidFill>
                        <a:srgbClr val="7030A0"/>
                      </a:solidFill>
                      <a:latin typeface="Lato Black" panose="020F0A02020204030203" pitchFamily="34" charset="0"/>
                      <a:ea typeface="+mn-ea"/>
                      <a:cs typeface="+mn-cs"/>
                    </a:endParaRPr>
                  </a:p>
                </xdr:txBody>
              </xdr:sp>
              <xdr:graphicFrame macro="">
                <xdr:nvGraphicFramePr>
                  <xdr:cNvPr id="51" name="Chart 50">
                    <a:extLst>
                      <a:ext uri="{FF2B5EF4-FFF2-40B4-BE49-F238E27FC236}">
                        <a16:creationId xmlns:a16="http://schemas.microsoft.com/office/drawing/2014/main" id="{00000000-0008-0000-0400-000033000000}"/>
                      </a:ext>
                    </a:extLst>
                  </xdr:cNvPr>
                  <xdr:cNvGraphicFramePr>
                    <a:graphicFrameLocks/>
                  </xdr:cNvGraphicFramePr>
                </xdr:nvGraphicFramePr>
                <xdr:xfrm>
                  <a:off x="12087178" y="7615330"/>
                  <a:ext cx="3808834" cy="2834154"/>
                </xdr:xfrm>
                <a:graphic>
                  <a:graphicData uri="http://schemas.openxmlformats.org/drawingml/2006/chart">
                    <c:chart xmlns:c="http://schemas.openxmlformats.org/drawingml/2006/chart" xmlns:r="http://schemas.openxmlformats.org/officeDocument/2006/relationships" r:id="rId7"/>
                  </a:graphicData>
                </a:graphic>
              </xdr:graphicFrame>
            </xdr:grpSp>
            <xdr:grpSp>
              <xdr:nvGrpSpPr>
                <xdr:cNvPr id="59" name="Group 58">
                  <a:extLst>
                    <a:ext uri="{FF2B5EF4-FFF2-40B4-BE49-F238E27FC236}">
                      <a16:creationId xmlns:a16="http://schemas.microsoft.com/office/drawing/2014/main" id="{00000000-0008-0000-0400-00003B000000}"/>
                    </a:ext>
                  </a:extLst>
                </xdr:cNvPr>
                <xdr:cNvGrpSpPr/>
              </xdr:nvGrpSpPr>
              <xdr:grpSpPr>
                <a:xfrm>
                  <a:off x="16141587" y="7568535"/>
                  <a:ext cx="4029083" cy="2927357"/>
                  <a:chOff x="16141587" y="7568535"/>
                  <a:chExt cx="4029083" cy="2927357"/>
                </a:xfrm>
              </xdr:grpSpPr>
              <xdr:sp macro="" textlink="">
                <xdr:nvSpPr>
                  <xdr:cNvPr id="36" name="Rectangle: Rounded Corners 35">
                    <a:extLst>
                      <a:ext uri="{FF2B5EF4-FFF2-40B4-BE49-F238E27FC236}">
                        <a16:creationId xmlns:a16="http://schemas.microsoft.com/office/drawing/2014/main" id="{00000000-0008-0000-0400-000024000000}"/>
                      </a:ext>
                    </a:extLst>
                  </xdr:cNvPr>
                  <xdr:cNvSpPr/>
                </xdr:nvSpPr>
                <xdr:spPr>
                  <a:xfrm>
                    <a:off x="16163626" y="7568535"/>
                    <a:ext cx="4007044" cy="2927357"/>
                  </a:xfrm>
                  <a:prstGeom prst="roundRect">
                    <a:avLst>
                      <a:gd name="adj" fmla="val 3303"/>
                    </a:avLst>
                  </a:prstGeom>
                  <a:gradFill flip="none" rotWithShape="1">
                    <a:gsLst>
                      <a:gs pos="0">
                        <a:schemeClr val="accent6">
                          <a:lumMod val="40000"/>
                          <a:lumOff val="60000"/>
                          <a:tint val="66000"/>
                          <a:satMod val="160000"/>
                        </a:schemeClr>
                      </a:gs>
                      <a:gs pos="50000">
                        <a:schemeClr val="accent6">
                          <a:lumMod val="40000"/>
                          <a:lumOff val="60000"/>
                          <a:tint val="44500"/>
                          <a:satMod val="160000"/>
                        </a:schemeClr>
                      </a:gs>
                      <a:gs pos="100000">
                        <a:schemeClr val="accent6">
                          <a:lumMod val="40000"/>
                          <a:lumOff val="60000"/>
                          <a:tint val="23500"/>
                          <a:satMod val="160000"/>
                        </a:schemeClr>
                      </a:gs>
                    </a:gsLst>
                    <a:lin ang="2700000" scaled="1"/>
                    <a:tileRect/>
                  </a:gra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l" defTabSz="914400" rtl="0" eaLnBrk="1" latinLnBrk="0" hangingPunct="1"/>
                    <a:endParaRPr lang="en-IN" sz="3800" kern="1200">
                      <a:solidFill>
                        <a:srgbClr val="7030A0"/>
                      </a:solidFill>
                      <a:latin typeface="Lato Black" panose="020F0A02020204030203" pitchFamily="34" charset="0"/>
                      <a:ea typeface="+mn-ea"/>
                      <a:cs typeface="+mn-cs"/>
                    </a:endParaRPr>
                  </a:p>
                </xdr:txBody>
              </xdr:sp>
              <xdr:graphicFrame macro="">
                <xdr:nvGraphicFramePr>
                  <xdr:cNvPr id="39" name="Chart 38">
                    <a:extLst>
                      <a:ext uri="{FF2B5EF4-FFF2-40B4-BE49-F238E27FC236}">
                        <a16:creationId xmlns:a16="http://schemas.microsoft.com/office/drawing/2014/main" id="{00000000-0008-0000-0400-000027000000}"/>
                      </a:ext>
                    </a:extLst>
                  </xdr:cNvPr>
                  <xdr:cNvGraphicFramePr>
                    <a:graphicFrameLocks/>
                  </xdr:cNvGraphicFramePr>
                </xdr:nvGraphicFramePr>
                <xdr:xfrm>
                  <a:off x="16141587" y="7600151"/>
                  <a:ext cx="3840253" cy="2817420"/>
                </xdr:xfrm>
                <a:graphic>
                  <a:graphicData uri="http://schemas.openxmlformats.org/drawingml/2006/chart">
                    <c:chart xmlns:c="http://schemas.openxmlformats.org/drawingml/2006/chart" xmlns:r="http://schemas.openxmlformats.org/officeDocument/2006/relationships" r:id="rId8"/>
                  </a:graphicData>
                </a:graphic>
              </xdr:graphicFrame>
            </xdr:grpSp>
          </xdr:grpSp>
          <xdr:grpSp>
            <xdr:nvGrpSpPr>
              <xdr:cNvPr id="13318" name="Group 13317">
                <a:extLst>
                  <a:ext uri="{FF2B5EF4-FFF2-40B4-BE49-F238E27FC236}">
                    <a16:creationId xmlns:a16="http://schemas.microsoft.com/office/drawing/2014/main" id="{00000000-0008-0000-0400-000006340000}"/>
                  </a:ext>
                </a:extLst>
              </xdr:cNvPr>
              <xdr:cNvGrpSpPr/>
            </xdr:nvGrpSpPr>
            <xdr:grpSpPr>
              <a:xfrm>
                <a:off x="11998660" y="4641873"/>
                <a:ext cx="12321497" cy="2828883"/>
                <a:chOff x="11998660" y="4641873"/>
                <a:chExt cx="12321497" cy="2828883"/>
              </a:xfrm>
            </xdr:grpSpPr>
            <xdr:grpSp>
              <xdr:nvGrpSpPr>
                <xdr:cNvPr id="61" name="Group 60">
                  <a:extLst>
                    <a:ext uri="{FF2B5EF4-FFF2-40B4-BE49-F238E27FC236}">
                      <a16:creationId xmlns:a16="http://schemas.microsoft.com/office/drawing/2014/main" id="{00000000-0008-0000-0400-00003D000000}"/>
                    </a:ext>
                  </a:extLst>
                </xdr:cNvPr>
                <xdr:cNvGrpSpPr/>
              </xdr:nvGrpSpPr>
              <xdr:grpSpPr>
                <a:xfrm>
                  <a:off x="20277792" y="4641873"/>
                  <a:ext cx="4042365" cy="2828883"/>
                  <a:chOff x="20277792" y="4641873"/>
                  <a:chExt cx="4042365" cy="2828883"/>
                </a:xfrm>
              </xdr:grpSpPr>
              <xdr:sp macro="" textlink="">
                <xdr:nvSpPr>
                  <xdr:cNvPr id="42" name="Rectangle: Rounded Corners 41">
                    <a:extLst>
                      <a:ext uri="{FF2B5EF4-FFF2-40B4-BE49-F238E27FC236}">
                        <a16:creationId xmlns:a16="http://schemas.microsoft.com/office/drawing/2014/main" id="{00000000-0008-0000-0400-00002A000000}"/>
                      </a:ext>
                    </a:extLst>
                  </xdr:cNvPr>
                  <xdr:cNvSpPr/>
                </xdr:nvSpPr>
                <xdr:spPr>
                  <a:xfrm>
                    <a:off x="20277792" y="4641873"/>
                    <a:ext cx="4042365" cy="2828883"/>
                  </a:xfrm>
                  <a:prstGeom prst="roundRect">
                    <a:avLst>
                      <a:gd name="adj" fmla="val 3303"/>
                    </a:avLst>
                  </a:prstGeom>
                  <a:gradFill flip="none" rotWithShape="1">
                    <a:gsLst>
                      <a:gs pos="0">
                        <a:schemeClr val="accent6">
                          <a:lumMod val="40000"/>
                          <a:lumOff val="60000"/>
                          <a:tint val="66000"/>
                          <a:satMod val="160000"/>
                        </a:schemeClr>
                      </a:gs>
                      <a:gs pos="50000">
                        <a:schemeClr val="accent6">
                          <a:lumMod val="40000"/>
                          <a:lumOff val="60000"/>
                          <a:tint val="44500"/>
                          <a:satMod val="160000"/>
                        </a:schemeClr>
                      </a:gs>
                      <a:gs pos="100000">
                        <a:schemeClr val="accent6">
                          <a:lumMod val="40000"/>
                          <a:lumOff val="60000"/>
                          <a:tint val="23500"/>
                          <a:satMod val="160000"/>
                        </a:schemeClr>
                      </a:gs>
                    </a:gsLst>
                    <a:lin ang="2700000" scaled="1"/>
                    <a:tileRect/>
                  </a:gra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l" defTabSz="914400" rtl="0" eaLnBrk="1" latinLnBrk="0" hangingPunct="1"/>
                    <a:endParaRPr lang="en-IN" sz="3800" kern="1200">
                      <a:solidFill>
                        <a:srgbClr val="7030A0"/>
                      </a:solidFill>
                      <a:latin typeface="Lato Black" panose="020F0A02020204030203" pitchFamily="34" charset="0"/>
                      <a:ea typeface="+mn-ea"/>
                      <a:cs typeface="+mn-cs"/>
                    </a:endParaRPr>
                  </a:p>
                </xdr:txBody>
              </xdr:sp>
              <xdr:graphicFrame macro="">
                <xdr:nvGraphicFramePr>
                  <xdr:cNvPr id="44" name="Chart 43">
                    <a:extLst>
                      <a:ext uri="{FF2B5EF4-FFF2-40B4-BE49-F238E27FC236}">
                        <a16:creationId xmlns:a16="http://schemas.microsoft.com/office/drawing/2014/main" id="{00000000-0008-0000-0400-00002C000000}"/>
                      </a:ext>
                    </a:extLst>
                  </xdr:cNvPr>
                  <xdr:cNvGraphicFramePr>
                    <a:graphicFrameLocks/>
                  </xdr:cNvGraphicFramePr>
                </xdr:nvGraphicFramePr>
                <xdr:xfrm>
                  <a:off x="20518438" y="4664341"/>
                  <a:ext cx="3760056" cy="2638159"/>
                </xdr:xfrm>
                <a:graphic>
                  <a:graphicData uri="http://schemas.openxmlformats.org/drawingml/2006/chart">
                    <c:chart xmlns:c="http://schemas.openxmlformats.org/drawingml/2006/chart" xmlns:r="http://schemas.openxmlformats.org/officeDocument/2006/relationships" r:id="rId9"/>
                  </a:graphicData>
                </a:graphic>
              </xdr:graphicFrame>
              <mc:AlternateContent xmlns:mc="http://schemas.openxmlformats.org/markup-compatibility/2006">
                <mc:Choice xmlns:a14="http://schemas.microsoft.com/office/drawing/2010/main" Requires="a14">
                  <xdr:sp macro="" textlink="">
                    <xdr:nvSpPr>
                      <xdr:cNvPr id="13314" name="Check Box 2" hidden="1">
                        <a:extLst>
                          <a:ext uri="{63B3BB69-23CF-44E3-9099-C40C66FF867C}">
                            <a14:compatExt spid="_x0000_s13314"/>
                          </a:ext>
                          <a:ext uri="{FF2B5EF4-FFF2-40B4-BE49-F238E27FC236}">
                            <a16:creationId xmlns:a16="http://schemas.microsoft.com/office/drawing/2014/main" id="{00000000-0008-0000-0400-000002340000}"/>
                          </a:ext>
                        </a:extLst>
                      </xdr:cNvPr>
                      <xdr:cNvSpPr/>
                    </xdr:nvSpPr>
                    <xdr:spPr bwMode="auto">
                      <a:xfrm>
                        <a:off x="21756711" y="4935531"/>
                        <a:ext cx="846931" cy="2921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1100" b="0" i="0" u="none" strike="noStrike" baseline="0">
                            <a:solidFill>
                              <a:srgbClr val="000000"/>
                            </a:solidFill>
                            <a:latin typeface="Century Schoolbook"/>
                          </a:rPr>
                          <a:t>Buying</a:t>
                        </a:r>
                      </a:p>
                    </xdr:txBody>
                  </xdr:sp>
                </mc:Choice>
                <mc:Fallback/>
              </mc:AlternateContent>
              <mc:AlternateContent xmlns:mc="http://schemas.openxmlformats.org/markup-compatibility/2006">
                <mc:Choice xmlns:a14="http://schemas.microsoft.com/office/drawing/2010/main" Requires="a14">
                  <xdr:sp macro="" textlink="">
                    <xdr:nvSpPr>
                      <xdr:cNvPr id="13315" name="Check Box 3" hidden="1">
                        <a:extLst>
                          <a:ext uri="{63B3BB69-23CF-44E3-9099-C40C66FF867C}">
                            <a14:compatExt spid="_x0000_s13315"/>
                          </a:ext>
                          <a:ext uri="{FF2B5EF4-FFF2-40B4-BE49-F238E27FC236}">
                            <a16:creationId xmlns:a16="http://schemas.microsoft.com/office/drawing/2014/main" id="{00000000-0008-0000-0400-000003340000}"/>
                          </a:ext>
                        </a:extLst>
                      </xdr:cNvPr>
                      <xdr:cNvSpPr/>
                    </xdr:nvSpPr>
                    <xdr:spPr bwMode="auto">
                      <a:xfrm>
                        <a:off x="22575068" y="4935531"/>
                        <a:ext cx="704057" cy="2921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1100" b="0" i="0" u="none" strike="noStrike" baseline="0">
                            <a:solidFill>
                              <a:srgbClr val="000000"/>
                            </a:solidFill>
                            <a:latin typeface="Century Schoolbook"/>
                          </a:rPr>
                          <a:t>Selling</a:t>
                        </a:r>
                      </a:p>
                    </xdr:txBody>
                  </xdr:sp>
                </mc:Choice>
                <mc:Fallback/>
              </mc:AlternateContent>
            </xdr:grpSp>
            <xdr:grpSp>
              <xdr:nvGrpSpPr>
                <xdr:cNvPr id="62" name="Group 61">
                  <a:extLst>
                    <a:ext uri="{FF2B5EF4-FFF2-40B4-BE49-F238E27FC236}">
                      <a16:creationId xmlns:a16="http://schemas.microsoft.com/office/drawing/2014/main" id="{00000000-0008-0000-0400-00003E000000}"/>
                    </a:ext>
                  </a:extLst>
                </xdr:cNvPr>
                <xdr:cNvGrpSpPr/>
              </xdr:nvGrpSpPr>
              <xdr:grpSpPr>
                <a:xfrm>
                  <a:off x="11998660" y="4641873"/>
                  <a:ext cx="4066311" cy="2828883"/>
                  <a:chOff x="11998660" y="4641872"/>
                  <a:chExt cx="4066311" cy="2828883"/>
                </a:xfrm>
              </xdr:grpSpPr>
              <xdr:sp macro="" textlink="">
                <xdr:nvSpPr>
                  <xdr:cNvPr id="41" name="Rectangle: Rounded Corners 40">
                    <a:extLst>
                      <a:ext uri="{FF2B5EF4-FFF2-40B4-BE49-F238E27FC236}">
                        <a16:creationId xmlns:a16="http://schemas.microsoft.com/office/drawing/2014/main" id="{00000000-0008-0000-0400-000029000000}"/>
                      </a:ext>
                    </a:extLst>
                  </xdr:cNvPr>
                  <xdr:cNvSpPr/>
                </xdr:nvSpPr>
                <xdr:spPr>
                  <a:xfrm>
                    <a:off x="11998660" y="4641872"/>
                    <a:ext cx="4066311" cy="2828883"/>
                  </a:xfrm>
                  <a:prstGeom prst="roundRect">
                    <a:avLst>
                      <a:gd name="adj" fmla="val 3303"/>
                    </a:avLst>
                  </a:prstGeom>
                  <a:gradFill flip="none" rotWithShape="1">
                    <a:gsLst>
                      <a:gs pos="0">
                        <a:schemeClr val="accent6">
                          <a:lumMod val="40000"/>
                          <a:lumOff val="60000"/>
                          <a:tint val="66000"/>
                          <a:satMod val="160000"/>
                        </a:schemeClr>
                      </a:gs>
                      <a:gs pos="50000">
                        <a:schemeClr val="accent6">
                          <a:lumMod val="40000"/>
                          <a:lumOff val="60000"/>
                          <a:tint val="44500"/>
                          <a:satMod val="160000"/>
                        </a:schemeClr>
                      </a:gs>
                      <a:gs pos="100000">
                        <a:schemeClr val="accent6">
                          <a:lumMod val="40000"/>
                          <a:lumOff val="60000"/>
                          <a:tint val="23500"/>
                          <a:satMod val="160000"/>
                        </a:schemeClr>
                      </a:gs>
                    </a:gsLst>
                    <a:lin ang="2700000" scaled="1"/>
                    <a:tileRect/>
                  </a:gra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l" defTabSz="914400" rtl="0" eaLnBrk="1" latinLnBrk="0" hangingPunct="1"/>
                    <a:endParaRPr lang="en-IN" sz="3800" kern="1200">
                      <a:solidFill>
                        <a:srgbClr val="7030A0"/>
                      </a:solidFill>
                      <a:latin typeface="Lato Black" panose="020F0A02020204030203" pitchFamily="34" charset="0"/>
                      <a:ea typeface="+mn-ea"/>
                      <a:cs typeface="+mn-cs"/>
                    </a:endParaRPr>
                  </a:p>
                </xdr:txBody>
              </xdr:sp>
              <mc:AlternateContent xmlns:mc="http://schemas.openxmlformats.org/markup-compatibility/2006">
                <mc:Choice xmlns:cx1="http://schemas.microsoft.com/office/drawing/2015/9/8/chartex" Requires="cx1">
                  <xdr:graphicFrame macro="">
                    <xdr:nvGraphicFramePr>
                      <xdr:cNvPr id="50" name="Chart 49">
                        <a:extLst>
                          <a:ext uri="{FF2B5EF4-FFF2-40B4-BE49-F238E27FC236}">
                            <a16:creationId xmlns:a16="http://schemas.microsoft.com/office/drawing/2014/main" id="{00000000-0008-0000-0400-000032000000}"/>
                          </a:ext>
                        </a:extLst>
                      </xdr:cNvPr>
                      <xdr:cNvGraphicFramePr/>
                    </xdr:nvGraphicFramePr>
                    <xdr:xfrm>
                      <a:off x="12135872" y="4711474"/>
                      <a:ext cx="3838347" cy="2642054"/>
                    </xdr:xfrm>
                    <a:graphic>
                      <a:graphicData uri="http://schemas.microsoft.com/office/drawing/2014/chartex">
                        <cx:chart xmlns:cx="http://schemas.microsoft.com/office/drawing/2014/chartex" xmlns:r="http://schemas.openxmlformats.org/officeDocument/2006/relationships" r:id="rId10"/>
                      </a:graphicData>
                    </a:graphic>
                  </xdr:graphicFrame>
                </mc:Choice>
                <mc:Fallback>
                  <xdr:sp macro="" textlink="">
                    <xdr:nvSpPr>
                      <xdr:cNvPr id="0" name=""/>
                      <xdr:cNvSpPr>
                        <a:spLocks noTextEdit="1"/>
                      </xdr:cNvSpPr>
                    </xdr:nvSpPr>
                    <xdr:spPr>
                      <a:xfrm>
                        <a:off x="12135872" y="4711474"/>
                        <a:ext cx="3838347" cy="2642054"/>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grpSp>
            <xdr:grpSp>
              <xdr:nvGrpSpPr>
                <xdr:cNvPr id="13317" name="Group 13316">
                  <a:extLst>
                    <a:ext uri="{FF2B5EF4-FFF2-40B4-BE49-F238E27FC236}">
                      <a16:creationId xmlns:a16="http://schemas.microsoft.com/office/drawing/2014/main" id="{00000000-0008-0000-0400-000005340000}"/>
                    </a:ext>
                  </a:extLst>
                </xdr:cNvPr>
                <xdr:cNvGrpSpPr/>
              </xdr:nvGrpSpPr>
              <xdr:grpSpPr>
                <a:xfrm>
                  <a:off x="16138226" y="4641873"/>
                  <a:ext cx="4057846" cy="2828883"/>
                  <a:chOff x="16138226" y="4641873"/>
                  <a:chExt cx="4057846" cy="2828883"/>
                </a:xfrm>
              </xdr:grpSpPr>
              <xdr:sp macro="" textlink="">
                <xdr:nvSpPr>
                  <xdr:cNvPr id="45" name="Rectangle: Rounded Corners 44">
                    <a:extLst>
                      <a:ext uri="{FF2B5EF4-FFF2-40B4-BE49-F238E27FC236}">
                        <a16:creationId xmlns:a16="http://schemas.microsoft.com/office/drawing/2014/main" id="{00000000-0008-0000-0400-00002D000000}"/>
                      </a:ext>
                    </a:extLst>
                  </xdr:cNvPr>
                  <xdr:cNvSpPr/>
                </xdr:nvSpPr>
                <xdr:spPr>
                  <a:xfrm>
                    <a:off x="16138226" y="4641873"/>
                    <a:ext cx="4057846" cy="2828883"/>
                  </a:xfrm>
                  <a:prstGeom prst="roundRect">
                    <a:avLst>
                      <a:gd name="adj" fmla="val 3303"/>
                    </a:avLst>
                  </a:prstGeom>
                  <a:gradFill flip="none" rotWithShape="1">
                    <a:gsLst>
                      <a:gs pos="0">
                        <a:schemeClr val="accent6">
                          <a:lumMod val="40000"/>
                          <a:lumOff val="60000"/>
                          <a:tint val="66000"/>
                          <a:satMod val="160000"/>
                        </a:schemeClr>
                      </a:gs>
                      <a:gs pos="50000">
                        <a:schemeClr val="accent6">
                          <a:lumMod val="40000"/>
                          <a:lumOff val="60000"/>
                          <a:tint val="44500"/>
                          <a:satMod val="160000"/>
                        </a:schemeClr>
                      </a:gs>
                      <a:gs pos="100000">
                        <a:schemeClr val="accent6">
                          <a:lumMod val="40000"/>
                          <a:lumOff val="60000"/>
                          <a:tint val="23500"/>
                          <a:satMod val="160000"/>
                        </a:schemeClr>
                      </a:gs>
                    </a:gsLst>
                    <a:lin ang="2700000" scaled="1"/>
                    <a:tileRect/>
                  </a:gra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l" defTabSz="914400" rtl="0" eaLnBrk="1" latinLnBrk="0" hangingPunct="1"/>
                    <a:endParaRPr lang="en-IN" sz="3800" kern="1200">
                      <a:solidFill>
                        <a:srgbClr val="7030A0"/>
                      </a:solidFill>
                      <a:latin typeface="Lato Black" panose="020F0A02020204030203" pitchFamily="34" charset="0"/>
                      <a:ea typeface="+mn-ea"/>
                      <a:cs typeface="+mn-cs"/>
                    </a:endParaRPr>
                  </a:p>
                </xdr:txBody>
              </xdr:sp>
              <xdr:graphicFrame macro="">
                <xdr:nvGraphicFramePr>
                  <xdr:cNvPr id="46" name="Chart 45">
                    <a:extLst>
                      <a:ext uri="{FF2B5EF4-FFF2-40B4-BE49-F238E27FC236}">
                        <a16:creationId xmlns:a16="http://schemas.microsoft.com/office/drawing/2014/main" id="{00000000-0008-0000-0400-00002E000000}"/>
                      </a:ext>
                    </a:extLst>
                  </xdr:cNvPr>
                  <xdr:cNvGraphicFramePr>
                    <a:graphicFrameLocks/>
                  </xdr:cNvGraphicFramePr>
                </xdr:nvGraphicFramePr>
                <xdr:xfrm>
                  <a:off x="16178865" y="4687658"/>
                  <a:ext cx="3920486" cy="2663470"/>
                </xdr:xfrm>
                <a:graphic>
                  <a:graphicData uri="http://schemas.openxmlformats.org/drawingml/2006/chart">
                    <c:chart xmlns:c="http://schemas.openxmlformats.org/drawingml/2006/chart" xmlns:r="http://schemas.openxmlformats.org/officeDocument/2006/relationships" r:id="rId11"/>
                  </a:graphicData>
                </a:graphic>
              </xdr:graphicFrame>
            </xdr:grpSp>
          </xdr:grpSp>
          <xdr:grpSp>
            <xdr:nvGrpSpPr>
              <xdr:cNvPr id="13323" name="Group 13322">
                <a:extLst>
                  <a:ext uri="{FF2B5EF4-FFF2-40B4-BE49-F238E27FC236}">
                    <a16:creationId xmlns:a16="http://schemas.microsoft.com/office/drawing/2014/main" id="{00000000-0008-0000-0400-00000B340000}"/>
                  </a:ext>
                </a:extLst>
              </xdr:cNvPr>
              <xdr:cNvGrpSpPr/>
            </xdr:nvGrpSpPr>
            <xdr:grpSpPr>
              <a:xfrm>
                <a:off x="24391551" y="4631228"/>
                <a:ext cx="4130101" cy="5865589"/>
                <a:chOff x="24391551" y="4631228"/>
                <a:chExt cx="4130101" cy="5865589"/>
              </a:xfrm>
            </xdr:grpSpPr>
            <xdr:sp macro="" textlink="">
              <xdr:nvSpPr>
                <xdr:cNvPr id="31" name="Rectangle: Rounded Corners 30">
                  <a:extLst>
                    <a:ext uri="{FF2B5EF4-FFF2-40B4-BE49-F238E27FC236}">
                      <a16:creationId xmlns:a16="http://schemas.microsoft.com/office/drawing/2014/main" id="{00000000-0008-0000-0400-00001F000000}"/>
                    </a:ext>
                  </a:extLst>
                </xdr:cNvPr>
                <xdr:cNvSpPr/>
              </xdr:nvSpPr>
              <xdr:spPr>
                <a:xfrm>
                  <a:off x="24391551" y="4631228"/>
                  <a:ext cx="4130101" cy="5865589"/>
                </a:xfrm>
                <a:prstGeom prst="roundRect">
                  <a:avLst>
                    <a:gd name="adj" fmla="val 3303"/>
                  </a:avLst>
                </a:prstGeom>
                <a:gradFill flip="none" rotWithShape="1">
                  <a:gsLst>
                    <a:gs pos="0">
                      <a:schemeClr val="accent6">
                        <a:lumMod val="40000"/>
                        <a:lumOff val="60000"/>
                        <a:tint val="66000"/>
                        <a:satMod val="160000"/>
                      </a:schemeClr>
                    </a:gs>
                    <a:gs pos="50000">
                      <a:schemeClr val="accent6">
                        <a:lumMod val="40000"/>
                        <a:lumOff val="60000"/>
                        <a:tint val="44500"/>
                        <a:satMod val="160000"/>
                      </a:schemeClr>
                    </a:gs>
                    <a:gs pos="100000">
                      <a:schemeClr val="accent6">
                        <a:lumMod val="40000"/>
                        <a:lumOff val="60000"/>
                        <a:tint val="23500"/>
                        <a:satMod val="160000"/>
                      </a:schemeClr>
                    </a:gs>
                  </a:gsLst>
                  <a:lin ang="2700000" scaled="1"/>
                  <a:tileRect/>
                </a:gra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l" defTabSz="914400" rtl="0" eaLnBrk="1" latinLnBrk="0" hangingPunct="1"/>
                  <a:endParaRPr lang="en-IN" sz="3800" kern="1200">
                    <a:solidFill>
                      <a:srgbClr val="7030A0"/>
                    </a:solidFill>
                    <a:latin typeface="Lato Black" panose="020F0A02020204030203" pitchFamily="34" charset="0"/>
                    <a:ea typeface="+mn-ea"/>
                    <a:cs typeface="+mn-cs"/>
                  </a:endParaRPr>
                </a:p>
              </xdr:txBody>
            </xdr:sp>
            <xdr:graphicFrame macro="">
              <xdr:nvGraphicFramePr>
                <xdr:cNvPr id="32" name="Chart 31">
                  <a:extLst>
                    <a:ext uri="{FF2B5EF4-FFF2-40B4-BE49-F238E27FC236}">
                      <a16:creationId xmlns:a16="http://schemas.microsoft.com/office/drawing/2014/main" id="{00000000-0008-0000-0400-000020000000}"/>
                    </a:ext>
                  </a:extLst>
                </xdr:cNvPr>
                <xdr:cNvGraphicFramePr>
                  <a:graphicFrameLocks/>
                </xdr:cNvGraphicFramePr>
              </xdr:nvGraphicFramePr>
              <xdr:xfrm>
                <a:off x="24487188" y="4702968"/>
                <a:ext cx="3875714" cy="5655470"/>
              </xdr:xfrm>
              <a:graphic>
                <a:graphicData uri="http://schemas.openxmlformats.org/drawingml/2006/chart">
                  <c:chart xmlns:c="http://schemas.openxmlformats.org/drawingml/2006/chart" xmlns:r="http://schemas.openxmlformats.org/officeDocument/2006/relationships" r:id="rId12"/>
                </a:graphicData>
              </a:graphic>
            </xdr:graphicFrame>
          </xdr:grpSp>
        </xdr:grpSp>
      </xdr:grpSp>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ap top" refreshedDate="45194.100677893519" createdVersion="8" refreshedVersion="8" minRefreshableVersion="3" recordCount="527" xr:uid="{BDE01B42-3DC7-4E39-84B3-576837C24FD4}">
  <cacheSource type="worksheet">
    <worksheetSource name="InputData"/>
  </cacheSource>
  <cacheFields count="17">
    <cacheField name="DATE" numFmtId="14">
      <sharedItems containsSemiMixedTypes="0" containsNonDate="0" containsDate="1" containsString="0" minDate="2021-01-01T00:00:00" maxDate="2023-01-01T00:00:00"/>
    </cacheField>
    <cacheField name="PRODUCT ID" numFmtId="0">
      <sharedItems/>
    </cacheField>
    <cacheField name="QUANTITY" numFmtId="0">
      <sharedItems containsSemiMixedTypes="0" containsString="0" containsNumber="1" containsInteger="1" minValue="1" maxValue="15"/>
    </cacheField>
    <cacheField name="SALE TYPE" numFmtId="0">
      <sharedItems count="3">
        <s v="Wholesaler"/>
        <s v="Online"/>
        <s v="Direct Sales"/>
      </sharedItems>
    </cacheField>
    <cacheField name="PAYMENT MODE" numFmtId="0">
      <sharedItems count="2">
        <s v="Online"/>
        <s v="Cash"/>
      </sharedItems>
    </cacheField>
    <cacheField name="DISCOUNT %" numFmtId="164">
      <sharedItems containsSemiMixedTypes="0" containsString="0" containsNumber="1" containsInteger="1" minValue="0" maxValue="0"/>
    </cacheField>
    <cacheField name="PRODUCT" numFmtId="0">
      <sharedItems count="44">
        <s v="Product24"/>
        <s v="Product38"/>
        <s v="Product13"/>
        <s v="Product04"/>
        <s v="Product35"/>
        <s v="Product31"/>
        <s v="Product03"/>
        <s v="Product25"/>
        <s v="Product37"/>
        <s v="Product14"/>
        <s v="Product42"/>
        <s v="Product44"/>
        <s v="Product23"/>
        <s v="Product34"/>
        <s v="Product20"/>
        <s v="Product06"/>
        <s v="Product01"/>
        <s v="Product40"/>
        <s v="Product32"/>
        <s v="Product29"/>
        <s v="Product10"/>
        <s v="Product16"/>
        <s v="Product22"/>
        <s v="Product43"/>
        <s v="Product05"/>
        <s v="Product08"/>
        <s v="Product27"/>
        <s v="Product15"/>
        <s v="Product30"/>
        <s v="Product02"/>
        <s v="Product18"/>
        <s v="Product11"/>
        <s v="Product21"/>
        <s v="Product28"/>
        <s v="Product39"/>
        <s v="Product12"/>
        <s v="Product07"/>
        <s v="Product09"/>
        <s v="Product33"/>
        <s v="Product17"/>
        <s v="Product19"/>
        <s v="Product41"/>
        <s v="Product26"/>
        <s v="Product36"/>
      </sharedItems>
    </cacheField>
    <cacheField name="CATEGORY" numFmtId="0">
      <sharedItems count="5">
        <s v="Category03"/>
        <s v="Category05"/>
        <s v="Category02"/>
        <s v="Category01"/>
        <s v="Category04"/>
      </sharedItems>
    </cacheField>
    <cacheField name="UOM" numFmtId="0">
      <sharedItems count="4">
        <s v="Ft"/>
        <s v="Kg"/>
        <s v="Lt"/>
        <s v="No."/>
      </sharedItems>
    </cacheField>
    <cacheField name="BUYING PRIZE" numFmtId="165">
      <sharedItems containsSemiMixedTypes="0" containsString="0" containsNumber="1" containsInteger="1" minValue="5" maxValue="150"/>
    </cacheField>
    <cacheField name="SELLING PRICE" numFmtId="165">
      <sharedItems containsSemiMixedTypes="0" containsString="0" containsNumber="1" minValue="6.7" maxValue="210"/>
    </cacheField>
    <cacheField name="Total Buying Value" numFmtId="165">
      <sharedItems containsSemiMixedTypes="0" containsString="0" containsNumber="1" containsInteger="1" minValue="5" maxValue="2250"/>
    </cacheField>
    <cacheField name="Total Selling Value" numFmtId="165">
      <sharedItems containsSemiMixedTypes="0" containsString="0" containsNumber="1" minValue="6.7" maxValue="3150"/>
    </cacheField>
    <cacheField name="Profit" numFmtId="165">
      <sharedItems containsSemiMixedTypes="0" containsString="0" containsNumber="1" minValue="1.7000000000000002" maxValue="900"/>
    </cacheField>
    <cacheField name="Day" numFmtId="0">
      <sharedItems containsSemiMixedTypes="0" containsString="0" containsNumber="1" containsInteger="1" minValue="1" maxValue="31" count="31">
        <n v="1"/>
        <n v="2"/>
        <n v="3"/>
        <n v="4"/>
        <n v="9"/>
        <n v="11"/>
        <n v="12"/>
        <n v="18"/>
        <n v="19"/>
        <n v="20"/>
        <n v="21"/>
        <n v="25"/>
        <n v="26"/>
        <n v="27"/>
        <n v="28"/>
        <n v="5"/>
        <n v="6"/>
        <n v="15"/>
        <n v="22"/>
        <n v="23"/>
        <n v="7"/>
        <n v="8"/>
        <n v="13"/>
        <n v="16"/>
        <n v="30"/>
        <n v="31"/>
        <n v="10"/>
        <n v="24"/>
        <n v="29"/>
        <n v="14"/>
        <n v="17"/>
      </sharedItems>
    </cacheField>
    <cacheField name="Month" numFmtId="0">
      <sharedItems count="12">
        <s v="Jan"/>
        <s v="Feb"/>
        <s v="Mar"/>
        <s v="Apr"/>
        <s v="May"/>
        <s v="Jun"/>
        <s v="Jul"/>
        <s v="Aug"/>
        <s v="Sep"/>
        <s v="Oct"/>
        <s v="Nov"/>
        <s v="Dec"/>
      </sharedItems>
    </cacheField>
    <cacheField name="Year" numFmtId="0">
      <sharedItems containsSemiMixedTypes="0" containsString="0" containsNumber="1" containsInteger="1" minValue="2021" maxValue="2022" count="2">
        <n v="2021"/>
        <n v="2022"/>
      </sharedItems>
    </cacheField>
  </cacheFields>
  <extLst>
    <ext xmlns:x14="http://schemas.microsoft.com/office/spreadsheetml/2009/9/main" uri="{725AE2AE-9491-48be-B2B4-4EB974FC3084}">
      <x14:pivotCacheDefinition pivotCacheId="36138434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27">
  <r>
    <d v="2021-01-01T00:00:00"/>
    <s v="P0024"/>
    <n v="9"/>
    <x v="0"/>
    <x v="0"/>
    <n v="0"/>
    <x v="0"/>
    <x v="0"/>
    <x v="0"/>
    <n v="144"/>
    <n v="156.96"/>
    <n v="1296"/>
    <n v="1412.64"/>
    <n v="116.6400000000001"/>
    <x v="0"/>
    <x v="0"/>
    <x v="0"/>
  </r>
  <r>
    <d v="2021-01-02T00:00:00"/>
    <s v="P0038"/>
    <n v="15"/>
    <x v="1"/>
    <x v="1"/>
    <n v="0"/>
    <x v="1"/>
    <x v="1"/>
    <x v="1"/>
    <n v="72"/>
    <n v="79.92"/>
    <n v="1080"/>
    <n v="1198.8"/>
    <n v="118.79999999999995"/>
    <x v="1"/>
    <x v="0"/>
    <x v="0"/>
  </r>
  <r>
    <d v="2021-01-02T00:00:00"/>
    <s v="P0013"/>
    <n v="6"/>
    <x v="2"/>
    <x v="1"/>
    <n v="0"/>
    <x v="2"/>
    <x v="2"/>
    <x v="1"/>
    <n v="112"/>
    <n v="122.08"/>
    <n v="672"/>
    <n v="732.48"/>
    <n v="60.480000000000018"/>
    <x v="1"/>
    <x v="0"/>
    <x v="0"/>
  </r>
  <r>
    <d v="2021-01-03T00:00:00"/>
    <s v="P0004"/>
    <n v="5"/>
    <x v="2"/>
    <x v="0"/>
    <n v="0"/>
    <x v="3"/>
    <x v="3"/>
    <x v="2"/>
    <n v="44"/>
    <n v="48.84"/>
    <n v="220"/>
    <n v="244.20000000000002"/>
    <n v="24.200000000000017"/>
    <x v="2"/>
    <x v="0"/>
    <x v="0"/>
  </r>
  <r>
    <d v="2021-01-04T00:00:00"/>
    <s v="P0035"/>
    <n v="12"/>
    <x v="1"/>
    <x v="0"/>
    <n v="0"/>
    <x v="4"/>
    <x v="4"/>
    <x v="3"/>
    <n v="5"/>
    <n v="6.7"/>
    <n v="60"/>
    <n v="80.400000000000006"/>
    <n v="20.400000000000006"/>
    <x v="3"/>
    <x v="0"/>
    <x v="0"/>
  </r>
  <r>
    <d v="2021-01-09T00:00:00"/>
    <s v="P0031"/>
    <n v="1"/>
    <x v="2"/>
    <x v="1"/>
    <n v="0"/>
    <x v="5"/>
    <x v="4"/>
    <x v="1"/>
    <n v="93"/>
    <n v="104.16"/>
    <n v="93"/>
    <n v="104.16"/>
    <n v="11.159999999999997"/>
    <x v="4"/>
    <x v="0"/>
    <x v="0"/>
  </r>
  <r>
    <d v="2021-01-09T00:00:00"/>
    <s v="P0003"/>
    <n v="8"/>
    <x v="2"/>
    <x v="1"/>
    <n v="0"/>
    <x v="6"/>
    <x v="3"/>
    <x v="1"/>
    <n v="71"/>
    <n v="80.94"/>
    <n v="568"/>
    <n v="647.52"/>
    <n v="79.519999999999982"/>
    <x v="4"/>
    <x v="0"/>
    <x v="0"/>
  </r>
  <r>
    <d v="2021-01-09T00:00:00"/>
    <s v="P0025"/>
    <n v="4"/>
    <x v="2"/>
    <x v="0"/>
    <n v="0"/>
    <x v="7"/>
    <x v="0"/>
    <x v="3"/>
    <n v="7"/>
    <n v="8.33"/>
    <n v="28"/>
    <n v="33.32"/>
    <n v="5.32"/>
    <x v="4"/>
    <x v="0"/>
    <x v="0"/>
  </r>
  <r>
    <d v="2021-01-11T00:00:00"/>
    <s v="P0037"/>
    <n v="3"/>
    <x v="2"/>
    <x v="1"/>
    <n v="0"/>
    <x v="8"/>
    <x v="1"/>
    <x v="1"/>
    <n v="67"/>
    <n v="85.76"/>
    <n v="201"/>
    <n v="257.28000000000003"/>
    <n v="56.28000000000003"/>
    <x v="5"/>
    <x v="0"/>
    <x v="0"/>
  </r>
  <r>
    <d v="2021-01-11T00:00:00"/>
    <s v="P0014"/>
    <n v="4"/>
    <x v="0"/>
    <x v="0"/>
    <n v="0"/>
    <x v="9"/>
    <x v="2"/>
    <x v="1"/>
    <n v="112"/>
    <n v="146.72"/>
    <n v="448"/>
    <n v="586.88"/>
    <n v="138.88"/>
    <x v="5"/>
    <x v="0"/>
    <x v="0"/>
  </r>
  <r>
    <d v="2021-01-11T00:00:00"/>
    <s v="P0042"/>
    <n v="4"/>
    <x v="2"/>
    <x v="0"/>
    <n v="0"/>
    <x v="10"/>
    <x v="1"/>
    <x v="0"/>
    <n v="120"/>
    <n v="162"/>
    <n v="480"/>
    <n v="648"/>
    <n v="168"/>
    <x v="5"/>
    <x v="0"/>
    <x v="0"/>
  </r>
  <r>
    <d v="2021-01-12T00:00:00"/>
    <s v="P0042"/>
    <n v="10"/>
    <x v="1"/>
    <x v="1"/>
    <n v="0"/>
    <x v="10"/>
    <x v="1"/>
    <x v="0"/>
    <n v="120"/>
    <n v="162"/>
    <n v="1200"/>
    <n v="1620"/>
    <n v="420"/>
    <x v="6"/>
    <x v="0"/>
    <x v="0"/>
  </r>
  <r>
    <d v="2021-01-18T00:00:00"/>
    <s v="P0044"/>
    <n v="13"/>
    <x v="2"/>
    <x v="0"/>
    <n v="0"/>
    <x v="11"/>
    <x v="1"/>
    <x v="1"/>
    <n v="76"/>
    <n v="82.08"/>
    <n v="988"/>
    <n v="1067.04"/>
    <n v="79.039999999999964"/>
    <x v="7"/>
    <x v="0"/>
    <x v="0"/>
  </r>
  <r>
    <d v="2021-01-18T00:00:00"/>
    <s v="P0023"/>
    <n v="3"/>
    <x v="1"/>
    <x v="1"/>
    <n v="0"/>
    <x v="12"/>
    <x v="0"/>
    <x v="0"/>
    <n v="141"/>
    <n v="149.46"/>
    <n v="423"/>
    <n v="448.38"/>
    <n v="25.379999999999995"/>
    <x v="7"/>
    <x v="0"/>
    <x v="0"/>
  </r>
  <r>
    <d v="2021-01-19T00:00:00"/>
    <s v="P0035"/>
    <n v="6"/>
    <x v="2"/>
    <x v="1"/>
    <n v="0"/>
    <x v="4"/>
    <x v="4"/>
    <x v="3"/>
    <n v="5"/>
    <n v="6.7"/>
    <n v="30"/>
    <n v="40.200000000000003"/>
    <n v="10.200000000000003"/>
    <x v="8"/>
    <x v="0"/>
    <x v="0"/>
  </r>
  <r>
    <d v="2021-01-20T00:00:00"/>
    <s v="P0034"/>
    <n v="4"/>
    <x v="2"/>
    <x v="1"/>
    <n v="0"/>
    <x v="13"/>
    <x v="4"/>
    <x v="2"/>
    <n v="55"/>
    <n v="58.3"/>
    <n v="220"/>
    <n v="233.2"/>
    <n v="13.199999999999989"/>
    <x v="9"/>
    <x v="0"/>
    <x v="0"/>
  </r>
  <r>
    <d v="2021-01-20T00:00:00"/>
    <s v="P0020"/>
    <n v="4"/>
    <x v="2"/>
    <x v="1"/>
    <n v="0"/>
    <x v="14"/>
    <x v="0"/>
    <x v="2"/>
    <n v="61"/>
    <n v="76.25"/>
    <n v="244"/>
    <n v="305"/>
    <n v="61"/>
    <x v="9"/>
    <x v="0"/>
    <x v="0"/>
  </r>
  <r>
    <d v="2021-01-21T00:00:00"/>
    <s v="P0004"/>
    <n v="15"/>
    <x v="0"/>
    <x v="1"/>
    <n v="0"/>
    <x v="3"/>
    <x v="3"/>
    <x v="2"/>
    <n v="44"/>
    <n v="48.84"/>
    <n v="660"/>
    <n v="732.6"/>
    <n v="72.600000000000023"/>
    <x v="10"/>
    <x v="0"/>
    <x v="0"/>
  </r>
  <r>
    <d v="2021-01-21T00:00:00"/>
    <s v="P0003"/>
    <n v="9"/>
    <x v="2"/>
    <x v="0"/>
    <n v="0"/>
    <x v="6"/>
    <x v="3"/>
    <x v="1"/>
    <n v="71"/>
    <n v="80.94"/>
    <n v="639"/>
    <n v="728.46"/>
    <n v="89.460000000000036"/>
    <x v="10"/>
    <x v="0"/>
    <x v="0"/>
  </r>
  <r>
    <d v="2021-01-21T00:00:00"/>
    <s v="P0042"/>
    <n v="6"/>
    <x v="2"/>
    <x v="0"/>
    <n v="0"/>
    <x v="10"/>
    <x v="1"/>
    <x v="0"/>
    <n v="120"/>
    <n v="162"/>
    <n v="720"/>
    <n v="972"/>
    <n v="252"/>
    <x v="10"/>
    <x v="0"/>
    <x v="0"/>
  </r>
  <r>
    <d v="2021-01-25T00:00:00"/>
    <s v="P0034"/>
    <n v="6"/>
    <x v="2"/>
    <x v="1"/>
    <n v="0"/>
    <x v="13"/>
    <x v="4"/>
    <x v="2"/>
    <n v="55"/>
    <n v="58.3"/>
    <n v="330"/>
    <n v="349.79999999999995"/>
    <n v="19.799999999999955"/>
    <x v="11"/>
    <x v="0"/>
    <x v="0"/>
  </r>
  <r>
    <d v="2021-01-25T00:00:00"/>
    <s v="P0035"/>
    <n v="7"/>
    <x v="2"/>
    <x v="0"/>
    <n v="0"/>
    <x v="4"/>
    <x v="4"/>
    <x v="3"/>
    <n v="5"/>
    <n v="6.7"/>
    <n v="35"/>
    <n v="46.9"/>
    <n v="11.899999999999999"/>
    <x v="11"/>
    <x v="0"/>
    <x v="0"/>
  </r>
  <r>
    <d v="2021-01-25T00:00:00"/>
    <s v="P0031"/>
    <n v="14"/>
    <x v="2"/>
    <x v="0"/>
    <n v="0"/>
    <x v="5"/>
    <x v="4"/>
    <x v="1"/>
    <n v="93"/>
    <n v="104.16"/>
    <n v="1302"/>
    <n v="1458.24"/>
    <n v="156.24"/>
    <x v="11"/>
    <x v="0"/>
    <x v="0"/>
  </r>
  <r>
    <d v="2021-01-26T00:00:00"/>
    <s v="P0044"/>
    <n v="9"/>
    <x v="0"/>
    <x v="1"/>
    <n v="0"/>
    <x v="11"/>
    <x v="1"/>
    <x v="1"/>
    <n v="76"/>
    <n v="82.08"/>
    <n v="684"/>
    <n v="738.72"/>
    <n v="54.720000000000027"/>
    <x v="12"/>
    <x v="0"/>
    <x v="0"/>
  </r>
  <r>
    <d v="2021-01-26T00:00:00"/>
    <s v="P0006"/>
    <n v="7"/>
    <x v="1"/>
    <x v="1"/>
    <n v="0"/>
    <x v="15"/>
    <x v="3"/>
    <x v="1"/>
    <n v="75"/>
    <n v="85.5"/>
    <n v="525"/>
    <n v="598.5"/>
    <n v="73.5"/>
    <x v="12"/>
    <x v="0"/>
    <x v="0"/>
  </r>
  <r>
    <d v="2021-01-26T00:00:00"/>
    <s v="P0001"/>
    <n v="7"/>
    <x v="1"/>
    <x v="0"/>
    <n v="0"/>
    <x v="16"/>
    <x v="3"/>
    <x v="1"/>
    <n v="98"/>
    <n v="103.88"/>
    <n v="686"/>
    <n v="727.16"/>
    <n v="41.159999999999968"/>
    <x v="12"/>
    <x v="0"/>
    <x v="0"/>
  </r>
  <r>
    <d v="2021-01-27T00:00:00"/>
    <s v="P0040"/>
    <n v="7"/>
    <x v="0"/>
    <x v="0"/>
    <n v="0"/>
    <x v="17"/>
    <x v="1"/>
    <x v="1"/>
    <n v="90"/>
    <n v="115.2"/>
    <n v="630"/>
    <n v="806.4"/>
    <n v="176.39999999999998"/>
    <x v="13"/>
    <x v="0"/>
    <x v="0"/>
  </r>
  <r>
    <d v="2021-01-27T00:00:00"/>
    <s v="P0032"/>
    <n v="3"/>
    <x v="0"/>
    <x v="0"/>
    <n v="0"/>
    <x v="18"/>
    <x v="4"/>
    <x v="1"/>
    <n v="89"/>
    <n v="117.48"/>
    <n v="267"/>
    <n v="352.44"/>
    <n v="85.44"/>
    <x v="13"/>
    <x v="0"/>
    <x v="0"/>
  </r>
  <r>
    <d v="2021-01-28T00:00:00"/>
    <s v="P0004"/>
    <n v="10"/>
    <x v="1"/>
    <x v="1"/>
    <n v="0"/>
    <x v="3"/>
    <x v="3"/>
    <x v="2"/>
    <n v="44"/>
    <n v="48.84"/>
    <n v="440"/>
    <n v="488.40000000000003"/>
    <n v="48.400000000000034"/>
    <x v="14"/>
    <x v="0"/>
    <x v="0"/>
  </r>
  <r>
    <d v="2021-01-28T00:00:00"/>
    <s v="P0029"/>
    <n v="2"/>
    <x v="2"/>
    <x v="1"/>
    <n v="0"/>
    <x v="19"/>
    <x v="4"/>
    <x v="2"/>
    <n v="47"/>
    <n v="53.11"/>
    <n v="94"/>
    <n v="106.22"/>
    <n v="12.219999999999999"/>
    <x v="14"/>
    <x v="0"/>
    <x v="0"/>
  </r>
  <r>
    <d v="2021-02-02T00:00:00"/>
    <s v="P0010"/>
    <n v="7"/>
    <x v="1"/>
    <x v="0"/>
    <n v="0"/>
    <x v="20"/>
    <x v="2"/>
    <x v="0"/>
    <n v="148"/>
    <n v="164.28"/>
    <n v="1036"/>
    <n v="1149.96"/>
    <n v="113.96000000000004"/>
    <x v="1"/>
    <x v="1"/>
    <x v="0"/>
  </r>
  <r>
    <d v="2021-02-03T00:00:00"/>
    <s v="P0016"/>
    <n v="13"/>
    <x v="2"/>
    <x v="0"/>
    <n v="0"/>
    <x v="21"/>
    <x v="2"/>
    <x v="3"/>
    <n v="13"/>
    <n v="16.64"/>
    <n v="169"/>
    <n v="216.32"/>
    <n v="47.319999999999993"/>
    <x v="2"/>
    <x v="1"/>
    <x v="0"/>
  </r>
  <r>
    <d v="2021-02-03T00:00:00"/>
    <s v="P0022"/>
    <n v="2"/>
    <x v="0"/>
    <x v="1"/>
    <n v="0"/>
    <x v="22"/>
    <x v="0"/>
    <x v="0"/>
    <n v="121"/>
    <n v="141.57"/>
    <n v="242"/>
    <n v="283.14"/>
    <n v="41.139999999999986"/>
    <x v="2"/>
    <x v="1"/>
    <x v="0"/>
  </r>
  <r>
    <d v="2021-02-04T00:00:00"/>
    <s v="P0037"/>
    <n v="4"/>
    <x v="1"/>
    <x v="0"/>
    <n v="0"/>
    <x v="8"/>
    <x v="1"/>
    <x v="1"/>
    <n v="67"/>
    <n v="85.76"/>
    <n v="268"/>
    <n v="343.04"/>
    <n v="75.04000000000002"/>
    <x v="3"/>
    <x v="1"/>
    <x v="0"/>
  </r>
  <r>
    <d v="2021-02-05T00:00:00"/>
    <s v="P0043"/>
    <n v="7"/>
    <x v="1"/>
    <x v="1"/>
    <n v="0"/>
    <x v="23"/>
    <x v="1"/>
    <x v="1"/>
    <n v="67"/>
    <n v="83.08"/>
    <n v="469"/>
    <n v="581.55999999999995"/>
    <n v="112.55999999999995"/>
    <x v="15"/>
    <x v="1"/>
    <x v="0"/>
  </r>
  <r>
    <d v="2021-02-05T00:00:00"/>
    <s v="P0005"/>
    <n v="1"/>
    <x v="2"/>
    <x v="1"/>
    <n v="0"/>
    <x v="24"/>
    <x v="3"/>
    <x v="0"/>
    <n v="133"/>
    <n v="155.61000000000001"/>
    <n v="133"/>
    <n v="155.61000000000001"/>
    <n v="22.610000000000014"/>
    <x v="15"/>
    <x v="1"/>
    <x v="0"/>
  </r>
  <r>
    <d v="2021-02-05T00:00:00"/>
    <s v="P0043"/>
    <n v="9"/>
    <x v="2"/>
    <x v="1"/>
    <n v="0"/>
    <x v="23"/>
    <x v="1"/>
    <x v="1"/>
    <n v="67"/>
    <n v="83.08"/>
    <n v="603"/>
    <n v="747.72"/>
    <n v="144.72000000000003"/>
    <x v="15"/>
    <x v="1"/>
    <x v="0"/>
  </r>
  <r>
    <d v="2021-02-06T00:00:00"/>
    <s v="P0035"/>
    <n v="1"/>
    <x v="2"/>
    <x v="1"/>
    <n v="0"/>
    <x v="4"/>
    <x v="4"/>
    <x v="3"/>
    <n v="5"/>
    <n v="6.7"/>
    <n v="5"/>
    <n v="6.7"/>
    <n v="1.7000000000000002"/>
    <x v="16"/>
    <x v="1"/>
    <x v="0"/>
  </r>
  <r>
    <d v="2021-02-09T00:00:00"/>
    <s v="P0034"/>
    <n v="14"/>
    <x v="2"/>
    <x v="0"/>
    <n v="0"/>
    <x v="13"/>
    <x v="4"/>
    <x v="2"/>
    <n v="55"/>
    <n v="58.3"/>
    <n v="770"/>
    <n v="816.19999999999993"/>
    <n v="46.199999999999932"/>
    <x v="4"/>
    <x v="1"/>
    <x v="0"/>
  </r>
  <r>
    <d v="2021-02-12T00:00:00"/>
    <s v="P0008"/>
    <n v="7"/>
    <x v="2"/>
    <x v="1"/>
    <n v="0"/>
    <x v="25"/>
    <x v="3"/>
    <x v="1"/>
    <n v="83"/>
    <n v="94.62"/>
    <n v="581"/>
    <n v="662.34"/>
    <n v="81.340000000000032"/>
    <x v="6"/>
    <x v="1"/>
    <x v="0"/>
  </r>
  <r>
    <d v="2021-02-12T00:00:00"/>
    <s v="P0023"/>
    <n v="9"/>
    <x v="1"/>
    <x v="1"/>
    <n v="0"/>
    <x v="12"/>
    <x v="0"/>
    <x v="0"/>
    <n v="141"/>
    <n v="149.46"/>
    <n v="1269"/>
    <n v="1345.14"/>
    <n v="76.1400000000001"/>
    <x v="6"/>
    <x v="1"/>
    <x v="0"/>
  </r>
  <r>
    <d v="2021-02-15T00:00:00"/>
    <s v="P0027"/>
    <n v="4"/>
    <x v="2"/>
    <x v="0"/>
    <n v="0"/>
    <x v="26"/>
    <x v="4"/>
    <x v="2"/>
    <n v="48"/>
    <n v="57.120000000000005"/>
    <n v="192"/>
    <n v="228.48000000000002"/>
    <n v="36.480000000000018"/>
    <x v="17"/>
    <x v="1"/>
    <x v="0"/>
  </r>
  <r>
    <d v="2021-02-18T00:00:00"/>
    <s v="P0015"/>
    <n v="6"/>
    <x v="1"/>
    <x v="1"/>
    <n v="0"/>
    <x v="27"/>
    <x v="2"/>
    <x v="3"/>
    <n v="12"/>
    <n v="15.719999999999999"/>
    <n v="72"/>
    <n v="94.32"/>
    <n v="22.319999999999993"/>
    <x v="7"/>
    <x v="1"/>
    <x v="0"/>
  </r>
  <r>
    <d v="2021-02-20T00:00:00"/>
    <s v="P0030"/>
    <n v="11"/>
    <x v="1"/>
    <x v="1"/>
    <n v="0"/>
    <x v="28"/>
    <x v="4"/>
    <x v="0"/>
    <n v="148"/>
    <n v="201.28"/>
    <n v="1628"/>
    <n v="2214.08"/>
    <n v="586.07999999999993"/>
    <x v="9"/>
    <x v="1"/>
    <x v="0"/>
  </r>
  <r>
    <d v="2021-02-22T00:00:00"/>
    <s v="P0013"/>
    <n v="5"/>
    <x v="1"/>
    <x v="1"/>
    <n v="0"/>
    <x v="2"/>
    <x v="2"/>
    <x v="1"/>
    <n v="112"/>
    <n v="122.08"/>
    <n v="560"/>
    <n v="610.4"/>
    <n v="50.399999999999977"/>
    <x v="18"/>
    <x v="1"/>
    <x v="0"/>
  </r>
  <r>
    <d v="2021-02-23T00:00:00"/>
    <s v="P0025"/>
    <n v="3"/>
    <x v="2"/>
    <x v="1"/>
    <n v="0"/>
    <x v="7"/>
    <x v="0"/>
    <x v="3"/>
    <n v="7"/>
    <n v="8.33"/>
    <n v="21"/>
    <n v="24.990000000000002"/>
    <n v="3.990000000000002"/>
    <x v="19"/>
    <x v="1"/>
    <x v="0"/>
  </r>
  <r>
    <d v="2021-02-23T00:00:00"/>
    <s v="P0005"/>
    <n v="2"/>
    <x v="2"/>
    <x v="0"/>
    <n v="0"/>
    <x v="24"/>
    <x v="3"/>
    <x v="0"/>
    <n v="133"/>
    <n v="155.61000000000001"/>
    <n v="266"/>
    <n v="311.22000000000003"/>
    <n v="45.220000000000027"/>
    <x v="19"/>
    <x v="1"/>
    <x v="0"/>
  </r>
  <r>
    <d v="2021-02-25T00:00:00"/>
    <s v="P0002"/>
    <n v="4"/>
    <x v="0"/>
    <x v="0"/>
    <n v="0"/>
    <x v="29"/>
    <x v="3"/>
    <x v="1"/>
    <n v="105"/>
    <n v="142.80000000000001"/>
    <n v="420"/>
    <n v="571.20000000000005"/>
    <n v="151.20000000000005"/>
    <x v="11"/>
    <x v="1"/>
    <x v="0"/>
  </r>
  <r>
    <d v="2021-02-25T00:00:00"/>
    <s v="P0032"/>
    <n v="11"/>
    <x v="1"/>
    <x v="1"/>
    <n v="0"/>
    <x v="18"/>
    <x v="4"/>
    <x v="1"/>
    <n v="89"/>
    <n v="117.48"/>
    <n v="979"/>
    <n v="1292.28"/>
    <n v="313.27999999999997"/>
    <x v="11"/>
    <x v="1"/>
    <x v="0"/>
  </r>
  <r>
    <d v="2021-02-25T00:00:00"/>
    <s v="P0030"/>
    <n v="2"/>
    <x v="2"/>
    <x v="0"/>
    <n v="0"/>
    <x v="28"/>
    <x v="4"/>
    <x v="0"/>
    <n v="148"/>
    <n v="201.28"/>
    <n v="296"/>
    <n v="402.56"/>
    <n v="106.56"/>
    <x v="11"/>
    <x v="1"/>
    <x v="0"/>
  </r>
  <r>
    <d v="2021-02-27T00:00:00"/>
    <s v="P0018"/>
    <n v="11"/>
    <x v="0"/>
    <x v="0"/>
    <n v="0"/>
    <x v="30"/>
    <x v="2"/>
    <x v="3"/>
    <n v="37"/>
    <n v="49.21"/>
    <n v="407"/>
    <n v="541.31000000000006"/>
    <n v="134.31000000000006"/>
    <x v="13"/>
    <x v="1"/>
    <x v="0"/>
  </r>
  <r>
    <d v="2021-03-03T00:00:00"/>
    <s v="P0011"/>
    <n v="1"/>
    <x v="2"/>
    <x v="0"/>
    <n v="0"/>
    <x v="31"/>
    <x v="2"/>
    <x v="2"/>
    <n v="44"/>
    <n v="48.4"/>
    <n v="44"/>
    <n v="48.4"/>
    <n v="4.3999999999999986"/>
    <x v="2"/>
    <x v="2"/>
    <x v="0"/>
  </r>
  <r>
    <d v="2021-03-07T00:00:00"/>
    <s v="P0021"/>
    <n v="9"/>
    <x v="2"/>
    <x v="1"/>
    <n v="0"/>
    <x v="32"/>
    <x v="0"/>
    <x v="0"/>
    <n v="126"/>
    <n v="162.54"/>
    <n v="1134"/>
    <n v="1462.86"/>
    <n v="328.8599999999999"/>
    <x v="20"/>
    <x v="2"/>
    <x v="0"/>
  </r>
  <r>
    <d v="2021-03-08T00:00:00"/>
    <s v="P0027"/>
    <n v="6"/>
    <x v="1"/>
    <x v="1"/>
    <n v="0"/>
    <x v="26"/>
    <x v="4"/>
    <x v="2"/>
    <n v="48"/>
    <n v="57.120000000000005"/>
    <n v="288"/>
    <n v="342.72"/>
    <n v="54.720000000000027"/>
    <x v="21"/>
    <x v="2"/>
    <x v="0"/>
  </r>
  <r>
    <d v="2021-03-08T00:00:00"/>
    <s v="P0044"/>
    <n v="9"/>
    <x v="1"/>
    <x v="0"/>
    <n v="0"/>
    <x v="11"/>
    <x v="1"/>
    <x v="1"/>
    <n v="76"/>
    <n v="82.08"/>
    <n v="684"/>
    <n v="738.72"/>
    <n v="54.720000000000027"/>
    <x v="21"/>
    <x v="2"/>
    <x v="0"/>
  </r>
  <r>
    <d v="2021-03-09T00:00:00"/>
    <s v="P0029"/>
    <n v="6"/>
    <x v="0"/>
    <x v="0"/>
    <n v="0"/>
    <x v="19"/>
    <x v="4"/>
    <x v="2"/>
    <n v="47"/>
    <n v="53.11"/>
    <n v="282"/>
    <n v="318.65999999999997"/>
    <n v="36.659999999999968"/>
    <x v="4"/>
    <x v="2"/>
    <x v="0"/>
  </r>
  <r>
    <d v="2021-03-11T00:00:00"/>
    <s v="P0025"/>
    <n v="11"/>
    <x v="2"/>
    <x v="1"/>
    <n v="0"/>
    <x v="7"/>
    <x v="0"/>
    <x v="3"/>
    <n v="7"/>
    <n v="8.33"/>
    <n v="77"/>
    <n v="91.63"/>
    <n v="14.629999999999995"/>
    <x v="5"/>
    <x v="2"/>
    <x v="0"/>
  </r>
  <r>
    <d v="2021-03-13T00:00:00"/>
    <s v="P0028"/>
    <n v="10"/>
    <x v="0"/>
    <x v="1"/>
    <n v="0"/>
    <x v="33"/>
    <x v="4"/>
    <x v="3"/>
    <n v="37"/>
    <n v="41.81"/>
    <n v="370"/>
    <n v="418.1"/>
    <n v="48.100000000000023"/>
    <x v="22"/>
    <x v="2"/>
    <x v="0"/>
  </r>
  <r>
    <d v="2021-03-15T00:00:00"/>
    <s v="P0039"/>
    <n v="11"/>
    <x v="1"/>
    <x v="1"/>
    <n v="0"/>
    <x v="34"/>
    <x v="1"/>
    <x v="3"/>
    <n v="37"/>
    <n v="42.55"/>
    <n v="407"/>
    <n v="468.04999999999995"/>
    <n v="61.049999999999955"/>
    <x v="17"/>
    <x v="2"/>
    <x v="0"/>
  </r>
  <r>
    <d v="2021-03-16T00:00:00"/>
    <s v="P0012"/>
    <n v="14"/>
    <x v="2"/>
    <x v="1"/>
    <n v="0"/>
    <x v="35"/>
    <x v="2"/>
    <x v="1"/>
    <n v="73"/>
    <n v="94.17"/>
    <n v="1022"/>
    <n v="1318.38"/>
    <n v="296.38000000000011"/>
    <x v="23"/>
    <x v="2"/>
    <x v="0"/>
  </r>
  <r>
    <d v="2021-03-18T00:00:00"/>
    <s v="P0042"/>
    <n v="8"/>
    <x v="0"/>
    <x v="1"/>
    <n v="0"/>
    <x v="10"/>
    <x v="1"/>
    <x v="0"/>
    <n v="120"/>
    <n v="162"/>
    <n v="960"/>
    <n v="1296"/>
    <n v="336"/>
    <x v="7"/>
    <x v="2"/>
    <x v="0"/>
  </r>
  <r>
    <d v="2021-03-19T00:00:00"/>
    <s v="P0028"/>
    <n v="9"/>
    <x v="1"/>
    <x v="1"/>
    <n v="0"/>
    <x v="33"/>
    <x v="4"/>
    <x v="3"/>
    <n v="37"/>
    <n v="41.81"/>
    <n v="333"/>
    <n v="376.29"/>
    <n v="43.29000000000002"/>
    <x v="8"/>
    <x v="2"/>
    <x v="0"/>
  </r>
  <r>
    <d v="2021-03-21T00:00:00"/>
    <s v="P0020"/>
    <n v="13"/>
    <x v="1"/>
    <x v="0"/>
    <n v="0"/>
    <x v="14"/>
    <x v="0"/>
    <x v="2"/>
    <n v="61"/>
    <n v="76.25"/>
    <n v="793"/>
    <n v="991.25"/>
    <n v="198.25"/>
    <x v="10"/>
    <x v="2"/>
    <x v="0"/>
  </r>
  <r>
    <d v="2021-03-21T00:00:00"/>
    <s v="P0039"/>
    <n v="7"/>
    <x v="2"/>
    <x v="0"/>
    <n v="0"/>
    <x v="34"/>
    <x v="1"/>
    <x v="3"/>
    <n v="37"/>
    <n v="42.55"/>
    <n v="259"/>
    <n v="297.84999999999997"/>
    <n v="38.849999999999966"/>
    <x v="10"/>
    <x v="2"/>
    <x v="0"/>
  </r>
  <r>
    <d v="2021-03-22T00:00:00"/>
    <s v="P0002"/>
    <n v="8"/>
    <x v="1"/>
    <x v="0"/>
    <n v="0"/>
    <x v="29"/>
    <x v="3"/>
    <x v="1"/>
    <n v="105"/>
    <n v="142.80000000000001"/>
    <n v="840"/>
    <n v="1142.4000000000001"/>
    <n v="302.40000000000009"/>
    <x v="18"/>
    <x v="2"/>
    <x v="0"/>
  </r>
  <r>
    <d v="2021-03-22T00:00:00"/>
    <s v="P0012"/>
    <n v="4"/>
    <x v="1"/>
    <x v="0"/>
    <n v="0"/>
    <x v="35"/>
    <x v="2"/>
    <x v="1"/>
    <n v="73"/>
    <n v="94.17"/>
    <n v="292"/>
    <n v="376.68"/>
    <n v="84.68"/>
    <x v="18"/>
    <x v="2"/>
    <x v="0"/>
  </r>
  <r>
    <d v="2021-03-25T00:00:00"/>
    <s v="P0024"/>
    <n v="14"/>
    <x v="1"/>
    <x v="1"/>
    <n v="0"/>
    <x v="0"/>
    <x v="0"/>
    <x v="0"/>
    <n v="144"/>
    <n v="156.96"/>
    <n v="2016"/>
    <n v="2197.44"/>
    <n v="181.44000000000005"/>
    <x v="11"/>
    <x v="2"/>
    <x v="0"/>
  </r>
  <r>
    <d v="2021-03-25T00:00:00"/>
    <s v="P0006"/>
    <n v="4"/>
    <x v="2"/>
    <x v="1"/>
    <n v="0"/>
    <x v="15"/>
    <x v="3"/>
    <x v="1"/>
    <n v="75"/>
    <n v="85.5"/>
    <n v="300"/>
    <n v="342"/>
    <n v="42"/>
    <x v="11"/>
    <x v="2"/>
    <x v="0"/>
  </r>
  <r>
    <d v="2021-03-25T00:00:00"/>
    <s v="P0029"/>
    <n v="8"/>
    <x v="2"/>
    <x v="1"/>
    <n v="0"/>
    <x v="19"/>
    <x v="4"/>
    <x v="2"/>
    <n v="47"/>
    <n v="53.11"/>
    <n v="376"/>
    <n v="424.88"/>
    <n v="48.879999999999995"/>
    <x v="11"/>
    <x v="2"/>
    <x v="0"/>
  </r>
  <r>
    <d v="2021-03-25T00:00:00"/>
    <s v="P0038"/>
    <n v="2"/>
    <x v="2"/>
    <x v="0"/>
    <n v="0"/>
    <x v="1"/>
    <x v="1"/>
    <x v="1"/>
    <n v="72"/>
    <n v="79.92"/>
    <n v="144"/>
    <n v="159.84"/>
    <n v="15.840000000000003"/>
    <x v="11"/>
    <x v="2"/>
    <x v="0"/>
  </r>
  <r>
    <d v="2021-03-26T00:00:00"/>
    <s v="P0001"/>
    <n v="4"/>
    <x v="2"/>
    <x v="1"/>
    <n v="0"/>
    <x v="16"/>
    <x v="3"/>
    <x v="1"/>
    <n v="98"/>
    <n v="103.88"/>
    <n v="392"/>
    <n v="415.52"/>
    <n v="23.519999999999982"/>
    <x v="12"/>
    <x v="2"/>
    <x v="0"/>
  </r>
  <r>
    <d v="2021-03-26T00:00:00"/>
    <s v="P0042"/>
    <n v="1"/>
    <x v="2"/>
    <x v="1"/>
    <n v="0"/>
    <x v="10"/>
    <x v="1"/>
    <x v="0"/>
    <n v="120"/>
    <n v="162"/>
    <n v="120"/>
    <n v="162"/>
    <n v="42"/>
    <x v="12"/>
    <x v="2"/>
    <x v="0"/>
  </r>
  <r>
    <d v="2021-03-26T00:00:00"/>
    <s v="P0010"/>
    <n v="9"/>
    <x v="2"/>
    <x v="0"/>
    <n v="0"/>
    <x v="20"/>
    <x v="2"/>
    <x v="0"/>
    <n v="148"/>
    <n v="164.28"/>
    <n v="1332"/>
    <n v="1478.52"/>
    <n v="146.51999999999998"/>
    <x v="12"/>
    <x v="2"/>
    <x v="0"/>
  </r>
  <r>
    <d v="2021-03-27T00:00:00"/>
    <s v="P0030"/>
    <n v="3"/>
    <x v="2"/>
    <x v="0"/>
    <n v="0"/>
    <x v="28"/>
    <x v="4"/>
    <x v="0"/>
    <n v="148"/>
    <n v="201.28"/>
    <n v="444"/>
    <n v="603.84"/>
    <n v="159.84000000000003"/>
    <x v="13"/>
    <x v="2"/>
    <x v="0"/>
  </r>
  <r>
    <d v="2021-03-28T00:00:00"/>
    <s v="P0007"/>
    <n v="8"/>
    <x v="1"/>
    <x v="1"/>
    <n v="0"/>
    <x v="36"/>
    <x v="3"/>
    <x v="2"/>
    <n v="43"/>
    <n v="47.730000000000004"/>
    <n v="344"/>
    <n v="381.84000000000003"/>
    <n v="37.840000000000032"/>
    <x v="14"/>
    <x v="2"/>
    <x v="0"/>
  </r>
  <r>
    <d v="2021-03-30T00:00:00"/>
    <s v="P0038"/>
    <n v="1"/>
    <x v="1"/>
    <x v="1"/>
    <n v="0"/>
    <x v="1"/>
    <x v="1"/>
    <x v="1"/>
    <n v="72"/>
    <n v="79.92"/>
    <n v="72"/>
    <n v="79.92"/>
    <n v="7.9200000000000017"/>
    <x v="24"/>
    <x v="2"/>
    <x v="0"/>
  </r>
  <r>
    <d v="2021-03-31T00:00:00"/>
    <s v="P0042"/>
    <n v="3"/>
    <x v="2"/>
    <x v="1"/>
    <n v="0"/>
    <x v="10"/>
    <x v="1"/>
    <x v="0"/>
    <n v="120"/>
    <n v="162"/>
    <n v="360"/>
    <n v="486"/>
    <n v="126"/>
    <x v="25"/>
    <x v="2"/>
    <x v="0"/>
  </r>
  <r>
    <d v="2021-04-04T00:00:00"/>
    <s v="P0040"/>
    <n v="4"/>
    <x v="2"/>
    <x v="1"/>
    <n v="0"/>
    <x v="17"/>
    <x v="1"/>
    <x v="1"/>
    <n v="90"/>
    <n v="115.2"/>
    <n v="360"/>
    <n v="460.8"/>
    <n v="100.80000000000001"/>
    <x v="3"/>
    <x v="3"/>
    <x v="0"/>
  </r>
  <r>
    <d v="2021-04-04T00:00:00"/>
    <s v="P0009"/>
    <n v="9"/>
    <x v="1"/>
    <x v="1"/>
    <n v="0"/>
    <x v="37"/>
    <x v="3"/>
    <x v="3"/>
    <n v="6"/>
    <n v="7.8599999999999994"/>
    <n v="54"/>
    <n v="70.739999999999995"/>
    <n v="16.739999999999995"/>
    <x v="3"/>
    <x v="3"/>
    <x v="0"/>
  </r>
  <r>
    <d v="2021-04-05T00:00:00"/>
    <s v="P0031"/>
    <n v="15"/>
    <x v="1"/>
    <x v="0"/>
    <n v="0"/>
    <x v="5"/>
    <x v="4"/>
    <x v="1"/>
    <n v="93"/>
    <n v="104.16"/>
    <n v="1395"/>
    <n v="1562.3999999999999"/>
    <n v="167.39999999999986"/>
    <x v="15"/>
    <x v="3"/>
    <x v="0"/>
  </r>
  <r>
    <d v="2021-04-09T00:00:00"/>
    <s v="P0005"/>
    <n v="3"/>
    <x v="1"/>
    <x v="0"/>
    <n v="0"/>
    <x v="24"/>
    <x v="3"/>
    <x v="0"/>
    <n v="133"/>
    <n v="155.61000000000001"/>
    <n v="399"/>
    <n v="466.83000000000004"/>
    <n v="67.830000000000041"/>
    <x v="4"/>
    <x v="3"/>
    <x v="0"/>
  </r>
  <r>
    <d v="2021-04-10T00:00:00"/>
    <s v="P0022"/>
    <n v="14"/>
    <x v="2"/>
    <x v="0"/>
    <n v="0"/>
    <x v="22"/>
    <x v="0"/>
    <x v="0"/>
    <n v="121"/>
    <n v="141.57"/>
    <n v="1694"/>
    <n v="1981.98"/>
    <n v="287.98"/>
    <x v="26"/>
    <x v="3"/>
    <x v="0"/>
  </r>
  <r>
    <d v="2021-04-12T00:00:00"/>
    <s v="P0037"/>
    <n v="3"/>
    <x v="2"/>
    <x v="1"/>
    <n v="0"/>
    <x v="8"/>
    <x v="1"/>
    <x v="1"/>
    <n v="67"/>
    <n v="85.76"/>
    <n v="201"/>
    <n v="257.28000000000003"/>
    <n v="56.28000000000003"/>
    <x v="6"/>
    <x v="3"/>
    <x v="0"/>
  </r>
  <r>
    <d v="2021-04-12T00:00:00"/>
    <s v="P0029"/>
    <n v="4"/>
    <x v="2"/>
    <x v="0"/>
    <n v="0"/>
    <x v="19"/>
    <x v="4"/>
    <x v="2"/>
    <n v="47"/>
    <n v="53.11"/>
    <n v="188"/>
    <n v="212.44"/>
    <n v="24.439999999999998"/>
    <x v="6"/>
    <x v="3"/>
    <x v="0"/>
  </r>
  <r>
    <d v="2021-04-12T00:00:00"/>
    <s v="P0027"/>
    <n v="9"/>
    <x v="2"/>
    <x v="0"/>
    <n v="0"/>
    <x v="26"/>
    <x v="4"/>
    <x v="2"/>
    <n v="48"/>
    <n v="57.120000000000005"/>
    <n v="432"/>
    <n v="514.08000000000004"/>
    <n v="82.080000000000041"/>
    <x v="6"/>
    <x v="3"/>
    <x v="0"/>
  </r>
  <r>
    <d v="2021-04-12T00:00:00"/>
    <s v="P0033"/>
    <n v="13"/>
    <x v="2"/>
    <x v="1"/>
    <n v="0"/>
    <x v="38"/>
    <x v="4"/>
    <x v="1"/>
    <n v="95"/>
    <n v="119.7"/>
    <n v="1235"/>
    <n v="1556.1000000000001"/>
    <n v="321.10000000000014"/>
    <x v="6"/>
    <x v="3"/>
    <x v="0"/>
  </r>
  <r>
    <d v="2021-04-15T00:00:00"/>
    <s v="P0017"/>
    <n v="3"/>
    <x v="2"/>
    <x v="0"/>
    <n v="0"/>
    <x v="39"/>
    <x v="2"/>
    <x v="0"/>
    <n v="134"/>
    <n v="156.78"/>
    <n v="402"/>
    <n v="470.34000000000003"/>
    <n v="68.340000000000032"/>
    <x v="17"/>
    <x v="3"/>
    <x v="0"/>
  </r>
  <r>
    <d v="2021-04-16T00:00:00"/>
    <s v="P0018"/>
    <n v="15"/>
    <x v="2"/>
    <x v="1"/>
    <n v="0"/>
    <x v="30"/>
    <x v="2"/>
    <x v="3"/>
    <n v="37"/>
    <n v="49.21"/>
    <n v="555"/>
    <n v="738.15"/>
    <n v="183.14999999999998"/>
    <x v="23"/>
    <x v="3"/>
    <x v="0"/>
  </r>
  <r>
    <d v="2021-04-18T00:00:00"/>
    <s v="P0038"/>
    <n v="9"/>
    <x v="0"/>
    <x v="0"/>
    <n v="0"/>
    <x v="1"/>
    <x v="1"/>
    <x v="1"/>
    <n v="72"/>
    <n v="79.92"/>
    <n v="648"/>
    <n v="719.28"/>
    <n v="71.279999999999973"/>
    <x v="7"/>
    <x v="3"/>
    <x v="0"/>
  </r>
  <r>
    <d v="2021-04-18T00:00:00"/>
    <s v="P0019"/>
    <n v="13"/>
    <x v="2"/>
    <x v="1"/>
    <n v="0"/>
    <x v="40"/>
    <x v="2"/>
    <x v="0"/>
    <n v="150"/>
    <n v="210"/>
    <n v="1950"/>
    <n v="2730"/>
    <n v="780"/>
    <x v="7"/>
    <x v="3"/>
    <x v="0"/>
  </r>
  <r>
    <d v="2021-04-23T00:00:00"/>
    <s v="P0042"/>
    <n v="6"/>
    <x v="2"/>
    <x v="0"/>
    <n v="0"/>
    <x v="10"/>
    <x v="1"/>
    <x v="0"/>
    <n v="120"/>
    <n v="162"/>
    <n v="720"/>
    <n v="972"/>
    <n v="252"/>
    <x v="19"/>
    <x v="3"/>
    <x v="0"/>
  </r>
  <r>
    <d v="2021-04-23T00:00:00"/>
    <s v="P0028"/>
    <n v="10"/>
    <x v="2"/>
    <x v="0"/>
    <n v="0"/>
    <x v="33"/>
    <x v="4"/>
    <x v="3"/>
    <n v="37"/>
    <n v="41.81"/>
    <n v="370"/>
    <n v="418.1"/>
    <n v="48.100000000000023"/>
    <x v="19"/>
    <x v="3"/>
    <x v="0"/>
  </r>
  <r>
    <d v="2021-04-24T00:00:00"/>
    <s v="P0030"/>
    <n v="2"/>
    <x v="1"/>
    <x v="0"/>
    <n v="0"/>
    <x v="28"/>
    <x v="4"/>
    <x v="0"/>
    <n v="148"/>
    <n v="201.28"/>
    <n v="296"/>
    <n v="402.56"/>
    <n v="106.56"/>
    <x v="27"/>
    <x v="3"/>
    <x v="0"/>
  </r>
  <r>
    <d v="2021-04-26T00:00:00"/>
    <s v="P0037"/>
    <n v="3"/>
    <x v="2"/>
    <x v="0"/>
    <n v="0"/>
    <x v="8"/>
    <x v="1"/>
    <x v="1"/>
    <n v="67"/>
    <n v="85.76"/>
    <n v="201"/>
    <n v="257.28000000000003"/>
    <n v="56.28000000000003"/>
    <x v="12"/>
    <x v="3"/>
    <x v="0"/>
  </r>
  <r>
    <d v="2021-04-29T00:00:00"/>
    <s v="P0030"/>
    <n v="7"/>
    <x v="2"/>
    <x v="0"/>
    <n v="0"/>
    <x v="28"/>
    <x v="4"/>
    <x v="0"/>
    <n v="148"/>
    <n v="201.28"/>
    <n v="1036"/>
    <n v="1408.96"/>
    <n v="372.96000000000004"/>
    <x v="28"/>
    <x v="3"/>
    <x v="0"/>
  </r>
  <r>
    <d v="2021-04-30T00:00:00"/>
    <s v="P0029"/>
    <n v="1"/>
    <x v="2"/>
    <x v="0"/>
    <n v="0"/>
    <x v="19"/>
    <x v="4"/>
    <x v="2"/>
    <n v="47"/>
    <n v="53.11"/>
    <n v="47"/>
    <n v="53.11"/>
    <n v="6.1099999999999994"/>
    <x v="24"/>
    <x v="3"/>
    <x v="0"/>
  </r>
  <r>
    <d v="2021-05-01T00:00:00"/>
    <s v="P0018"/>
    <n v="3"/>
    <x v="1"/>
    <x v="1"/>
    <n v="0"/>
    <x v="30"/>
    <x v="2"/>
    <x v="3"/>
    <n v="37"/>
    <n v="49.21"/>
    <n v="111"/>
    <n v="147.63"/>
    <n v="36.629999999999995"/>
    <x v="0"/>
    <x v="4"/>
    <x v="0"/>
  </r>
  <r>
    <d v="2021-05-01T00:00:00"/>
    <s v="P0042"/>
    <n v="1"/>
    <x v="1"/>
    <x v="1"/>
    <n v="0"/>
    <x v="10"/>
    <x v="1"/>
    <x v="0"/>
    <n v="120"/>
    <n v="162"/>
    <n v="120"/>
    <n v="162"/>
    <n v="42"/>
    <x v="0"/>
    <x v="4"/>
    <x v="0"/>
  </r>
  <r>
    <d v="2021-05-03T00:00:00"/>
    <s v="P0034"/>
    <n v="3"/>
    <x v="1"/>
    <x v="0"/>
    <n v="0"/>
    <x v="13"/>
    <x v="4"/>
    <x v="2"/>
    <n v="55"/>
    <n v="58.3"/>
    <n v="165"/>
    <n v="174.89999999999998"/>
    <n v="9.8999999999999773"/>
    <x v="2"/>
    <x v="4"/>
    <x v="0"/>
  </r>
  <r>
    <d v="2021-05-04T00:00:00"/>
    <s v="P0015"/>
    <n v="13"/>
    <x v="1"/>
    <x v="0"/>
    <n v="0"/>
    <x v="27"/>
    <x v="2"/>
    <x v="3"/>
    <n v="12"/>
    <n v="15.719999999999999"/>
    <n v="156"/>
    <n v="204.35999999999999"/>
    <n v="48.359999999999985"/>
    <x v="3"/>
    <x v="4"/>
    <x v="0"/>
  </r>
  <r>
    <d v="2021-05-04T00:00:00"/>
    <s v="P0014"/>
    <n v="4"/>
    <x v="2"/>
    <x v="1"/>
    <n v="0"/>
    <x v="9"/>
    <x v="2"/>
    <x v="1"/>
    <n v="112"/>
    <n v="146.72"/>
    <n v="448"/>
    <n v="586.88"/>
    <n v="138.88"/>
    <x v="3"/>
    <x v="4"/>
    <x v="0"/>
  </r>
  <r>
    <d v="2021-05-05T00:00:00"/>
    <s v="P0009"/>
    <n v="13"/>
    <x v="2"/>
    <x v="1"/>
    <n v="0"/>
    <x v="37"/>
    <x v="3"/>
    <x v="3"/>
    <n v="6"/>
    <n v="7.8599999999999994"/>
    <n v="78"/>
    <n v="102.17999999999999"/>
    <n v="24.179999999999993"/>
    <x v="15"/>
    <x v="4"/>
    <x v="0"/>
  </r>
  <r>
    <d v="2021-05-06T00:00:00"/>
    <s v="P0008"/>
    <n v="15"/>
    <x v="2"/>
    <x v="0"/>
    <n v="0"/>
    <x v="25"/>
    <x v="3"/>
    <x v="1"/>
    <n v="83"/>
    <n v="94.62"/>
    <n v="1245"/>
    <n v="1419.3000000000002"/>
    <n v="174.30000000000018"/>
    <x v="16"/>
    <x v="4"/>
    <x v="0"/>
  </r>
  <r>
    <d v="2021-05-06T00:00:00"/>
    <s v="P0009"/>
    <n v="6"/>
    <x v="1"/>
    <x v="0"/>
    <n v="0"/>
    <x v="37"/>
    <x v="3"/>
    <x v="3"/>
    <n v="6"/>
    <n v="7.8599999999999994"/>
    <n v="36"/>
    <n v="47.16"/>
    <n v="11.159999999999997"/>
    <x v="16"/>
    <x v="4"/>
    <x v="0"/>
  </r>
  <r>
    <d v="2021-05-07T00:00:00"/>
    <s v="P0018"/>
    <n v="1"/>
    <x v="2"/>
    <x v="1"/>
    <n v="0"/>
    <x v="30"/>
    <x v="2"/>
    <x v="3"/>
    <n v="37"/>
    <n v="49.21"/>
    <n v="37"/>
    <n v="49.21"/>
    <n v="12.21"/>
    <x v="20"/>
    <x v="4"/>
    <x v="0"/>
  </r>
  <r>
    <d v="2021-05-09T00:00:00"/>
    <s v="P0016"/>
    <n v="6"/>
    <x v="1"/>
    <x v="0"/>
    <n v="0"/>
    <x v="21"/>
    <x v="2"/>
    <x v="3"/>
    <n v="13"/>
    <n v="16.64"/>
    <n v="78"/>
    <n v="99.84"/>
    <n v="21.840000000000003"/>
    <x v="4"/>
    <x v="4"/>
    <x v="0"/>
  </r>
  <r>
    <d v="2021-05-09T00:00:00"/>
    <s v="P0028"/>
    <n v="8"/>
    <x v="2"/>
    <x v="1"/>
    <n v="0"/>
    <x v="33"/>
    <x v="4"/>
    <x v="3"/>
    <n v="37"/>
    <n v="41.81"/>
    <n v="296"/>
    <n v="334.48"/>
    <n v="38.480000000000018"/>
    <x v="4"/>
    <x v="4"/>
    <x v="0"/>
  </r>
  <r>
    <d v="2021-05-12T00:00:00"/>
    <s v="P0016"/>
    <n v="3"/>
    <x v="2"/>
    <x v="0"/>
    <n v="0"/>
    <x v="21"/>
    <x v="2"/>
    <x v="3"/>
    <n v="13"/>
    <n v="16.64"/>
    <n v="39"/>
    <n v="49.92"/>
    <n v="10.920000000000002"/>
    <x v="6"/>
    <x v="4"/>
    <x v="0"/>
  </r>
  <r>
    <d v="2021-05-12T00:00:00"/>
    <s v="P0035"/>
    <n v="15"/>
    <x v="2"/>
    <x v="0"/>
    <n v="0"/>
    <x v="4"/>
    <x v="4"/>
    <x v="3"/>
    <n v="5"/>
    <n v="6.7"/>
    <n v="75"/>
    <n v="100.5"/>
    <n v="25.5"/>
    <x v="6"/>
    <x v="4"/>
    <x v="0"/>
  </r>
  <r>
    <d v="2021-05-13T00:00:00"/>
    <s v="P0029"/>
    <n v="4"/>
    <x v="2"/>
    <x v="0"/>
    <n v="0"/>
    <x v="19"/>
    <x v="4"/>
    <x v="2"/>
    <n v="47"/>
    <n v="53.11"/>
    <n v="188"/>
    <n v="212.44"/>
    <n v="24.439999999999998"/>
    <x v="22"/>
    <x v="4"/>
    <x v="0"/>
  </r>
  <r>
    <d v="2021-05-20T00:00:00"/>
    <s v="P0042"/>
    <n v="2"/>
    <x v="1"/>
    <x v="1"/>
    <n v="0"/>
    <x v="10"/>
    <x v="1"/>
    <x v="0"/>
    <n v="120"/>
    <n v="162"/>
    <n v="240"/>
    <n v="324"/>
    <n v="84"/>
    <x v="9"/>
    <x v="4"/>
    <x v="0"/>
  </r>
  <r>
    <d v="2021-05-23T00:00:00"/>
    <s v="P0040"/>
    <n v="11"/>
    <x v="2"/>
    <x v="0"/>
    <n v="0"/>
    <x v="17"/>
    <x v="1"/>
    <x v="1"/>
    <n v="90"/>
    <n v="115.2"/>
    <n v="990"/>
    <n v="1267.2"/>
    <n v="277.20000000000005"/>
    <x v="19"/>
    <x v="4"/>
    <x v="0"/>
  </r>
  <r>
    <d v="2021-05-30T00:00:00"/>
    <s v="P0023"/>
    <n v="13"/>
    <x v="1"/>
    <x v="0"/>
    <n v="0"/>
    <x v="12"/>
    <x v="0"/>
    <x v="0"/>
    <n v="141"/>
    <n v="149.46"/>
    <n v="1833"/>
    <n v="1942.98"/>
    <n v="109.98000000000002"/>
    <x v="24"/>
    <x v="4"/>
    <x v="0"/>
  </r>
  <r>
    <d v="2021-05-30T00:00:00"/>
    <s v="P0013"/>
    <n v="6"/>
    <x v="1"/>
    <x v="1"/>
    <n v="0"/>
    <x v="2"/>
    <x v="2"/>
    <x v="1"/>
    <n v="112"/>
    <n v="122.08"/>
    <n v="672"/>
    <n v="732.48"/>
    <n v="60.480000000000018"/>
    <x v="24"/>
    <x v="4"/>
    <x v="0"/>
  </r>
  <r>
    <d v="2021-06-03T00:00:00"/>
    <s v="P0021"/>
    <n v="10"/>
    <x v="2"/>
    <x v="1"/>
    <n v="0"/>
    <x v="32"/>
    <x v="0"/>
    <x v="0"/>
    <n v="126"/>
    <n v="162.54"/>
    <n v="1260"/>
    <n v="1625.3999999999999"/>
    <n v="365.39999999999986"/>
    <x v="2"/>
    <x v="5"/>
    <x v="0"/>
  </r>
  <r>
    <d v="2021-06-04T00:00:00"/>
    <s v="P0020"/>
    <n v="8"/>
    <x v="0"/>
    <x v="0"/>
    <n v="0"/>
    <x v="14"/>
    <x v="0"/>
    <x v="2"/>
    <n v="61"/>
    <n v="76.25"/>
    <n v="488"/>
    <n v="610"/>
    <n v="122"/>
    <x v="3"/>
    <x v="5"/>
    <x v="0"/>
  </r>
  <r>
    <d v="2021-06-04T00:00:00"/>
    <s v="P0020"/>
    <n v="12"/>
    <x v="1"/>
    <x v="1"/>
    <n v="0"/>
    <x v="14"/>
    <x v="0"/>
    <x v="2"/>
    <n v="61"/>
    <n v="76.25"/>
    <n v="732"/>
    <n v="915"/>
    <n v="183"/>
    <x v="3"/>
    <x v="5"/>
    <x v="0"/>
  </r>
  <r>
    <d v="2021-06-05T00:00:00"/>
    <s v="P0022"/>
    <n v="15"/>
    <x v="0"/>
    <x v="0"/>
    <n v="0"/>
    <x v="22"/>
    <x v="0"/>
    <x v="0"/>
    <n v="121"/>
    <n v="141.57"/>
    <n v="1815"/>
    <n v="2123.5499999999997"/>
    <n v="308.54999999999973"/>
    <x v="15"/>
    <x v="5"/>
    <x v="0"/>
  </r>
  <r>
    <d v="2021-06-05T00:00:00"/>
    <s v="P0035"/>
    <n v="10"/>
    <x v="2"/>
    <x v="0"/>
    <n v="0"/>
    <x v="4"/>
    <x v="4"/>
    <x v="3"/>
    <n v="5"/>
    <n v="6.7"/>
    <n v="50"/>
    <n v="67"/>
    <n v="17"/>
    <x v="15"/>
    <x v="5"/>
    <x v="0"/>
  </r>
  <r>
    <d v="2021-06-06T00:00:00"/>
    <s v="P0033"/>
    <n v="6"/>
    <x v="2"/>
    <x v="0"/>
    <n v="0"/>
    <x v="38"/>
    <x v="4"/>
    <x v="1"/>
    <n v="95"/>
    <n v="119.7"/>
    <n v="570"/>
    <n v="718.2"/>
    <n v="148.20000000000005"/>
    <x v="16"/>
    <x v="5"/>
    <x v="0"/>
  </r>
  <r>
    <d v="2021-06-08T00:00:00"/>
    <s v="P0028"/>
    <n v="11"/>
    <x v="2"/>
    <x v="0"/>
    <n v="0"/>
    <x v="33"/>
    <x v="4"/>
    <x v="3"/>
    <n v="37"/>
    <n v="41.81"/>
    <n v="407"/>
    <n v="459.91"/>
    <n v="52.910000000000025"/>
    <x v="21"/>
    <x v="5"/>
    <x v="0"/>
  </r>
  <r>
    <d v="2021-06-08T00:00:00"/>
    <s v="P0004"/>
    <n v="11"/>
    <x v="0"/>
    <x v="1"/>
    <n v="0"/>
    <x v="3"/>
    <x v="3"/>
    <x v="2"/>
    <n v="44"/>
    <n v="48.84"/>
    <n v="484"/>
    <n v="537.24"/>
    <n v="53.240000000000009"/>
    <x v="21"/>
    <x v="5"/>
    <x v="0"/>
  </r>
  <r>
    <d v="2021-06-09T00:00:00"/>
    <s v="P0001"/>
    <n v="7"/>
    <x v="2"/>
    <x v="0"/>
    <n v="0"/>
    <x v="16"/>
    <x v="3"/>
    <x v="1"/>
    <n v="98"/>
    <n v="103.88"/>
    <n v="686"/>
    <n v="727.16"/>
    <n v="41.159999999999968"/>
    <x v="4"/>
    <x v="5"/>
    <x v="0"/>
  </r>
  <r>
    <d v="2021-06-11T00:00:00"/>
    <s v="P0032"/>
    <n v="12"/>
    <x v="0"/>
    <x v="1"/>
    <n v="0"/>
    <x v="18"/>
    <x v="4"/>
    <x v="1"/>
    <n v="89"/>
    <n v="117.48"/>
    <n v="1068"/>
    <n v="1409.76"/>
    <n v="341.76"/>
    <x v="5"/>
    <x v="5"/>
    <x v="0"/>
  </r>
  <r>
    <d v="2021-06-12T00:00:00"/>
    <s v="P0041"/>
    <n v="6"/>
    <x v="2"/>
    <x v="0"/>
    <n v="0"/>
    <x v="41"/>
    <x v="1"/>
    <x v="0"/>
    <n v="138"/>
    <n v="173.88"/>
    <n v="828"/>
    <n v="1043.28"/>
    <n v="215.27999999999997"/>
    <x v="6"/>
    <x v="5"/>
    <x v="0"/>
  </r>
  <r>
    <d v="2021-06-14T00:00:00"/>
    <s v="P0025"/>
    <n v="10"/>
    <x v="1"/>
    <x v="1"/>
    <n v="0"/>
    <x v="7"/>
    <x v="0"/>
    <x v="3"/>
    <n v="7"/>
    <n v="8.33"/>
    <n v="70"/>
    <n v="83.3"/>
    <n v="13.299999999999997"/>
    <x v="29"/>
    <x v="5"/>
    <x v="0"/>
  </r>
  <r>
    <d v="2021-06-16T00:00:00"/>
    <s v="P0019"/>
    <n v="5"/>
    <x v="0"/>
    <x v="1"/>
    <n v="0"/>
    <x v="40"/>
    <x v="2"/>
    <x v="0"/>
    <n v="150"/>
    <n v="210"/>
    <n v="750"/>
    <n v="1050"/>
    <n v="300"/>
    <x v="23"/>
    <x v="5"/>
    <x v="0"/>
  </r>
  <r>
    <d v="2021-06-16T00:00:00"/>
    <s v="P0015"/>
    <n v="12"/>
    <x v="1"/>
    <x v="1"/>
    <n v="0"/>
    <x v="27"/>
    <x v="2"/>
    <x v="3"/>
    <n v="12"/>
    <n v="15.719999999999999"/>
    <n v="144"/>
    <n v="188.64"/>
    <n v="44.639999999999986"/>
    <x v="23"/>
    <x v="5"/>
    <x v="0"/>
  </r>
  <r>
    <d v="2021-06-16T00:00:00"/>
    <s v="P0039"/>
    <n v="11"/>
    <x v="2"/>
    <x v="1"/>
    <n v="0"/>
    <x v="34"/>
    <x v="1"/>
    <x v="3"/>
    <n v="37"/>
    <n v="42.55"/>
    <n v="407"/>
    <n v="468.04999999999995"/>
    <n v="61.049999999999955"/>
    <x v="23"/>
    <x v="5"/>
    <x v="0"/>
  </r>
  <r>
    <d v="2021-06-18T00:00:00"/>
    <s v="P0025"/>
    <n v="13"/>
    <x v="2"/>
    <x v="1"/>
    <n v="0"/>
    <x v="7"/>
    <x v="0"/>
    <x v="3"/>
    <n v="7"/>
    <n v="8.33"/>
    <n v="91"/>
    <n v="108.29"/>
    <n v="17.290000000000006"/>
    <x v="7"/>
    <x v="5"/>
    <x v="0"/>
  </r>
  <r>
    <d v="2021-06-19T00:00:00"/>
    <s v="P0041"/>
    <n v="5"/>
    <x v="2"/>
    <x v="0"/>
    <n v="0"/>
    <x v="41"/>
    <x v="1"/>
    <x v="0"/>
    <n v="138"/>
    <n v="173.88"/>
    <n v="690"/>
    <n v="869.4"/>
    <n v="179.39999999999998"/>
    <x v="8"/>
    <x v="5"/>
    <x v="0"/>
  </r>
  <r>
    <d v="2021-06-20T00:00:00"/>
    <s v="P0016"/>
    <n v="1"/>
    <x v="0"/>
    <x v="1"/>
    <n v="0"/>
    <x v="21"/>
    <x v="2"/>
    <x v="3"/>
    <n v="13"/>
    <n v="16.64"/>
    <n v="13"/>
    <n v="16.64"/>
    <n v="3.6400000000000006"/>
    <x v="9"/>
    <x v="5"/>
    <x v="0"/>
  </r>
  <r>
    <d v="2021-06-23T00:00:00"/>
    <s v="P0016"/>
    <n v="4"/>
    <x v="2"/>
    <x v="0"/>
    <n v="0"/>
    <x v="21"/>
    <x v="2"/>
    <x v="3"/>
    <n v="13"/>
    <n v="16.64"/>
    <n v="52"/>
    <n v="66.56"/>
    <n v="14.560000000000002"/>
    <x v="19"/>
    <x v="5"/>
    <x v="0"/>
  </r>
  <r>
    <d v="2021-06-24T00:00:00"/>
    <s v="P0011"/>
    <n v="13"/>
    <x v="2"/>
    <x v="0"/>
    <n v="0"/>
    <x v="31"/>
    <x v="2"/>
    <x v="2"/>
    <n v="44"/>
    <n v="48.4"/>
    <n v="572"/>
    <n v="629.19999999999993"/>
    <n v="57.199999999999932"/>
    <x v="27"/>
    <x v="5"/>
    <x v="0"/>
  </r>
  <r>
    <d v="2021-06-26T00:00:00"/>
    <s v="P0009"/>
    <n v="7"/>
    <x v="1"/>
    <x v="0"/>
    <n v="0"/>
    <x v="37"/>
    <x v="3"/>
    <x v="3"/>
    <n v="6"/>
    <n v="7.8599999999999994"/>
    <n v="42"/>
    <n v="55.019999999999996"/>
    <n v="13.019999999999996"/>
    <x v="12"/>
    <x v="5"/>
    <x v="0"/>
  </r>
  <r>
    <d v="2021-06-27T00:00:00"/>
    <s v="P0005"/>
    <n v="11"/>
    <x v="2"/>
    <x v="1"/>
    <n v="0"/>
    <x v="24"/>
    <x v="3"/>
    <x v="0"/>
    <n v="133"/>
    <n v="155.61000000000001"/>
    <n v="1463"/>
    <n v="1711.71"/>
    <n v="248.71000000000004"/>
    <x v="13"/>
    <x v="5"/>
    <x v="0"/>
  </r>
  <r>
    <d v="2021-06-28T00:00:00"/>
    <s v="P0021"/>
    <n v="2"/>
    <x v="1"/>
    <x v="1"/>
    <n v="0"/>
    <x v="32"/>
    <x v="0"/>
    <x v="0"/>
    <n v="126"/>
    <n v="162.54"/>
    <n v="252"/>
    <n v="325.08"/>
    <n v="73.079999999999984"/>
    <x v="14"/>
    <x v="5"/>
    <x v="0"/>
  </r>
  <r>
    <d v="2021-06-28T00:00:00"/>
    <s v="P0035"/>
    <n v="7"/>
    <x v="1"/>
    <x v="0"/>
    <n v="0"/>
    <x v="4"/>
    <x v="4"/>
    <x v="3"/>
    <n v="5"/>
    <n v="6.7"/>
    <n v="35"/>
    <n v="46.9"/>
    <n v="11.899999999999999"/>
    <x v="14"/>
    <x v="5"/>
    <x v="0"/>
  </r>
  <r>
    <d v="2021-06-29T00:00:00"/>
    <s v="P0014"/>
    <n v="4"/>
    <x v="2"/>
    <x v="0"/>
    <n v="0"/>
    <x v="9"/>
    <x v="2"/>
    <x v="1"/>
    <n v="112"/>
    <n v="146.72"/>
    <n v="448"/>
    <n v="586.88"/>
    <n v="138.88"/>
    <x v="28"/>
    <x v="5"/>
    <x v="0"/>
  </r>
  <r>
    <d v="2021-07-01T00:00:00"/>
    <s v="P0005"/>
    <n v="11"/>
    <x v="2"/>
    <x v="1"/>
    <n v="0"/>
    <x v="24"/>
    <x v="3"/>
    <x v="0"/>
    <n v="133"/>
    <n v="155.61000000000001"/>
    <n v="1463"/>
    <n v="1711.71"/>
    <n v="248.71000000000004"/>
    <x v="0"/>
    <x v="6"/>
    <x v="0"/>
  </r>
  <r>
    <d v="2021-07-02T00:00:00"/>
    <s v="P0010"/>
    <n v="11"/>
    <x v="2"/>
    <x v="1"/>
    <n v="0"/>
    <x v="20"/>
    <x v="2"/>
    <x v="0"/>
    <n v="148"/>
    <n v="164.28"/>
    <n v="1628"/>
    <n v="1807.08"/>
    <n v="179.07999999999993"/>
    <x v="1"/>
    <x v="6"/>
    <x v="0"/>
  </r>
  <r>
    <d v="2021-07-03T00:00:00"/>
    <s v="P0033"/>
    <n v="9"/>
    <x v="1"/>
    <x v="1"/>
    <n v="0"/>
    <x v="38"/>
    <x v="4"/>
    <x v="1"/>
    <n v="95"/>
    <n v="119.7"/>
    <n v="855"/>
    <n v="1077.3"/>
    <n v="222.29999999999995"/>
    <x v="2"/>
    <x v="6"/>
    <x v="0"/>
  </r>
  <r>
    <d v="2021-07-03T00:00:00"/>
    <s v="P0003"/>
    <n v="8"/>
    <x v="1"/>
    <x v="1"/>
    <n v="0"/>
    <x v="6"/>
    <x v="3"/>
    <x v="1"/>
    <n v="71"/>
    <n v="80.94"/>
    <n v="568"/>
    <n v="647.52"/>
    <n v="79.519999999999982"/>
    <x v="2"/>
    <x v="6"/>
    <x v="0"/>
  </r>
  <r>
    <d v="2021-07-05T00:00:00"/>
    <s v="P0002"/>
    <n v="8"/>
    <x v="2"/>
    <x v="0"/>
    <n v="0"/>
    <x v="29"/>
    <x v="3"/>
    <x v="1"/>
    <n v="105"/>
    <n v="142.80000000000001"/>
    <n v="840"/>
    <n v="1142.4000000000001"/>
    <n v="302.40000000000009"/>
    <x v="15"/>
    <x v="6"/>
    <x v="0"/>
  </r>
  <r>
    <d v="2021-07-06T00:00:00"/>
    <s v="P0041"/>
    <n v="15"/>
    <x v="2"/>
    <x v="1"/>
    <n v="0"/>
    <x v="41"/>
    <x v="1"/>
    <x v="0"/>
    <n v="138"/>
    <n v="173.88"/>
    <n v="2070"/>
    <n v="2608.1999999999998"/>
    <n v="538.19999999999982"/>
    <x v="16"/>
    <x v="6"/>
    <x v="0"/>
  </r>
  <r>
    <d v="2021-07-08T00:00:00"/>
    <s v="P0004"/>
    <n v="10"/>
    <x v="2"/>
    <x v="0"/>
    <n v="0"/>
    <x v="3"/>
    <x v="3"/>
    <x v="2"/>
    <n v="44"/>
    <n v="48.84"/>
    <n v="440"/>
    <n v="488.40000000000003"/>
    <n v="48.400000000000034"/>
    <x v="21"/>
    <x v="6"/>
    <x v="0"/>
  </r>
  <r>
    <d v="2021-07-10T00:00:00"/>
    <s v="P0034"/>
    <n v="6"/>
    <x v="0"/>
    <x v="1"/>
    <n v="0"/>
    <x v="13"/>
    <x v="4"/>
    <x v="2"/>
    <n v="55"/>
    <n v="58.3"/>
    <n v="330"/>
    <n v="349.79999999999995"/>
    <n v="19.799999999999955"/>
    <x v="26"/>
    <x v="6"/>
    <x v="0"/>
  </r>
  <r>
    <d v="2021-07-11T00:00:00"/>
    <s v="P0009"/>
    <n v="4"/>
    <x v="0"/>
    <x v="0"/>
    <n v="0"/>
    <x v="37"/>
    <x v="3"/>
    <x v="3"/>
    <n v="6"/>
    <n v="7.8599999999999994"/>
    <n v="24"/>
    <n v="31.439999999999998"/>
    <n v="7.4399999999999977"/>
    <x v="5"/>
    <x v="6"/>
    <x v="0"/>
  </r>
  <r>
    <d v="2021-07-13T00:00:00"/>
    <s v="P0019"/>
    <n v="1"/>
    <x v="2"/>
    <x v="1"/>
    <n v="0"/>
    <x v="40"/>
    <x v="2"/>
    <x v="0"/>
    <n v="150"/>
    <n v="210"/>
    <n v="150"/>
    <n v="210"/>
    <n v="60"/>
    <x v="22"/>
    <x v="6"/>
    <x v="0"/>
  </r>
  <r>
    <d v="2021-07-16T00:00:00"/>
    <s v="P0023"/>
    <n v="8"/>
    <x v="0"/>
    <x v="1"/>
    <n v="0"/>
    <x v="12"/>
    <x v="0"/>
    <x v="0"/>
    <n v="141"/>
    <n v="149.46"/>
    <n v="1128"/>
    <n v="1195.68"/>
    <n v="67.680000000000064"/>
    <x v="23"/>
    <x v="6"/>
    <x v="0"/>
  </r>
  <r>
    <d v="2021-07-18T00:00:00"/>
    <s v="P0027"/>
    <n v="14"/>
    <x v="1"/>
    <x v="0"/>
    <n v="0"/>
    <x v="26"/>
    <x v="4"/>
    <x v="2"/>
    <n v="48"/>
    <n v="57.120000000000005"/>
    <n v="672"/>
    <n v="799.68000000000006"/>
    <n v="127.68000000000006"/>
    <x v="7"/>
    <x v="6"/>
    <x v="0"/>
  </r>
  <r>
    <d v="2021-07-20T00:00:00"/>
    <s v="P0038"/>
    <n v="11"/>
    <x v="1"/>
    <x v="0"/>
    <n v="0"/>
    <x v="1"/>
    <x v="1"/>
    <x v="1"/>
    <n v="72"/>
    <n v="79.92"/>
    <n v="792"/>
    <n v="879.12"/>
    <n v="87.12"/>
    <x v="9"/>
    <x v="6"/>
    <x v="0"/>
  </r>
  <r>
    <d v="2021-07-20T00:00:00"/>
    <s v="P0043"/>
    <n v="5"/>
    <x v="2"/>
    <x v="0"/>
    <n v="0"/>
    <x v="23"/>
    <x v="1"/>
    <x v="1"/>
    <n v="67"/>
    <n v="83.08"/>
    <n v="335"/>
    <n v="415.4"/>
    <n v="80.399999999999977"/>
    <x v="9"/>
    <x v="6"/>
    <x v="0"/>
  </r>
  <r>
    <d v="2021-07-21T00:00:00"/>
    <s v="P0029"/>
    <n v="15"/>
    <x v="2"/>
    <x v="0"/>
    <n v="0"/>
    <x v="19"/>
    <x v="4"/>
    <x v="2"/>
    <n v="47"/>
    <n v="53.11"/>
    <n v="705"/>
    <n v="796.65"/>
    <n v="91.649999999999977"/>
    <x v="10"/>
    <x v="6"/>
    <x v="0"/>
  </r>
  <r>
    <d v="2021-07-22T00:00:00"/>
    <s v="P0026"/>
    <n v="3"/>
    <x v="0"/>
    <x v="1"/>
    <n v="0"/>
    <x v="42"/>
    <x v="4"/>
    <x v="3"/>
    <n v="18"/>
    <n v="24.66"/>
    <n v="54"/>
    <n v="73.98"/>
    <n v="19.980000000000004"/>
    <x v="18"/>
    <x v="6"/>
    <x v="0"/>
  </r>
  <r>
    <d v="2021-07-22T00:00:00"/>
    <s v="P0024"/>
    <n v="14"/>
    <x v="1"/>
    <x v="1"/>
    <n v="0"/>
    <x v="0"/>
    <x v="0"/>
    <x v="0"/>
    <n v="144"/>
    <n v="156.96"/>
    <n v="2016"/>
    <n v="2197.44"/>
    <n v="181.44000000000005"/>
    <x v="18"/>
    <x v="6"/>
    <x v="0"/>
  </r>
  <r>
    <d v="2021-07-23T00:00:00"/>
    <s v="P0036"/>
    <n v="7"/>
    <x v="0"/>
    <x v="0"/>
    <n v="0"/>
    <x v="43"/>
    <x v="4"/>
    <x v="1"/>
    <n v="90"/>
    <n v="96.3"/>
    <n v="630"/>
    <n v="674.1"/>
    <n v="44.100000000000023"/>
    <x v="19"/>
    <x v="6"/>
    <x v="0"/>
  </r>
  <r>
    <d v="2021-07-23T00:00:00"/>
    <s v="P0037"/>
    <n v="8"/>
    <x v="2"/>
    <x v="0"/>
    <n v="0"/>
    <x v="8"/>
    <x v="1"/>
    <x v="1"/>
    <n v="67"/>
    <n v="85.76"/>
    <n v="536"/>
    <n v="686.08"/>
    <n v="150.08000000000004"/>
    <x v="19"/>
    <x v="6"/>
    <x v="0"/>
  </r>
  <r>
    <d v="2021-07-24T00:00:00"/>
    <s v="P0009"/>
    <n v="4"/>
    <x v="1"/>
    <x v="1"/>
    <n v="0"/>
    <x v="37"/>
    <x v="3"/>
    <x v="3"/>
    <n v="6"/>
    <n v="7.8599999999999994"/>
    <n v="24"/>
    <n v="31.439999999999998"/>
    <n v="7.4399999999999977"/>
    <x v="27"/>
    <x v="6"/>
    <x v="0"/>
  </r>
  <r>
    <d v="2021-07-29T00:00:00"/>
    <s v="P0044"/>
    <n v="15"/>
    <x v="1"/>
    <x v="1"/>
    <n v="0"/>
    <x v="11"/>
    <x v="1"/>
    <x v="1"/>
    <n v="76"/>
    <n v="82.08"/>
    <n v="1140"/>
    <n v="1231.2"/>
    <n v="91.200000000000045"/>
    <x v="28"/>
    <x v="6"/>
    <x v="0"/>
  </r>
  <r>
    <d v="2021-08-01T00:00:00"/>
    <s v="P0001"/>
    <n v="11"/>
    <x v="2"/>
    <x v="1"/>
    <n v="0"/>
    <x v="16"/>
    <x v="3"/>
    <x v="1"/>
    <n v="98"/>
    <n v="103.88"/>
    <n v="1078"/>
    <n v="1142.6799999999998"/>
    <n v="64.679999999999836"/>
    <x v="0"/>
    <x v="7"/>
    <x v="0"/>
  </r>
  <r>
    <d v="2021-08-02T00:00:00"/>
    <s v="P0023"/>
    <n v="3"/>
    <x v="2"/>
    <x v="0"/>
    <n v="0"/>
    <x v="12"/>
    <x v="0"/>
    <x v="0"/>
    <n v="141"/>
    <n v="149.46"/>
    <n v="423"/>
    <n v="448.38"/>
    <n v="25.379999999999995"/>
    <x v="1"/>
    <x v="7"/>
    <x v="0"/>
  </r>
  <r>
    <d v="2021-08-03T00:00:00"/>
    <s v="P0022"/>
    <n v="13"/>
    <x v="1"/>
    <x v="0"/>
    <n v="0"/>
    <x v="22"/>
    <x v="0"/>
    <x v="0"/>
    <n v="121"/>
    <n v="141.57"/>
    <n v="1573"/>
    <n v="1840.4099999999999"/>
    <n v="267.40999999999985"/>
    <x v="2"/>
    <x v="7"/>
    <x v="0"/>
  </r>
  <r>
    <d v="2021-08-03T00:00:00"/>
    <s v="P0034"/>
    <n v="12"/>
    <x v="1"/>
    <x v="0"/>
    <n v="0"/>
    <x v="13"/>
    <x v="4"/>
    <x v="2"/>
    <n v="55"/>
    <n v="58.3"/>
    <n v="660"/>
    <n v="699.59999999999991"/>
    <n v="39.599999999999909"/>
    <x v="2"/>
    <x v="7"/>
    <x v="0"/>
  </r>
  <r>
    <d v="2021-08-05T00:00:00"/>
    <s v="P0028"/>
    <n v="14"/>
    <x v="2"/>
    <x v="1"/>
    <n v="0"/>
    <x v="33"/>
    <x v="4"/>
    <x v="3"/>
    <n v="37"/>
    <n v="41.81"/>
    <n v="518"/>
    <n v="585.34"/>
    <n v="67.340000000000032"/>
    <x v="15"/>
    <x v="7"/>
    <x v="0"/>
  </r>
  <r>
    <d v="2021-08-06T00:00:00"/>
    <s v="P0037"/>
    <n v="1"/>
    <x v="0"/>
    <x v="1"/>
    <n v="0"/>
    <x v="8"/>
    <x v="1"/>
    <x v="1"/>
    <n v="67"/>
    <n v="85.76"/>
    <n v="67"/>
    <n v="85.76"/>
    <n v="18.760000000000005"/>
    <x v="16"/>
    <x v="7"/>
    <x v="0"/>
  </r>
  <r>
    <d v="2021-08-10T00:00:00"/>
    <s v="P0005"/>
    <n v="4"/>
    <x v="0"/>
    <x v="1"/>
    <n v="0"/>
    <x v="24"/>
    <x v="3"/>
    <x v="0"/>
    <n v="133"/>
    <n v="155.61000000000001"/>
    <n v="532"/>
    <n v="622.44000000000005"/>
    <n v="90.440000000000055"/>
    <x v="26"/>
    <x v="7"/>
    <x v="0"/>
  </r>
  <r>
    <d v="2021-08-10T00:00:00"/>
    <s v="P0044"/>
    <n v="10"/>
    <x v="1"/>
    <x v="1"/>
    <n v="0"/>
    <x v="11"/>
    <x v="1"/>
    <x v="1"/>
    <n v="76"/>
    <n v="82.08"/>
    <n v="760"/>
    <n v="820.8"/>
    <n v="60.799999999999955"/>
    <x v="26"/>
    <x v="7"/>
    <x v="0"/>
  </r>
  <r>
    <d v="2021-08-10T00:00:00"/>
    <s v="P0006"/>
    <n v="6"/>
    <x v="2"/>
    <x v="1"/>
    <n v="0"/>
    <x v="15"/>
    <x v="3"/>
    <x v="1"/>
    <n v="75"/>
    <n v="85.5"/>
    <n v="450"/>
    <n v="513"/>
    <n v="63"/>
    <x v="26"/>
    <x v="7"/>
    <x v="0"/>
  </r>
  <r>
    <d v="2021-08-11T00:00:00"/>
    <s v="P0023"/>
    <n v="4"/>
    <x v="2"/>
    <x v="0"/>
    <n v="0"/>
    <x v="12"/>
    <x v="0"/>
    <x v="0"/>
    <n v="141"/>
    <n v="149.46"/>
    <n v="564"/>
    <n v="597.84"/>
    <n v="33.840000000000032"/>
    <x v="5"/>
    <x v="7"/>
    <x v="0"/>
  </r>
  <r>
    <d v="2021-08-13T00:00:00"/>
    <s v="P0011"/>
    <n v="13"/>
    <x v="2"/>
    <x v="0"/>
    <n v="0"/>
    <x v="31"/>
    <x v="2"/>
    <x v="2"/>
    <n v="44"/>
    <n v="48.4"/>
    <n v="572"/>
    <n v="629.19999999999993"/>
    <n v="57.199999999999932"/>
    <x v="22"/>
    <x v="7"/>
    <x v="0"/>
  </r>
  <r>
    <d v="2021-08-13T00:00:00"/>
    <s v="P0027"/>
    <n v="9"/>
    <x v="2"/>
    <x v="0"/>
    <n v="0"/>
    <x v="26"/>
    <x v="4"/>
    <x v="2"/>
    <n v="48"/>
    <n v="57.120000000000005"/>
    <n v="432"/>
    <n v="514.08000000000004"/>
    <n v="82.080000000000041"/>
    <x v="22"/>
    <x v="7"/>
    <x v="0"/>
  </r>
  <r>
    <d v="2021-08-16T00:00:00"/>
    <s v="P0003"/>
    <n v="3"/>
    <x v="1"/>
    <x v="0"/>
    <n v="0"/>
    <x v="6"/>
    <x v="3"/>
    <x v="1"/>
    <n v="71"/>
    <n v="80.94"/>
    <n v="213"/>
    <n v="242.82"/>
    <n v="29.819999999999993"/>
    <x v="23"/>
    <x v="7"/>
    <x v="0"/>
  </r>
  <r>
    <d v="2021-08-18T00:00:00"/>
    <s v="P0025"/>
    <n v="6"/>
    <x v="2"/>
    <x v="0"/>
    <n v="0"/>
    <x v="7"/>
    <x v="0"/>
    <x v="3"/>
    <n v="7"/>
    <n v="8.33"/>
    <n v="42"/>
    <n v="49.980000000000004"/>
    <n v="7.980000000000004"/>
    <x v="7"/>
    <x v="7"/>
    <x v="0"/>
  </r>
  <r>
    <d v="2021-08-20T00:00:00"/>
    <s v="P0020"/>
    <n v="15"/>
    <x v="2"/>
    <x v="1"/>
    <n v="0"/>
    <x v="14"/>
    <x v="0"/>
    <x v="2"/>
    <n v="61"/>
    <n v="76.25"/>
    <n v="915"/>
    <n v="1143.75"/>
    <n v="228.75"/>
    <x v="9"/>
    <x v="7"/>
    <x v="0"/>
  </r>
  <r>
    <d v="2021-08-20T00:00:00"/>
    <s v="P0031"/>
    <n v="9"/>
    <x v="2"/>
    <x v="0"/>
    <n v="0"/>
    <x v="5"/>
    <x v="4"/>
    <x v="1"/>
    <n v="93"/>
    <n v="104.16"/>
    <n v="837"/>
    <n v="937.43999999999994"/>
    <n v="100.43999999999994"/>
    <x v="9"/>
    <x v="7"/>
    <x v="0"/>
  </r>
  <r>
    <d v="2021-08-20T00:00:00"/>
    <s v="P0028"/>
    <n v="13"/>
    <x v="2"/>
    <x v="0"/>
    <n v="0"/>
    <x v="33"/>
    <x v="4"/>
    <x v="3"/>
    <n v="37"/>
    <n v="41.81"/>
    <n v="481"/>
    <n v="543.53"/>
    <n v="62.529999999999973"/>
    <x v="9"/>
    <x v="7"/>
    <x v="0"/>
  </r>
  <r>
    <d v="2021-08-26T00:00:00"/>
    <s v="P0039"/>
    <n v="4"/>
    <x v="2"/>
    <x v="0"/>
    <n v="0"/>
    <x v="34"/>
    <x v="1"/>
    <x v="3"/>
    <n v="37"/>
    <n v="42.55"/>
    <n v="148"/>
    <n v="170.2"/>
    <n v="22.199999999999989"/>
    <x v="12"/>
    <x v="7"/>
    <x v="0"/>
  </r>
  <r>
    <d v="2021-08-29T00:00:00"/>
    <s v="P0034"/>
    <n v="12"/>
    <x v="0"/>
    <x v="0"/>
    <n v="0"/>
    <x v="13"/>
    <x v="4"/>
    <x v="2"/>
    <n v="55"/>
    <n v="58.3"/>
    <n v="660"/>
    <n v="699.59999999999991"/>
    <n v="39.599999999999909"/>
    <x v="28"/>
    <x v="7"/>
    <x v="0"/>
  </r>
  <r>
    <d v="2021-08-30T00:00:00"/>
    <s v="P0013"/>
    <n v="13"/>
    <x v="2"/>
    <x v="0"/>
    <n v="0"/>
    <x v="2"/>
    <x v="2"/>
    <x v="1"/>
    <n v="112"/>
    <n v="122.08"/>
    <n v="1456"/>
    <n v="1587.04"/>
    <n v="131.03999999999996"/>
    <x v="24"/>
    <x v="7"/>
    <x v="0"/>
  </r>
  <r>
    <d v="2021-08-31T00:00:00"/>
    <s v="P0001"/>
    <n v="2"/>
    <x v="2"/>
    <x v="0"/>
    <n v="0"/>
    <x v="16"/>
    <x v="3"/>
    <x v="1"/>
    <n v="98"/>
    <n v="103.88"/>
    <n v="196"/>
    <n v="207.76"/>
    <n v="11.759999999999991"/>
    <x v="25"/>
    <x v="7"/>
    <x v="0"/>
  </r>
  <r>
    <d v="2021-08-31T00:00:00"/>
    <s v="P0035"/>
    <n v="11"/>
    <x v="2"/>
    <x v="0"/>
    <n v="0"/>
    <x v="4"/>
    <x v="4"/>
    <x v="3"/>
    <n v="5"/>
    <n v="6.7"/>
    <n v="55"/>
    <n v="73.7"/>
    <n v="18.700000000000003"/>
    <x v="25"/>
    <x v="7"/>
    <x v="0"/>
  </r>
  <r>
    <d v="2021-09-01T00:00:00"/>
    <s v="P0024"/>
    <n v="1"/>
    <x v="0"/>
    <x v="1"/>
    <n v="0"/>
    <x v="0"/>
    <x v="0"/>
    <x v="0"/>
    <n v="144"/>
    <n v="156.96"/>
    <n v="144"/>
    <n v="156.96"/>
    <n v="12.960000000000008"/>
    <x v="0"/>
    <x v="8"/>
    <x v="0"/>
  </r>
  <r>
    <d v="2021-09-01T00:00:00"/>
    <s v="P0003"/>
    <n v="14"/>
    <x v="1"/>
    <x v="0"/>
    <n v="0"/>
    <x v="6"/>
    <x v="3"/>
    <x v="1"/>
    <n v="71"/>
    <n v="80.94"/>
    <n v="994"/>
    <n v="1133.1599999999999"/>
    <n v="139.15999999999985"/>
    <x v="0"/>
    <x v="8"/>
    <x v="0"/>
  </r>
  <r>
    <d v="2021-09-03T00:00:00"/>
    <s v="P0041"/>
    <n v="8"/>
    <x v="2"/>
    <x v="0"/>
    <n v="0"/>
    <x v="41"/>
    <x v="1"/>
    <x v="0"/>
    <n v="138"/>
    <n v="173.88"/>
    <n v="1104"/>
    <n v="1391.04"/>
    <n v="287.03999999999996"/>
    <x v="2"/>
    <x v="8"/>
    <x v="0"/>
  </r>
  <r>
    <d v="2021-09-04T00:00:00"/>
    <s v="P0028"/>
    <n v="7"/>
    <x v="2"/>
    <x v="0"/>
    <n v="0"/>
    <x v="33"/>
    <x v="4"/>
    <x v="3"/>
    <n v="37"/>
    <n v="41.81"/>
    <n v="259"/>
    <n v="292.67"/>
    <n v="33.670000000000016"/>
    <x v="3"/>
    <x v="8"/>
    <x v="0"/>
  </r>
  <r>
    <d v="2021-09-04T00:00:00"/>
    <s v="P0023"/>
    <n v="15"/>
    <x v="2"/>
    <x v="0"/>
    <n v="0"/>
    <x v="12"/>
    <x v="0"/>
    <x v="0"/>
    <n v="141"/>
    <n v="149.46"/>
    <n v="2115"/>
    <n v="2241.9"/>
    <n v="126.90000000000009"/>
    <x v="3"/>
    <x v="8"/>
    <x v="0"/>
  </r>
  <r>
    <d v="2021-09-05T00:00:00"/>
    <s v="P0032"/>
    <n v="1"/>
    <x v="2"/>
    <x v="1"/>
    <n v="0"/>
    <x v="18"/>
    <x v="4"/>
    <x v="1"/>
    <n v="89"/>
    <n v="117.48"/>
    <n v="89"/>
    <n v="117.48"/>
    <n v="28.480000000000004"/>
    <x v="15"/>
    <x v="8"/>
    <x v="0"/>
  </r>
  <r>
    <d v="2021-09-07T00:00:00"/>
    <s v="P0019"/>
    <n v="5"/>
    <x v="2"/>
    <x v="0"/>
    <n v="0"/>
    <x v="40"/>
    <x v="2"/>
    <x v="0"/>
    <n v="150"/>
    <n v="210"/>
    <n v="750"/>
    <n v="1050"/>
    <n v="300"/>
    <x v="20"/>
    <x v="8"/>
    <x v="0"/>
  </r>
  <r>
    <d v="2021-09-09T00:00:00"/>
    <s v="P0044"/>
    <n v="4"/>
    <x v="2"/>
    <x v="0"/>
    <n v="0"/>
    <x v="11"/>
    <x v="1"/>
    <x v="1"/>
    <n v="76"/>
    <n v="82.08"/>
    <n v="304"/>
    <n v="328.32"/>
    <n v="24.319999999999993"/>
    <x v="4"/>
    <x v="8"/>
    <x v="0"/>
  </r>
  <r>
    <d v="2021-09-10T00:00:00"/>
    <s v="P0030"/>
    <n v="6"/>
    <x v="2"/>
    <x v="0"/>
    <n v="0"/>
    <x v="28"/>
    <x v="4"/>
    <x v="0"/>
    <n v="148"/>
    <n v="201.28"/>
    <n v="888"/>
    <n v="1207.68"/>
    <n v="319.68000000000006"/>
    <x v="26"/>
    <x v="8"/>
    <x v="0"/>
  </r>
  <r>
    <d v="2021-09-10T00:00:00"/>
    <s v="P0001"/>
    <n v="9"/>
    <x v="0"/>
    <x v="0"/>
    <n v="0"/>
    <x v="16"/>
    <x v="3"/>
    <x v="1"/>
    <n v="98"/>
    <n v="103.88"/>
    <n v="882"/>
    <n v="934.92"/>
    <n v="52.919999999999959"/>
    <x v="26"/>
    <x v="8"/>
    <x v="0"/>
  </r>
  <r>
    <d v="2021-09-10T00:00:00"/>
    <s v="P0026"/>
    <n v="2"/>
    <x v="2"/>
    <x v="0"/>
    <n v="0"/>
    <x v="42"/>
    <x v="4"/>
    <x v="3"/>
    <n v="18"/>
    <n v="24.66"/>
    <n v="36"/>
    <n v="49.32"/>
    <n v="13.32"/>
    <x v="26"/>
    <x v="8"/>
    <x v="0"/>
  </r>
  <r>
    <d v="2021-09-11T00:00:00"/>
    <s v="P0001"/>
    <n v="6"/>
    <x v="0"/>
    <x v="0"/>
    <n v="0"/>
    <x v="16"/>
    <x v="3"/>
    <x v="1"/>
    <n v="98"/>
    <n v="103.88"/>
    <n v="588"/>
    <n v="623.28"/>
    <n v="35.279999999999973"/>
    <x v="5"/>
    <x v="8"/>
    <x v="0"/>
  </r>
  <r>
    <d v="2021-09-13T00:00:00"/>
    <s v="P0041"/>
    <n v="7"/>
    <x v="2"/>
    <x v="1"/>
    <n v="0"/>
    <x v="41"/>
    <x v="1"/>
    <x v="0"/>
    <n v="138"/>
    <n v="173.88"/>
    <n v="966"/>
    <n v="1217.1599999999999"/>
    <n v="251.15999999999985"/>
    <x v="22"/>
    <x v="8"/>
    <x v="0"/>
  </r>
  <r>
    <d v="2021-09-15T00:00:00"/>
    <s v="P0042"/>
    <n v="6"/>
    <x v="2"/>
    <x v="0"/>
    <n v="0"/>
    <x v="10"/>
    <x v="1"/>
    <x v="0"/>
    <n v="120"/>
    <n v="162"/>
    <n v="720"/>
    <n v="972"/>
    <n v="252"/>
    <x v="17"/>
    <x v="8"/>
    <x v="0"/>
  </r>
  <r>
    <d v="2021-09-15T00:00:00"/>
    <s v="P0042"/>
    <n v="14"/>
    <x v="2"/>
    <x v="0"/>
    <n v="0"/>
    <x v="10"/>
    <x v="1"/>
    <x v="0"/>
    <n v="120"/>
    <n v="162"/>
    <n v="1680"/>
    <n v="2268"/>
    <n v="588"/>
    <x v="17"/>
    <x v="8"/>
    <x v="0"/>
  </r>
  <r>
    <d v="2021-09-21T00:00:00"/>
    <s v="P0020"/>
    <n v="7"/>
    <x v="0"/>
    <x v="1"/>
    <n v="0"/>
    <x v="14"/>
    <x v="0"/>
    <x v="2"/>
    <n v="61"/>
    <n v="76.25"/>
    <n v="427"/>
    <n v="533.75"/>
    <n v="106.75"/>
    <x v="10"/>
    <x v="8"/>
    <x v="0"/>
  </r>
  <r>
    <d v="2021-09-22T00:00:00"/>
    <s v="P0040"/>
    <n v="2"/>
    <x v="1"/>
    <x v="1"/>
    <n v="0"/>
    <x v="17"/>
    <x v="1"/>
    <x v="1"/>
    <n v="90"/>
    <n v="115.2"/>
    <n v="180"/>
    <n v="230.4"/>
    <n v="50.400000000000006"/>
    <x v="18"/>
    <x v="8"/>
    <x v="0"/>
  </r>
  <r>
    <d v="2021-09-22T00:00:00"/>
    <s v="P0002"/>
    <n v="4"/>
    <x v="2"/>
    <x v="1"/>
    <n v="0"/>
    <x v="29"/>
    <x v="3"/>
    <x v="1"/>
    <n v="105"/>
    <n v="142.80000000000001"/>
    <n v="420"/>
    <n v="571.20000000000005"/>
    <n v="151.20000000000005"/>
    <x v="18"/>
    <x v="8"/>
    <x v="0"/>
  </r>
  <r>
    <d v="2021-09-23T00:00:00"/>
    <s v="P0018"/>
    <n v="12"/>
    <x v="2"/>
    <x v="1"/>
    <n v="0"/>
    <x v="30"/>
    <x v="2"/>
    <x v="3"/>
    <n v="37"/>
    <n v="49.21"/>
    <n v="444"/>
    <n v="590.52"/>
    <n v="146.51999999999998"/>
    <x v="19"/>
    <x v="8"/>
    <x v="0"/>
  </r>
  <r>
    <d v="2021-09-23T00:00:00"/>
    <s v="P0021"/>
    <n v="7"/>
    <x v="1"/>
    <x v="0"/>
    <n v="0"/>
    <x v="32"/>
    <x v="0"/>
    <x v="0"/>
    <n v="126"/>
    <n v="162.54"/>
    <n v="882"/>
    <n v="1137.78"/>
    <n v="255.77999999999997"/>
    <x v="19"/>
    <x v="8"/>
    <x v="0"/>
  </r>
  <r>
    <d v="2021-09-27T00:00:00"/>
    <s v="P0034"/>
    <n v="1"/>
    <x v="2"/>
    <x v="1"/>
    <n v="0"/>
    <x v="13"/>
    <x v="4"/>
    <x v="2"/>
    <n v="55"/>
    <n v="58.3"/>
    <n v="55"/>
    <n v="58.3"/>
    <n v="3.2999999999999972"/>
    <x v="13"/>
    <x v="8"/>
    <x v="0"/>
  </r>
  <r>
    <d v="2021-09-30T00:00:00"/>
    <s v="P0014"/>
    <n v="9"/>
    <x v="1"/>
    <x v="0"/>
    <n v="0"/>
    <x v="9"/>
    <x v="2"/>
    <x v="1"/>
    <n v="112"/>
    <n v="146.72"/>
    <n v="1008"/>
    <n v="1320.48"/>
    <n v="312.48"/>
    <x v="24"/>
    <x v="8"/>
    <x v="0"/>
  </r>
  <r>
    <d v="2021-09-30T00:00:00"/>
    <s v="P0006"/>
    <n v="5"/>
    <x v="1"/>
    <x v="0"/>
    <n v="0"/>
    <x v="15"/>
    <x v="3"/>
    <x v="1"/>
    <n v="75"/>
    <n v="85.5"/>
    <n v="375"/>
    <n v="427.5"/>
    <n v="52.5"/>
    <x v="24"/>
    <x v="8"/>
    <x v="0"/>
  </r>
  <r>
    <d v="2021-10-01T00:00:00"/>
    <s v="P0030"/>
    <n v="14"/>
    <x v="1"/>
    <x v="1"/>
    <n v="0"/>
    <x v="28"/>
    <x v="4"/>
    <x v="0"/>
    <n v="148"/>
    <n v="201.28"/>
    <n v="2072"/>
    <n v="2817.92"/>
    <n v="745.92000000000007"/>
    <x v="0"/>
    <x v="9"/>
    <x v="0"/>
  </r>
  <r>
    <d v="2021-10-02T00:00:00"/>
    <s v="P0014"/>
    <n v="15"/>
    <x v="2"/>
    <x v="0"/>
    <n v="0"/>
    <x v="9"/>
    <x v="2"/>
    <x v="1"/>
    <n v="112"/>
    <n v="146.72"/>
    <n v="1680"/>
    <n v="2200.8000000000002"/>
    <n v="520.80000000000018"/>
    <x v="1"/>
    <x v="9"/>
    <x v="0"/>
  </r>
  <r>
    <d v="2021-10-03T00:00:00"/>
    <s v="P0019"/>
    <n v="9"/>
    <x v="2"/>
    <x v="0"/>
    <n v="0"/>
    <x v="40"/>
    <x v="2"/>
    <x v="0"/>
    <n v="150"/>
    <n v="210"/>
    <n v="1350"/>
    <n v="1890"/>
    <n v="540"/>
    <x v="2"/>
    <x v="9"/>
    <x v="0"/>
  </r>
  <r>
    <d v="2021-10-06T00:00:00"/>
    <s v="P0035"/>
    <n v="1"/>
    <x v="2"/>
    <x v="0"/>
    <n v="0"/>
    <x v="4"/>
    <x v="4"/>
    <x v="3"/>
    <n v="5"/>
    <n v="6.7"/>
    <n v="5"/>
    <n v="6.7"/>
    <n v="1.7000000000000002"/>
    <x v="16"/>
    <x v="9"/>
    <x v="0"/>
  </r>
  <r>
    <d v="2021-10-06T00:00:00"/>
    <s v="P0036"/>
    <n v="12"/>
    <x v="1"/>
    <x v="0"/>
    <n v="0"/>
    <x v="43"/>
    <x v="4"/>
    <x v="1"/>
    <n v="90"/>
    <n v="96.3"/>
    <n v="1080"/>
    <n v="1155.5999999999999"/>
    <n v="75.599999999999909"/>
    <x v="16"/>
    <x v="9"/>
    <x v="0"/>
  </r>
  <r>
    <d v="2021-10-07T00:00:00"/>
    <s v="P0026"/>
    <n v="6"/>
    <x v="2"/>
    <x v="1"/>
    <n v="0"/>
    <x v="42"/>
    <x v="4"/>
    <x v="3"/>
    <n v="18"/>
    <n v="24.66"/>
    <n v="108"/>
    <n v="147.96"/>
    <n v="39.960000000000008"/>
    <x v="20"/>
    <x v="9"/>
    <x v="0"/>
  </r>
  <r>
    <d v="2021-10-09T00:00:00"/>
    <s v="P0038"/>
    <n v="5"/>
    <x v="2"/>
    <x v="1"/>
    <n v="0"/>
    <x v="1"/>
    <x v="1"/>
    <x v="1"/>
    <n v="72"/>
    <n v="79.92"/>
    <n v="360"/>
    <n v="399.6"/>
    <n v="39.600000000000023"/>
    <x v="4"/>
    <x v="9"/>
    <x v="0"/>
  </r>
  <r>
    <d v="2021-10-09T00:00:00"/>
    <s v="P0032"/>
    <n v="11"/>
    <x v="1"/>
    <x v="1"/>
    <n v="0"/>
    <x v="18"/>
    <x v="4"/>
    <x v="1"/>
    <n v="89"/>
    <n v="117.48"/>
    <n v="979"/>
    <n v="1292.28"/>
    <n v="313.27999999999997"/>
    <x v="4"/>
    <x v="9"/>
    <x v="0"/>
  </r>
  <r>
    <d v="2021-10-10T00:00:00"/>
    <s v="P0035"/>
    <n v="14"/>
    <x v="2"/>
    <x v="1"/>
    <n v="0"/>
    <x v="4"/>
    <x v="4"/>
    <x v="3"/>
    <n v="5"/>
    <n v="6.7"/>
    <n v="70"/>
    <n v="93.8"/>
    <n v="23.799999999999997"/>
    <x v="26"/>
    <x v="9"/>
    <x v="0"/>
  </r>
  <r>
    <d v="2021-10-11T00:00:00"/>
    <s v="P0011"/>
    <n v="15"/>
    <x v="2"/>
    <x v="1"/>
    <n v="0"/>
    <x v="31"/>
    <x v="2"/>
    <x v="2"/>
    <n v="44"/>
    <n v="48.4"/>
    <n v="660"/>
    <n v="726"/>
    <n v="66"/>
    <x v="5"/>
    <x v="9"/>
    <x v="0"/>
  </r>
  <r>
    <d v="2021-10-12T00:00:00"/>
    <s v="P0027"/>
    <n v="8"/>
    <x v="1"/>
    <x v="0"/>
    <n v="0"/>
    <x v="26"/>
    <x v="4"/>
    <x v="2"/>
    <n v="48"/>
    <n v="57.120000000000005"/>
    <n v="384"/>
    <n v="456.96000000000004"/>
    <n v="72.960000000000036"/>
    <x v="6"/>
    <x v="9"/>
    <x v="0"/>
  </r>
  <r>
    <d v="2021-10-17T00:00:00"/>
    <s v="P0001"/>
    <n v="13"/>
    <x v="2"/>
    <x v="0"/>
    <n v="0"/>
    <x v="16"/>
    <x v="3"/>
    <x v="1"/>
    <n v="98"/>
    <n v="103.88"/>
    <n v="1274"/>
    <n v="1350.44"/>
    <n v="76.440000000000055"/>
    <x v="30"/>
    <x v="9"/>
    <x v="0"/>
  </r>
  <r>
    <d v="2021-10-18T00:00:00"/>
    <s v="P0025"/>
    <n v="6"/>
    <x v="1"/>
    <x v="1"/>
    <n v="0"/>
    <x v="7"/>
    <x v="0"/>
    <x v="3"/>
    <n v="7"/>
    <n v="8.33"/>
    <n v="42"/>
    <n v="49.980000000000004"/>
    <n v="7.980000000000004"/>
    <x v="7"/>
    <x v="9"/>
    <x v="0"/>
  </r>
  <r>
    <d v="2021-10-18T00:00:00"/>
    <s v="P0021"/>
    <n v="13"/>
    <x v="1"/>
    <x v="1"/>
    <n v="0"/>
    <x v="32"/>
    <x v="0"/>
    <x v="0"/>
    <n v="126"/>
    <n v="162.54"/>
    <n v="1638"/>
    <n v="2113.02"/>
    <n v="475.02"/>
    <x v="7"/>
    <x v="9"/>
    <x v="0"/>
  </r>
  <r>
    <d v="2021-10-22T00:00:00"/>
    <s v="P0011"/>
    <n v="7"/>
    <x v="2"/>
    <x v="1"/>
    <n v="0"/>
    <x v="31"/>
    <x v="2"/>
    <x v="2"/>
    <n v="44"/>
    <n v="48.4"/>
    <n v="308"/>
    <n v="338.8"/>
    <n v="30.800000000000011"/>
    <x v="18"/>
    <x v="9"/>
    <x v="0"/>
  </r>
  <r>
    <d v="2021-10-22T00:00:00"/>
    <s v="P0024"/>
    <n v="13"/>
    <x v="1"/>
    <x v="1"/>
    <n v="0"/>
    <x v="0"/>
    <x v="0"/>
    <x v="0"/>
    <n v="144"/>
    <n v="156.96"/>
    <n v="1872"/>
    <n v="2040.48"/>
    <n v="168.48000000000002"/>
    <x v="18"/>
    <x v="9"/>
    <x v="0"/>
  </r>
  <r>
    <d v="2021-10-22T00:00:00"/>
    <s v="P0009"/>
    <n v="1"/>
    <x v="2"/>
    <x v="1"/>
    <n v="0"/>
    <x v="37"/>
    <x v="3"/>
    <x v="3"/>
    <n v="6"/>
    <n v="7.8599999999999994"/>
    <n v="6"/>
    <n v="7.8599999999999994"/>
    <n v="1.8599999999999994"/>
    <x v="18"/>
    <x v="9"/>
    <x v="0"/>
  </r>
  <r>
    <d v="2021-10-24T00:00:00"/>
    <s v="P0011"/>
    <n v="3"/>
    <x v="0"/>
    <x v="1"/>
    <n v="0"/>
    <x v="31"/>
    <x v="2"/>
    <x v="2"/>
    <n v="44"/>
    <n v="48.4"/>
    <n v="132"/>
    <n v="145.19999999999999"/>
    <n v="13.199999999999989"/>
    <x v="27"/>
    <x v="9"/>
    <x v="0"/>
  </r>
  <r>
    <d v="2021-10-25T00:00:00"/>
    <s v="P0044"/>
    <n v="9"/>
    <x v="1"/>
    <x v="1"/>
    <n v="0"/>
    <x v="11"/>
    <x v="1"/>
    <x v="1"/>
    <n v="76"/>
    <n v="82.08"/>
    <n v="684"/>
    <n v="738.72"/>
    <n v="54.720000000000027"/>
    <x v="11"/>
    <x v="9"/>
    <x v="0"/>
  </r>
  <r>
    <d v="2021-10-26T00:00:00"/>
    <s v="P0004"/>
    <n v="6"/>
    <x v="0"/>
    <x v="1"/>
    <n v="0"/>
    <x v="3"/>
    <x v="3"/>
    <x v="2"/>
    <n v="44"/>
    <n v="48.84"/>
    <n v="264"/>
    <n v="293.04000000000002"/>
    <n v="29.04000000000002"/>
    <x v="12"/>
    <x v="9"/>
    <x v="0"/>
  </r>
  <r>
    <d v="2021-10-28T00:00:00"/>
    <s v="P0008"/>
    <n v="1"/>
    <x v="2"/>
    <x v="1"/>
    <n v="0"/>
    <x v="25"/>
    <x v="3"/>
    <x v="1"/>
    <n v="83"/>
    <n v="94.62"/>
    <n v="83"/>
    <n v="94.62"/>
    <n v="11.620000000000005"/>
    <x v="14"/>
    <x v="9"/>
    <x v="0"/>
  </r>
  <r>
    <d v="2021-10-29T00:00:00"/>
    <s v="P0038"/>
    <n v="14"/>
    <x v="1"/>
    <x v="0"/>
    <n v="0"/>
    <x v="1"/>
    <x v="1"/>
    <x v="1"/>
    <n v="72"/>
    <n v="79.92"/>
    <n v="1008"/>
    <n v="1118.8800000000001"/>
    <n v="110.88000000000011"/>
    <x v="28"/>
    <x v="9"/>
    <x v="0"/>
  </r>
  <r>
    <d v="2021-10-31T00:00:00"/>
    <s v="P0021"/>
    <n v="6"/>
    <x v="1"/>
    <x v="1"/>
    <n v="0"/>
    <x v="32"/>
    <x v="0"/>
    <x v="0"/>
    <n v="126"/>
    <n v="162.54"/>
    <n v="756"/>
    <n v="975.24"/>
    <n v="219.24"/>
    <x v="25"/>
    <x v="9"/>
    <x v="0"/>
  </r>
  <r>
    <d v="2021-11-03T00:00:00"/>
    <s v="P0013"/>
    <n v="12"/>
    <x v="2"/>
    <x v="1"/>
    <n v="0"/>
    <x v="2"/>
    <x v="2"/>
    <x v="1"/>
    <n v="112"/>
    <n v="122.08"/>
    <n v="1344"/>
    <n v="1464.96"/>
    <n v="120.96000000000004"/>
    <x v="2"/>
    <x v="10"/>
    <x v="0"/>
  </r>
  <r>
    <d v="2021-11-06T00:00:00"/>
    <s v="P0036"/>
    <n v="10"/>
    <x v="2"/>
    <x v="0"/>
    <n v="0"/>
    <x v="43"/>
    <x v="4"/>
    <x v="1"/>
    <n v="90"/>
    <n v="96.3"/>
    <n v="900"/>
    <n v="963"/>
    <n v="63"/>
    <x v="16"/>
    <x v="10"/>
    <x v="0"/>
  </r>
  <r>
    <d v="2021-11-08T00:00:00"/>
    <s v="P0007"/>
    <n v="15"/>
    <x v="2"/>
    <x v="0"/>
    <n v="0"/>
    <x v="36"/>
    <x v="3"/>
    <x v="2"/>
    <n v="43"/>
    <n v="47.730000000000004"/>
    <n v="645"/>
    <n v="715.95"/>
    <n v="70.950000000000045"/>
    <x v="21"/>
    <x v="10"/>
    <x v="0"/>
  </r>
  <r>
    <d v="2021-11-10T00:00:00"/>
    <s v="P0042"/>
    <n v="6"/>
    <x v="1"/>
    <x v="1"/>
    <n v="0"/>
    <x v="10"/>
    <x v="1"/>
    <x v="0"/>
    <n v="120"/>
    <n v="162"/>
    <n v="720"/>
    <n v="972"/>
    <n v="252"/>
    <x v="26"/>
    <x v="10"/>
    <x v="0"/>
  </r>
  <r>
    <d v="2021-11-11T00:00:00"/>
    <s v="P0040"/>
    <n v="12"/>
    <x v="0"/>
    <x v="0"/>
    <n v="0"/>
    <x v="17"/>
    <x v="1"/>
    <x v="1"/>
    <n v="90"/>
    <n v="115.2"/>
    <n v="1080"/>
    <n v="1382.4"/>
    <n v="302.40000000000009"/>
    <x v="5"/>
    <x v="10"/>
    <x v="0"/>
  </r>
  <r>
    <d v="2021-11-12T00:00:00"/>
    <s v="P0010"/>
    <n v="3"/>
    <x v="1"/>
    <x v="1"/>
    <n v="0"/>
    <x v="20"/>
    <x v="2"/>
    <x v="0"/>
    <n v="148"/>
    <n v="164.28"/>
    <n v="444"/>
    <n v="492.84000000000003"/>
    <n v="48.840000000000032"/>
    <x v="6"/>
    <x v="10"/>
    <x v="0"/>
  </r>
  <r>
    <d v="2021-11-20T00:00:00"/>
    <s v="P0034"/>
    <n v="14"/>
    <x v="1"/>
    <x v="0"/>
    <n v="0"/>
    <x v="13"/>
    <x v="4"/>
    <x v="2"/>
    <n v="55"/>
    <n v="58.3"/>
    <n v="770"/>
    <n v="816.19999999999993"/>
    <n v="46.199999999999932"/>
    <x v="9"/>
    <x v="10"/>
    <x v="0"/>
  </r>
  <r>
    <d v="2021-11-20T00:00:00"/>
    <s v="P0008"/>
    <n v="11"/>
    <x v="1"/>
    <x v="1"/>
    <n v="0"/>
    <x v="25"/>
    <x v="3"/>
    <x v="1"/>
    <n v="83"/>
    <n v="94.62"/>
    <n v="913"/>
    <n v="1040.8200000000002"/>
    <n v="127.82000000000016"/>
    <x v="9"/>
    <x v="10"/>
    <x v="0"/>
  </r>
  <r>
    <d v="2021-11-21T00:00:00"/>
    <s v="P0014"/>
    <n v="1"/>
    <x v="0"/>
    <x v="0"/>
    <n v="0"/>
    <x v="9"/>
    <x v="2"/>
    <x v="1"/>
    <n v="112"/>
    <n v="146.72"/>
    <n v="112"/>
    <n v="146.72"/>
    <n v="34.72"/>
    <x v="10"/>
    <x v="10"/>
    <x v="0"/>
  </r>
  <r>
    <d v="2021-11-21T00:00:00"/>
    <s v="P0006"/>
    <n v="1"/>
    <x v="1"/>
    <x v="1"/>
    <n v="0"/>
    <x v="15"/>
    <x v="3"/>
    <x v="1"/>
    <n v="75"/>
    <n v="85.5"/>
    <n v="75"/>
    <n v="85.5"/>
    <n v="10.5"/>
    <x v="10"/>
    <x v="10"/>
    <x v="0"/>
  </r>
  <r>
    <d v="2021-11-27T00:00:00"/>
    <s v="P0012"/>
    <n v="8"/>
    <x v="1"/>
    <x v="0"/>
    <n v="0"/>
    <x v="35"/>
    <x v="2"/>
    <x v="1"/>
    <n v="73"/>
    <n v="94.17"/>
    <n v="584"/>
    <n v="753.36"/>
    <n v="169.36"/>
    <x v="13"/>
    <x v="10"/>
    <x v="0"/>
  </r>
  <r>
    <d v="2021-11-28T00:00:00"/>
    <s v="P0040"/>
    <n v="2"/>
    <x v="2"/>
    <x v="1"/>
    <n v="0"/>
    <x v="17"/>
    <x v="1"/>
    <x v="1"/>
    <n v="90"/>
    <n v="115.2"/>
    <n v="180"/>
    <n v="230.4"/>
    <n v="50.400000000000006"/>
    <x v="14"/>
    <x v="10"/>
    <x v="0"/>
  </r>
  <r>
    <d v="2021-11-30T00:00:00"/>
    <s v="P0039"/>
    <n v="15"/>
    <x v="2"/>
    <x v="0"/>
    <n v="0"/>
    <x v="34"/>
    <x v="1"/>
    <x v="3"/>
    <n v="37"/>
    <n v="42.55"/>
    <n v="555"/>
    <n v="638.25"/>
    <n v="83.25"/>
    <x v="24"/>
    <x v="10"/>
    <x v="0"/>
  </r>
  <r>
    <d v="2021-12-02T00:00:00"/>
    <s v="P0016"/>
    <n v="10"/>
    <x v="2"/>
    <x v="1"/>
    <n v="0"/>
    <x v="21"/>
    <x v="2"/>
    <x v="3"/>
    <n v="13"/>
    <n v="16.64"/>
    <n v="130"/>
    <n v="166.4"/>
    <n v="36.400000000000006"/>
    <x v="1"/>
    <x v="11"/>
    <x v="0"/>
  </r>
  <r>
    <d v="2021-12-03T00:00:00"/>
    <s v="P0034"/>
    <n v="2"/>
    <x v="1"/>
    <x v="1"/>
    <n v="0"/>
    <x v="13"/>
    <x v="4"/>
    <x v="2"/>
    <n v="55"/>
    <n v="58.3"/>
    <n v="110"/>
    <n v="116.6"/>
    <n v="6.5999999999999943"/>
    <x v="2"/>
    <x v="11"/>
    <x v="0"/>
  </r>
  <r>
    <d v="2021-12-03T00:00:00"/>
    <s v="P0019"/>
    <n v="8"/>
    <x v="1"/>
    <x v="0"/>
    <n v="0"/>
    <x v="40"/>
    <x v="2"/>
    <x v="0"/>
    <n v="150"/>
    <n v="210"/>
    <n v="1200"/>
    <n v="1680"/>
    <n v="480"/>
    <x v="2"/>
    <x v="11"/>
    <x v="0"/>
  </r>
  <r>
    <d v="2021-12-05T00:00:00"/>
    <s v="P0004"/>
    <n v="15"/>
    <x v="2"/>
    <x v="1"/>
    <n v="0"/>
    <x v="3"/>
    <x v="3"/>
    <x v="2"/>
    <n v="44"/>
    <n v="48.84"/>
    <n v="660"/>
    <n v="732.6"/>
    <n v="72.600000000000023"/>
    <x v="15"/>
    <x v="11"/>
    <x v="0"/>
  </r>
  <r>
    <d v="2021-12-05T00:00:00"/>
    <s v="P0010"/>
    <n v="1"/>
    <x v="2"/>
    <x v="0"/>
    <n v="0"/>
    <x v="20"/>
    <x v="2"/>
    <x v="0"/>
    <n v="148"/>
    <n v="164.28"/>
    <n v="148"/>
    <n v="164.28"/>
    <n v="16.28"/>
    <x v="15"/>
    <x v="11"/>
    <x v="0"/>
  </r>
  <r>
    <d v="2021-12-07T00:00:00"/>
    <s v="P0013"/>
    <n v="8"/>
    <x v="2"/>
    <x v="0"/>
    <n v="0"/>
    <x v="2"/>
    <x v="2"/>
    <x v="1"/>
    <n v="112"/>
    <n v="122.08"/>
    <n v="896"/>
    <n v="976.64"/>
    <n v="80.639999999999986"/>
    <x v="20"/>
    <x v="11"/>
    <x v="0"/>
  </r>
  <r>
    <d v="2021-12-08T00:00:00"/>
    <s v="P0044"/>
    <n v="14"/>
    <x v="2"/>
    <x v="0"/>
    <n v="0"/>
    <x v="11"/>
    <x v="1"/>
    <x v="1"/>
    <n v="76"/>
    <n v="82.08"/>
    <n v="1064"/>
    <n v="1149.1199999999999"/>
    <n v="85.119999999999891"/>
    <x v="21"/>
    <x v="11"/>
    <x v="0"/>
  </r>
  <r>
    <d v="2021-12-14T00:00:00"/>
    <s v="P0042"/>
    <n v="4"/>
    <x v="2"/>
    <x v="0"/>
    <n v="0"/>
    <x v="10"/>
    <x v="1"/>
    <x v="0"/>
    <n v="120"/>
    <n v="162"/>
    <n v="480"/>
    <n v="648"/>
    <n v="168"/>
    <x v="29"/>
    <x v="11"/>
    <x v="0"/>
  </r>
  <r>
    <d v="2021-12-18T00:00:00"/>
    <s v="P0003"/>
    <n v="2"/>
    <x v="2"/>
    <x v="1"/>
    <n v="0"/>
    <x v="6"/>
    <x v="3"/>
    <x v="1"/>
    <n v="71"/>
    <n v="80.94"/>
    <n v="142"/>
    <n v="161.88"/>
    <n v="19.879999999999995"/>
    <x v="7"/>
    <x v="11"/>
    <x v="0"/>
  </r>
  <r>
    <d v="2021-12-18T00:00:00"/>
    <s v="P0022"/>
    <n v="8"/>
    <x v="1"/>
    <x v="1"/>
    <n v="0"/>
    <x v="22"/>
    <x v="0"/>
    <x v="0"/>
    <n v="121"/>
    <n v="141.57"/>
    <n v="968"/>
    <n v="1132.56"/>
    <n v="164.55999999999995"/>
    <x v="7"/>
    <x v="11"/>
    <x v="0"/>
  </r>
  <r>
    <d v="2021-12-19T00:00:00"/>
    <s v="P0023"/>
    <n v="12"/>
    <x v="2"/>
    <x v="0"/>
    <n v="0"/>
    <x v="12"/>
    <x v="0"/>
    <x v="0"/>
    <n v="141"/>
    <n v="149.46"/>
    <n v="1692"/>
    <n v="1793.52"/>
    <n v="101.51999999999998"/>
    <x v="8"/>
    <x v="11"/>
    <x v="0"/>
  </r>
  <r>
    <d v="2021-12-19T00:00:00"/>
    <s v="P0029"/>
    <n v="3"/>
    <x v="0"/>
    <x v="0"/>
    <n v="0"/>
    <x v="19"/>
    <x v="4"/>
    <x v="2"/>
    <n v="47"/>
    <n v="53.11"/>
    <n v="141"/>
    <n v="159.32999999999998"/>
    <n v="18.329999999999984"/>
    <x v="8"/>
    <x v="11"/>
    <x v="0"/>
  </r>
  <r>
    <d v="2021-12-19T00:00:00"/>
    <s v="P0011"/>
    <n v="10"/>
    <x v="1"/>
    <x v="0"/>
    <n v="0"/>
    <x v="31"/>
    <x v="2"/>
    <x v="2"/>
    <n v="44"/>
    <n v="48.4"/>
    <n v="440"/>
    <n v="484"/>
    <n v="44"/>
    <x v="8"/>
    <x v="11"/>
    <x v="0"/>
  </r>
  <r>
    <d v="2021-12-20T00:00:00"/>
    <s v="P0012"/>
    <n v="14"/>
    <x v="2"/>
    <x v="0"/>
    <n v="0"/>
    <x v="35"/>
    <x v="2"/>
    <x v="1"/>
    <n v="73"/>
    <n v="94.17"/>
    <n v="1022"/>
    <n v="1318.38"/>
    <n v="296.38000000000011"/>
    <x v="9"/>
    <x v="11"/>
    <x v="0"/>
  </r>
  <r>
    <d v="2021-12-21T00:00:00"/>
    <s v="P0026"/>
    <n v="10"/>
    <x v="1"/>
    <x v="1"/>
    <n v="0"/>
    <x v="42"/>
    <x v="4"/>
    <x v="3"/>
    <n v="18"/>
    <n v="24.66"/>
    <n v="180"/>
    <n v="246.6"/>
    <n v="66.599999999999994"/>
    <x v="10"/>
    <x v="11"/>
    <x v="0"/>
  </r>
  <r>
    <d v="2021-12-24T00:00:00"/>
    <s v="P0042"/>
    <n v="8"/>
    <x v="0"/>
    <x v="1"/>
    <n v="0"/>
    <x v="10"/>
    <x v="1"/>
    <x v="0"/>
    <n v="120"/>
    <n v="162"/>
    <n v="960"/>
    <n v="1296"/>
    <n v="336"/>
    <x v="27"/>
    <x v="11"/>
    <x v="0"/>
  </r>
  <r>
    <d v="2021-12-24T00:00:00"/>
    <s v="P0036"/>
    <n v="8"/>
    <x v="0"/>
    <x v="0"/>
    <n v="0"/>
    <x v="43"/>
    <x v="4"/>
    <x v="1"/>
    <n v="90"/>
    <n v="96.3"/>
    <n v="720"/>
    <n v="770.4"/>
    <n v="50.399999999999977"/>
    <x v="27"/>
    <x v="11"/>
    <x v="0"/>
  </r>
  <r>
    <d v="2021-12-26T00:00:00"/>
    <s v="P0041"/>
    <n v="14"/>
    <x v="1"/>
    <x v="1"/>
    <n v="0"/>
    <x v="41"/>
    <x v="1"/>
    <x v="0"/>
    <n v="138"/>
    <n v="173.88"/>
    <n v="1932"/>
    <n v="2434.3199999999997"/>
    <n v="502.31999999999971"/>
    <x v="12"/>
    <x v="11"/>
    <x v="0"/>
  </r>
  <r>
    <d v="2021-12-27T00:00:00"/>
    <s v="P0029"/>
    <n v="14"/>
    <x v="2"/>
    <x v="1"/>
    <n v="0"/>
    <x v="19"/>
    <x v="4"/>
    <x v="2"/>
    <n v="47"/>
    <n v="53.11"/>
    <n v="658"/>
    <n v="743.54"/>
    <n v="85.539999999999964"/>
    <x v="13"/>
    <x v="11"/>
    <x v="0"/>
  </r>
  <r>
    <d v="2021-12-28T00:00:00"/>
    <s v="P0029"/>
    <n v="6"/>
    <x v="2"/>
    <x v="1"/>
    <n v="0"/>
    <x v="19"/>
    <x v="4"/>
    <x v="2"/>
    <n v="47"/>
    <n v="53.11"/>
    <n v="282"/>
    <n v="318.65999999999997"/>
    <n v="36.659999999999968"/>
    <x v="14"/>
    <x v="11"/>
    <x v="0"/>
  </r>
  <r>
    <d v="2021-12-30T00:00:00"/>
    <s v="P0010"/>
    <n v="13"/>
    <x v="1"/>
    <x v="0"/>
    <n v="0"/>
    <x v="20"/>
    <x v="2"/>
    <x v="0"/>
    <n v="148"/>
    <n v="164.28"/>
    <n v="1924"/>
    <n v="2135.64"/>
    <n v="211.63999999999987"/>
    <x v="24"/>
    <x v="11"/>
    <x v="0"/>
  </r>
  <r>
    <d v="2022-01-01T00:00:00"/>
    <s v="P0022"/>
    <n v="1"/>
    <x v="0"/>
    <x v="1"/>
    <n v="0"/>
    <x v="22"/>
    <x v="0"/>
    <x v="0"/>
    <n v="121"/>
    <n v="141.57"/>
    <n v="121"/>
    <n v="141.57"/>
    <n v="20.569999999999993"/>
    <x v="0"/>
    <x v="0"/>
    <x v="1"/>
  </r>
  <r>
    <d v="2022-01-02T00:00:00"/>
    <s v="P0010"/>
    <n v="7"/>
    <x v="2"/>
    <x v="1"/>
    <n v="0"/>
    <x v="20"/>
    <x v="2"/>
    <x v="0"/>
    <n v="148"/>
    <n v="164.28"/>
    <n v="1036"/>
    <n v="1149.96"/>
    <n v="113.96000000000004"/>
    <x v="1"/>
    <x v="0"/>
    <x v="1"/>
  </r>
  <r>
    <d v="2022-01-02T00:00:00"/>
    <s v="P0015"/>
    <n v="2"/>
    <x v="1"/>
    <x v="1"/>
    <n v="0"/>
    <x v="27"/>
    <x v="2"/>
    <x v="3"/>
    <n v="12"/>
    <n v="15.719999999999999"/>
    <n v="24"/>
    <n v="31.439999999999998"/>
    <n v="7.4399999999999977"/>
    <x v="1"/>
    <x v="0"/>
    <x v="1"/>
  </r>
  <r>
    <d v="2022-01-02T00:00:00"/>
    <s v="P0033"/>
    <n v="1"/>
    <x v="2"/>
    <x v="1"/>
    <n v="0"/>
    <x v="38"/>
    <x v="4"/>
    <x v="1"/>
    <n v="95"/>
    <n v="119.7"/>
    <n v="95"/>
    <n v="119.7"/>
    <n v="24.700000000000003"/>
    <x v="1"/>
    <x v="0"/>
    <x v="1"/>
  </r>
  <r>
    <d v="2022-01-03T00:00:00"/>
    <s v="P0043"/>
    <n v="9"/>
    <x v="2"/>
    <x v="1"/>
    <n v="0"/>
    <x v="23"/>
    <x v="1"/>
    <x v="1"/>
    <n v="67"/>
    <n v="83.08"/>
    <n v="603"/>
    <n v="747.72"/>
    <n v="144.72000000000003"/>
    <x v="2"/>
    <x v="0"/>
    <x v="1"/>
  </r>
  <r>
    <d v="2022-01-04T00:00:00"/>
    <s v="P0012"/>
    <n v="8"/>
    <x v="2"/>
    <x v="0"/>
    <n v="0"/>
    <x v="35"/>
    <x v="2"/>
    <x v="1"/>
    <n v="73"/>
    <n v="94.17"/>
    <n v="584"/>
    <n v="753.36"/>
    <n v="169.36"/>
    <x v="3"/>
    <x v="0"/>
    <x v="1"/>
  </r>
  <r>
    <d v="2022-01-04T00:00:00"/>
    <s v="P0029"/>
    <n v="1"/>
    <x v="1"/>
    <x v="0"/>
    <n v="0"/>
    <x v="19"/>
    <x v="4"/>
    <x v="2"/>
    <n v="47"/>
    <n v="53.11"/>
    <n v="47"/>
    <n v="53.11"/>
    <n v="6.1099999999999994"/>
    <x v="3"/>
    <x v="0"/>
    <x v="1"/>
  </r>
  <r>
    <d v="2022-01-09T00:00:00"/>
    <s v="P0032"/>
    <n v="12"/>
    <x v="2"/>
    <x v="0"/>
    <n v="0"/>
    <x v="18"/>
    <x v="4"/>
    <x v="1"/>
    <n v="89"/>
    <n v="117.48"/>
    <n v="1068"/>
    <n v="1409.76"/>
    <n v="341.76"/>
    <x v="4"/>
    <x v="0"/>
    <x v="1"/>
  </r>
  <r>
    <d v="2022-01-10T00:00:00"/>
    <s v="P0034"/>
    <n v="14"/>
    <x v="1"/>
    <x v="0"/>
    <n v="0"/>
    <x v="13"/>
    <x v="4"/>
    <x v="2"/>
    <n v="55"/>
    <n v="58.3"/>
    <n v="770"/>
    <n v="816.19999999999993"/>
    <n v="46.199999999999932"/>
    <x v="26"/>
    <x v="0"/>
    <x v="1"/>
  </r>
  <r>
    <d v="2022-01-11T00:00:00"/>
    <s v="P0032"/>
    <n v="2"/>
    <x v="2"/>
    <x v="0"/>
    <n v="0"/>
    <x v="18"/>
    <x v="4"/>
    <x v="1"/>
    <n v="89"/>
    <n v="117.48"/>
    <n v="178"/>
    <n v="234.96"/>
    <n v="56.960000000000008"/>
    <x v="5"/>
    <x v="0"/>
    <x v="1"/>
  </r>
  <r>
    <d v="2022-01-13T00:00:00"/>
    <s v="P0019"/>
    <n v="6"/>
    <x v="1"/>
    <x v="0"/>
    <n v="0"/>
    <x v="40"/>
    <x v="2"/>
    <x v="0"/>
    <n v="150"/>
    <n v="210"/>
    <n v="900"/>
    <n v="1260"/>
    <n v="360"/>
    <x v="22"/>
    <x v="0"/>
    <x v="1"/>
  </r>
  <r>
    <d v="2022-01-14T00:00:00"/>
    <s v="P0011"/>
    <n v="14"/>
    <x v="2"/>
    <x v="0"/>
    <n v="0"/>
    <x v="31"/>
    <x v="2"/>
    <x v="2"/>
    <n v="44"/>
    <n v="48.4"/>
    <n v="616"/>
    <n v="677.6"/>
    <n v="61.600000000000023"/>
    <x v="29"/>
    <x v="0"/>
    <x v="1"/>
  </r>
  <r>
    <d v="2022-01-15T00:00:00"/>
    <s v="P0022"/>
    <n v="10"/>
    <x v="2"/>
    <x v="1"/>
    <n v="0"/>
    <x v="22"/>
    <x v="0"/>
    <x v="0"/>
    <n v="121"/>
    <n v="141.57"/>
    <n v="1210"/>
    <n v="1415.6999999999998"/>
    <n v="205.69999999999982"/>
    <x v="17"/>
    <x v="0"/>
    <x v="1"/>
  </r>
  <r>
    <d v="2022-01-16T00:00:00"/>
    <s v="P0014"/>
    <n v="11"/>
    <x v="1"/>
    <x v="1"/>
    <n v="0"/>
    <x v="9"/>
    <x v="2"/>
    <x v="1"/>
    <n v="112"/>
    <n v="146.72"/>
    <n v="1232"/>
    <n v="1613.92"/>
    <n v="381.92000000000007"/>
    <x v="23"/>
    <x v="0"/>
    <x v="1"/>
  </r>
  <r>
    <d v="2022-01-17T00:00:00"/>
    <s v="P0040"/>
    <n v="4"/>
    <x v="1"/>
    <x v="0"/>
    <n v="0"/>
    <x v="17"/>
    <x v="1"/>
    <x v="1"/>
    <n v="90"/>
    <n v="115.2"/>
    <n v="360"/>
    <n v="460.8"/>
    <n v="100.80000000000001"/>
    <x v="30"/>
    <x v="0"/>
    <x v="1"/>
  </r>
  <r>
    <d v="2022-01-18T00:00:00"/>
    <s v="P0008"/>
    <n v="9"/>
    <x v="0"/>
    <x v="1"/>
    <n v="0"/>
    <x v="25"/>
    <x v="3"/>
    <x v="1"/>
    <n v="83"/>
    <n v="94.62"/>
    <n v="747"/>
    <n v="851.58"/>
    <n v="104.58000000000004"/>
    <x v="7"/>
    <x v="0"/>
    <x v="1"/>
  </r>
  <r>
    <d v="2022-01-20T00:00:00"/>
    <s v="P0021"/>
    <n v="2"/>
    <x v="2"/>
    <x v="1"/>
    <n v="0"/>
    <x v="32"/>
    <x v="0"/>
    <x v="0"/>
    <n v="126"/>
    <n v="162.54"/>
    <n v="252"/>
    <n v="325.08"/>
    <n v="73.079999999999984"/>
    <x v="9"/>
    <x v="0"/>
    <x v="1"/>
  </r>
  <r>
    <d v="2022-01-20T00:00:00"/>
    <s v="P0014"/>
    <n v="7"/>
    <x v="1"/>
    <x v="0"/>
    <n v="0"/>
    <x v="9"/>
    <x v="2"/>
    <x v="1"/>
    <n v="112"/>
    <n v="146.72"/>
    <n v="784"/>
    <n v="1027.04"/>
    <n v="243.03999999999996"/>
    <x v="9"/>
    <x v="0"/>
    <x v="1"/>
  </r>
  <r>
    <d v="2022-01-22T00:00:00"/>
    <s v="P0001"/>
    <n v="6"/>
    <x v="1"/>
    <x v="1"/>
    <n v="0"/>
    <x v="16"/>
    <x v="3"/>
    <x v="1"/>
    <n v="98"/>
    <n v="103.88"/>
    <n v="588"/>
    <n v="623.28"/>
    <n v="35.279999999999973"/>
    <x v="18"/>
    <x v="0"/>
    <x v="1"/>
  </r>
  <r>
    <d v="2022-01-23T00:00:00"/>
    <s v="P0002"/>
    <n v="5"/>
    <x v="0"/>
    <x v="1"/>
    <n v="0"/>
    <x v="29"/>
    <x v="3"/>
    <x v="1"/>
    <n v="105"/>
    <n v="142.80000000000001"/>
    <n v="525"/>
    <n v="714"/>
    <n v="189"/>
    <x v="19"/>
    <x v="0"/>
    <x v="1"/>
  </r>
  <r>
    <d v="2022-01-23T00:00:00"/>
    <s v="P0042"/>
    <n v="8"/>
    <x v="2"/>
    <x v="0"/>
    <n v="0"/>
    <x v="10"/>
    <x v="1"/>
    <x v="0"/>
    <n v="120"/>
    <n v="162"/>
    <n v="960"/>
    <n v="1296"/>
    <n v="336"/>
    <x v="19"/>
    <x v="0"/>
    <x v="1"/>
  </r>
  <r>
    <d v="2022-01-24T00:00:00"/>
    <s v="P0030"/>
    <n v="15"/>
    <x v="1"/>
    <x v="0"/>
    <n v="0"/>
    <x v="28"/>
    <x v="4"/>
    <x v="0"/>
    <n v="148"/>
    <n v="201.28"/>
    <n v="2220"/>
    <n v="3019.2"/>
    <n v="799.19999999999982"/>
    <x v="27"/>
    <x v="0"/>
    <x v="1"/>
  </r>
  <r>
    <d v="2022-01-25T00:00:00"/>
    <s v="P0017"/>
    <n v="14"/>
    <x v="2"/>
    <x v="1"/>
    <n v="0"/>
    <x v="39"/>
    <x v="2"/>
    <x v="0"/>
    <n v="134"/>
    <n v="156.78"/>
    <n v="1876"/>
    <n v="2194.92"/>
    <n v="318.92000000000007"/>
    <x v="11"/>
    <x v="0"/>
    <x v="1"/>
  </r>
  <r>
    <d v="2022-01-28T00:00:00"/>
    <s v="P0016"/>
    <n v="11"/>
    <x v="2"/>
    <x v="0"/>
    <n v="0"/>
    <x v="21"/>
    <x v="2"/>
    <x v="3"/>
    <n v="13"/>
    <n v="16.64"/>
    <n v="143"/>
    <n v="183.04000000000002"/>
    <n v="40.04000000000002"/>
    <x v="14"/>
    <x v="0"/>
    <x v="1"/>
  </r>
  <r>
    <d v="2022-01-31T00:00:00"/>
    <s v="P0023"/>
    <n v="6"/>
    <x v="1"/>
    <x v="1"/>
    <n v="0"/>
    <x v="12"/>
    <x v="0"/>
    <x v="0"/>
    <n v="141"/>
    <n v="149.46"/>
    <n v="846"/>
    <n v="896.76"/>
    <n v="50.759999999999991"/>
    <x v="25"/>
    <x v="0"/>
    <x v="1"/>
  </r>
  <r>
    <d v="2022-01-31T00:00:00"/>
    <s v="P0041"/>
    <n v="9"/>
    <x v="2"/>
    <x v="1"/>
    <n v="0"/>
    <x v="41"/>
    <x v="1"/>
    <x v="0"/>
    <n v="138"/>
    <n v="173.88"/>
    <n v="1242"/>
    <n v="1564.92"/>
    <n v="322.92000000000007"/>
    <x v="25"/>
    <x v="0"/>
    <x v="1"/>
  </r>
  <r>
    <d v="2022-02-01T00:00:00"/>
    <s v="P0005"/>
    <n v="9"/>
    <x v="2"/>
    <x v="1"/>
    <n v="0"/>
    <x v="24"/>
    <x v="3"/>
    <x v="0"/>
    <n v="133"/>
    <n v="155.61000000000001"/>
    <n v="1197"/>
    <n v="1400.4900000000002"/>
    <n v="203.49000000000024"/>
    <x v="0"/>
    <x v="1"/>
    <x v="1"/>
  </r>
  <r>
    <d v="2022-02-03T00:00:00"/>
    <s v="P0014"/>
    <n v="8"/>
    <x v="2"/>
    <x v="0"/>
    <n v="0"/>
    <x v="9"/>
    <x v="2"/>
    <x v="1"/>
    <n v="112"/>
    <n v="146.72"/>
    <n v="896"/>
    <n v="1173.76"/>
    <n v="277.76"/>
    <x v="2"/>
    <x v="1"/>
    <x v="1"/>
  </r>
  <r>
    <d v="2022-02-05T00:00:00"/>
    <s v="P0018"/>
    <n v="6"/>
    <x v="2"/>
    <x v="1"/>
    <n v="0"/>
    <x v="30"/>
    <x v="2"/>
    <x v="3"/>
    <n v="37"/>
    <n v="49.21"/>
    <n v="222"/>
    <n v="295.26"/>
    <n v="73.259999999999991"/>
    <x v="15"/>
    <x v="1"/>
    <x v="1"/>
  </r>
  <r>
    <d v="2022-02-06T00:00:00"/>
    <s v="P0002"/>
    <n v="6"/>
    <x v="2"/>
    <x v="1"/>
    <n v="0"/>
    <x v="29"/>
    <x v="3"/>
    <x v="1"/>
    <n v="105"/>
    <n v="142.80000000000001"/>
    <n v="630"/>
    <n v="856.80000000000007"/>
    <n v="226.80000000000007"/>
    <x v="16"/>
    <x v="1"/>
    <x v="1"/>
  </r>
  <r>
    <d v="2022-02-08T00:00:00"/>
    <s v="P0005"/>
    <n v="11"/>
    <x v="1"/>
    <x v="1"/>
    <n v="0"/>
    <x v="24"/>
    <x v="3"/>
    <x v="0"/>
    <n v="133"/>
    <n v="155.61000000000001"/>
    <n v="1463"/>
    <n v="1711.71"/>
    <n v="248.71000000000004"/>
    <x v="21"/>
    <x v="1"/>
    <x v="1"/>
  </r>
  <r>
    <d v="2022-02-08T00:00:00"/>
    <s v="P0004"/>
    <n v="3"/>
    <x v="1"/>
    <x v="1"/>
    <n v="0"/>
    <x v="3"/>
    <x v="3"/>
    <x v="2"/>
    <n v="44"/>
    <n v="48.84"/>
    <n v="132"/>
    <n v="146.52000000000001"/>
    <n v="14.52000000000001"/>
    <x v="21"/>
    <x v="1"/>
    <x v="1"/>
  </r>
  <r>
    <d v="2022-02-09T00:00:00"/>
    <s v="P0032"/>
    <n v="14"/>
    <x v="1"/>
    <x v="0"/>
    <n v="0"/>
    <x v="18"/>
    <x v="4"/>
    <x v="1"/>
    <n v="89"/>
    <n v="117.48"/>
    <n v="1246"/>
    <n v="1644.72"/>
    <n v="398.72"/>
    <x v="4"/>
    <x v="1"/>
    <x v="1"/>
  </r>
  <r>
    <d v="2022-02-12T00:00:00"/>
    <s v="P0010"/>
    <n v="13"/>
    <x v="2"/>
    <x v="1"/>
    <n v="0"/>
    <x v="20"/>
    <x v="2"/>
    <x v="0"/>
    <n v="148"/>
    <n v="164.28"/>
    <n v="1924"/>
    <n v="2135.64"/>
    <n v="211.63999999999987"/>
    <x v="6"/>
    <x v="1"/>
    <x v="1"/>
  </r>
  <r>
    <d v="2022-02-14T00:00:00"/>
    <s v="P0026"/>
    <n v="8"/>
    <x v="1"/>
    <x v="1"/>
    <n v="0"/>
    <x v="42"/>
    <x v="4"/>
    <x v="3"/>
    <n v="18"/>
    <n v="24.66"/>
    <n v="144"/>
    <n v="197.28"/>
    <n v="53.28"/>
    <x v="29"/>
    <x v="1"/>
    <x v="1"/>
  </r>
  <r>
    <d v="2022-02-14T00:00:00"/>
    <s v="P0028"/>
    <n v="3"/>
    <x v="2"/>
    <x v="1"/>
    <n v="0"/>
    <x v="33"/>
    <x v="4"/>
    <x v="3"/>
    <n v="37"/>
    <n v="41.81"/>
    <n v="111"/>
    <n v="125.43"/>
    <n v="14.430000000000007"/>
    <x v="29"/>
    <x v="1"/>
    <x v="1"/>
  </r>
  <r>
    <d v="2022-02-16T00:00:00"/>
    <s v="P0032"/>
    <n v="1"/>
    <x v="1"/>
    <x v="1"/>
    <n v="0"/>
    <x v="18"/>
    <x v="4"/>
    <x v="1"/>
    <n v="89"/>
    <n v="117.48"/>
    <n v="89"/>
    <n v="117.48"/>
    <n v="28.480000000000004"/>
    <x v="23"/>
    <x v="1"/>
    <x v="1"/>
  </r>
  <r>
    <d v="2022-02-19T00:00:00"/>
    <s v="P0002"/>
    <n v="13"/>
    <x v="1"/>
    <x v="1"/>
    <n v="0"/>
    <x v="29"/>
    <x v="3"/>
    <x v="1"/>
    <n v="105"/>
    <n v="142.80000000000001"/>
    <n v="1365"/>
    <n v="1856.4"/>
    <n v="491.40000000000009"/>
    <x v="8"/>
    <x v="1"/>
    <x v="1"/>
  </r>
  <r>
    <d v="2022-02-20T00:00:00"/>
    <s v="P0012"/>
    <n v="6"/>
    <x v="2"/>
    <x v="1"/>
    <n v="0"/>
    <x v="35"/>
    <x v="2"/>
    <x v="1"/>
    <n v="73"/>
    <n v="94.17"/>
    <n v="438"/>
    <n v="565.02"/>
    <n v="127.01999999999998"/>
    <x v="9"/>
    <x v="1"/>
    <x v="1"/>
  </r>
  <r>
    <d v="2022-02-23T00:00:00"/>
    <s v="P0013"/>
    <n v="6"/>
    <x v="1"/>
    <x v="0"/>
    <n v="0"/>
    <x v="2"/>
    <x v="2"/>
    <x v="1"/>
    <n v="112"/>
    <n v="122.08"/>
    <n v="672"/>
    <n v="732.48"/>
    <n v="60.480000000000018"/>
    <x v="19"/>
    <x v="1"/>
    <x v="1"/>
  </r>
  <r>
    <d v="2022-02-23T00:00:00"/>
    <s v="P0016"/>
    <n v="15"/>
    <x v="1"/>
    <x v="1"/>
    <n v="0"/>
    <x v="21"/>
    <x v="2"/>
    <x v="3"/>
    <n v="13"/>
    <n v="16.64"/>
    <n v="195"/>
    <n v="249.60000000000002"/>
    <n v="54.600000000000023"/>
    <x v="19"/>
    <x v="1"/>
    <x v="1"/>
  </r>
  <r>
    <d v="2022-02-23T00:00:00"/>
    <s v="P0036"/>
    <n v="8"/>
    <x v="2"/>
    <x v="0"/>
    <n v="0"/>
    <x v="43"/>
    <x v="4"/>
    <x v="1"/>
    <n v="90"/>
    <n v="96.3"/>
    <n v="720"/>
    <n v="770.4"/>
    <n v="50.399999999999977"/>
    <x v="19"/>
    <x v="1"/>
    <x v="1"/>
  </r>
  <r>
    <d v="2022-02-27T00:00:00"/>
    <s v="P0012"/>
    <n v="7"/>
    <x v="2"/>
    <x v="1"/>
    <n v="0"/>
    <x v="35"/>
    <x v="2"/>
    <x v="1"/>
    <n v="73"/>
    <n v="94.17"/>
    <n v="511"/>
    <n v="659.19"/>
    <n v="148.19000000000005"/>
    <x v="13"/>
    <x v="1"/>
    <x v="1"/>
  </r>
  <r>
    <d v="2022-02-27T00:00:00"/>
    <s v="P0005"/>
    <n v="15"/>
    <x v="2"/>
    <x v="0"/>
    <n v="0"/>
    <x v="24"/>
    <x v="3"/>
    <x v="0"/>
    <n v="133"/>
    <n v="155.61000000000001"/>
    <n v="1995"/>
    <n v="2334.15"/>
    <n v="339.15000000000009"/>
    <x v="13"/>
    <x v="1"/>
    <x v="1"/>
  </r>
  <r>
    <d v="2022-02-28T00:00:00"/>
    <s v="P0037"/>
    <n v="15"/>
    <x v="2"/>
    <x v="1"/>
    <n v="0"/>
    <x v="8"/>
    <x v="1"/>
    <x v="1"/>
    <n v="67"/>
    <n v="85.76"/>
    <n v="1005"/>
    <n v="1286.4000000000001"/>
    <n v="281.40000000000009"/>
    <x v="14"/>
    <x v="1"/>
    <x v="1"/>
  </r>
  <r>
    <d v="2022-03-04T00:00:00"/>
    <s v="P0026"/>
    <n v="13"/>
    <x v="0"/>
    <x v="0"/>
    <n v="0"/>
    <x v="42"/>
    <x v="4"/>
    <x v="3"/>
    <n v="18"/>
    <n v="24.66"/>
    <n v="234"/>
    <n v="320.58"/>
    <n v="86.579999999999984"/>
    <x v="3"/>
    <x v="2"/>
    <x v="1"/>
  </r>
  <r>
    <d v="2022-03-06T00:00:00"/>
    <s v="P0004"/>
    <n v="2"/>
    <x v="2"/>
    <x v="1"/>
    <n v="0"/>
    <x v="3"/>
    <x v="3"/>
    <x v="2"/>
    <n v="44"/>
    <n v="48.84"/>
    <n v="88"/>
    <n v="97.68"/>
    <n v="9.6800000000000068"/>
    <x v="16"/>
    <x v="2"/>
    <x v="1"/>
  </r>
  <r>
    <d v="2022-03-07T00:00:00"/>
    <s v="P0003"/>
    <n v="1"/>
    <x v="2"/>
    <x v="1"/>
    <n v="0"/>
    <x v="6"/>
    <x v="3"/>
    <x v="1"/>
    <n v="71"/>
    <n v="80.94"/>
    <n v="71"/>
    <n v="80.94"/>
    <n v="9.9399999999999977"/>
    <x v="20"/>
    <x v="2"/>
    <x v="1"/>
  </r>
  <r>
    <d v="2022-03-08T00:00:00"/>
    <s v="P0044"/>
    <n v="6"/>
    <x v="2"/>
    <x v="0"/>
    <n v="0"/>
    <x v="11"/>
    <x v="1"/>
    <x v="1"/>
    <n v="76"/>
    <n v="82.08"/>
    <n v="456"/>
    <n v="492.48"/>
    <n v="36.480000000000018"/>
    <x v="21"/>
    <x v="2"/>
    <x v="1"/>
  </r>
  <r>
    <d v="2022-03-09T00:00:00"/>
    <s v="P0030"/>
    <n v="3"/>
    <x v="2"/>
    <x v="0"/>
    <n v="0"/>
    <x v="28"/>
    <x v="4"/>
    <x v="0"/>
    <n v="148"/>
    <n v="201.28"/>
    <n v="444"/>
    <n v="603.84"/>
    <n v="159.84000000000003"/>
    <x v="4"/>
    <x v="2"/>
    <x v="1"/>
  </r>
  <r>
    <d v="2022-03-09T00:00:00"/>
    <s v="P0004"/>
    <n v="11"/>
    <x v="1"/>
    <x v="1"/>
    <n v="0"/>
    <x v="3"/>
    <x v="3"/>
    <x v="2"/>
    <n v="44"/>
    <n v="48.84"/>
    <n v="484"/>
    <n v="537.24"/>
    <n v="53.240000000000009"/>
    <x v="4"/>
    <x v="2"/>
    <x v="1"/>
  </r>
  <r>
    <d v="2022-03-10T00:00:00"/>
    <s v="P0033"/>
    <n v="12"/>
    <x v="0"/>
    <x v="0"/>
    <n v="0"/>
    <x v="38"/>
    <x v="4"/>
    <x v="1"/>
    <n v="95"/>
    <n v="119.7"/>
    <n v="1140"/>
    <n v="1436.4"/>
    <n v="296.40000000000009"/>
    <x v="26"/>
    <x v="2"/>
    <x v="1"/>
  </r>
  <r>
    <d v="2022-03-14T00:00:00"/>
    <s v="P0016"/>
    <n v="2"/>
    <x v="2"/>
    <x v="1"/>
    <n v="0"/>
    <x v="21"/>
    <x v="2"/>
    <x v="3"/>
    <n v="13"/>
    <n v="16.64"/>
    <n v="26"/>
    <n v="33.28"/>
    <n v="7.2800000000000011"/>
    <x v="29"/>
    <x v="2"/>
    <x v="1"/>
  </r>
  <r>
    <d v="2022-03-14T00:00:00"/>
    <s v="P0026"/>
    <n v="13"/>
    <x v="2"/>
    <x v="0"/>
    <n v="0"/>
    <x v="42"/>
    <x v="4"/>
    <x v="3"/>
    <n v="18"/>
    <n v="24.66"/>
    <n v="234"/>
    <n v="320.58"/>
    <n v="86.579999999999984"/>
    <x v="29"/>
    <x v="2"/>
    <x v="1"/>
  </r>
  <r>
    <d v="2022-03-18T00:00:00"/>
    <s v="P0019"/>
    <n v="2"/>
    <x v="1"/>
    <x v="1"/>
    <n v="0"/>
    <x v="40"/>
    <x v="2"/>
    <x v="0"/>
    <n v="150"/>
    <n v="210"/>
    <n v="300"/>
    <n v="420"/>
    <n v="120"/>
    <x v="7"/>
    <x v="2"/>
    <x v="1"/>
  </r>
  <r>
    <d v="2022-03-18T00:00:00"/>
    <s v="P0027"/>
    <n v="10"/>
    <x v="2"/>
    <x v="1"/>
    <n v="0"/>
    <x v="26"/>
    <x v="4"/>
    <x v="2"/>
    <n v="48"/>
    <n v="57.120000000000005"/>
    <n v="480"/>
    <n v="571.20000000000005"/>
    <n v="91.200000000000045"/>
    <x v="7"/>
    <x v="2"/>
    <x v="1"/>
  </r>
  <r>
    <d v="2022-03-19T00:00:00"/>
    <s v="P0041"/>
    <n v="6"/>
    <x v="0"/>
    <x v="1"/>
    <n v="0"/>
    <x v="41"/>
    <x v="1"/>
    <x v="0"/>
    <n v="138"/>
    <n v="173.88"/>
    <n v="828"/>
    <n v="1043.28"/>
    <n v="215.27999999999997"/>
    <x v="8"/>
    <x v="2"/>
    <x v="1"/>
  </r>
  <r>
    <d v="2022-03-23T00:00:00"/>
    <s v="P0032"/>
    <n v="9"/>
    <x v="2"/>
    <x v="1"/>
    <n v="0"/>
    <x v="18"/>
    <x v="4"/>
    <x v="1"/>
    <n v="89"/>
    <n v="117.48"/>
    <n v="801"/>
    <n v="1057.32"/>
    <n v="256.31999999999994"/>
    <x v="19"/>
    <x v="2"/>
    <x v="1"/>
  </r>
  <r>
    <d v="2022-03-25T00:00:00"/>
    <s v="P0001"/>
    <n v="2"/>
    <x v="0"/>
    <x v="0"/>
    <n v="0"/>
    <x v="16"/>
    <x v="3"/>
    <x v="1"/>
    <n v="98"/>
    <n v="103.88"/>
    <n v="196"/>
    <n v="207.76"/>
    <n v="11.759999999999991"/>
    <x v="11"/>
    <x v="2"/>
    <x v="1"/>
  </r>
  <r>
    <d v="2022-03-25T00:00:00"/>
    <s v="P0030"/>
    <n v="11"/>
    <x v="2"/>
    <x v="0"/>
    <n v="0"/>
    <x v="28"/>
    <x v="4"/>
    <x v="0"/>
    <n v="148"/>
    <n v="201.28"/>
    <n v="1628"/>
    <n v="2214.08"/>
    <n v="586.07999999999993"/>
    <x v="11"/>
    <x v="2"/>
    <x v="1"/>
  </r>
  <r>
    <d v="2022-03-29T00:00:00"/>
    <s v="P0032"/>
    <n v="12"/>
    <x v="1"/>
    <x v="0"/>
    <n v="0"/>
    <x v="18"/>
    <x v="4"/>
    <x v="1"/>
    <n v="89"/>
    <n v="117.48"/>
    <n v="1068"/>
    <n v="1409.76"/>
    <n v="341.76"/>
    <x v="28"/>
    <x v="2"/>
    <x v="1"/>
  </r>
  <r>
    <d v="2022-03-30T00:00:00"/>
    <s v="P0001"/>
    <n v="13"/>
    <x v="1"/>
    <x v="1"/>
    <n v="0"/>
    <x v="16"/>
    <x v="3"/>
    <x v="1"/>
    <n v="98"/>
    <n v="103.88"/>
    <n v="1274"/>
    <n v="1350.44"/>
    <n v="76.440000000000055"/>
    <x v="24"/>
    <x v="2"/>
    <x v="1"/>
  </r>
  <r>
    <d v="2022-04-01T00:00:00"/>
    <s v="P0002"/>
    <n v="2"/>
    <x v="1"/>
    <x v="1"/>
    <n v="0"/>
    <x v="29"/>
    <x v="3"/>
    <x v="1"/>
    <n v="105"/>
    <n v="142.80000000000001"/>
    <n v="210"/>
    <n v="285.60000000000002"/>
    <n v="75.600000000000023"/>
    <x v="0"/>
    <x v="3"/>
    <x v="1"/>
  </r>
  <r>
    <d v="2022-04-02T00:00:00"/>
    <s v="P0002"/>
    <n v="3"/>
    <x v="2"/>
    <x v="1"/>
    <n v="0"/>
    <x v="29"/>
    <x v="3"/>
    <x v="1"/>
    <n v="105"/>
    <n v="142.80000000000001"/>
    <n v="315"/>
    <n v="428.40000000000003"/>
    <n v="113.40000000000003"/>
    <x v="1"/>
    <x v="3"/>
    <x v="1"/>
  </r>
  <r>
    <d v="2022-04-06T00:00:00"/>
    <s v="P0040"/>
    <n v="2"/>
    <x v="0"/>
    <x v="1"/>
    <n v="0"/>
    <x v="17"/>
    <x v="1"/>
    <x v="1"/>
    <n v="90"/>
    <n v="115.2"/>
    <n v="180"/>
    <n v="230.4"/>
    <n v="50.400000000000006"/>
    <x v="16"/>
    <x v="3"/>
    <x v="1"/>
  </r>
  <r>
    <d v="2022-04-07T00:00:00"/>
    <s v="P0026"/>
    <n v="7"/>
    <x v="2"/>
    <x v="0"/>
    <n v="0"/>
    <x v="42"/>
    <x v="4"/>
    <x v="3"/>
    <n v="18"/>
    <n v="24.66"/>
    <n v="126"/>
    <n v="172.62"/>
    <n v="46.620000000000005"/>
    <x v="20"/>
    <x v="3"/>
    <x v="1"/>
  </r>
  <r>
    <d v="2022-04-09T00:00:00"/>
    <s v="P0039"/>
    <n v="12"/>
    <x v="0"/>
    <x v="1"/>
    <n v="0"/>
    <x v="34"/>
    <x v="1"/>
    <x v="3"/>
    <n v="37"/>
    <n v="42.55"/>
    <n v="444"/>
    <n v="510.59999999999997"/>
    <n v="66.599999999999966"/>
    <x v="4"/>
    <x v="3"/>
    <x v="1"/>
  </r>
  <r>
    <d v="2022-04-09T00:00:00"/>
    <s v="P0002"/>
    <n v="9"/>
    <x v="1"/>
    <x v="0"/>
    <n v="0"/>
    <x v="29"/>
    <x v="3"/>
    <x v="1"/>
    <n v="105"/>
    <n v="142.80000000000001"/>
    <n v="945"/>
    <n v="1285.2"/>
    <n v="340.20000000000005"/>
    <x v="4"/>
    <x v="3"/>
    <x v="1"/>
  </r>
  <r>
    <d v="2022-04-13T00:00:00"/>
    <s v="P0016"/>
    <n v="14"/>
    <x v="0"/>
    <x v="0"/>
    <n v="0"/>
    <x v="21"/>
    <x v="2"/>
    <x v="3"/>
    <n v="13"/>
    <n v="16.64"/>
    <n v="182"/>
    <n v="232.96"/>
    <n v="50.960000000000008"/>
    <x v="22"/>
    <x v="3"/>
    <x v="1"/>
  </r>
  <r>
    <d v="2022-04-18T00:00:00"/>
    <s v="P0041"/>
    <n v="9"/>
    <x v="2"/>
    <x v="1"/>
    <n v="0"/>
    <x v="41"/>
    <x v="1"/>
    <x v="0"/>
    <n v="138"/>
    <n v="173.88"/>
    <n v="1242"/>
    <n v="1564.92"/>
    <n v="322.92000000000007"/>
    <x v="7"/>
    <x v="3"/>
    <x v="1"/>
  </r>
  <r>
    <d v="2022-04-20T00:00:00"/>
    <s v="P0018"/>
    <n v="2"/>
    <x v="0"/>
    <x v="0"/>
    <n v="0"/>
    <x v="30"/>
    <x v="2"/>
    <x v="3"/>
    <n v="37"/>
    <n v="49.21"/>
    <n v="74"/>
    <n v="98.42"/>
    <n v="24.42"/>
    <x v="9"/>
    <x v="3"/>
    <x v="1"/>
  </r>
  <r>
    <d v="2022-04-20T00:00:00"/>
    <s v="P0012"/>
    <n v="4"/>
    <x v="2"/>
    <x v="0"/>
    <n v="0"/>
    <x v="35"/>
    <x v="2"/>
    <x v="1"/>
    <n v="73"/>
    <n v="94.17"/>
    <n v="292"/>
    <n v="376.68"/>
    <n v="84.68"/>
    <x v="9"/>
    <x v="3"/>
    <x v="1"/>
  </r>
  <r>
    <d v="2022-04-21T00:00:00"/>
    <s v="P0030"/>
    <n v="2"/>
    <x v="2"/>
    <x v="1"/>
    <n v="0"/>
    <x v="28"/>
    <x v="4"/>
    <x v="0"/>
    <n v="148"/>
    <n v="201.28"/>
    <n v="296"/>
    <n v="402.56"/>
    <n v="106.56"/>
    <x v="10"/>
    <x v="3"/>
    <x v="1"/>
  </r>
  <r>
    <d v="2022-04-21T00:00:00"/>
    <s v="P0026"/>
    <n v="14"/>
    <x v="1"/>
    <x v="0"/>
    <n v="0"/>
    <x v="42"/>
    <x v="4"/>
    <x v="3"/>
    <n v="18"/>
    <n v="24.66"/>
    <n v="252"/>
    <n v="345.24"/>
    <n v="93.240000000000009"/>
    <x v="10"/>
    <x v="3"/>
    <x v="1"/>
  </r>
  <r>
    <d v="2022-04-23T00:00:00"/>
    <s v="P0044"/>
    <n v="15"/>
    <x v="1"/>
    <x v="0"/>
    <n v="0"/>
    <x v="11"/>
    <x v="1"/>
    <x v="1"/>
    <n v="76"/>
    <n v="82.08"/>
    <n v="1140"/>
    <n v="1231.2"/>
    <n v="91.200000000000045"/>
    <x v="19"/>
    <x v="3"/>
    <x v="1"/>
  </r>
  <r>
    <d v="2022-04-24T00:00:00"/>
    <s v="P0034"/>
    <n v="4"/>
    <x v="2"/>
    <x v="0"/>
    <n v="0"/>
    <x v="13"/>
    <x v="4"/>
    <x v="2"/>
    <n v="55"/>
    <n v="58.3"/>
    <n v="220"/>
    <n v="233.2"/>
    <n v="13.199999999999989"/>
    <x v="27"/>
    <x v="3"/>
    <x v="1"/>
  </r>
  <r>
    <d v="2022-04-25T00:00:00"/>
    <s v="P0004"/>
    <n v="9"/>
    <x v="2"/>
    <x v="1"/>
    <n v="0"/>
    <x v="3"/>
    <x v="3"/>
    <x v="2"/>
    <n v="44"/>
    <n v="48.84"/>
    <n v="396"/>
    <n v="439.56000000000006"/>
    <n v="43.560000000000059"/>
    <x v="11"/>
    <x v="3"/>
    <x v="1"/>
  </r>
  <r>
    <d v="2022-04-25T00:00:00"/>
    <s v="P0003"/>
    <n v="8"/>
    <x v="1"/>
    <x v="0"/>
    <n v="0"/>
    <x v="6"/>
    <x v="3"/>
    <x v="1"/>
    <n v="71"/>
    <n v="80.94"/>
    <n v="568"/>
    <n v="647.52"/>
    <n v="79.519999999999982"/>
    <x v="11"/>
    <x v="3"/>
    <x v="1"/>
  </r>
  <r>
    <d v="2022-04-26T00:00:00"/>
    <s v="P0027"/>
    <n v="2"/>
    <x v="2"/>
    <x v="1"/>
    <n v="0"/>
    <x v="26"/>
    <x v="4"/>
    <x v="2"/>
    <n v="48"/>
    <n v="57.120000000000005"/>
    <n v="96"/>
    <n v="114.24000000000001"/>
    <n v="18.240000000000009"/>
    <x v="12"/>
    <x v="3"/>
    <x v="1"/>
  </r>
  <r>
    <d v="2022-04-28T00:00:00"/>
    <s v="P0014"/>
    <n v="14"/>
    <x v="2"/>
    <x v="1"/>
    <n v="0"/>
    <x v="9"/>
    <x v="2"/>
    <x v="1"/>
    <n v="112"/>
    <n v="146.72"/>
    <n v="1568"/>
    <n v="2054.08"/>
    <n v="486.07999999999993"/>
    <x v="14"/>
    <x v="3"/>
    <x v="1"/>
  </r>
  <r>
    <d v="2022-04-30T00:00:00"/>
    <s v="P0016"/>
    <n v="13"/>
    <x v="1"/>
    <x v="0"/>
    <n v="0"/>
    <x v="21"/>
    <x v="2"/>
    <x v="3"/>
    <n v="13"/>
    <n v="16.64"/>
    <n v="169"/>
    <n v="216.32"/>
    <n v="47.319999999999993"/>
    <x v="24"/>
    <x v="3"/>
    <x v="1"/>
  </r>
  <r>
    <d v="2022-04-30T00:00:00"/>
    <s v="P0027"/>
    <n v="8"/>
    <x v="2"/>
    <x v="0"/>
    <n v="0"/>
    <x v="26"/>
    <x v="4"/>
    <x v="2"/>
    <n v="48"/>
    <n v="57.120000000000005"/>
    <n v="384"/>
    <n v="456.96000000000004"/>
    <n v="72.960000000000036"/>
    <x v="24"/>
    <x v="3"/>
    <x v="1"/>
  </r>
  <r>
    <d v="2022-05-01T00:00:00"/>
    <s v="P0034"/>
    <n v="9"/>
    <x v="0"/>
    <x v="0"/>
    <n v="0"/>
    <x v="13"/>
    <x v="4"/>
    <x v="2"/>
    <n v="55"/>
    <n v="58.3"/>
    <n v="495"/>
    <n v="524.69999999999993"/>
    <n v="29.699999999999932"/>
    <x v="0"/>
    <x v="4"/>
    <x v="1"/>
  </r>
  <r>
    <d v="2022-05-01T00:00:00"/>
    <s v="P0033"/>
    <n v="6"/>
    <x v="1"/>
    <x v="0"/>
    <n v="0"/>
    <x v="38"/>
    <x v="4"/>
    <x v="1"/>
    <n v="95"/>
    <n v="119.7"/>
    <n v="570"/>
    <n v="718.2"/>
    <n v="148.20000000000005"/>
    <x v="0"/>
    <x v="4"/>
    <x v="1"/>
  </r>
  <r>
    <d v="2022-05-02T00:00:00"/>
    <s v="P0013"/>
    <n v="4"/>
    <x v="1"/>
    <x v="1"/>
    <n v="0"/>
    <x v="2"/>
    <x v="2"/>
    <x v="1"/>
    <n v="112"/>
    <n v="122.08"/>
    <n v="448"/>
    <n v="488.32"/>
    <n v="40.319999999999993"/>
    <x v="1"/>
    <x v="4"/>
    <x v="1"/>
  </r>
  <r>
    <d v="2022-05-04T00:00:00"/>
    <s v="P0020"/>
    <n v="10"/>
    <x v="2"/>
    <x v="0"/>
    <n v="0"/>
    <x v="14"/>
    <x v="0"/>
    <x v="2"/>
    <n v="61"/>
    <n v="76.25"/>
    <n v="610"/>
    <n v="762.5"/>
    <n v="152.5"/>
    <x v="3"/>
    <x v="4"/>
    <x v="1"/>
  </r>
  <r>
    <d v="2022-05-06T00:00:00"/>
    <s v="P0034"/>
    <n v="7"/>
    <x v="2"/>
    <x v="0"/>
    <n v="0"/>
    <x v="13"/>
    <x v="4"/>
    <x v="2"/>
    <n v="55"/>
    <n v="58.3"/>
    <n v="385"/>
    <n v="408.09999999999997"/>
    <n v="23.099999999999966"/>
    <x v="16"/>
    <x v="4"/>
    <x v="1"/>
  </r>
  <r>
    <d v="2022-05-07T00:00:00"/>
    <s v="P0015"/>
    <n v="4"/>
    <x v="1"/>
    <x v="1"/>
    <n v="0"/>
    <x v="27"/>
    <x v="2"/>
    <x v="3"/>
    <n v="12"/>
    <n v="15.719999999999999"/>
    <n v="48"/>
    <n v="62.879999999999995"/>
    <n v="14.879999999999995"/>
    <x v="20"/>
    <x v="4"/>
    <x v="1"/>
  </r>
  <r>
    <d v="2022-05-07T00:00:00"/>
    <s v="P0027"/>
    <n v="1"/>
    <x v="1"/>
    <x v="0"/>
    <n v="0"/>
    <x v="26"/>
    <x v="4"/>
    <x v="2"/>
    <n v="48"/>
    <n v="57.120000000000005"/>
    <n v="48"/>
    <n v="57.120000000000005"/>
    <n v="9.1200000000000045"/>
    <x v="20"/>
    <x v="4"/>
    <x v="1"/>
  </r>
  <r>
    <d v="2022-05-08T00:00:00"/>
    <s v="P0022"/>
    <n v="7"/>
    <x v="1"/>
    <x v="0"/>
    <n v="0"/>
    <x v="22"/>
    <x v="0"/>
    <x v="0"/>
    <n v="121"/>
    <n v="141.57"/>
    <n v="847"/>
    <n v="990.99"/>
    <n v="143.99"/>
    <x v="21"/>
    <x v="4"/>
    <x v="1"/>
  </r>
  <r>
    <d v="2022-05-09T00:00:00"/>
    <s v="P0017"/>
    <n v="12"/>
    <x v="0"/>
    <x v="1"/>
    <n v="0"/>
    <x v="39"/>
    <x v="2"/>
    <x v="0"/>
    <n v="134"/>
    <n v="156.78"/>
    <n v="1608"/>
    <n v="1881.3600000000001"/>
    <n v="273.36000000000013"/>
    <x v="4"/>
    <x v="4"/>
    <x v="1"/>
  </r>
  <r>
    <d v="2022-05-10T00:00:00"/>
    <s v="P0009"/>
    <n v="6"/>
    <x v="2"/>
    <x v="0"/>
    <n v="0"/>
    <x v="37"/>
    <x v="3"/>
    <x v="3"/>
    <n v="6"/>
    <n v="7.8599999999999994"/>
    <n v="36"/>
    <n v="47.16"/>
    <n v="11.159999999999997"/>
    <x v="26"/>
    <x v="4"/>
    <x v="1"/>
  </r>
  <r>
    <d v="2022-05-12T00:00:00"/>
    <s v="P0011"/>
    <n v="7"/>
    <x v="1"/>
    <x v="1"/>
    <n v="0"/>
    <x v="31"/>
    <x v="2"/>
    <x v="2"/>
    <n v="44"/>
    <n v="48.4"/>
    <n v="308"/>
    <n v="338.8"/>
    <n v="30.800000000000011"/>
    <x v="6"/>
    <x v="4"/>
    <x v="1"/>
  </r>
  <r>
    <d v="2022-05-13T00:00:00"/>
    <s v="P0012"/>
    <n v="5"/>
    <x v="2"/>
    <x v="0"/>
    <n v="0"/>
    <x v="35"/>
    <x v="2"/>
    <x v="1"/>
    <n v="73"/>
    <n v="94.17"/>
    <n v="365"/>
    <n v="470.85"/>
    <n v="105.85000000000002"/>
    <x v="22"/>
    <x v="4"/>
    <x v="1"/>
  </r>
  <r>
    <d v="2022-05-14T00:00:00"/>
    <s v="P0008"/>
    <n v="14"/>
    <x v="2"/>
    <x v="1"/>
    <n v="0"/>
    <x v="25"/>
    <x v="3"/>
    <x v="1"/>
    <n v="83"/>
    <n v="94.62"/>
    <n v="1162"/>
    <n v="1324.68"/>
    <n v="162.68000000000006"/>
    <x v="29"/>
    <x v="4"/>
    <x v="1"/>
  </r>
  <r>
    <d v="2022-05-15T00:00:00"/>
    <s v="P0020"/>
    <n v="5"/>
    <x v="1"/>
    <x v="0"/>
    <n v="0"/>
    <x v="14"/>
    <x v="0"/>
    <x v="2"/>
    <n v="61"/>
    <n v="76.25"/>
    <n v="305"/>
    <n v="381.25"/>
    <n v="76.25"/>
    <x v="17"/>
    <x v="4"/>
    <x v="1"/>
  </r>
  <r>
    <d v="2022-05-16T00:00:00"/>
    <s v="P0010"/>
    <n v="13"/>
    <x v="2"/>
    <x v="1"/>
    <n v="0"/>
    <x v="20"/>
    <x v="2"/>
    <x v="0"/>
    <n v="148"/>
    <n v="164.28"/>
    <n v="1924"/>
    <n v="2135.64"/>
    <n v="211.63999999999987"/>
    <x v="23"/>
    <x v="4"/>
    <x v="1"/>
  </r>
  <r>
    <d v="2022-05-16T00:00:00"/>
    <s v="P0031"/>
    <n v="13"/>
    <x v="1"/>
    <x v="0"/>
    <n v="0"/>
    <x v="5"/>
    <x v="4"/>
    <x v="1"/>
    <n v="93"/>
    <n v="104.16"/>
    <n v="1209"/>
    <n v="1354.08"/>
    <n v="145.07999999999993"/>
    <x v="23"/>
    <x v="4"/>
    <x v="1"/>
  </r>
  <r>
    <d v="2022-05-17T00:00:00"/>
    <s v="P0027"/>
    <n v="8"/>
    <x v="2"/>
    <x v="1"/>
    <n v="0"/>
    <x v="26"/>
    <x v="4"/>
    <x v="2"/>
    <n v="48"/>
    <n v="57.120000000000005"/>
    <n v="384"/>
    <n v="456.96000000000004"/>
    <n v="72.960000000000036"/>
    <x v="30"/>
    <x v="4"/>
    <x v="1"/>
  </r>
  <r>
    <d v="2022-05-18T00:00:00"/>
    <s v="P0027"/>
    <n v="4"/>
    <x v="0"/>
    <x v="0"/>
    <n v="0"/>
    <x v="26"/>
    <x v="4"/>
    <x v="2"/>
    <n v="48"/>
    <n v="57.120000000000005"/>
    <n v="192"/>
    <n v="228.48000000000002"/>
    <n v="36.480000000000018"/>
    <x v="7"/>
    <x v="4"/>
    <x v="1"/>
  </r>
  <r>
    <d v="2022-05-18T00:00:00"/>
    <s v="P0038"/>
    <n v="8"/>
    <x v="0"/>
    <x v="0"/>
    <n v="0"/>
    <x v="1"/>
    <x v="1"/>
    <x v="1"/>
    <n v="72"/>
    <n v="79.92"/>
    <n v="576"/>
    <n v="639.36"/>
    <n v="63.360000000000014"/>
    <x v="7"/>
    <x v="4"/>
    <x v="1"/>
  </r>
  <r>
    <d v="2022-05-20T00:00:00"/>
    <s v="P0044"/>
    <n v="15"/>
    <x v="1"/>
    <x v="1"/>
    <n v="0"/>
    <x v="11"/>
    <x v="1"/>
    <x v="1"/>
    <n v="76"/>
    <n v="82.08"/>
    <n v="1140"/>
    <n v="1231.2"/>
    <n v="91.200000000000045"/>
    <x v="9"/>
    <x v="4"/>
    <x v="1"/>
  </r>
  <r>
    <d v="2022-05-22T00:00:00"/>
    <s v="P0015"/>
    <n v="12"/>
    <x v="2"/>
    <x v="0"/>
    <n v="0"/>
    <x v="27"/>
    <x v="2"/>
    <x v="3"/>
    <n v="12"/>
    <n v="15.719999999999999"/>
    <n v="144"/>
    <n v="188.64"/>
    <n v="44.639999999999986"/>
    <x v="18"/>
    <x v="4"/>
    <x v="1"/>
  </r>
  <r>
    <d v="2022-05-25T00:00:00"/>
    <s v="P0002"/>
    <n v="7"/>
    <x v="1"/>
    <x v="0"/>
    <n v="0"/>
    <x v="29"/>
    <x v="3"/>
    <x v="1"/>
    <n v="105"/>
    <n v="142.80000000000001"/>
    <n v="735"/>
    <n v="999.60000000000014"/>
    <n v="264.60000000000014"/>
    <x v="11"/>
    <x v="4"/>
    <x v="1"/>
  </r>
  <r>
    <d v="2022-05-26T00:00:00"/>
    <s v="P0028"/>
    <n v="2"/>
    <x v="2"/>
    <x v="0"/>
    <n v="0"/>
    <x v="33"/>
    <x v="4"/>
    <x v="3"/>
    <n v="37"/>
    <n v="41.81"/>
    <n v="74"/>
    <n v="83.62"/>
    <n v="9.6200000000000045"/>
    <x v="12"/>
    <x v="4"/>
    <x v="1"/>
  </r>
  <r>
    <d v="2022-05-26T00:00:00"/>
    <s v="P0027"/>
    <n v="2"/>
    <x v="1"/>
    <x v="0"/>
    <n v="0"/>
    <x v="26"/>
    <x v="4"/>
    <x v="2"/>
    <n v="48"/>
    <n v="57.120000000000005"/>
    <n v="96"/>
    <n v="114.24000000000001"/>
    <n v="18.240000000000009"/>
    <x v="12"/>
    <x v="4"/>
    <x v="1"/>
  </r>
  <r>
    <d v="2022-05-28T00:00:00"/>
    <s v="P0041"/>
    <n v="10"/>
    <x v="0"/>
    <x v="1"/>
    <n v="0"/>
    <x v="41"/>
    <x v="1"/>
    <x v="0"/>
    <n v="138"/>
    <n v="173.88"/>
    <n v="1380"/>
    <n v="1738.8"/>
    <n v="358.79999999999995"/>
    <x v="14"/>
    <x v="4"/>
    <x v="1"/>
  </r>
  <r>
    <d v="2022-05-28T00:00:00"/>
    <s v="P0008"/>
    <n v="5"/>
    <x v="0"/>
    <x v="0"/>
    <n v="0"/>
    <x v="25"/>
    <x v="3"/>
    <x v="1"/>
    <n v="83"/>
    <n v="94.62"/>
    <n v="415"/>
    <n v="473.1"/>
    <n v="58.100000000000023"/>
    <x v="14"/>
    <x v="4"/>
    <x v="1"/>
  </r>
  <r>
    <d v="2022-05-28T00:00:00"/>
    <s v="P0010"/>
    <n v="9"/>
    <x v="1"/>
    <x v="1"/>
    <n v="0"/>
    <x v="20"/>
    <x v="2"/>
    <x v="0"/>
    <n v="148"/>
    <n v="164.28"/>
    <n v="1332"/>
    <n v="1478.52"/>
    <n v="146.51999999999998"/>
    <x v="14"/>
    <x v="4"/>
    <x v="1"/>
  </r>
  <r>
    <d v="2022-05-28T00:00:00"/>
    <s v="P0004"/>
    <n v="12"/>
    <x v="1"/>
    <x v="0"/>
    <n v="0"/>
    <x v="3"/>
    <x v="3"/>
    <x v="2"/>
    <n v="44"/>
    <n v="48.84"/>
    <n v="528"/>
    <n v="586.08000000000004"/>
    <n v="58.080000000000041"/>
    <x v="14"/>
    <x v="4"/>
    <x v="1"/>
  </r>
  <r>
    <d v="2022-05-28T00:00:00"/>
    <s v="P0020"/>
    <n v="14"/>
    <x v="2"/>
    <x v="1"/>
    <n v="0"/>
    <x v="14"/>
    <x v="0"/>
    <x v="2"/>
    <n v="61"/>
    <n v="76.25"/>
    <n v="854"/>
    <n v="1067.5"/>
    <n v="213.5"/>
    <x v="14"/>
    <x v="4"/>
    <x v="1"/>
  </r>
  <r>
    <d v="2022-05-30T00:00:00"/>
    <s v="P0044"/>
    <n v="9"/>
    <x v="2"/>
    <x v="0"/>
    <n v="0"/>
    <x v="11"/>
    <x v="1"/>
    <x v="1"/>
    <n v="76"/>
    <n v="82.08"/>
    <n v="684"/>
    <n v="738.72"/>
    <n v="54.720000000000027"/>
    <x v="24"/>
    <x v="4"/>
    <x v="1"/>
  </r>
  <r>
    <d v="2022-05-30T00:00:00"/>
    <s v="P0005"/>
    <n v="4"/>
    <x v="0"/>
    <x v="1"/>
    <n v="0"/>
    <x v="24"/>
    <x v="3"/>
    <x v="0"/>
    <n v="133"/>
    <n v="155.61000000000001"/>
    <n v="532"/>
    <n v="622.44000000000005"/>
    <n v="90.440000000000055"/>
    <x v="24"/>
    <x v="4"/>
    <x v="1"/>
  </r>
  <r>
    <d v="2022-05-30T00:00:00"/>
    <s v="P0033"/>
    <n v="3"/>
    <x v="1"/>
    <x v="1"/>
    <n v="0"/>
    <x v="38"/>
    <x v="4"/>
    <x v="1"/>
    <n v="95"/>
    <n v="119.7"/>
    <n v="285"/>
    <n v="359.1"/>
    <n v="74.100000000000023"/>
    <x v="24"/>
    <x v="4"/>
    <x v="1"/>
  </r>
  <r>
    <d v="2022-06-03T00:00:00"/>
    <s v="P0008"/>
    <n v="14"/>
    <x v="1"/>
    <x v="0"/>
    <n v="0"/>
    <x v="25"/>
    <x v="3"/>
    <x v="1"/>
    <n v="83"/>
    <n v="94.62"/>
    <n v="1162"/>
    <n v="1324.68"/>
    <n v="162.68000000000006"/>
    <x v="2"/>
    <x v="5"/>
    <x v="1"/>
  </r>
  <r>
    <d v="2022-06-10T00:00:00"/>
    <s v="P0028"/>
    <n v="8"/>
    <x v="0"/>
    <x v="0"/>
    <n v="0"/>
    <x v="33"/>
    <x v="4"/>
    <x v="3"/>
    <n v="37"/>
    <n v="41.81"/>
    <n v="296"/>
    <n v="334.48"/>
    <n v="38.480000000000018"/>
    <x v="26"/>
    <x v="5"/>
    <x v="1"/>
  </r>
  <r>
    <d v="2022-06-11T00:00:00"/>
    <s v="P0039"/>
    <n v="13"/>
    <x v="1"/>
    <x v="1"/>
    <n v="0"/>
    <x v="34"/>
    <x v="1"/>
    <x v="3"/>
    <n v="37"/>
    <n v="42.55"/>
    <n v="481"/>
    <n v="553.15"/>
    <n v="72.149999999999977"/>
    <x v="5"/>
    <x v="5"/>
    <x v="1"/>
  </r>
  <r>
    <d v="2022-06-11T00:00:00"/>
    <s v="P0021"/>
    <n v="6"/>
    <x v="2"/>
    <x v="0"/>
    <n v="0"/>
    <x v="32"/>
    <x v="0"/>
    <x v="0"/>
    <n v="126"/>
    <n v="162.54"/>
    <n v="756"/>
    <n v="975.24"/>
    <n v="219.24"/>
    <x v="5"/>
    <x v="5"/>
    <x v="1"/>
  </r>
  <r>
    <d v="2022-06-13T00:00:00"/>
    <s v="P0026"/>
    <n v="6"/>
    <x v="2"/>
    <x v="1"/>
    <n v="0"/>
    <x v="42"/>
    <x v="4"/>
    <x v="3"/>
    <n v="18"/>
    <n v="24.66"/>
    <n v="108"/>
    <n v="147.96"/>
    <n v="39.960000000000008"/>
    <x v="22"/>
    <x v="5"/>
    <x v="1"/>
  </r>
  <r>
    <d v="2022-06-15T00:00:00"/>
    <s v="P0042"/>
    <n v="15"/>
    <x v="0"/>
    <x v="0"/>
    <n v="0"/>
    <x v="10"/>
    <x v="1"/>
    <x v="0"/>
    <n v="120"/>
    <n v="162"/>
    <n v="1800"/>
    <n v="2430"/>
    <n v="630"/>
    <x v="17"/>
    <x v="5"/>
    <x v="1"/>
  </r>
  <r>
    <d v="2022-06-16T00:00:00"/>
    <s v="P0029"/>
    <n v="15"/>
    <x v="1"/>
    <x v="1"/>
    <n v="0"/>
    <x v="19"/>
    <x v="4"/>
    <x v="2"/>
    <n v="47"/>
    <n v="53.11"/>
    <n v="705"/>
    <n v="796.65"/>
    <n v="91.649999999999977"/>
    <x v="23"/>
    <x v="5"/>
    <x v="1"/>
  </r>
  <r>
    <d v="2022-06-19T00:00:00"/>
    <s v="P0002"/>
    <n v="8"/>
    <x v="2"/>
    <x v="1"/>
    <n v="0"/>
    <x v="29"/>
    <x v="3"/>
    <x v="1"/>
    <n v="105"/>
    <n v="142.80000000000001"/>
    <n v="840"/>
    <n v="1142.4000000000001"/>
    <n v="302.40000000000009"/>
    <x v="8"/>
    <x v="5"/>
    <x v="1"/>
  </r>
  <r>
    <d v="2022-06-21T00:00:00"/>
    <s v="P0017"/>
    <n v="14"/>
    <x v="2"/>
    <x v="1"/>
    <n v="0"/>
    <x v="39"/>
    <x v="2"/>
    <x v="0"/>
    <n v="134"/>
    <n v="156.78"/>
    <n v="1876"/>
    <n v="2194.92"/>
    <n v="318.92000000000007"/>
    <x v="10"/>
    <x v="5"/>
    <x v="1"/>
  </r>
  <r>
    <d v="2022-06-22T00:00:00"/>
    <s v="P0040"/>
    <n v="10"/>
    <x v="1"/>
    <x v="1"/>
    <n v="0"/>
    <x v="17"/>
    <x v="1"/>
    <x v="1"/>
    <n v="90"/>
    <n v="115.2"/>
    <n v="900"/>
    <n v="1152"/>
    <n v="252"/>
    <x v="18"/>
    <x v="5"/>
    <x v="1"/>
  </r>
  <r>
    <d v="2022-06-22T00:00:00"/>
    <s v="P0001"/>
    <n v="4"/>
    <x v="2"/>
    <x v="1"/>
    <n v="0"/>
    <x v="16"/>
    <x v="3"/>
    <x v="1"/>
    <n v="98"/>
    <n v="103.88"/>
    <n v="392"/>
    <n v="415.52"/>
    <n v="23.519999999999982"/>
    <x v="18"/>
    <x v="5"/>
    <x v="1"/>
  </r>
  <r>
    <d v="2022-06-23T00:00:00"/>
    <s v="P0004"/>
    <n v="8"/>
    <x v="2"/>
    <x v="0"/>
    <n v="0"/>
    <x v="3"/>
    <x v="3"/>
    <x v="2"/>
    <n v="44"/>
    <n v="48.84"/>
    <n v="352"/>
    <n v="390.72"/>
    <n v="38.720000000000027"/>
    <x v="19"/>
    <x v="5"/>
    <x v="1"/>
  </r>
  <r>
    <d v="2022-06-24T00:00:00"/>
    <s v="P0018"/>
    <n v="7"/>
    <x v="2"/>
    <x v="1"/>
    <n v="0"/>
    <x v="30"/>
    <x v="2"/>
    <x v="3"/>
    <n v="37"/>
    <n v="49.21"/>
    <n v="259"/>
    <n v="344.47"/>
    <n v="85.470000000000027"/>
    <x v="27"/>
    <x v="5"/>
    <x v="1"/>
  </r>
  <r>
    <d v="2022-06-25T00:00:00"/>
    <s v="P0012"/>
    <n v="7"/>
    <x v="1"/>
    <x v="0"/>
    <n v="0"/>
    <x v="35"/>
    <x v="2"/>
    <x v="1"/>
    <n v="73"/>
    <n v="94.17"/>
    <n v="511"/>
    <n v="659.19"/>
    <n v="148.19000000000005"/>
    <x v="11"/>
    <x v="5"/>
    <x v="1"/>
  </r>
  <r>
    <d v="2022-06-26T00:00:00"/>
    <s v="P0034"/>
    <n v="4"/>
    <x v="2"/>
    <x v="1"/>
    <n v="0"/>
    <x v="13"/>
    <x v="4"/>
    <x v="2"/>
    <n v="55"/>
    <n v="58.3"/>
    <n v="220"/>
    <n v="233.2"/>
    <n v="13.199999999999989"/>
    <x v="12"/>
    <x v="5"/>
    <x v="1"/>
  </r>
  <r>
    <d v="2022-06-26T00:00:00"/>
    <s v="P0043"/>
    <n v="12"/>
    <x v="2"/>
    <x v="0"/>
    <n v="0"/>
    <x v="23"/>
    <x v="1"/>
    <x v="1"/>
    <n v="67"/>
    <n v="83.08"/>
    <n v="804"/>
    <n v="996.96"/>
    <n v="192.96000000000004"/>
    <x v="12"/>
    <x v="5"/>
    <x v="1"/>
  </r>
  <r>
    <d v="2022-07-03T00:00:00"/>
    <s v="P0033"/>
    <n v="15"/>
    <x v="2"/>
    <x v="1"/>
    <n v="0"/>
    <x v="38"/>
    <x v="4"/>
    <x v="1"/>
    <n v="95"/>
    <n v="119.7"/>
    <n v="1425"/>
    <n v="1795.5"/>
    <n v="370.5"/>
    <x v="2"/>
    <x v="6"/>
    <x v="1"/>
  </r>
  <r>
    <d v="2022-07-04T00:00:00"/>
    <s v="P0007"/>
    <n v="7"/>
    <x v="2"/>
    <x v="0"/>
    <n v="0"/>
    <x v="36"/>
    <x v="3"/>
    <x v="2"/>
    <n v="43"/>
    <n v="47.730000000000004"/>
    <n v="301"/>
    <n v="334.11"/>
    <n v="33.110000000000014"/>
    <x v="3"/>
    <x v="6"/>
    <x v="1"/>
  </r>
  <r>
    <d v="2022-07-05T00:00:00"/>
    <s v="P0025"/>
    <n v="7"/>
    <x v="1"/>
    <x v="1"/>
    <n v="0"/>
    <x v="7"/>
    <x v="0"/>
    <x v="3"/>
    <n v="7"/>
    <n v="8.33"/>
    <n v="49"/>
    <n v="58.31"/>
    <n v="9.3100000000000023"/>
    <x v="15"/>
    <x v="6"/>
    <x v="1"/>
  </r>
  <r>
    <d v="2022-07-05T00:00:00"/>
    <s v="P0015"/>
    <n v="8"/>
    <x v="2"/>
    <x v="0"/>
    <n v="0"/>
    <x v="27"/>
    <x v="2"/>
    <x v="3"/>
    <n v="12"/>
    <n v="15.719999999999999"/>
    <n v="96"/>
    <n v="125.75999999999999"/>
    <n v="29.759999999999991"/>
    <x v="15"/>
    <x v="6"/>
    <x v="1"/>
  </r>
  <r>
    <d v="2022-07-06T00:00:00"/>
    <s v="P0041"/>
    <n v="2"/>
    <x v="2"/>
    <x v="1"/>
    <n v="0"/>
    <x v="41"/>
    <x v="1"/>
    <x v="0"/>
    <n v="138"/>
    <n v="173.88"/>
    <n v="276"/>
    <n v="347.76"/>
    <n v="71.759999999999991"/>
    <x v="16"/>
    <x v="6"/>
    <x v="1"/>
  </r>
  <r>
    <d v="2022-07-08T00:00:00"/>
    <s v="P0018"/>
    <n v="2"/>
    <x v="2"/>
    <x v="0"/>
    <n v="0"/>
    <x v="30"/>
    <x v="2"/>
    <x v="3"/>
    <n v="37"/>
    <n v="49.21"/>
    <n v="74"/>
    <n v="98.42"/>
    <n v="24.42"/>
    <x v="21"/>
    <x v="6"/>
    <x v="1"/>
  </r>
  <r>
    <d v="2022-07-10T00:00:00"/>
    <s v="P0032"/>
    <n v="12"/>
    <x v="1"/>
    <x v="1"/>
    <n v="0"/>
    <x v="18"/>
    <x v="4"/>
    <x v="1"/>
    <n v="89"/>
    <n v="117.48"/>
    <n v="1068"/>
    <n v="1409.76"/>
    <n v="341.76"/>
    <x v="26"/>
    <x v="6"/>
    <x v="1"/>
  </r>
  <r>
    <d v="2022-07-12T00:00:00"/>
    <s v="P0028"/>
    <n v="12"/>
    <x v="2"/>
    <x v="1"/>
    <n v="0"/>
    <x v="33"/>
    <x v="4"/>
    <x v="3"/>
    <n v="37"/>
    <n v="41.81"/>
    <n v="444"/>
    <n v="501.72"/>
    <n v="57.720000000000027"/>
    <x v="6"/>
    <x v="6"/>
    <x v="1"/>
  </r>
  <r>
    <d v="2022-07-13T00:00:00"/>
    <s v="P0025"/>
    <n v="7"/>
    <x v="2"/>
    <x v="0"/>
    <n v="0"/>
    <x v="7"/>
    <x v="0"/>
    <x v="3"/>
    <n v="7"/>
    <n v="8.33"/>
    <n v="49"/>
    <n v="58.31"/>
    <n v="9.3100000000000023"/>
    <x v="22"/>
    <x v="6"/>
    <x v="1"/>
  </r>
  <r>
    <d v="2022-07-14T00:00:00"/>
    <s v="P0033"/>
    <n v="9"/>
    <x v="2"/>
    <x v="0"/>
    <n v="0"/>
    <x v="38"/>
    <x v="4"/>
    <x v="1"/>
    <n v="95"/>
    <n v="119.7"/>
    <n v="855"/>
    <n v="1077.3"/>
    <n v="222.29999999999995"/>
    <x v="29"/>
    <x v="6"/>
    <x v="1"/>
  </r>
  <r>
    <d v="2022-07-15T00:00:00"/>
    <s v="P0004"/>
    <n v="2"/>
    <x v="1"/>
    <x v="0"/>
    <n v="0"/>
    <x v="3"/>
    <x v="3"/>
    <x v="2"/>
    <n v="44"/>
    <n v="48.84"/>
    <n v="88"/>
    <n v="97.68"/>
    <n v="9.6800000000000068"/>
    <x v="17"/>
    <x v="6"/>
    <x v="1"/>
  </r>
  <r>
    <d v="2022-07-17T00:00:00"/>
    <s v="P0041"/>
    <n v="8"/>
    <x v="1"/>
    <x v="1"/>
    <n v="0"/>
    <x v="41"/>
    <x v="1"/>
    <x v="0"/>
    <n v="138"/>
    <n v="173.88"/>
    <n v="1104"/>
    <n v="1391.04"/>
    <n v="287.03999999999996"/>
    <x v="30"/>
    <x v="6"/>
    <x v="1"/>
  </r>
  <r>
    <d v="2022-07-18T00:00:00"/>
    <s v="P0010"/>
    <n v="12"/>
    <x v="2"/>
    <x v="0"/>
    <n v="0"/>
    <x v="20"/>
    <x v="2"/>
    <x v="0"/>
    <n v="148"/>
    <n v="164.28"/>
    <n v="1776"/>
    <n v="1971.3600000000001"/>
    <n v="195.36000000000013"/>
    <x v="7"/>
    <x v="6"/>
    <x v="1"/>
  </r>
  <r>
    <d v="2022-07-20T00:00:00"/>
    <s v="P0042"/>
    <n v="8"/>
    <x v="0"/>
    <x v="0"/>
    <n v="0"/>
    <x v="10"/>
    <x v="1"/>
    <x v="0"/>
    <n v="120"/>
    <n v="162"/>
    <n v="960"/>
    <n v="1296"/>
    <n v="336"/>
    <x v="9"/>
    <x v="6"/>
    <x v="1"/>
  </r>
  <r>
    <d v="2022-07-22T00:00:00"/>
    <s v="P0034"/>
    <n v="6"/>
    <x v="2"/>
    <x v="1"/>
    <n v="0"/>
    <x v="13"/>
    <x v="4"/>
    <x v="2"/>
    <n v="55"/>
    <n v="58.3"/>
    <n v="330"/>
    <n v="349.79999999999995"/>
    <n v="19.799999999999955"/>
    <x v="18"/>
    <x v="6"/>
    <x v="1"/>
  </r>
  <r>
    <d v="2022-07-23T00:00:00"/>
    <s v="P0018"/>
    <n v="2"/>
    <x v="1"/>
    <x v="0"/>
    <n v="0"/>
    <x v="30"/>
    <x v="2"/>
    <x v="3"/>
    <n v="37"/>
    <n v="49.21"/>
    <n v="74"/>
    <n v="98.42"/>
    <n v="24.42"/>
    <x v="19"/>
    <x v="6"/>
    <x v="1"/>
  </r>
  <r>
    <d v="2022-07-24T00:00:00"/>
    <s v="P0006"/>
    <n v="14"/>
    <x v="2"/>
    <x v="1"/>
    <n v="0"/>
    <x v="15"/>
    <x v="3"/>
    <x v="1"/>
    <n v="75"/>
    <n v="85.5"/>
    <n v="1050"/>
    <n v="1197"/>
    <n v="147"/>
    <x v="27"/>
    <x v="6"/>
    <x v="1"/>
  </r>
  <r>
    <d v="2022-07-24T00:00:00"/>
    <s v="P0027"/>
    <n v="1"/>
    <x v="1"/>
    <x v="0"/>
    <n v="0"/>
    <x v="26"/>
    <x v="4"/>
    <x v="2"/>
    <n v="48"/>
    <n v="57.120000000000005"/>
    <n v="48"/>
    <n v="57.120000000000005"/>
    <n v="9.1200000000000045"/>
    <x v="27"/>
    <x v="6"/>
    <x v="1"/>
  </r>
  <r>
    <d v="2022-07-25T00:00:00"/>
    <s v="P0044"/>
    <n v="2"/>
    <x v="2"/>
    <x v="1"/>
    <n v="0"/>
    <x v="11"/>
    <x v="1"/>
    <x v="1"/>
    <n v="76"/>
    <n v="82.08"/>
    <n v="152"/>
    <n v="164.16"/>
    <n v="12.159999999999997"/>
    <x v="11"/>
    <x v="6"/>
    <x v="1"/>
  </r>
  <r>
    <d v="2022-07-25T00:00:00"/>
    <s v="P0017"/>
    <n v="12"/>
    <x v="2"/>
    <x v="1"/>
    <n v="0"/>
    <x v="39"/>
    <x v="2"/>
    <x v="0"/>
    <n v="134"/>
    <n v="156.78"/>
    <n v="1608"/>
    <n v="1881.3600000000001"/>
    <n v="273.36000000000013"/>
    <x v="11"/>
    <x v="6"/>
    <x v="1"/>
  </r>
  <r>
    <d v="2022-07-25T00:00:00"/>
    <s v="P0003"/>
    <n v="13"/>
    <x v="1"/>
    <x v="1"/>
    <n v="0"/>
    <x v="6"/>
    <x v="3"/>
    <x v="1"/>
    <n v="71"/>
    <n v="80.94"/>
    <n v="923"/>
    <n v="1052.22"/>
    <n v="129.22000000000003"/>
    <x v="11"/>
    <x v="6"/>
    <x v="1"/>
  </r>
  <r>
    <d v="2022-07-26T00:00:00"/>
    <s v="P0003"/>
    <n v="10"/>
    <x v="1"/>
    <x v="0"/>
    <n v="0"/>
    <x v="6"/>
    <x v="3"/>
    <x v="1"/>
    <n v="71"/>
    <n v="80.94"/>
    <n v="710"/>
    <n v="809.4"/>
    <n v="99.399999999999977"/>
    <x v="12"/>
    <x v="6"/>
    <x v="1"/>
  </r>
  <r>
    <d v="2022-07-26T00:00:00"/>
    <s v="P0026"/>
    <n v="1"/>
    <x v="1"/>
    <x v="1"/>
    <n v="0"/>
    <x v="42"/>
    <x v="4"/>
    <x v="3"/>
    <n v="18"/>
    <n v="24.66"/>
    <n v="18"/>
    <n v="24.66"/>
    <n v="6.66"/>
    <x v="12"/>
    <x v="6"/>
    <x v="1"/>
  </r>
  <r>
    <d v="2022-08-03T00:00:00"/>
    <s v="P0012"/>
    <n v="5"/>
    <x v="2"/>
    <x v="1"/>
    <n v="0"/>
    <x v="35"/>
    <x v="2"/>
    <x v="1"/>
    <n v="73"/>
    <n v="94.17"/>
    <n v="365"/>
    <n v="470.85"/>
    <n v="105.85000000000002"/>
    <x v="2"/>
    <x v="7"/>
    <x v="1"/>
  </r>
  <r>
    <d v="2022-08-06T00:00:00"/>
    <s v="P0016"/>
    <n v="9"/>
    <x v="1"/>
    <x v="0"/>
    <n v="0"/>
    <x v="21"/>
    <x v="2"/>
    <x v="3"/>
    <n v="13"/>
    <n v="16.64"/>
    <n v="117"/>
    <n v="149.76"/>
    <n v="32.759999999999991"/>
    <x v="16"/>
    <x v="7"/>
    <x v="1"/>
  </r>
  <r>
    <d v="2022-08-08T00:00:00"/>
    <s v="P0016"/>
    <n v="2"/>
    <x v="2"/>
    <x v="0"/>
    <n v="0"/>
    <x v="21"/>
    <x v="2"/>
    <x v="3"/>
    <n v="13"/>
    <n v="16.64"/>
    <n v="26"/>
    <n v="33.28"/>
    <n v="7.2800000000000011"/>
    <x v="21"/>
    <x v="7"/>
    <x v="1"/>
  </r>
  <r>
    <d v="2022-08-08T00:00:00"/>
    <s v="P0032"/>
    <n v="12"/>
    <x v="2"/>
    <x v="1"/>
    <n v="0"/>
    <x v="18"/>
    <x v="4"/>
    <x v="1"/>
    <n v="89"/>
    <n v="117.48"/>
    <n v="1068"/>
    <n v="1409.76"/>
    <n v="341.76"/>
    <x v="21"/>
    <x v="7"/>
    <x v="1"/>
  </r>
  <r>
    <d v="2022-08-08T00:00:00"/>
    <s v="P0021"/>
    <n v="11"/>
    <x v="2"/>
    <x v="1"/>
    <n v="0"/>
    <x v="32"/>
    <x v="0"/>
    <x v="0"/>
    <n v="126"/>
    <n v="162.54"/>
    <n v="1386"/>
    <n v="1787.9399999999998"/>
    <n v="401.93999999999983"/>
    <x v="21"/>
    <x v="7"/>
    <x v="1"/>
  </r>
  <r>
    <d v="2022-08-14T00:00:00"/>
    <s v="P0030"/>
    <n v="14"/>
    <x v="2"/>
    <x v="1"/>
    <n v="0"/>
    <x v="28"/>
    <x v="4"/>
    <x v="0"/>
    <n v="148"/>
    <n v="201.28"/>
    <n v="2072"/>
    <n v="2817.92"/>
    <n v="745.92000000000007"/>
    <x v="29"/>
    <x v="7"/>
    <x v="1"/>
  </r>
  <r>
    <d v="2022-08-15T00:00:00"/>
    <s v="P0011"/>
    <n v="10"/>
    <x v="0"/>
    <x v="1"/>
    <n v="0"/>
    <x v="31"/>
    <x v="2"/>
    <x v="2"/>
    <n v="44"/>
    <n v="48.4"/>
    <n v="440"/>
    <n v="484"/>
    <n v="44"/>
    <x v="17"/>
    <x v="7"/>
    <x v="1"/>
  </r>
  <r>
    <d v="2022-08-15T00:00:00"/>
    <s v="P0015"/>
    <n v="7"/>
    <x v="2"/>
    <x v="0"/>
    <n v="0"/>
    <x v="27"/>
    <x v="2"/>
    <x v="3"/>
    <n v="12"/>
    <n v="15.719999999999999"/>
    <n v="84"/>
    <n v="110.03999999999999"/>
    <n v="26.039999999999992"/>
    <x v="17"/>
    <x v="7"/>
    <x v="1"/>
  </r>
  <r>
    <d v="2022-08-18T00:00:00"/>
    <s v="P0029"/>
    <n v="8"/>
    <x v="1"/>
    <x v="0"/>
    <n v="0"/>
    <x v="19"/>
    <x v="4"/>
    <x v="2"/>
    <n v="47"/>
    <n v="53.11"/>
    <n v="376"/>
    <n v="424.88"/>
    <n v="48.879999999999995"/>
    <x v="7"/>
    <x v="7"/>
    <x v="1"/>
  </r>
  <r>
    <d v="2022-08-18T00:00:00"/>
    <s v="P0010"/>
    <n v="2"/>
    <x v="1"/>
    <x v="1"/>
    <n v="0"/>
    <x v="20"/>
    <x v="2"/>
    <x v="0"/>
    <n v="148"/>
    <n v="164.28"/>
    <n v="296"/>
    <n v="328.56"/>
    <n v="32.56"/>
    <x v="7"/>
    <x v="7"/>
    <x v="1"/>
  </r>
  <r>
    <d v="2022-08-19T00:00:00"/>
    <s v="P0007"/>
    <n v="3"/>
    <x v="1"/>
    <x v="0"/>
    <n v="0"/>
    <x v="36"/>
    <x v="3"/>
    <x v="2"/>
    <n v="43"/>
    <n v="47.730000000000004"/>
    <n v="129"/>
    <n v="143.19"/>
    <n v="14.189999999999998"/>
    <x v="8"/>
    <x v="7"/>
    <x v="1"/>
  </r>
  <r>
    <d v="2022-08-20T00:00:00"/>
    <s v="P0023"/>
    <n v="13"/>
    <x v="2"/>
    <x v="0"/>
    <n v="0"/>
    <x v="12"/>
    <x v="0"/>
    <x v="0"/>
    <n v="141"/>
    <n v="149.46"/>
    <n v="1833"/>
    <n v="1942.98"/>
    <n v="109.98000000000002"/>
    <x v="9"/>
    <x v="7"/>
    <x v="1"/>
  </r>
  <r>
    <d v="2022-08-20T00:00:00"/>
    <s v="P0033"/>
    <n v="14"/>
    <x v="2"/>
    <x v="0"/>
    <n v="0"/>
    <x v="38"/>
    <x v="4"/>
    <x v="1"/>
    <n v="95"/>
    <n v="119.7"/>
    <n v="1330"/>
    <n v="1675.8"/>
    <n v="345.79999999999995"/>
    <x v="9"/>
    <x v="7"/>
    <x v="1"/>
  </r>
  <r>
    <d v="2022-08-21T00:00:00"/>
    <s v="P0016"/>
    <n v="4"/>
    <x v="2"/>
    <x v="0"/>
    <n v="0"/>
    <x v="21"/>
    <x v="2"/>
    <x v="3"/>
    <n v="13"/>
    <n v="16.64"/>
    <n v="52"/>
    <n v="66.56"/>
    <n v="14.560000000000002"/>
    <x v="10"/>
    <x v="7"/>
    <x v="1"/>
  </r>
  <r>
    <d v="2022-08-23T00:00:00"/>
    <s v="P0044"/>
    <n v="11"/>
    <x v="1"/>
    <x v="0"/>
    <n v="0"/>
    <x v="11"/>
    <x v="1"/>
    <x v="1"/>
    <n v="76"/>
    <n v="82.08"/>
    <n v="836"/>
    <n v="902.88"/>
    <n v="66.88"/>
    <x v="19"/>
    <x v="7"/>
    <x v="1"/>
  </r>
  <r>
    <d v="2022-08-23T00:00:00"/>
    <s v="P0029"/>
    <n v="14"/>
    <x v="2"/>
    <x v="1"/>
    <n v="0"/>
    <x v="19"/>
    <x v="4"/>
    <x v="2"/>
    <n v="47"/>
    <n v="53.11"/>
    <n v="658"/>
    <n v="743.54"/>
    <n v="85.539999999999964"/>
    <x v="19"/>
    <x v="7"/>
    <x v="1"/>
  </r>
  <r>
    <d v="2022-08-24T00:00:00"/>
    <s v="P0005"/>
    <n v="5"/>
    <x v="2"/>
    <x v="1"/>
    <n v="0"/>
    <x v="24"/>
    <x v="3"/>
    <x v="0"/>
    <n v="133"/>
    <n v="155.61000000000001"/>
    <n v="665"/>
    <n v="778.05000000000007"/>
    <n v="113.05000000000007"/>
    <x v="27"/>
    <x v="7"/>
    <x v="1"/>
  </r>
  <r>
    <d v="2022-08-26T00:00:00"/>
    <s v="P0019"/>
    <n v="13"/>
    <x v="0"/>
    <x v="1"/>
    <n v="0"/>
    <x v="40"/>
    <x v="2"/>
    <x v="0"/>
    <n v="150"/>
    <n v="210"/>
    <n v="1950"/>
    <n v="2730"/>
    <n v="780"/>
    <x v="12"/>
    <x v="7"/>
    <x v="1"/>
  </r>
  <r>
    <d v="2022-08-26T00:00:00"/>
    <s v="P0037"/>
    <n v="8"/>
    <x v="1"/>
    <x v="0"/>
    <n v="0"/>
    <x v="8"/>
    <x v="1"/>
    <x v="1"/>
    <n v="67"/>
    <n v="85.76"/>
    <n v="536"/>
    <n v="686.08"/>
    <n v="150.08000000000004"/>
    <x v="12"/>
    <x v="7"/>
    <x v="1"/>
  </r>
  <r>
    <d v="2022-08-27T00:00:00"/>
    <s v="P0039"/>
    <n v="15"/>
    <x v="0"/>
    <x v="0"/>
    <n v="0"/>
    <x v="34"/>
    <x v="1"/>
    <x v="3"/>
    <n v="37"/>
    <n v="42.55"/>
    <n v="555"/>
    <n v="638.25"/>
    <n v="83.25"/>
    <x v="13"/>
    <x v="7"/>
    <x v="1"/>
  </r>
  <r>
    <d v="2022-08-28T00:00:00"/>
    <s v="P0005"/>
    <n v="9"/>
    <x v="1"/>
    <x v="0"/>
    <n v="0"/>
    <x v="24"/>
    <x v="3"/>
    <x v="0"/>
    <n v="133"/>
    <n v="155.61000000000001"/>
    <n v="1197"/>
    <n v="1400.4900000000002"/>
    <n v="203.49000000000024"/>
    <x v="14"/>
    <x v="7"/>
    <x v="1"/>
  </r>
  <r>
    <d v="2022-08-28T00:00:00"/>
    <s v="P0039"/>
    <n v="5"/>
    <x v="2"/>
    <x v="0"/>
    <n v="0"/>
    <x v="34"/>
    <x v="1"/>
    <x v="3"/>
    <n v="37"/>
    <n v="42.55"/>
    <n v="185"/>
    <n v="212.75"/>
    <n v="27.75"/>
    <x v="14"/>
    <x v="7"/>
    <x v="1"/>
  </r>
  <r>
    <d v="2022-08-30T00:00:00"/>
    <s v="P0006"/>
    <n v="6"/>
    <x v="1"/>
    <x v="1"/>
    <n v="0"/>
    <x v="15"/>
    <x v="3"/>
    <x v="1"/>
    <n v="75"/>
    <n v="85.5"/>
    <n v="450"/>
    <n v="513"/>
    <n v="63"/>
    <x v="24"/>
    <x v="7"/>
    <x v="1"/>
  </r>
  <r>
    <d v="2022-08-30T00:00:00"/>
    <s v="P0043"/>
    <n v="6"/>
    <x v="2"/>
    <x v="1"/>
    <n v="0"/>
    <x v="23"/>
    <x v="1"/>
    <x v="1"/>
    <n v="67"/>
    <n v="83.08"/>
    <n v="402"/>
    <n v="498.48"/>
    <n v="96.480000000000018"/>
    <x v="24"/>
    <x v="7"/>
    <x v="1"/>
  </r>
  <r>
    <d v="2022-08-30T00:00:00"/>
    <s v="P0025"/>
    <n v="5"/>
    <x v="2"/>
    <x v="1"/>
    <n v="0"/>
    <x v="7"/>
    <x v="0"/>
    <x v="3"/>
    <n v="7"/>
    <n v="8.33"/>
    <n v="35"/>
    <n v="41.65"/>
    <n v="6.6499999999999986"/>
    <x v="24"/>
    <x v="7"/>
    <x v="1"/>
  </r>
  <r>
    <d v="2022-08-31T00:00:00"/>
    <s v="P0015"/>
    <n v="13"/>
    <x v="2"/>
    <x v="1"/>
    <n v="0"/>
    <x v="27"/>
    <x v="2"/>
    <x v="3"/>
    <n v="12"/>
    <n v="15.719999999999999"/>
    <n v="156"/>
    <n v="204.35999999999999"/>
    <n v="48.359999999999985"/>
    <x v="25"/>
    <x v="7"/>
    <x v="1"/>
  </r>
  <r>
    <d v="2022-09-04T00:00:00"/>
    <s v="P0002"/>
    <n v="1"/>
    <x v="2"/>
    <x v="1"/>
    <n v="0"/>
    <x v="29"/>
    <x v="3"/>
    <x v="1"/>
    <n v="105"/>
    <n v="142.80000000000001"/>
    <n v="105"/>
    <n v="142.80000000000001"/>
    <n v="37.800000000000011"/>
    <x v="3"/>
    <x v="8"/>
    <x v="1"/>
  </r>
  <r>
    <d v="2022-09-06T00:00:00"/>
    <s v="P0005"/>
    <n v="12"/>
    <x v="0"/>
    <x v="0"/>
    <n v="0"/>
    <x v="24"/>
    <x v="3"/>
    <x v="0"/>
    <n v="133"/>
    <n v="155.61000000000001"/>
    <n v="1596"/>
    <n v="1867.3200000000002"/>
    <n v="271.32000000000016"/>
    <x v="16"/>
    <x v="8"/>
    <x v="1"/>
  </r>
  <r>
    <d v="2022-09-09T00:00:00"/>
    <s v="P0041"/>
    <n v="9"/>
    <x v="2"/>
    <x v="0"/>
    <n v="0"/>
    <x v="41"/>
    <x v="1"/>
    <x v="0"/>
    <n v="138"/>
    <n v="173.88"/>
    <n v="1242"/>
    <n v="1564.92"/>
    <n v="322.92000000000007"/>
    <x v="4"/>
    <x v="8"/>
    <x v="1"/>
  </r>
  <r>
    <d v="2022-09-09T00:00:00"/>
    <s v="P0003"/>
    <n v="3"/>
    <x v="2"/>
    <x v="0"/>
    <n v="0"/>
    <x v="6"/>
    <x v="3"/>
    <x v="1"/>
    <n v="71"/>
    <n v="80.94"/>
    <n v="213"/>
    <n v="242.82"/>
    <n v="29.819999999999993"/>
    <x v="4"/>
    <x v="8"/>
    <x v="1"/>
  </r>
  <r>
    <d v="2022-09-10T00:00:00"/>
    <s v="P0035"/>
    <n v="15"/>
    <x v="1"/>
    <x v="1"/>
    <n v="0"/>
    <x v="4"/>
    <x v="4"/>
    <x v="3"/>
    <n v="5"/>
    <n v="6.7"/>
    <n v="75"/>
    <n v="100.5"/>
    <n v="25.5"/>
    <x v="26"/>
    <x v="8"/>
    <x v="1"/>
  </r>
  <r>
    <d v="2022-09-10T00:00:00"/>
    <s v="P0038"/>
    <n v="4"/>
    <x v="2"/>
    <x v="1"/>
    <n v="0"/>
    <x v="1"/>
    <x v="1"/>
    <x v="1"/>
    <n v="72"/>
    <n v="79.92"/>
    <n v="288"/>
    <n v="319.68"/>
    <n v="31.680000000000007"/>
    <x v="26"/>
    <x v="8"/>
    <x v="1"/>
  </r>
  <r>
    <d v="2022-09-14T00:00:00"/>
    <s v="P0029"/>
    <n v="3"/>
    <x v="2"/>
    <x v="1"/>
    <n v="0"/>
    <x v="19"/>
    <x v="4"/>
    <x v="2"/>
    <n v="47"/>
    <n v="53.11"/>
    <n v="141"/>
    <n v="159.32999999999998"/>
    <n v="18.329999999999984"/>
    <x v="29"/>
    <x v="8"/>
    <x v="1"/>
  </r>
  <r>
    <d v="2022-09-15T00:00:00"/>
    <s v="P0037"/>
    <n v="15"/>
    <x v="1"/>
    <x v="0"/>
    <n v="0"/>
    <x v="8"/>
    <x v="1"/>
    <x v="1"/>
    <n v="67"/>
    <n v="85.76"/>
    <n v="1005"/>
    <n v="1286.4000000000001"/>
    <n v="281.40000000000009"/>
    <x v="17"/>
    <x v="8"/>
    <x v="1"/>
  </r>
  <r>
    <d v="2022-09-18T00:00:00"/>
    <s v="P0026"/>
    <n v="14"/>
    <x v="1"/>
    <x v="1"/>
    <n v="0"/>
    <x v="42"/>
    <x v="4"/>
    <x v="3"/>
    <n v="18"/>
    <n v="24.66"/>
    <n v="252"/>
    <n v="345.24"/>
    <n v="93.240000000000009"/>
    <x v="7"/>
    <x v="8"/>
    <x v="1"/>
  </r>
  <r>
    <d v="2022-09-19T00:00:00"/>
    <s v="P0033"/>
    <n v="8"/>
    <x v="0"/>
    <x v="1"/>
    <n v="0"/>
    <x v="38"/>
    <x v="4"/>
    <x v="1"/>
    <n v="95"/>
    <n v="119.7"/>
    <n v="760"/>
    <n v="957.6"/>
    <n v="197.60000000000002"/>
    <x v="8"/>
    <x v="8"/>
    <x v="1"/>
  </r>
  <r>
    <d v="2022-09-20T00:00:00"/>
    <s v="P0033"/>
    <n v="6"/>
    <x v="2"/>
    <x v="0"/>
    <n v="0"/>
    <x v="38"/>
    <x v="4"/>
    <x v="1"/>
    <n v="95"/>
    <n v="119.7"/>
    <n v="570"/>
    <n v="718.2"/>
    <n v="148.20000000000005"/>
    <x v="9"/>
    <x v="8"/>
    <x v="1"/>
  </r>
  <r>
    <d v="2022-09-20T00:00:00"/>
    <s v="P0001"/>
    <n v="10"/>
    <x v="2"/>
    <x v="0"/>
    <n v="0"/>
    <x v="16"/>
    <x v="3"/>
    <x v="1"/>
    <n v="98"/>
    <n v="103.88"/>
    <n v="980"/>
    <n v="1038.8"/>
    <n v="58.799999999999955"/>
    <x v="9"/>
    <x v="8"/>
    <x v="1"/>
  </r>
  <r>
    <d v="2022-09-21T00:00:00"/>
    <s v="P0018"/>
    <n v="14"/>
    <x v="1"/>
    <x v="0"/>
    <n v="0"/>
    <x v="30"/>
    <x v="2"/>
    <x v="3"/>
    <n v="37"/>
    <n v="49.21"/>
    <n v="518"/>
    <n v="688.94"/>
    <n v="170.94000000000005"/>
    <x v="10"/>
    <x v="8"/>
    <x v="1"/>
  </r>
  <r>
    <d v="2022-09-21T00:00:00"/>
    <s v="P0026"/>
    <n v="5"/>
    <x v="2"/>
    <x v="1"/>
    <n v="0"/>
    <x v="42"/>
    <x v="4"/>
    <x v="3"/>
    <n v="18"/>
    <n v="24.66"/>
    <n v="90"/>
    <n v="123.3"/>
    <n v="33.299999999999997"/>
    <x v="10"/>
    <x v="8"/>
    <x v="1"/>
  </r>
  <r>
    <d v="2022-09-22T00:00:00"/>
    <s v="P0043"/>
    <n v="12"/>
    <x v="1"/>
    <x v="0"/>
    <n v="0"/>
    <x v="23"/>
    <x v="1"/>
    <x v="1"/>
    <n v="67"/>
    <n v="83.08"/>
    <n v="804"/>
    <n v="996.96"/>
    <n v="192.96000000000004"/>
    <x v="18"/>
    <x v="8"/>
    <x v="1"/>
  </r>
  <r>
    <d v="2022-09-23T00:00:00"/>
    <s v="P0012"/>
    <n v="12"/>
    <x v="2"/>
    <x v="0"/>
    <n v="0"/>
    <x v="35"/>
    <x v="2"/>
    <x v="1"/>
    <n v="73"/>
    <n v="94.17"/>
    <n v="876"/>
    <n v="1130.04"/>
    <n v="254.03999999999996"/>
    <x v="19"/>
    <x v="8"/>
    <x v="1"/>
  </r>
  <r>
    <d v="2022-09-24T00:00:00"/>
    <s v="P0032"/>
    <n v="14"/>
    <x v="2"/>
    <x v="0"/>
    <n v="0"/>
    <x v="18"/>
    <x v="4"/>
    <x v="1"/>
    <n v="89"/>
    <n v="117.48"/>
    <n v="1246"/>
    <n v="1644.72"/>
    <n v="398.72"/>
    <x v="27"/>
    <x v="8"/>
    <x v="1"/>
  </r>
  <r>
    <d v="2022-09-24T00:00:00"/>
    <s v="P0032"/>
    <n v="8"/>
    <x v="2"/>
    <x v="1"/>
    <n v="0"/>
    <x v="18"/>
    <x v="4"/>
    <x v="1"/>
    <n v="89"/>
    <n v="117.48"/>
    <n v="712"/>
    <n v="939.84"/>
    <n v="227.84000000000003"/>
    <x v="27"/>
    <x v="8"/>
    <x v="1"/>
  </r>
  <r>
    <d v="2022-09-27T00:00:00"/>
    <s v="P0036"/>
    <n v="4"/>
    <x v="2"/>
    <x v="1"/>
    <n v="0"/>
    <x v="43"/>
    <x v="4"/>
    <x v="1"/>
    <n v="90"/>
    <n v="96.3"/>
    <n v="360"/>
    <n v="385.2"/>
    <n v="25.199999999999989"/>
    <x v="13"/>
    <x v="8"/>
    <x v="1"/>
  </r>
  <r>
    <d v="2022-09-27T00:00:00"/>
    <s v="P0044"/>
    <n v="9"/>
    <x v="2"/>
    <x v="1"/>
    <n v="0"/>
    <x v="11"/>
    <x v="1"/>
    <x v="1"/>
    <n v="76"/>
    <n v="82.08"/>
    <n v="684"/>
    <n v="738.72"/>
    <n v="54.720000000000027"/>
    <x v="13"/>
    <x v="8"/>
    <x v="1"/>
  </r>
  <r>
    <d v="2022-09-27T00:00:00"/>
    <s v="P0038"/>
    <n v="3"/>
    <x v="0"/>
    <x v="1"/>
    <n v="0"/>
    <x v="1"/>
    <x v="1"/>
    <x v="1"/>
    <n v="72"/>
    <n v="79.92"/>
    <n v="216"/>
    <n v="239.76"/>
    <n v="23.759999999999991"/>
    <x v="13"/>
    <x v="8"/>
    <x v="1"/>
  </r>
  <r>
    <d v="2022-09-29T00:00:00"/>
    <s v="P0034"/>
    <n v="13"/>
    <x v="2"/>
    <x v="0"/>
    <n v="0"/>
    <x v="13"/>
    <x v="4"/>
    <x v="2"/>
    <n v="55"/>
    <n v="58.3"/>
    <n v="715"/>
    <n v="757.9"/>
    <n v="42.899999999999977"/>
    <x v="28"/>
    <x v="8"/>
    <x v="1"/>
  </r>
  <r>
    <d v="2022-10-03T00:00:00"/>
    <s v="P0011"/>
    <n v="5"/>
    <x v="2"/>
    <x v="1"/>
    <n v="0"/>
    <x v="31"/>
    <x v="2"/>
    <x v="2"/>
    <n v="44"/>
    <n v="48.4"/>
    <n v="220"/>
    <n v="242"/>
    <n v="22"/>
    <x v="2"/>
    <x v="9"/>
    <x v="1"/>
  </r>
  <r>
    <d v="2022-10-04T00:00:00"/>
    <s v="P0007"/>
    <n v="15"/>
    <x v="2"/>
    <x v="0"/>
    <n v="0"/>
    <x v="36"/>
    <x v="3"/>
    <x v="2"/>
    <n v="43"/>
    <n v="47.730000000000004"/>
    <n v="645"/>
    <n v="715.95"/>
    <n v="70.950000000000045"/>
    <x v="3"/>
    <x v="9"/>
    <x v="1"/>
  </r>
  <r>
    <d v="2022-10-06T00:00:00"/>
    <s v="P0035"/>
    <n v="1"/>
    <x v="2"/>
    <x v="0"/>
    <n v="0"/>
    <x v="4"/>
    <x v="4"/>
    <x v="3"/>
    <n v="5"/>
    <n v="6.7"/>
    <n v="5"/>
    <n v="6.7"/>
    <n v="1.7000000000000002"/>
    <x v="16"/>
    <x v="9"/>
    <x v="1"/>
  </r>
  <r>
    <d v="2022-10-09T00:00:00"/>
    <s v="P0038"/>
    <n v="14"/>
    <x v="1"/>
    <x v="0"/>
    <n v="0"/>
    <x v="1"/>
    <x v="1"/>
    <x v="1"/>
    <n v="72"/>
    <n v="79.92"/>
    <n v="1008"/>
    <n v="1118.8800000000001"/>
    <n v="110.88000000000011"/>
    <x v="4"/>
    <x v="9"/>
    <x v="1"/>
  </r>
  <r>
    <d v="2022-10-10T00:00:00"/>
    <s v="P0019"/>
    <n v="9"/>
    <x v="2"/>
    <x v="0"/>
    <n v="0"/>
    <x v="40"/>
    <x v="2"/>
    <x v="0"/>
    <n v="150"/>
    <n v="210"/>
    <n v="1350"/>
    <n v="1890"/>
    <n v="540"/>
    <x v="26"/>
    <x v="9"/>
    <x v="1"/>
  </r>
  <r>
    <d v="2022-10-10T00:00:00"/>
    <s v="P0044"/>
    <n v="12"/>
    <x v="1"/>
    <x v="0"/>
    <n v="0"/>
    <x v="11"/>
    <x v="1"/>
    <x v="1"/>
    <n v="76"/>
    <n v="82.08"/>
    <n v="912"/>
    <n v="984.96"/>
    <n v="72.960000000000036"/>
    <x v="26"/>
    <x v="9"/>
    <x v="1"/>
  </r>
  <r>
    <d v="2022-10-11T00:00:00"/>
    <s v="P0008"/>
    <n v="10"/>
    <x v="2"/>
    <x v="0"/>
    <n v="0"/>
    <x v="25"/>
    <x v="3"/>
    <x v="1"/>
    <n v="83"/>
    <n v="94.62"/>
    <n v="830"/>
    <n v="946.2"/>
    <n v="116.20000000000005"/>
    <x v="5"/>
    <x v="9"/>
    <x v="1"/>
  </r>
  <r>
    <d v="2022-10-13T00:00:00"/>
    <s v="P0002"/>
    <n v="15"/>
    <x v="1"/>
    <x v="0"/>
    <n v="0"/>
    <x v="29"/>
    <x v="3"/>
    <x v="1"/>
    <n v="105"/>
    <n v="142.80000000000001"/>
    <n v="1575"/>
    <n v="2142"/>
    <n v="567"/>
    <x v="22"/>
    <x v="9"/>
    <x v="1"/>
  </r>
  <r>
    <d v="2022-10-14T00:00:00"/>
    <s v="P0044"/>
    <n v="15"/>
    <x v="0"/>
    <x v="0"/>
    <n v="0"/>
    <x v="11"/>
    <x v="1"/>
    <x v="1"/>
    <n v="76"/>
    <n v="82.08"/>
    <n v="1140"/>
    <n v="1231.2"/>
    <n v="91.200000000000045"/>
    <x v="29"/>
    <x v="9"/>
    <x v="1"/>
  </r>
  <r>
    <d v="2022-10-15T00:00:00"/>
    <s v="P0015"/>
    <n v="10"/>
    <x v="2"/>
    <x v="1"/>
    <n v="0"/>
    <x v="27"/>
    <x v="2"/>
    <x v="3"/>
    <n v="12"/>
    <n v="15.719999999999999"/>
    <n v="120"/>
    <n v="157.19999999999999"/>
    <n v="37.199999999999989"/>
    <x v="17"/>
    <x v="9"/>
    <x v="1"/>
  </r>
  <r>
    <d v="2022-10-16T00:00:00"/>
    <s v="P0036"/>
    <n v="3"/>
    <x v="1"/>
    <x v="0"/>
    <n v="0"/>
    <x v="43"/>
    <x v="4"/>
    <x v="1"/>
    <n v="90"/>
    <n v="96.3"/>
    <n v="270"/>
    <n v="288.89999999999998"/>
    <n v="18.899999999999977"/>
    <x v="23"/>
    <x v="9"/>
    <x v="1"/>
  </r>
  <r>
    <d v="2022-10-23T00:00:00"/>
    <s v="P0024"/>
    <n v="14"/>
    <x v="1"/>
    <x v="1"/>
    <n v="0"/>
    <x v="0"/>
    <x v="0"/>
    <x v="0"/>
    <n v="144"/>
    <n v="156.96"/>
    <n v="2016"/>
    <n v="2197.44"/>
    <n v="181.44000000000005"/>
    <x v="19"/>
    <x v="9"/>
    <x v="1"/>
  </r>
  <r>
    <d v="2022-10-30T00:00:00"/>
    <s v="P0042"/>
    <n v="3"/>
    <x v="2"/>
    <x v="1"/>
    <n v="0"/>
    <x v="10"/>
    <x v="1"/>
    <x v="0"/>
    <n v="120"/>
    <n v="162"/>
    <n v="360"/>
    <n v="486"/>
    <n v="126"/>
    <x v="24"/>
    <x v="9"/>
    <x v="1"/>
  </r>
  <r>
    <d v="2022-10-31T00:00:00"/>
    <s v="P0038"/>
    <n v="8"/>
    <x v="2"/>
    <x v="0"/>
    <n v="0"/>
    <x v="1"/>
    <x v="1"/>
    <x v="1"/>
    <n v="72"/>
    <n v="79.92"/>
    <n v="576"/>
    <n v="639.36"/>
    <n v="63.360000000000014"/>
    <x v="25"/>
    <x v="9"/>
    <x v="1"/>
  </r>
  <r>
    <d v="2022-11-01T00:00:00"/>
    <s v="P0012"/>
    <n v="15"/>
    <x v="0"/>
    <x v="0"/>
    <n v="0"/>
    <x v="35"/>
    <x v="2"/>
    <x v="1"/>
    <n v="73"/>
    <n v="94.17"/>
    <n v="1095"/>
    <n v="1412.55"/>
    <n v="317.54999999999995"/>
    <x v="0"/>
    <x v="10"/>
    <x v="1"/>
  </r>
  <r>
    <d v="2022-11-02T00:00:00"/>
    <s v="P0015"/>
    <n v="15"/>
    <x v="0"/>
    <x v="1"/>
    <n v="0"/>
    <x v="27"/>
    <x v="2"/>
    <x v="3"/>
    <n v="12"/>
    <n v="15.719999999999999"/>
    <n v="180"/>
    <n v="235.79999999999998"/>
    <n v="55.799999999999983"/>
    <x v="1"/>
    <x v="10"/>
    <x v="1"/>
  </r>
  <r>
    <d v="2022-11-02T00:00:00"/>
    <s v="P0030"/>
    <n v="15"/>
    <x v="2"/>
    <x v="1"/>
    <n v="0"/>
    <x v="28"/>
    <x v="4"/>
    <x v="0"/>
    <n v="148"/>
    <n v="201.28"/>
    <n v="2220"/>
    <n v="3019.2"/>
    <n v="799.19999999999982"/>
    <x v="1"/>
    <x v="10"/>
    <x v="1"/>
  </r>
  <r>
    <d v="2022-11-02T00:00:00"/>
    <s v="P0035"/>
    <n v="5"/>
    <x v="2"/>
    <x v="1"/>
    <n v="0"/>
    <x v="4"/>
    <x v="4"/>
    <x v="3"/>
    <n v="5"/>
    <n v="6.7"/>
    <n v="25"/>
    <n v="33.5"/>
    <n v="8.5"/>
    <x v="1"/>
    <x v="10"/>
    <x v="1"/>
  </r>
  <r>
    <d v="2022-11-03T00:00:00"/>
    <s v="P0020"/>
    <n v="11"/>
    <x v="1"/>
    <x v="0"/>
    <n v="0"/>
    <x v="14"/>
    <x v="0"/>
    <x v="2"/>
    <n v="61"/>
    <n v="76.25"/>
    <n v="671"/>
    <n v="838.75"/>
    <n v="167.75"/>
    <x v="2"/>
    <x v="10"/>
    <x v="1"/>
  </r>
  <r>
    <d v="2022-11-04T00:00:00"/>
    <s v="P0008"/>
    <n v="10"/>
    <x v="2"/>
    <x v="0"/>
    <n v="0"/>
    <x v="25"/>
    <x v="3"/>
    <x v="1"/>
    <n v="83"/>
    <n v="94.62"/>
    <n v="830"/>
    <n v="946.2"/>
    <n v="116.20000000000005"/>
    <x v="3"/>
    <x v="10"/>
    <x v="1"/>
  </r>
  <r>
    <d v="2022-11-05T00:00:00"/>
    <s v="P0019"/>
    <n v="15"/>
    <x v="2"/>
    <x v="1"/>
    <n v="0"/>
    <x v="40"/>
    <x v="2"/>
    <x v="0"/>
    <n v="150"/>
    <n v="210"/>
    <n v="2250"/>
    <n v="3150"/>
    <n v="900"/>
    <x v="15"/>
    <x v="10"/>
    <x v="1"/>
  </r>
  <r>
    <d v="2022-11-06T00:00:00"/>
    <s v="P0043"/>
    <n v="13"/>
    <x v="2"/>
    <x v="1"/>
    <n v="0"/>
    <x v="23"/>
    <x v="1"/>
    <x v="1"/>
    <n v="67"/>
    <n v="83.08"/>
    <n v="871"/>
    <n v="1080.04"/>
    <n v="209.03999999999996"/>
    <x v="16"/>
    <x v="10"/>
    <x v="1"/>
  </r>
  <r>
    <d v="2022-11-06T00:00:00"/>
    <s v="P0015"/>
    <n v="13"/>
    <x v="1"/>
    <x v="0"/>
    <n v="0"/>
    <x v="27"/>
    <x v="2"/>
    <x v="3"/>
    <n v="12"/>
    <n v="15.719999999999999"/>
    <n v="156"/>
    <n v="204.35999999999999"/>
    <n v="48.359999999999985"/>
    <x v="16"/>
    <x v="10"/>
    <x v="1"/>
  </r>
  <r>
    <d v="2022-11-06T00:00:00"/>
    <s v="P0042"/>
    <n v="13"/>
    <x v="2"/>
    <x v="1"/>
    <n v="0"/>
    <x v="10"/>
    <x v="1"/>
    <x v="0"/>
    <n v="120"/>
    <n v="162"/>
    <n v="1560"/>
    <n v="2106"/>
    <n v="546"/>
    <x v="16"/>
    <x v="10"/>
    <x v="1"/>
  </r>
  <r>
    <d v="2022-11-07T00:00:00"/>
    <s v="P0040"/>
    <n v="13"/>
    <x v="1"/>
    <x v="1"/>
    <n v="0"/>
    <x v="17"/>
    <x v="1"/>
    <x v="1"/>
    <n v="90"/>
    <n v="115.2"/>
    <n v="1170"/>
    <n v="1497.6000000000001"/>
    <n v="327.60000000000014"/>
    <x v="20"/>
    <x v="10"/>
    <x v="1"/>
  </r>
  <r>
    <d v="2022-11-08T00:00:00"/>
    <s v="P0036"/>
    <n v="11"/>
    <x v="0"/>
    <x v="1"/>
    <n v="0"/>
    <x v="43"/>
    <x v="4"/>
    <x v="1"/>
    <n v="90"/>
    <n v="96.3"/>
    <n v="990"/>
    <n v="1059.3"/>
    <n v="69.299999999999955"/>
    <x v="21"/>
    <x v="10"/>
    <x v="1"/>
  </r>
  <r>
    <d v="2022-11-08T00:00:00"/>
    <s v="P0019"/>
    <n v="10"/>
    <x v="0"/>
    <x v="0"/>
    <n v="0"/>
    <x v="40"/>
    <x v="2"/>
    <x v="0"/>
    <n v="150"/>
    <n v="210"/>
    <n v="1500"/>
    <n v="2100"/>
    <n v="600"/>
    <x v="21"/>
    <x v="10"/>
    <x v="1"/>
  </r>
  <r>
    <d v="2022-11-09T00:00:00"/>
    <s v="P0027"/>
    <n v="8"/>
    <x v="1"/>
    <x v="1"/>
    <n v="0"/>
    <x v="26"/>
    <x v="4"/>
    <x v="2"/>
    <n v="48"/>
    <n v="57.120000000000005"/>
    <n v="384"/>
    <n v="456.96000000000004"/>
    <n v="72.960000000000036"/>
    <x v="4"/>
    <x v="10"/>
    <x v="1"/>
  </r>
  <r>
    <d v="2022-11-10T00:00:00"/>
    <s v="P0018"/>
    <n v="7"/>
    <x v="2"/>
    <x v="0"/>
    <n v="0"/>
    <x v="30"/>
    <x v="2"/>
    <x v="3"/>
    <n v="37"/>
    <n v="49.21"/>
    <n v="259"/>
    <n v="344.47"/>
    <n v="85.470000000000027"/>
    <x v="26"/>
    <x v="10"/>
    <x v="1"/>
  </r>
  <r>
    <d v="2022-11-13T00:00:00"/>
    <s v="P0027"/>
    <n v="10"/>
    <x v="0"/>
    <x v="1"/>
    <n v="0"/>
    <x v="26"/>
    <x v="4"/>
    <x v="2"/>
    <n v="48"/>
    <n v="57.120000000000005"/>
    <n v="480"/>
    <n v="571.20000000000005"/>
    <n v="91.200000000000045"/>
    <x v="22"/>
    <x v="10"/>
    <x v="1"/>
  </r>
  <r>
    <d v="2022-11-14T00:00:00"/>
    <s v="P0002"/>
    <n v="1"/>
    <x v="2"/>
    <x v="1"/>
    <n v="0"/>
    <x v="29"/>
    <x v="3"/>
    <x v="1"/>
    <n v="105"/>
    <n v="142.80000000000001"/>
    <n v="105"/>
    <n v="142.80000000000001"/>
    <n v="37.800000000000011"/>
    <x v="29"/>
    <x v="10"/>
    <x v="1"/>
  </r>
  <r>
    <d v="2022-11-15T00:00:00"/>
    <s v="P0012"/>
    <n v="14"/>
    <x v="2"/>
    <x v="1"/>
    <n v="0"/>
    <x v="35"/>
    <x v="2"/>
    <x v="1"/>
    <n v="73"/>
    <n v="94.17"/>
    <n v="1022"/>
    <n v="1318.38"/>
    <n v="296.38000000000011"/>
    <x v="17"/>
    <x v="10"/>
    <x v="1"/>
  </r>
  <r>
    <d v="2022-11-16T00:00:00"/>
    <s v="P0017"/>
    <n v="8"/>
    <x v="1"/>
    <x v="0"/>
    <n v="0"/>
    <x v="39"/>
    <x v="2"/>
    <x v="0"/>
    <n v="134"/>
    <n v="156.78"/>
    <n v="1072"/>
    <n v="1254.24"/>
    <n v="182.24"/>
    <x v="23"/>
    <x v="10"/>
    <x v="1"/>
  </r>
  <r>
    <d v="2022-11-18T00:00:00"/>
    <s v="P0034"/>
    <n v="8"/>
    <x v="2"/>
    <x v="1"/>
    <n v="0"/>
    <x v="13"/>
    <x v="4"/>
    <x v="2"/>
    <n v="55"/>
    <n v="58.3"/>
    <n v="440"/>
    <n v="466.4"/>
    <n v="26.399999999999977"/>
    <x v="7"/>
    <x v="10"/>
    <x v="1"/>
  </r>
  <r>
    <d v="2022-11-21T00:00:00"/>
    <s v="P0020"/>
    <n v="6"/>
    <x v="2"/>
    <x v="1"/>
    <n v="0"/>
    <x v="14"/>
    <x v="0"/>
    <x v="2"/>
    <n v="61"/>
    <n v="76.25"/>
    <n v="366"/>
    <n v="457.5"/>
    <n v="91.5"/>
    <x v="10"/>
    <x v="10"/>
    <x v="1"/>
  </r>
  <r>
    <d v="2022-11-23T00:00:00"/>
    <s v="P0036"/>
    <n v="12"/>
    <x v="1"/>
    <x v="0"/>
    <n v="0"/>
    <x v="43"/>
    <x v="4"/>
    <x v="1"/>
    <n v="90"/>
    <n v="96.3"/>
    <n v="1080"/>
    <n v="1155.5999999999999"/>
    <n v="75.599999999999909"/>
    <x v="19"/>
    <x v="10"/>
    <x v="1"/>
  </r>
  <r>
    <d v="2022-11-25T00:00:00"/>
    <s v="P0004"/>
    <n v="5"/>
    <x v="2"/>
    <x v="1"/>
    <n v="0"/>
    <x v="3"/>
    <x v="3"/>
    <x v="2"/>
    <n v="44"/>
    <n v="48.84"/>
    <n v="220"/>
    <n v="244.20000000000002"/>
    <n v="24.200000000000017"/>
    <x v="11"/>
    <x v="10"/>
    <x v="1"/>
  </r>
  <r>
    <d v="2022-11-26T00:00:00"/>
    <s v="P0032"/>
    <n v="5"/>
    <x v="2"/>
    <x v="0"/>
    <n v="0"/>
    <x v="18"/>
    <x v="4"/>
    <x v="1"/>
    <n v="89"/>
    <n v="117.48"/>
    <n v="445"/>
    <n v="587.4"/>
    <n v="142.39999999999998"/>
    <x v="12"/>
    <x v="10"/>
    <x v="1"/>
  </r>
  <r>
    <d v="2022-11-27T00:00:00"/>
    <s v="P0034"/>
    <n v="15"/>
    <x v="2"/>
    <x v="0"/>
    <n v="0"/>
    <x v="13"/>
    <x v="4"/>
    <x v="2"/>
    <n v="55"/>
    <n v="58.3"/>
    <n v="825"/>
    <n v="874.5"/>
    <n v="49.5"/>
    <x v="13"/>
    <x v="10"/>
    <x v="1"/>
  </r>
  <r>
    <d v="2022-11-28T00:00:00"/>
    <s v="P0031"/>
    <n v="8"/>
    <x v="2"/>
    <x v="1"/>
    <n v="0"/>
    <x v="5"/>
    <x v="4"/>
    <x v="1"/>
    <n v="93"/>
    <n v="104.16"/>
    <n v="744"/>
    <n v="833.28"/>
    <n v="89.279999999999973"/>
    <x v="14"/>
    <x v="10"/>
    <x v="1"/>
  </r>
  <r>
    <d v="2022-11-30T00:00:00"/>
    <s v="P0015"/>
    <n v="2"/>
    <x v="2"/>
    <x v="0"/>
    <n v="0"/>
    <x v="27"/>
    <x v="2"/>
    <x v="3"/>
    <n v="12"/>
    <n v="15.719999999999999"/>
    <n v="24"/>
    <n v="31.439999999999998"/>
    <n v="7.4399999999999977"/>
    <x v="24"/>
    <x v="10"/>
    <x v="1"/>
  </r>
  <r>
    <d v="2022-12-03T00:00:00"/>
    <s v="P0028"/>
    <n v="5"/>
    <x v="0"/>
    <x v="1"/>
    <n v="0"/>
    <x v="33"/>
    <x v="4"/>
    <x v="3"/>
    <n v="37"/>
    <n v="41.81"/>
    <n v="185"/>
    <n v="209.05"/>
    <n v="24.050000000000011"/>
    <x v="2"/>
    <x v="11"/>
    <x v="1"/>
  </r>
  <r>
    <d v="2022-12-04T00:00:00"/>
    <s v="P0026"/>
    <n v="10"/>
    <x v="2"/>
    <x v="1"/>
    <n v="0"/>
    <x v="42"/>
    <x v="4"/>
    <x v="3"/>
    <n v="18"/>
    <n v="24.66"/>
    <n v="180"/>
    <n v="246.6"/>
    <n v="66.599999999999994"/>
    <x v="3"/>
    <x v="11"/>
    <x v="1"/>
  </r>
  <r>
    <d v="2022-12-04T00:00:00"/>
    <s v="P0044"/>
    <n v="15"/>
    <x v="2"/>
    <x v="1"/>
    <n v="0"/>
    <x v="11"/>
    <x v="1"/>
    <x v="1"/>
    <n v="76"/>
    <n v="82.08"/>
    <n v="1140"/>
    <n v="1231.2"/>
    <n v="91.200000000000045"/>
    <x v="3"/>
    <x v="11"/>
    <x v="1"/>
  </r>
  <r>
    <d v="2022-12-07T00:00:00"/>
    <s v="P0038"/>
    <n v="12"/>
    <x v="2"/>
    <x v="1"/>
    <n v="0"/>
    <x v="1"/>
    <x v="1"/>
    <x v="1"/>
    <n v="72"/>
    <n v="79.92"/>
    <n v="864"/>
    <n v="959.04"/>
    <n v="95.039999999999964"/>
    <x v="20"/>
    <x v="11"/>
    <x v="1"/>
  </r>
  <r>
    <d v="2022-12-07T00:00:00"/>
    <s v="P0016"/>
    <n v="13"/>
    <x v="2"/>
    <x v="0"/>
    <n v="0"/>
    <x v="21"/>
    <x v="2"/>
    <x v="3"/>
    <n v="13"/>
    <n v="16.64"/>
    <n v="169"/>
    <n v="216.32"/>
    <n v="47.319999999999993"/>
    <x v="20"/>
    <x v="11"/>
    <x v="1"/>
  </r>
  <r>
    <d v="2022-12-07T00:00:00"/>
    <s v="P0038"/>
    <n v="5"/>
    <x v="2"/>
    <x v="1"/>
    <n v="0"/>
    <x v="1"/>
    <x v="1"/>
    <x v="1"/>
    <n v="72"/>
    <n v="79.92"/>
    <n v="360"/>
    <n v="399.6"/>
    <n v="39.600000000000023"/>
    <x v="20"/>
    <x v="11"/>
    <x v="1"/>
  </r>
  <r>
    <d v="2022-12-11T00:00:00"/>
    <s v="P0027"/>
    <n v="5"/>
    <x v="2"/>
    <x v="0"/>
    <n v="0"/>
    <x v="26"/>
    <x v="4"/>
    <x v="2"/>
    <n v="48"/>
    <n v="57.120000000000005"/>
    <n v="240"/>
    <n v="285.60000000000002"/>
    <n v="45.600000000000023"/>
    <x v="5"/>
    <x v="11"/>
    <x v="1"/>
  </r>
  <r>
    <d v="2022-12-11T00:00:00"/>
    <s v="P0013"/>
    <n v="9"/>
    <x v="0"/>
    <x v="0"/>
    <n v="0"/>
    <x v="2"/>
    <x v="2"/>
    <x v="1"/>
    <n v="112"/>
    <n v="122.08"/>
    <n v="1008"/>
    <n v="1098.72"/>
    <n v="90.720000000000027"/>
    <x v="5"/>
    <x v="11"/>
    <x v="1"/>
  </r>
  <r>
    <d v="2022-12-11T00:00:00"/>
    <s v="P0014"/>
    <n v="10"/>
    <x v="1"/>
    <x v="1"/>
    <n v="0"/>
    <x v="9"/>
    <x v="2"/>
    <x v="1"/>
    <n v="112"/>
    <n v="146.72"/>
    <n v="1120"/>
    <n v="1467.2"/>
    <n v="347.20000000000005"/>
    <x v="5"/>
    <x v="11"/>
    <x v="1"/>
  </r>
  <r>
    <d v="2022-12-12T00:00:00"/>
    <s v="P0030"/>
    <n v="9"/>
    <x v="0"/>
    <x v="1"/>
    <n v="0"/>
    <x v="28"/>
    <x v="4"/>
    <x v="0"/>
    <n v="148"/>
    <n v="201.28"/>
    <n v="1332"/>
    <n v="1811.52"/>
    <n v="479.52"/>
    <x v="6"/>
    <x v="11"/>
    <x v="1"/>
  </r>
  <r>
    <d v="2022-12-12T00:00:00"/>
    <s v="P0041"/>
    <n v="10"/>
    <x v="0"/>
    <x v="0"/>
    <n v="0"/>
    <x v="41"/>
    <x v="1"/>
    <x v="0"/>
    <n v="138"/>
    <n v="173.88"/>
    <n v="1380"/>
    <n v="1738.8"/>
    <n v="358.79999999999995"/>
    <x v="6"/>
    <x v="11"/>
    <x v="1"/>
  </r>
  <r>
    <d v="2022-12-14T00:00:00"/>
    <s v="P0005"/>
    <n v="4"/>
    <x v="2"/>
    <x v="1"/>
    <n v="0"/>
    <x v="24"/>
    <x v="3"/>
    <x v="0"/>
    <n v="133"/>
    <n v="155.61000000000001"/>
    <n v="532"/>
    <n v="622.44000000000005"/>
    <n v="90.440000000000055"/>
    <x v="29"/>
    <x v="11"/>
    <x v="1"/>
  </r>
  <r>
    <d v="2022-12-15T00:00:00"/>
    <s v="P0009"/>
    <n v="13"/>
    <x v="2"/>
    <x v="0"/>
    <n v="0"/>
    <x v="37"/>
    <x v="3"/>
    <x v="3"/>
    <n v="6"/>
    <n v="7.8599999999999994"/>
    <n v="78"/>
    <n v="102.17999999999999"/>
    <n v="24.179999999999993"/>
    <x v="17"/>
    <x v="11"/>
    <x v="1"/>
  </r>
  <r>
    <d v="2022-12-19T00:00:00"/>
    <s v="P0044"/>
    <n v="7"/>
    <x v="2"/>
    <x v="0"/>
    <n v="0"/>
    <x v="11"/>
    <x v="1"/>
    <x v="1"/>
    <n v="76"/>
    <n v="82.08"/>
    <n v="532"/>
    <n v="574.55999999999995"/>
    <n v="42.559999999999945"/>
    <x v="8"/>
    <x v="11"/>
    <x v="1"/>
  </r>
  <r>
    <d v="2022-12-19T00:00:00"/>
    <s v="P0011"/>
    <n v="14"/>
    <x v="2"/>
    <x v="1"/>
    <n v="0"/>
    <x v="31"/>
    <x v="2"/>
    <x v="2"/>
    <n v="44"/>
    <n v="48.4"/>
    <n v="616"/>
    <n v="677.6"/>
    <n v="61.600000000000023"/>
    <x v="8"/>
    <x v="11"/>
    <x v="1"/>
  </r>
  <r>
    <d v="2022-12-19T00:00:00"/>
    <s v="P0009"/>
    <n v="11"/>
    <x v="1"/>
    <x v="0"/>
    <n v="0"/>
    <x v="37"/>
    <x v="3"/>
    <x v="3"/>
    <n v="6"/>
    <n v="7.8599999999999994"/>
    <n v="66"/>
    <n v="86.46"/>
    <n v="20.459999999999994"/>
    <x v="8"/>
    <x v="11"/>
    <x v="1"/>
  </r>
  <r>
    <d v="2022-12-21T00:00:00"/>
    <s v="P0006"/>
    <n v="10"/>
    <x v="2"/>
    <x v="0"/>
    <n v="0"/>
    <x v="15"/>
    <x v="3"/>
    <x v="1"/>
    <n v="75"/>
    <n v="85.5"/>
    <n v="750"/>
    <n v="855"/>
    <n v="105"/>
    <x v="10"/>
    <x v="11"/>
    <x v="1"/>
  </r>
  <r>
    <d v="2022-12-29T00:00:00"/>
    <s v="P0008"/>
    <n v="15"/>
    <x v="2"/>
    <x v="0"/>
    <n v="0"/>
    <x v="25"/>
    <x v="3"/>
    <x v="1"/>
    <n v="83"/>
    <n v="94.62"/>
    <n v="1245"/>
    <n v="1419.3000000000002"/>
    <n v="174.30000000000018"/>
    <x v="28"/>
    <x v="11"/>
    <x v="1"/>
  </r>
  <r>
    <d v="2022-12-29T00:00:00"/>
    <s v="P0042"/>
    <n v="1"/>
    <x v="0"/>
    <x v="1"/>
    <n v="0"/>
    <x v="10"/>
    <x v="1"/>
    <x v="0"/>
    <n v="120"/>
    <n v="162"/>
    <n v="120"/>
    <n v="162"/>
    <n v="42"/>
    <x v="28"/>
    <x v="11"/>
    <x v="1"/>
  </r>
  <r>
    <d v="2022-12-30T00:00:00"/>
    <s v="P0041"/>
    <n v="14"/>
    <x v="2"/>
    <x v="0"/>
    <n v="0"/>
    <x v="41"/>
    <x v="1"/>
    <x v="0"/>
    <n v="138"/>
    <n v="173.88"/>
    <n v="1932"/>
    <n v="2434.3199999999997"/>
    <n v="502.31999999999971"/>
    <x v="24"/>
    <x v="11"/>
    <x v="1"/>
  </r>
  <r>
    <d v="2022-12-31T00:00:00"/>
    <s v="P0033"/>
    <n v="12"/>
    <x v="1"/>
    <x v="0"/>
    <n v="0"/>
    <x v="38"/>
    <x v="4"/>
    <x v="1"/>
    <n v="95"/>
    <n v="119.7"/>
    <n v="1140"/>
    <n v="1436.4"/>
    <n v="296.40000000000009"/>
    <x v="25"/>
    <x v="11"/>
    <x v="1"/>
  </r>
  <r>
    <d v="2022-12-31T00:00:00"/>
    <s v="P0011"/>
    <n v="6"/>
    <x v="1"/>
    <x v="0"/>
    <n v="0"/>
    <x v="31"/>
    <x v="2"/>
    <x v="2"/>
    <n v="44"/>
    <n v="48.4"/>
    <n v="264"/>
    <n v="290.39999999999998"/>
    <n v="26.399999999999977"/>
    <x v="25"/>
    <x v="11"/>
    <x v="1"/>
  </r>
  <r>
    <d v="2022-12-31T00:00:00"/>
    <s v="P0011"/>
    <n v="3"/>
    <x v="0"/>
    <x v="1"/>
    <n v="0"/>
    <x v="31"/>
    <x v="2"/>
    <x v="2"/>
    <n v="44"/>
    <n v="48.4"/>
    <n v="132"/>
    <n v="145.19999999999999"/>
    <n v="13.199999999999989"/>
    <x v="25"/>
    <x v="1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6C99127-B175-471C-A123-C2585C98CCAA}" name="PivotTable2" cacheId="22"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6" rowHeaderCaption="Month">
  <location ref="Q1:R13" firstHeaderRow="1" firstDataRow="1" firstDataCol="1"/>
  <pivotFields count="17">
    <pivotField numFmtId="14" showAll="0"/>
    <pivotField showAll="0"/>
    <pivotField dataField="1" showAll="0"/>
    <pivotField showAll="0"/>
    <pivotField showAll="0">
      <items count="3">
        <item x="1"/>
        <item x="0"/>
        <item t="default"/>
      </items>
    </pivotField>
    <pivotField numFmtId="164" showAll="0"/>
    <pivotField showAll="0">
      <items count="45">
        <item x="16"/>
        <item x="29"/>
        <item x="6"/>
        <item x="3"/>
        <item x="24"/>
        <item x="15"/>
        <item x="36"/>
        <item x="25"/>
        <item x="37"/>
        <item x="20"/>
        <item x="31"/>
        <item x="35"/>
        <item x="2"/>
        <item x="9"/>
        <item x="27"/>
        <item x="21"/>
        <item x="39"/>
        <item x="30"/>
        <item x="40"/>
        <item x="14"/>
        <item x="32"/>
        <item x="22"/>
        <item x="12"/>
        <item x="0"/>
        <item x="7"/>
        <item x="42"/>
        <item x="26"/>
        <item x="33"/>
        <item x="19"/>
        <item x="28"/>
        <item x="5"/>
        <item x="18"/>
        <item x="38"/>
        <item x="13"/>
        <item x="4"/>
        <item x="43"/>
        <item x="8"/>
        <item x="1"/>
        <item x="34"/>
        <item x="17"/>
        <item x="41"/>
        <item x="10"/>
        <item x="23"/>
        <item x="11"/>
        <item t="default"/>
      </items>
    </pivotField>
    <pivotField showAll="0"/>
    <pivotField showAll="0">
      <items count="5">
        <item x="0"/>
        <item x="1"/>
        <item x="2"/>
        <item x="3"/>
        <item t="default"/>
      </items>
    </pivotField>
    <pivotField numFmtId="165" showAll="0"/>
    <pivotField numFmtId="165" showAll="0"/>
    <pivotField numFmtId="165" showAll="0"/>
    <pivotField numFmtId="165" showAll="0"/>
    <pivotField numFmtId="165" showAll="0"/>
    <pivotField showAll="0"/>
    <pivotField axis="axisRow">
      <items count="13">
        <item x="0"/>
        <item x="1"/>
        <item x="2"/>
        <item x="3"/>
        <item x="4"/>
        <item x="5"/>
        <item x="6"/>
        <item x="7"/>
        <item x="8"/>
        <item x="9"/>
        <item x="10"/>
        <item x="11"/>
        <item t="default"/>
      </items>
    </pivotField>
    <pivotField showAll="0">
      <items count="3">
        <item x="0"/>
        <item x="1"/>
        <item t="default"/>
      </items>
    </pivotField>
  </pivotFields>
  <rowFields count="1">
    <field x="15"/>
  </rowFields>
  <rowItems count="12">
    <i>
      <x/>
    </i>
    <i>
      <x v="1"/>
    </i>
    <i>
      <x v="2"/>
    </i>
    <i>
      <x v="3"/>
    </i>
    <i>
      <x v="4"/>
    </i>
    <i>
      <x v="5"/>
    </i>
    <i>
      <x v="6"/>
    </i>
    <i>
      <x v="7"/>
    </i>
    <i>
      <x v="8"/>
    </i>
    <i>
      <x v="9"/>
    </i>
    <i>
      <x v="10"/>
    </i>
    <i>
      <x v="11"/>
    </i>
  </rowItems>
  <colItems count="1">
    <i/>
  </colItems>
  <dataFields count="1">
    <dataField name="Sum of QUANTITY" fld="2" baseField="0" baseItem="0"/>
  </dataFields>
  <chartFormats count="2">
    <chartFormat chart="1" format="0" series="1">
      <pivotArea type="data" outline="0" fieldPosition="0">
        <references count="1">
          <reference field="4294967294" count="1" selected="0">
            <x v="0"/>
          </reference>
        </references>
      </pivotArea>
    </chartFormat>
    <chartFormat chart="15"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95A7D01-6840-447A-9D97-2A24ACB53D92}" name="PivotTable13" cacheId="22"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20" rowHeaderCaption="Category">
  <location ref="AF51:AG71" firstHeaderRow="1" firstDataRow="1" firstDataCol="1"/>
  <pivotFields count="17">
    <pivotField numFmtId="14" showAll="0"/>
    <pivotField showAll="0"/>
    <pivotField showAll="0"/>
    <pivotField axis="axisRow" sortType="descending">
      <items count="4">
        <item x="2"/>
        <item x="1"/>
        <item x="0"/>
        <item t="default"/>
      </items>
      <autoSortScope>
        <pivotArea dataOnly="0" outline="0" fieldPosition="0">
          <references count="1">
            <reference field="4294967294" count="1" selected="0">
              <x v="0"/>
            </reference>
          </references>
        </pivotArea>
      </autoSortScope>
    </pivotField>
    <pivotField showAll="0">
      <items count="3">
        <item x="1"/>
        <item x="0"/>
        <item t="default"/>
      </items>
    </pivotField>
    <pivotField numFmtId="164" showAll="0"/>
    <pivotField showAll="0">
      <items count="45">
        <item x="16"/>
        <item x="29"/>
        <item x="6"/>
        <item x="3"/>
        <item x="24"/>
        <item x="15"/>
        <item x="36"/>
        <item x="25"/>
        <item x="37"/>
        <item x="20"/>
        <item x="31"/>
        <item x="35"/>
        <item x="2"/>
        <item x="9"/>
        <item x="27"/>
        <item x="21"/>
        <item x="39"/>
        <item x="30"/>
        <item x="40"/>
        <item x="14"/>
        <item x="32"/>
        <item x="22"/>
        <item x="12"/>
        <item x="0"/>
        <item x="7"/>
        <item x="42"/>
        <item x="26"/>
        <item x="33"/>
        <item x="19"/>
        <item x="28"/>
        <item x="5"/>
        <item x="18"/>
        <item x="38"/>
        <item x="13"/>
        <item x="4"/>
        <item x="43"/>
        <item x="8"/>
        <item x="1"/>
        <item x="34"/>
        <item x="17"/>
        <item x="41"/>
        <item x="10"/>
        <item x="23"/>
        <item x="11"/>
        <item t="default"/>
      </items>
    </pivotField>
    <pivotField axis="axisRow" sortType="descending" defaultSubtotal="0">
      <items count="5">
        <item x="1"/>
        <item x="4"/>
        <item x="0"/>
        <item x="2"/>
        <item x="3"/>
      </items>
      <autoSortScope>
        <pivotArea dataOnly="0" outline="0" fieldPosition="0">
          <references count="1">
            <reference field="4294967294" count="1" selected="0">
              <x v="0"/>
            </reference>
          </references>
        </pivotArea>
      </autoSortScope>
    </pivotField>
    <pivotField showAll="0">
      <items count="5">
        <item x="0"/>
        <item x="1"/>
        <item x="2"/>
        <item x="3"/>
        <item t="default"/>
      </items>
    </pivotField>
    <pivotField numFmtId="165" showAll="0"/>
    <pivotField numFmtId="165" showAll="0"/>
    <pivotField numFmtId="165" showAll="0"/>
    <pivotField dataField="1" numFmtId="165" showAll="0"/>
    <pivotField numFmtId="165" showAll="0"/>
    <pivotField showAll="0"/>
    <pivotField showAll="0">
      <items count="13">
        <item x="0"/>
        <item x="1"/>
        <item x="2"/>
        <item x="3"/>
        <item x="4"/>
        <item x="5"/>
        <item x="6"/>
        <item x="7"/>
        <item x="8"/>
        <item x="9"/>
        <item x="10"/>
        <item x="11"/>
        <item t="default"/>
      </items>
    </pivotField>
    <pivotField showAll="0">
      <items count="3">
        <item x="0"/>
        <item x="1"/>
        <item t="default"/>
      </items>
    </pivotField>
  </pivotFields>
  <rowFields count="2">
    <field x="7"/>
    <field x="3"/>
  </rowFields>
  <rowItems count="20">
    <i>
      <x v="1"/>
    </i>
    <i r="1">
      <x/>
    </i>
    <i r="1">
      <x v="1"/>
    </i>
    <i r="1">
      <x v="2"/>
    </i>
    <i>
      <x v="3"/>
    </i>
    <i r="1">
      <x/>
    </i>
    <i r="1">
      <x v="1"/>
    </i>
    <i r="1">
      <x v="2"/>
    </i>
    <i>
      <x/>
    </i>
    <i r="1">
      <x/>
    </i>
    <i r="1">
      <x v="1"/>
    </i>
    <i r="1">
      <x v="2"/>
    </i>
    <i>
      <x v="4"/>
    </i>
    <i r="1">
      <x/>
    </i>
    <i r="1">
      <x v="1"/>
    </i>
    <i r="1">
      <x v="2"/>
    </i>
    <i>
      <x v="2"/>
    </i>
    <i r="1">
      <x v="1"/>
    </i>
    <i r="1">
      <x/>
    </i>
    <i r="1">
      <x v="2"/>
    </i>
  </rowItems>
  <colItems count="1">
    <i/>
  </colItems>
  <dataFields count="1">
    <dataField name="Sum of Total Selling Value" fld="12" baseField="0" baseItem="0"/>
  </dataFields>
  <formats count="10">
    <format dxfId="14">
      <pivotArea collapsedLevelsAreSubtotals="1" fieldPosition="0">
        <references count="2">
          <reference field="3" count="0"/>
          <reference field="7" count="1" selected="0">
            <x v="1"/>
          </reference>
        </references>
      </pivotArea>
    </format>
    <format dxfId="13">
      <pivotArea collapsedLevelsAreSubtotals="1" fieldPosition="0">
        <references count="1">
          <reference field="7" count="1">
            <x v="3"/>
          </reference>
        </references>
      </pivotArea>
    </format>
    <format dxfId="12">
      <pivotArea collapsedLevelsAreSubtotals="1" fieldPosition="0">
        <references count="2">
          <reference field="3" count="0"/>
          <reference field="7" count="1" selected="0">
            <x v="3"/>
          </reference>
        </references>
      </pivotArea>
    </format>
    <format dxfId="11">
      <pivotArea collapsedLevelsAreSubtotals="1" fieldPosition="0">
        <references count="1">
          <reference field="7" count="1">
            <x v="0"/>
          </reference>
        </references>
      </pivotArea>
    </format>
    <format dxfId="10">
      <pivotArea collapsedLevelsAreSubtotals="1" fieldPosition="0">
        <references count="2">
          <reference field="3" count="0"/>
          <reference field="7" count="1" selected="0">
            <x v="0"/>
          </reference>
        </references>
      </pivotArea>
    </format>
    <format dxfId="9">
      <pivotArea collapsedLevelsAreSubtotals="1" fieldPosition="0">
        <references count="1">
          <reference field="7" count="1">
            <x v="4"/>
          </reference>
        </references>
      </pivotArea>
    </format>
    <format dxfId="8">
      <pivotArea collapsedLevelsAreSubtotals="1" fieldPosition="0">
        <references count="2">
          <reference field="3" count="0"/>
          <reference field="7" count="1" selected="0">
            <x v="4"/>
          </reference>
        </references>
      </pivotArea>
    </format>
    <format dxfId="7">
      <pivotArea collapsedLevelsAreSubtotals="1" fieldPosition="0">
        <references count="1">
          <reference field="7" count="1">
            <x v="2"/>
          </reference>
        </references>
      </pivotArea>
    </format>
    <format dxfId="6">
      <pivotArea collapsedLevelsAreSubtotals="1" fieldPosition="0">
        <references count="2">
          <reference field="3" count="0"/>
          <reference field="7" count="1" selected="0">
            <x v="2"/>
          </reference>
        </references>
      </pivotArea>
    </format>
    <format dxfId="5">
      <pivotArea collapsedLevelsAreSubtotals="1" fieldPosition="0">
        <references count="1">
          <reference field="7" count="1">
            <x v="1"/>
          </reference>
        </references>
      </pivotArea>
    </format>
  </formats>
  <chartFormats count="7">
    <chartFormat chart="1" format="0" series="1">
      <pivotArea type="data" outline="0" fieldPosition="0">
        <references count="1">
          <reference field="4294967294" count="1" selected="0">
            <x v="0"/>
          </reference>
        </references>
      </pivotArea>
    </chartFormat>
    <chartFormat chart="17" format="6" series="1">
      <pivotArea type="data" outline="0" fieldPosition="0">
        <references count="1">
          <reference field="4294967294" count="1" selected="0">
            <x v="0"/>
          </reference>
        </references>
      </pivotArea>
    </chartFormat>
    <chartFormat chart="17" format="7">
      <pivotArea type="data" outline="0" fieldPosition="0">
        <references count="3">
          <reference field="4294967294" count="1" selected="0">
            <x v="0"/>
          </reference>
          <reference field="3" count="1" selected="0">
            <x v="0"/>
          </reference>
          <reference field="7" count="1" selected="0">
            <x v="3"/>
          </reference>
        </references>
      </pivotArea>
    </chartFormat>
    <chartFormat chart="18" format="8" series="1">
      <pivotArea type="data" outline="0" fieldPosition="0">
        <references count="1">
          <reference field="4294967294" count="1" selected="0">
            <x v="0"/>
          </reference>
        </references>
      </pivotArea>
    </chartFormat>
    <chartFormat chart="18" format="9">
      <pivotArea type="data" outline="0" fieldPosition="0">
        <references count="3">
          <reference field="4294967294" count="1" selected="0">
            <x v="0"/>
          </reference>
          <reference field="3" count="1" selected="0">
            <x v="0"/>
          </reference>
          <reference field="7" count="1" selected="0">
            <x v="3"/>
          </reference>
        </references>
      </pivotArea>
    </chartFormat>
    <chartFormat chart="19" format="10" series="1">
      <pivotArea type="data" outline="0" fieldPosition="0">
        <references count="1">
          <reference field="4294967294" count="1" selected="0">
            <x v="0"/>
          </reference>
        </references>
      </pivotArea>
    </chartFormat>
    <chartFormat chart="19" format="11">
      <pivotArea type="data" outline="0" fieldPosition="0">
        <references count="3">
          <reference field="4294967294" count="1" selected="0">
            <x v="0"/>
          </reference>
          <reference field="3" count="1" selected="0">
            <x v="0"/>
          </reference>
          <reference field="7" count="1" selected="0">
            <x v="3"/>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4E2424BA-5277-499E-A0BB-C54289C54A56}" name="PivotTable6" cacheId="22"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0" rowHeaderCaption="Sales Type">
  <location ref="E148:F179" firstHeaderRow="1" firstDataRow="1" firstDataCol="1"/>
  <pivotFields count="17">
    <pivotField numFmtId="14" showAll="0"/>
    <pivotField showAll="0"/>
    <pivotField dataField="1" showAll="0"/>
    <pivotField showAll="0"/>
    <pivotField showAll="0">
      <items count="3">
        <item x="1"/>
        <item x="0"/>
        <item t="default"/>
      </items>
    </pivotField>
    <pivotField numFmtId="164" showAll="0"/>
    <pivotField showAll="0">
      <items count="45">
        <item x="16"/>
        <item x="29"/>
        <item x="6"/>
        <item x="3"/>
        <item x="24"/>
        <item x="15"/>
        <item x="36"/>
        <item x="25"/>
        <item x="37"/>
        <item x="20"/>
        <item x="31"/>
        <item x="35"/>
        <item x="2"/>
        <item x="9"/>
        <item x="27"/>
        <item x="21"/>
        <item x="39"/>
        <item x="30"/>
        <item x="40"/>
        <item x="14"/>
        <item x="32"/>
        <item x="22"/>
        <item x="12"/>
        <item x="0"/>
        <item x="7"/>
        <item x="42"/>
        <item x="26"/>
        <item x="33"/>
        <item x="19"/>
        <item x="28"/>
        <item x="5"/>
        <item x="18"/>
        <item x="38"/>
        <item x="13"/>
        <item x="4"/>
        <item x="43"/>
        <item x="8"/>
        <item x="1"/>
        <item x="34"/>
        <item x="17"/>
        <item x="41"/>
        <item x="10"/>
        <item x="23"/>
        <item x="11"/>
        <item t="default"/>
      </items>
    </pivotField>
    <pivotField showAll="0"/>
    <pivotField showAll="0">
      <items count="5">
        <item x="0"/>
        <item x="1"/>
        <item x="2"/>
        <item x="3"/>
        <item t="default"/>
      </items>
    </pivotField>
    <pivotField numFmtId="165" showAll="0"/>
    <pivotField numFmtId="165" showAll="0"/>
    <pivotField numFmtId="165" showAll="0"/>
    <pivotField numFmtId="165" showAll="0"/>
    <pivotField numFmtId="165" showAll="0"/>
    <pivotField axis="axisRow">
      <items count="32">
        <item x="0"/>
        <item x="1"/>
        <item x="2"/>
        <item x="3"/>
        <item x="15"/>
        <item x="16"/>
        <item x="20"/>
        <item x="21"/>
        <item x="4"/>
        <item x="26"/>
        <item x="5"/>
        <item x="6"/>
        <item x="22"/>
        <item x="29"/>
        <item x="17"/>
        <item x="23"/>
        <item x="30"/>
        <item x="7"/>
        <item x="8"/>
        <item x="9"/>
        <item x="10"/>
        <item x="18"/>
        <item x="19"/>
        <item x="27"/>
        <item x="11"/>
        <item x="12"/>
        <item x="13"/>
        <item x="14"/>
        <item x="28"/>
        <item x="24"/>
        <item x="25"/>
        <item t="default"/>
      </items>
    </pivotField>
    <pivotField showAll="0">
      <items count="13">
        <item x="0"/>
        <item x="1"/>
        <item x="2"/>
        <item x="3"/>
        <item x="4"/>
        <item x="5"/>
        <item x="6"/>
        <item x="7"/>
        <item x="8"/>
        <item x="9"/>
        <item x="10"/>
        <item x="11"/>
        <item t="default"/>
      </items>
    </pivotField>
    <pivotField showAll="0">
      <items count="3">
        <item x="0"/>
        <item x="1"/>
        <item t="default"/>
      </items>
    </pivotField>
  </pivotFields>
  <rowFields count="1">
    <field x="14"/>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rowItems>
  <colItems count="1">
    <i/>
  </colItems>
  <dataFields count="1">
    <dataField name="Sum of QUANTITY" fld="2" showDataAs="percentDiff" baseField="14" baseItem="1048828" numFmtId="9"/>
  </dataFields>
  <formats count="2">
    <format dxfId="28">
      <pivotArea collapsedLevelsAreSubtotals="1" fieldPosition="0">
        <references count="1">
          <reference field="14" count="30">
            <x v="1"/>
            <x v="2"/>
            <x v="3"/>
            <x v="4"/>
            <x v="5"/>
            <x v="6"/>
            <x v="7"/>
            <x v="8"/>
            <x v="9"/>
            <x v="10"/>
            <x v="11"/>
            <x v="12"/>
            <x v="13"/>
            <x v="14"/>
            <x v="15"/>
            <x v="16"/>
            <x v="17"/>
            <x v="18"/>
            <x v="19"/>
            <x v="20"/>
            <x v="21"/>
            <x v="22"/>
            <x v="23"/>
            <x v="24"/>
            <x v="25"/>
            <x v="26"/>
            <x v="27"/>
            <x v="28"/>
            <x v="29"/>
            <x v="30"/>
          </reference>
        </references>
      </pivotArea>
    </format>
    <format dxfId="2">
      <pivotArea outline="0" collapsedLevelsAreSubtotals="1" fieldPosition="0"/>
    </format>
  </formats>
  <chartFormats count="2">
    <chartFormat chart="1" format="0" series="1">
      <pivotArea type="data" outline="0" fieldPosition="0">
        <references count="1">
          <reference field="4294967294" count="1" selected="0">
            <x v="0"/>
          </reference>
        </references>
      </pivotArea>
    </chartFormat>
    <chartFormat chart="9"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B207A587-694F-4486-B0FE-AEDC1D40F7A2}" name="PivotTable3" cacheId="22"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2" rowHeaderCaption="Month">
  <location ref="O43:P55" firstHeaderRow="1" firstDataRow="1" firstDataCol="1"/>
  <pivotFields count="17">
    <pivotField numFmtId="14" showAll="0"/>
    <pivotField showAll="0"/>
    <pivotField showAll="0"/>
    <pivotField showAll="0"/>
    <pivotField showAll="0">
      <items count="3">
        <item x="1"/>
        <item x="0"/>
        <item t="default"/>
      </items>
    </pivotField>
    <pivotField numFmtId="164" showAll="0"/>
    <pivotField showAll="0">
      <items count="45">
        <item x="16"/>
        <item x="29"/>
        <item x="6"/>
        <item x="3"/>
        <item x="24"/>
        <item x="15"/>
        <item x="36"/>
        <item x="25"/>
        <item x="37"/>
        <item x="20"/>
        <item x="31"/>
        <item x="35"/>
        <item x="2"/>
        <item x="9"/>
        <item x="27"/>
        <item x="21"/>
        <item x="39"/>
        <item x="30"/>
        <item x="40"/>
        <item x="14"/>
        <item x="32"/>
        <item x="22"/>
        <item x="12"/>
        <item x="0"/>
        <item x="7"/>
        <item x="42"/>
        <item x="26"/>
        <item x="33"/>
        <item x="19"/>
        <item x="28"/>
        <item x="5"/>
        <item x="18"/>
        <item x="38"/>
        <item x="13"/>
        <item x="4"/>
        <item x="43"/>
        <item x="8"/>
        <item x="1"/>
        <item x="34"/>
        <item x="17"/>
        <item x="41"/>
        <item x="10"/>
        <item x="23"/>
        <item x="11"/>
        <item t="default"/>
      </items>
    </pivotField>
    <pivotField showAll="0"/>
    <pivotField showAll="0">
      <items count="5">
        <item x="0"/>
        <item x="1"/>
        <item x="2"/>
        <item x="3"/>
        <item t="default"/>
      </items>
    </pivotField>
    <pivotField numFmtId="165" showAll="0"/>
    <pivotField numFmtId="165" showAll="0"/>
    <pivotField numFmtId="165" showAll="0"/>
    <pivotField dataField="1" numFmtId="165" showAll="0"/>
    <pivotField numFmtId="165" showAll="0"/>
    <pivotField showAll="0"/>
    <pivotField axis="axisRow">
      <items count="13">
        <item x="0"/>
        <item x="1"/>
        <item x="2"/>
        <item x="3"/>
        <item x="4"/>
        <item x="5"/>
        <item x="6"/>
        <item x="7"/>
        <item x="8"/>
        <item x="9"/>
        <item x="10"/>
        <item x="11"/>
        <item t="default"/>
      </items>
    </pivotField>
    <pivotField showAll="0">
      <items count="3">
        <item x="0"/>
        <item x="1"/>
        <item t="default"/>
      </items>
    </pivotField>
  </pivotFields>
  <rowFields count="1">
    <field x="15"/>
  </rowFields>
  <rowItems count="12">
    <i>
      <x/>
    </i>
    <i>
      <x v="1"/>
    </i>
    <i>
      <x v="2"/>
    </i>
    <i>
      <x v="3"/>
    </i>
    <i>
      <x v="4"/>
    </i>
    <i>
      <x v="5"/>
    </i>
    <i>
      <x v="6"/>
    </i>
    <i>
      <x v="7"/>
    </i>
    <i>
      <x v="8"/>
    </i>
    <i>
      <x v="9"/>
    </i>
    <i>
      <x v="10"/>
    </i>
    <i>
      <x v="11"/>
    </i>
  </rowItems>
  <colItems count="1">
    <i/>
  </colItems>
  <dataFields count="1">
    <dataField name="Selling MOM" fld="12" showDataAs="percentDiff" baseField="15" baseItem="1048828" numFmtId="164"/>
  </dataFields>
  <formats count="1">
    <format dxfId="0">
      <pivotArea outline="0" collapsedLevelsAreSubtotals="1" fieldPosition="0"/>
    </format>
  </formats>
  <chartFormats count="6">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15" count="1" selected="0">
            <x v="3"/>
          </reference>
        </references>
      </pivotArea>
    </chartFormat>
    <chartFormat chart="2" format="2">
      <pivotArea type="data" outline="0" fieldPosition="0">
        <references count="2">
          <reference field="4294967294" count="1" selected="0">
            <x v="0"/>
          </reference>
          <reference field="15" count="1" selected="0">
            <x v="5"/>
          </reference>
        </references>
      </pivotArea>
    </chartFormat>
    <chartFormat chart="2" format="3">
      <pivotArea type="data" outline="0" fieldPosition="0">
        <references count="2">
          <reference field="4294967294" count="1" selected="0">
            <x v="0"/>
          </reference>
          <reference field="15" count="1" selected="0">
            <x v="8"/>
          </reference>
        </references>
      </pivotArea>
    </chartFormat>
    <chartFormat chart="2" format="4">
      <pivotArea type="data" outline="0" fieldPosition="0">
        <references count="2">
          <reference field="4294967294" count="1" selected="0">
            <x v="0"/>
          </reference>
          <reference field="15" count="1" selected="0">
            <x v="9"/>
          </reference>
        </references>
      </pivotArea>
    </chartFormat>
    <chartFormat chart="11" format="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9961CD44-3FFB-4D5A-9706-DBD6B179E392}" name="Category" cacheId="22"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rowHeaderCaption="Category">
  <location ref="AE1:AF6" firstHeaderRow="1" firstDataRow="1" firstDataCol="1"/>
  <pivotFields count="17">
    <pivotField numFmtId="14" showAll="0"/>
    <pivotField showAll="0"/>
    <pivotField showAll="0"/>
    <pivotField showAll="0"/>
    <pivotField showAll="0">
      <items count="3">
        <item x="1"/>
        <item x="0"/>
        <item t="default"/>
      </items>
    </pivotField>
    <pivotField numFmtId="164" showAll="0"/>
    <pivotField showAll="0">
      <items count="45">
        <item x="16"/>
        <item x="29"/>
        <item x="6"/>
        <item x="3"/>
        <item x="24"/>
        <item x="15"/>
        <item x="36"/>
        <item x="25"/>
        <item x="37"/>
        <item x="20"/>
        <item x="31"/>
        <item x="35"/>
        <item x="2"/>
        <item x="9"/>
        <item x="27"/>
        <item x="21"/>
        <item x="39"/>
        <item x="30"/>
        <item x="40"/>
        <item x="14"/>
        <item x="32"/>
        <item x="22"/>
        <item x="12"/>
        <item x="0"/>
        <item x="7"/>
        <item x="42"/>
        <item x="26"/>
        <item x="33"/>
        <item x="19"/>
        <item x="28"/>
        <item x="5"/>
        <item x="18"/>
        <item x="38"/>
        <item x="13"/>
        <item x="4"/>
        <item x="43"/>
        <item x="8"/>
        <item x="1"/>
        <item x="34"/>
        <item x="17"/>
        <item x="41"/>
        <item x="10"/>
        <item x="23"/>
        <item x="11"/>
        <item t="default"/>
      </items>
    </pivotField>
    <pivotField axis="axisRow" defaultSubtotal="0">
      <items count="5">
        <item x="3"/>
        <item x="2"/>
        <item x="0"/>
        <item x="4"/>
        <item x="1"/>
      </items>
    </pivotField>
    <pivotField showAll="0">
      <items count="5">
        <item x="0"/>
        <item x="1"/>
        <item x="2"/>
        <item x="3"/>
        <item t="default"/>
      </items>
    </pivotField>
    <pivotField numFmtId="165" showAll="0"/>
    <pivotField numFmtId="165" showAll="0"/>
    <pivotField numFmtId="165" showAll="0"/>
    <pivotField dataField="1" numFmtId="165" showAll="0"/>
    <pivotField numFmtId="165" showAll="0"/>
    <pivotField showAll="0"/>
    <pivotField showAll="0">
      <items count="13">
        <item x="0"/>
        <item x="1"/>
        <item x="2"/>
        <item x="3"/>
        <item x="4"/>
        <item x="5"/>
        <item x="6"/>
        <item x="7"/>
        <item x="8"/>
        <item x="9"/>
        <item x="10"/>
        <item x="11"/>
        <item t="default"/>
      </items>
    </pivotField>
    <pivotField showAll="0">
      <items count="3">
        <item x="0"/>
        <item x="1"/>
        <item t="default"/>
      </items>
    </pivotField>
  </pivotFields>
  <rowFields count="1">
    <field x="7"/>
  </rowFields>
  <rowItems count="5">
    <i>
      <x/>
    </i>
    <i>
      <x v="1"/>
    </i>
    <i>
      <x v="2"/>
    </i>
    <i>
      <x v="3"/>
    </i>
    <i>
      <x v="4"/>
    </i>
  </rowItems>
  <colItems count="1">
    <i/>
  </colItems>
  <dataFields count="1">
    <dataField name="Sum of Total Selling Value" fld="12" baseField="0" baseItem="0" numFmtId="170"/>
  </dataFields>
  <formats count="1">
    <format dxfId="4">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6BEF658D-211C-4E06-B765-BCFFFD6BD65F}" name="PivotTable7" cacheId="22"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8" rowHeaderCaption="Sales type">
  <location ref="AC27:AE30" firstHeaderRow="0" firstDataRow="1" firstDataCol="1"/>
  <pivotFields count="17">
    <pivotField numFmtId="14" showAll="0"/>
    <pivotField showAll="0"/>
    <pivotField showAll="0"/>
    <pivotField axis="axisRow">
      <items count="4">
        <item x="2"/>
        <item x="1"/>
        <item x="0"/>
        <item t="default"/>
      </items>
    </pivotField>
    <pivotField showAll="0">
      <items count="3">
        <item x="1"/>
        <item x="0"/>
        <item t="default"/>
      </items>
    </pivotField>
    <pivotField numFmtId="164" showAll="0"/>
    <pivotField showAll="0">
      <items count="45">
        <item x="16"/>
        <item x="29"/>
        <item x="6"/>
        <item x="3"/>
        <item x="24"/>
        <item x="15"/>
        <item x="36"/>
        <item x="25"/>
        <item x="37"/>
        <item x="20"/>
        <item x="31"/>
        <item x="35"/>
        <item x="2"/>
        <item x="9"/>
        <item x="27"/>
        <item x="21"/>
        <item x="39"/>
        <item x="30"/>
        <item x="40"/>
        <item x="14"/>
        <item x="32"/>
        <item x="22"/>
        <item x="12"/>
        <item x="0"/>
        <item x="7"/>
        <item x="42"/>
        <item x="26"/>
        <item x="33"/>
        <item x="19"/>
        <item x="28"/>
        <item x="5"/>
        <item x="18"/>
        <item x="38"/>
        <item x="13"/>
        <item x="4"/>
        <item x="43"/>
        <item x="8"/>
        <item x="1"/>
        <item x="34"/>
        <item x="17"/>
        <item x="41"/>
        <item x="10"/>
        <item x="23"/>
        <item x="11"/>
        <item t="default"/>
      </items>
    </pivotField>
    <pivotField showAll="0" defaultSubtotal="0"/>
    <pivotField showAll="0">
      <items count="5">
        <item x="0"/>
        <item x="1"/>
        <item x="2"/>
        <item x="3"/>
        <item t="default"/>
      </items>
    </pivotField>
    <pivotField numFmtId="165" showAll="0"/>
    <pivotField numFmtId="165" showAll="0"/>
    <pivotField numFmtId="165" showAll="0"/>
    <pivotField dataField="1" numFmtId="165" showAll="0"/>
    <pivotField dataField="1" numFmtId="165" showAll="0"/>
    <pivotField showAll="0"/>
    <pivotField showAll="0">
      <items count="13">
        <item x="0"/>
        <item x="1"/>
        <item x="2"/>
        <item x="3"/>
        <item x="4"/>
        <item x="5"/>
        <item x="6"/>
        <item x="7"/>
        <item x="8"/>
        <item x="9"/>
        <item x="10"/>
        <item x="11"/>
        <item t="default"/>
      </items>
    </pivotField>
    <pivotField showAll="0">
      <items count="3">
        <item x="0"/>
        <item x="1"/>
        <item t="default"/>
      </items>
    </pivotField>
  </pivotFields>
  <rowFields count="1">
    <field x="3"/>
  </rowFields>
  <rowItems count="3">
    <i>
      <x/>
    </i>
    <i>
      <x v="1"/>
    </i>
    <i>
      <x v="2"/>
    </i>
  </rowItems>
  <colFields count="1">
    <field x="-2"/>
  </colFields>
  <colItems count="2">
    <i>
      <x/>
    </i>
    <i i="1">
      <x v="1"/>
    </i>
  </colItems>
  <dataFields count="2">
    <dataField name="Sales" fld="12" baseField="0" baseItem="0"/>
    <dataField name=" Profit" fld="13" baseField="0" baseItem="0"/>
  </dataFields>
  <formats count="1">
    <format dxfId="15">
      <pivotArea outline="0" collapsedLevelsAreSubtotals="1" fieldPosition="0"/>
    </format>
  </formats>
  <chartFormats count="7">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7" format="14" series="1">
      <pivotArea type="data" outline="0" fieldPosition="0">
        <references count="1">
          <reference field="4294967294" count="1" selected="0">
            <x v="0"/>
          </reference>
        </references>
      </pivotArea>
    </chartFormat>
    <chartFormat chart="7" format="15" series="1">
      <pivotArea type="data" outline="0" fieldPosition="0">
        <references count="1">
          <reference field="4294967294" count="1" selected="0">
            <x v="1"/>
          </reference>
        </references>
      </pivotArea>
    </chartFormat>
    <chartFormat chart="7" format="16">
      <pivotArea type="data" outline="0" fieldPosition="0">
        <references count="2">
          <reference field="4294967294" count="1" selected="0">
            <x v="1"/>
          </reference>
          <reference field="3" count="1" selected="0">
            <x v="0"/>
          </reference>
        </references>
      </pivotArea>
    </chartFormat>
    <chartFormat chart="7" format="17">
      <pivotArea type="data" outline="0" fieldPosition="0">
        <references count="2">
          <reference field="4294967294" count="1" selected="0">
            <x v="1"/>
          </reference>
          <reference field="3" count="1" selected="0">
            <x v="1"/>
          </reference>
        </references>
      </pivotArea>
    </chartFormat>
    <chartFormat chart="7" format="18">
      <pivotArea type="data" outline="0" fieldPosition="0">
        <references count="2">
          <reference field="4294967294" count="1" selected="0">
            <x v="1"/>
          </reference>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C7939A46-897C-4DB0-BA4E-5D5AF0C92A35}" name="Monthly" cacheId="22"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rowHeaderCaption="Month">
  <location ref="J1:N13" firstHeaderRow="0" firstDataRow="1" firstDataCol="1"/>
  <pivotFields count="17">
    <pivotField numFmtId="14" showAll="0"/>
    <pivotField showAll="0"/>
    <pivotField dataField="1" showAll="0"/>
    <pivotField showAll="0"/>
    <pivotField showAll="0">
      <items count="3">
        <item x="1"/>
        <item x="0"/>
        <item t="default"/>
      </items>
    </pivotField>
    <pivotField numFmtId="164" showAll="0"/>
    <pivotField showAll="0">
      <items count="45">
        <item x="16"/>
        <item x="29"/>
        <item x="6"/>
        <item x="3"/>
        <item x="24"/>
        <item x="15"/>
        <item x="36"/>
        <item x="25"/>
        <item x="37"/>
        <item x="20"/>
        <item x="31"/>
        <item x="35"/>
        <item x="2"/>
        <item x="9"/>
        <item x="27"/>
        <item x="21"/>
        <item x="39"/>
        <item x="30"/>
        <item x="40"/>
        <item x="14"/>
        <item x="32"/>
        <item x="22"/>
        <item x="12"/>
        <item x="0"/>
        <item x="7"/>
        <item x="42"/>
        <item x="26"/>
        <item x="33"/>
        <item x="19"/>
        <item x="28"/>
        <item x="5"/>
        <item x="18"/>
        <item x="38"/>
        <item x="13"/>
        <item x="4"/>
        <item x="43"/>
        <item x="8"/>
        <item x="1"/>
        <item x="34"/>
        <item x="17"/>
        <item x="41"/>
        <item x="10"/>
        <item x="23"/>
        <item x="11"/>
        <item t="default"/>
      </items>
    </pivotField>
    <pivotField showAll="0"/>
    <pivotField showAll="0">
      <items count="5">
        <item x="0"/>
        <item x="1"/>
        <item x="2"/>
        <item x="3"/>
        <item t="default"/>
      </items>
    </pivotField>
    <pivotField numFmtId="165" showAll="0"/>
    <pivotField numFmtId="165" showAll="0"/>
    <pivotField dataField="1" numFmtId="165" showAll="0"/>
    <pivotField dataField="1" numFmtId="165" showAll="0"/>
    <pivotField dataField="1" numFmtId="165" showAll="0"/>
    <pivotField showAll="0"/>
    <pivotField axis="axisRow">
      <items count="13">
        <item x="0"/>
        <item x="1"/>
        <item x="2"/>
        <item x="3"/>
        <item x="4"/>
        <item x="5"/>
        <item x="6"/>
        <item x="7"/>
        <item x="8"/>
        <item x="9"/>
        <item x="10"/>
        <item x="11"/>
        <item t="default"/>
      </items>
    </pivotField>
    <pivotField showAll="0">
      <items count="3">
        <item x="0"/>
        <item x="1"/>
        <item t="default"/>
      </items>
    </pivotField>
  </pivotFields>
  <rowFields count="1">
    <field x="15"/>
  </rowFields>
  <rowItems count="12">
    <i>
      <x/>
    </i>
    <i>
      <x v="1"/>
    </i>
    <i>
      <x v="2"/>
    </i>
    <i>
      <x v="3"/>
    </i>
    <i>
      <x v="4"/>
    </i>
    <i>
      <x v="5"/>
    </i>
    <i>
      <x v="6"/>
    </i>
    <i>
      <x v="7"/>
    </i>
    <i>
      <x v="8"/>
    </i>
    <i>
      <x v="9"/>
    </i>
    <i>
      <x v="10"/>
    </i>
    <i>
      <x v="11"/>
    </i>
  </rowItems>
  <colFields count="1">
    <field x="-2"/>
  </colFields>
  <colItems count="4">
    <i>
      <x/>
    </i>
    <i i="1">
      <x v="1"/>
    </i>
    <i i="2">
      <x v="2"/>
    </i>
    <i i="3">
      <x v="3"/>
    </i>
  </colItems>
  <dataFields count="4">
    <dataField name="Sum of Total Selling Value" fld="12" baseField="0" baseItem="0"/>
    <dataField name="Sum of Total Buying Value" fld="11" baseField="0" baseItem="0"/>
    <dataField name="Sum of QUANTITY" fld="2" baseField="0" baseItem="0"/>
    <dataField name="Sum of Profit" fld="1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CB717655-D073-4AC5-843E-4DD7812D449F}" name="PivotTable10" cacheId="22"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6" rowHeaderCaption="Category">
  <location ref="X3:Y13" firstHeaderRow="1" firstDataRow="1" firstDataCol="1"/>
  <pivotFields count="17">
    <pivotField numFmtId="14" showAll="0"/>
    <pivotField showAll="0"/>
    <pivotField showAll="0"/>
    <pivotField showAll="0"/>
    <pivotField showAll="0">
      <items count="3">
        <item x="1"/>
        <item x="0"/>
        <item t="default"/>
      </items>
    </pivotField>
    <pivotField numFmtId="164" showAll="0"/>
    <pivotField axis="axisRow" measureFilter="1" sortType="descending">
      <items count="45">
        <item x="11"/>
        <item x="23"/>
        <item x="10"/>
        <item x="41"/>
        <item x="17"/>
        <item x="34"/>
        <item x="1"/>
        <item x="8"/>
        <item x="43"/>
        <item x="4"/>
        <item x="13"/>
        <item x="38"/>
        <item x="18"/>
        <item x="5"/>
        <item x="28"/>
        <item x="19"/>
        <item x="33"/>
        <item x="26"/>
        <item x="42"/>
        <item x="7"/>
        <item x="0"/>
        <item x="12"/>
        <item x="22"/>
        <item x="32"/>
        <item x="14"/>
        <item x="40"/>
        <item x="30"/>
        <item x="39"/>
        <item x="21"/>
        <item x="27"/>
        <item x="2"/>
        <item x="9"/>
        <item x="35"/>
        <item x="31"/>
        <item x="20"/>
        <item x="37"/>
        <item x="25"/>
        <item x="36"/>
        <item x="15"/>
        <item x="24"/>
        <item x="3"/>
        <item x="6"/>
        <item x="29"/>
        <item x="16"/>
        <item t="default"/>
      </items>
      <autoSortScope>
        <pivotArea dataOnly="0" outline="0" fieldPosition="0">
          <references count="1">
            <reference field="4294967294" count="1" selected="0">
              <x v="0"/>
            </reference>
          </references>
        </pivotArea>
      </autoSortScope>
    </pivotField>
    <pivotField showAll="0" defaultSubtotal="0"/>
    <pivotField showAll="0">
      <items count="5">
        <item x="0"/>
        <item x="1"/>
        <item x="2"/>
        <item x="3"/>
        <item t="default"/>
      </items>
    </pivotField>
    <pivotField numFmtId="165" showAll="0"/>
    <pivotField numFmtId="165" showAll="0"/>
    <pivotField numFmtId="165" showAll="0"/>
    <pivotField dataField="1" numFmtId="165" showAll="0"/>
    <pivotField numFmtId="165" showAll="0"/>
    <pivotField showAll="0"/>
    <pivotField showAll="0">
      <items count="13">
        <item x="0"/>
        <item x="1"/>
        <item x="2"/>
        <item x="3"/>
        <item x="4"/>
        <item x="5"/>
        <item x="6"/>
        <item x="7"/>
        <item x="8"/>
        <item x="9"/>
        <item x="10"/>
        <item x="11"/>
        <item t="default"/>
      </items>
    </pivotField>
    <pivotField showAll="0">
      <items count="3">
        <item x="0"/>
        <item x="1"/>
        <item t="default"/>
      </items>
    </pivotField>
  </pivotFields>
  <rowFields count="1">
    <field x="6"/>
  </rowFields>
  <rowItems count="10">
    <i>
      <x v="3"/>
    </i>
    <i>
      <x v="14"/>
    </i>
    <i>
      <x v="2"/>
    </i>
    <i>
      <x v="25"/>
    </i>
    <i>
      <x v="34"/>
    </i>
    <i>
      <x/>
    </i>
    <i>
      <x v="12"/>
    </i>
    <i>
      <x v="39"/>
    </i>
    <i>
      <x v="11"/>
    </i>
    <i>
      <x v="42"/>
    </i>
  </rowItems>
  <colItems count="1">
    <i/>
  </colItems>
  <dataFields count="1">
    <dataField name="Sum of Total Selling Value" fld="12" baseField="0" baseItem="0" numFmtId="170"/>
  </dataFields>
  <formats count="1">
    <format dxfId="16">
      <pivotArea outline="0" collapsedLevelsAreSubtotals="1" fieldPosition="0"/>
    </format>
  </formats>
  <chartFormats count="3">
    <chartFormat chart="1" format="0"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6"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F99E1D1-8940-4612-9E94-FACCDECE666F}" name="SumSellingDay" cacheId="22"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 rowHeaderCaption="Day">
  <location ref="A3:C34" firstHeaderRow="0" firstDataRow="1" firstDataCol="1"/>
  <pivotFields count="17">
    <pivotField numFmtId="14" showAll="0"/>
    <pivotField showAll="0"/>
    <pivotField showAll="0"/>
    <pivotField showAll="0"/>
    <pivotField showAll="0">
      <items count="3">
        <item x="1"/>
        <item x="0"/>
        <item t="default"/>
      </items>
    </pivotField>
    <pivotField numFmtId="164" showAll="0"/>
    <pivotField showAll="0">
      <items count="45">
        <item x="16"/>
        <item x="29"/>
        <item x="6"/>
        <item x="3"/>
        <item x="24"/>
        <item x="15"/>
        <item x="36"/>
        <item x="25"/>
        <item x="37"/>
        <item x="20"/>
        <item x="31"/>
        <item x="35"/>
        <item x="2"/>
        <item x="9"/>
        <item x="27"/>
        <item x="21"/>
        <item x="39"/>
        <item x="30"/>
        <item x="40"/>
        <item x="14"/>
        <item x="32"/>
        <item x="22"/>
        <item x="12"/>
        <item x="0"/>
        <item x="7"/>
        <item x="42"/>
        <item x="26"/>
        <item x="33"/>
        <item x="19"/>
        <item x="28"/>
        <item x="5"/>
        <item x="18"/>
        <item x="38"/>
        <item x="13"/>
        <item x="4"/>
        <item x="43"/>
        <item x="8"/>
        <item x="1"/>
        <item x="34"/>
        <item x="17"/>
        <item x="41"/>
        <item x="10"/>
        <item x="23"/>
        <item x="11"/>
        <item t="default"/>
      </items>
    </pivotField>
    <pivotField showAll="0"/>
    <pivotField showAll="0">
      <items count="5">
        <item x="0"/>
        <item x="1"/>
        <item x="2"/>
        <item x="3"/>
        <item t="default"/>
      </items>
    </pivotField>
    <pivotField numFmtId="165" showAll="0"/>
    <pivotField numFmtId="165" showAll="0"/>
    <pivotField numFmtId="165" showAll="0"/>
    <pivotField dataField="1" numFmtId="165" showAll="0"/>
    <pivotField dataField="1" numFmtId="165" showAll="0"/>
    <pivotField axis="axisRow">
      <items count="32">
        <item x="0"/>
        <item x="1"/>
        <item x="2"/>
        <item x="3"/>
        <item x="15"/>
        <item x="16"/>
        <item x="20"/>
        <item x="21"/>
        <item x="4"/>
        <item x="26"/>
        <item x="5"/>
        <item x="6"/>
        <item x="22"/>
        <item x="29"/>
        <item x="17"/>
        <item x="23"/>
        <item x="30"/>
        <item x="7"/>
        <item x="8"/>
        <item x="9"/>
        <item x="10"/>
        <item x="18"/>
        <item x="19"/>
        <item x="27"/>
        <item x="11"/>
        <item x="12"/>
        <item x="13"/>
        <item x="14"/>
        <item x="28"/>
        <item x="24"/>
        <item x="25"/>
        <item t="default"/>
      </items>
    </pivotField>
    <pivotField showAll="0">
      <items count="13">
        <item x="0"/>
        <item x="1"/>
        <item x="2"/>
        <item x="3"/>
        <item x="4"/>
        <item x="5"/>
        <item x="6"/>
        <item x="7"/>
        <item x="8"/>
        <item x="9"/>
        <item x="10"/>
        <item x="11"/>
        <item t="default"/>
      </items>
    </pivotField>
    <pivotField showAll="0">
      <items count="3">
        <item x="0"/>
        <item x="1"/>
        <item t="default"/>
      </items>
    </pivotField>
  </pivotFields>
  <rowFields count="1">
    <field x="14"/>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rowItems>
  <colFields count="1">
    <field x="-2"/>
  </colFields>
  <colItems count="2">
    <i>
      <x/>
    </i>
    <i i="1">
      <x v="1"/>
    </i>
  </colItems>
  <dataFields count="2">
    <dataField name="Sum of Total Selling Value" fld="12" baseField="0" baseItem="0" numFmtId="166"/>
    <dataField name="Sum of Profit" fld="13" baseField="0" baseItem="0"/>
  </dataFields>
  <formats count="1">
    <format dxfId="17">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D28C1C4-13C8-426B-B41D-B6258A0AB3EA}" name="PivotTable5" cacheId="22"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0" rowHeaderCaption="Sales Type">
  <location ref="A148:B179" firstHeaderRow="1" firstDataRow="1" firstDataCol="1"/>
  <pivotFields count="17">
    <pivotField numFmtId="14" showAll="0"/>
    <pivotField showAll="0"/>
    <pivotField dataField="1" showAll="0"/>
    <pivotField showAll="0"/>
    <pivotField showAll="0">
      <items count="3">
        <item x="1"/>
        <item x="0"/>
        <item t="default"/>
      </items>
    </pivotField>
    <pivotField numFmtId="164" showAll="0"/>
    <pivotField showAll="0">
      <items count="45">
        <item x="16"/>
        <item x="29"/>
        <item x="6"/>
        <item x="3"/>
        <item x="24"/>
        <item x="15"/>
        <item x="36"/>
        <item x="25"/>
        <item x="37"/>
        <item x="20"/>
        <item x="31"/>
        <item x="35"/>
        <item x="2"/>
        <item x="9"/>
        <item x="27"/>
        <item x="21"/>
        <item x="39"/>
        <item x="30"/>
        <item x="40"/>
        <item x="14"/>
        <item x="32"/>
        <item x="22"/>
        <item x="12"/>
        <item x="0"/>
        <item x="7"/>
        <item x="42"/>
        <item x="26"/>
        <item x="33"/>
        <item x="19"/>
        <item x="28"/>
        <item x="5"/>
        <item x="18"/>
        <item x="38"/>
        <item x="13"/>
        <item x="4"/>
        <item x="43"/>
        <item x="8"/>
        <item x="1"/>
        <item x="34"/>
        <item x="17"/>
        <item x="41"/>
        <item x="10"/>
        <item x="23"/>
        <item x="11"/>
        <item t="default"/>
      </items>
    </pivotField>
    <pivotField showAll="0"/>
    <pivotField showAll="0">
      <items count="5">
        <item x="0"/>
        <item x="1"/>
        <item x="2"/>
        <item x="3"/>
        <item t="default"/>
      </items>
    </pivotField>
    <pivotField numFmtId="165" showAll="0"/>
    <pivotField numFmtId="165" showAll="0"/>
    <pivotField numFmtId="165" showAll="0"/>
    <pivotField numFmtId="165" showAll="0"/>
    <pivotField numFmtId="165" showAll="0"/>
    <pivotField axis="axisRow">
      <items count="32">
        <item x="0"/>
        <item x="1"/>
        <item x="2"/>
        <item x="3"/>
        <item x="15"/>
        <item x="16"/>
        <item x="20"/>
        <item x="21"/>
        <item x="4"/>
        <item x="26"/>
        <item x="5"/>
        <item x="6"/>
        <item x="22"/>
        <item x="29"/>
        <item x="17"/>
        <item x="23"/>
        <item x="30"/>
        <item x="7"/>
        <item x="8"/>
        <item x="9"/>
        <item x="10"/>
        <item x="18"/>
        <item x="19"/>
        <item x="27"/>
        <item x="11"/>
        <item x="12"/>
        <item x="13"/>
        <item x="14"/>
        <item x="28"/>
        <item x="24"/>
        <item x="25"/>
        <item t="default"/>
      </items>
    </pivotField>
    <pivotField showAll="0">
      <items count="13">
        <item x="0"/>
        <item x="1"/>
        <item x="2"/>
        <item x="3"/>
        <item x="4"/>
        <item x="5"/>
        <item x="6"/>
        <item x="7"/>
        <item x="8"/>
        <item x="9"/>
        <item x="10"/>
        <item x="11"/>
        <item t="default"/>
      </items>
    </pivotField>
    <pivotField showAll="0">
      <items count="3">
        <item x="0"/>
        <item x="1"/>
        <item t="default"/>
      </items>
    </pivotField>
  </pivotFields>
  <rowFields count="1">
    <field x="14"/>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rowItems>
  <colItems count="1">
    <i/>
  </colItems>
  <dataFields count="1">
    <dataField name="Sum of QUANTITY" fld="2" baseField="0" baseItem="0" numFmtId="167"/>
  </dataFields>
  <formats count="1">
    <format dxfId="18">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9"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1DF4C87-B84E-4611-BDC1-12D295A10B87}" name="PivotTable11" cacheId="22"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0" rowHeaderCaption="Payment mode">
  <location ref="AC43:AD45" firstHeaderRow="1" firstDataRow="1" firstDataCol="1"/>
  <pivotFields count="17">
    <pivotField numFmtId="14" showAll="0"/>
    <pivotField showAll="0"/>
    <pivotField showAll="0"/>
    <pivotField showAll="0"/>
    <pivotField axis="axisRow">
      <items count="3">
        <item x="1"/>
        <item x="0"/>
        <item t="default"/>
      </items>
    </pivotField>
    <pivotField numFmtId="164" showAll="0"/>
    <pivotField showAll="0">
      <items count="45">
        <item x="16"/>
        <item x="29"/>
        <item x="6"/>
        <item x="3"/>
        <item x="24"/>
        <item x="15"/>
        <item x="36"/>
        <item x="25"/>
        <item x="37"/>
        <item x="20"/>
        <item x="31"/>
        <item x="35"/>
        <item x="2"/>
        <item x="9"/>
        <item x="27"/>
        <item x="21"/>
        <item x="39"/>
        <item x="30"/>
        <item x="40"/>
        <item x="14"/>
        <item x="32"/>
        <item x="22"/>
        <item x="12"/>
        <item x="0"/>
        <item x="7"/>
        <item x="42"/>
        <item x="26"/>
        <item x="33"/>
        <item x="19"/>
        <item x="28"/>
        <item x="5"/>
        <item x="18"/>
        <item x="38"/>
        <item x="13"/>
        <item x="4"/>
        <item x="43"/>
        <item x="8"/>
        <item x="1"/>
        <item x="34"/>
        <item x="17"/>
        <item x="41"/>
        <item x="10"/>
        <item x="23"/>
        <item x="11"/>
        <item t="default"/>
      </items>
    </pivotField>
    <pivotField showAll="0" defaultSubtotal="0"/>
    <pivotField showAll="0">
      <items count="5">
        <item x="0"/>
        <item x="1"/>
        <item x="2"/>
        <item x="3"/>
        <item t="default"/>
      </items>
    </pivotField>
    <pivotField numFmtId="165" showAll="0"/>
    <pivotField numFmtId="165" showAll="0"/>
    <pivotField numFmtId="165" showAll="0"/>
    <pivotField dataField="1" numFmtId="165" showAll="0"/>
    <pivotField numFmtId="165" showAll="0"/>
    <pivotField showAll="0"/>
    <pivotField showAll="0">
      <items count="13">
        <item x="0"/>
        <item x="1"/>
        <item x="2"/>
        <item x="3"/>
        <item x="4"/>
        <item x="5"/>
        <item x="6"/>
        <item x="7"/>
        <item x="8"/>
        <item x="9"/>
        <item x="10"/>
        <item x="11"/>
        <item t="default"/>
      </items>
    </pivotField>
    <pivotField showAll="0">
      <items count="3">
        <item x="0"/>
        <item x="1"/>
        <item t="default"/>
      </items>
    </pivotField>
  </pivotFields>
  <rowFields count="1">
    <field x="4"/>
  </rowFields>
  <rowItems count="2">
    <i>
      <x/>
    </i>
    <i>
      <x v="1"/>
    </i>
  </rowItems>
  <colItems count="1">
    <i/>
  </colItems>
  <dataFields count="1">
    <dataField name="Sum of Total Selling Value" fld="12" showDataAs="percentOfTotal" baseField="0" baseItem="0" numFmtId="10"/>
  </dataFields>
  <formats count="2">
    <format dxfId="20">
      <pivotArea collapsedLevelsAreSubtotals="1" fieldPosition="0">
        <references count="1">
          <reference field="4" count="1">
            <x v="0"/>
          </reference>
        </references>
      </pivotArea>
    </format>
    <format dxfId="19">
      <pivotArea collapsedLevelsAreSubtotals="1" fieldPosition="0">
        <references count="1">
          <reference field="4" count="1">
            <x v="1"/>
          </reference>
        </references>
      </pivotArea>
    </format>
  </formats>
  <chartFormats count="5">
    <chartFormat chart="1"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2" format="2">
      <pivotArea type="data" outline="0" fieldPosition="0">
        <references count="2">
          <reference field="4294967294" count="1" selected="0">
            <x v="0"/>
          </reference>
          <reference field="4" count="1" selected="0">
            <x v="0"/>
          </reference>
        </references>
      </pivotArea>
    </chartFormat>
    <chartFormat chart="2" format="3">
      <pivotArea type="data" outline="0" fieldPosition="0">
        <references count="2">
          <reference field="4294967294" count="1" selected="0">
            <x v="0"/>
          </reference>
          <reference field="4" count="1" selected="0">
            <x v="1"/>
          </reference>
        </references>
      </pivotArea>
    </chartFormat>
    <chartFormat chart="9" format="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67CC99C-3E98-47D7-BB7F-BBDB3A4E2E30}" name="PivotTable4" cacheId="22"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 rowHeaderCaption="Day">
  <location ref="A72:C103" firstHeaderRow="0" firstDataRow="1" firstDataCol="1"/>
  <pivotFields count="17">
    <pivotField numFmtId="14" showAll="0"/>
    <pivotField showAll="0"/>
    <pivotField showAll="0"/>
    <pivotField showAll="0"/>
    <pivotField showAll="0">
      <items count="3">
        <item x="1"/>
        <item x="0"/>
        <item t="default"/>
      </items>
    </pivotField>
    <pivotField numFmtId="164" showAll="0"/>
    <pivotField showAll="0">
      <items count="45">
        <item x="16"/>
        <item x="29"/>
        <item x="6"/>
        <item x="3"/>
        <item x="24"/>
        <item x="15"/>
        <item x="36"/>
        <item x="25"/>
        <item x="37"/>
        <item x="20"/>
        <item x="31"/>
        <item x="35"/>
        <item x="2"/>
        <item x="9"/>
        <item x="27"/>
        <item x="21"/>
        <item x="39"/>
        <item x="30"/>
        <item x="40"/>
        <item x="14"/>
        <item x="32"/>
        <item x="22"/>
        <item x="12"/>
        <item x="0"/>
        <item x="7"/>
        <item x="42"/>
        <item x="26"/>
        <item x="33"/>
        <item x="19"/>
        <item x="28"/>
        <item x="5"/>
        <item x="18"/>
        <item x="38"/>
        <item x="13"/>
        <item x="4"/>
        <item x="43"/>
        <item x="8"/>
        <item x="1"/>
        <item x="34"/>
        <item x="17"/>
        <item x="41"/>
        <item x="10"/>
        <item x="23"/>
        <item x="11"/>
        <item t="default"/>
      </items>
    </pivotField>
    <pivotField showAll="0"/>
    <pivotField showAll="0">
      <items count="5">
        <item x="0"/>
        <item x="1"/>
        <item x="2"/>
        <item x="3"/>
        <item t="default"/>
      </items>
    </pivotField>
    <pivotField numFmtId="165" showAll="0"/>
    <pivotField numFmtId="165" showAll="0"/>
    <pivotField numFmtId="165" showAll="0"/>
    <pivotField dataField="1" numFmtId="165" showAll="0"/>
    <pivotField dataField="1" numFmtId="165" showAll="0"/>
    <pivotField axis="axisRow">
      <items count="32">
        <item x="0"/>
        <item x="1"/>
        <item x="2"/>
        <item x="3"/>
        <item x="15"/>
        <item x="16"/>
        <item x="20"/>
        <item x="21"/>
        <item x="4"/>
        <item x="26"/>
        <item x="5"/>
        <item x="6"/>
        <item x="22"/>
        <item x="29"/>
        <item x="17"/>
        <item x="23"/>
        <item x="30"/>
        <item x="7"/>
        <item x="8"/>
        <item x="9"/>
        <item x="10"/>
        <item x="18"/>
        <item x="19"/>
        <item x="27"/>
        <item x="11"/>
        <item x="12"/>
        <item x="13"/>
        <item x="14"/>
        <item x="28"/>
        <item x="24"/>
        <item x="25"/>
        <item t="default"/>
      </items>
    </pivotField>
    <pivotField showAll="0">
      <items count="13">
        <item x="0"/>
        <item x="1"/>
        <item x="2"/>
        <item x="3"/>
        <item x="4"/>
        <item x="5"/>
        <item x="6"/>
        <item x="7"/>
        <item x="8"/>
        <item x="9"/>
        <item x="10"/>
        <item x="11"/>
        <item t="default"/>
      </items>
    </pivotField>
    <pivotField showAll="0">
      <items count="3">
        <item x="0"/>
        <item x="1"/>
        <item t="default"/>
      </items>
    </pivotField>
  </pivotFields>
  <rowFields count="1">
    <field x="14"/>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rowItems>
  <colFields count="1">
    <field x="-2"/>
  </colFields>
  <colItems count="2">
    <i>
      <x/>
    </i>
    <i i="1">
      <x v="1"/>
    </i>
  </colItems>
  <dataFields count="2">
    <dataField name="Sum of Total Selling Value" fld="12" showDataAs="percentDiff" baseField="14" baseItem="1048828" numFmtId="10"/>
    <dataField name="Sum of Profit" fld="13" showDataAs="percentDiff" baseField="14" baseItem="1048828" numFmtId="10"/>
  </dataFields>
  <formats count="4">
    <format dxfId="23">
      <pivotArea outline="0" fieldPosition="0">
        <references count="1">
          <reference field="4294967294" count="1">
            <x v="0"/>
          </reference>
        </references>
      </pivotArea>
    </format>
    <format dxfId="22">
      <pivotArea outline="0" fieldPosition="0">
        <references count="1">
          <reference field="4294967294" count="1">
            <x v="1"/>
          </reference>
        </references>
      </pivotArea>
    </format>
    <format dxfId="21">
      <pivotArea collapsedLevelsAreSubtotals="1" fieldPosition="0">
        <references count="1">
          <reference field="14" count="30">
            <x v="1"/>
            <x v="2"/>
            <x v="3"/>
            <x v="4"/>
            <x v="5"/>
            <x v="6"/>
            <x v="7"/>
            <x v="8"/>
            <x v="9"/>
            <x v="10"/>
            <x v="11"/>
            <x v="12"/>
            <x v="13"/>
            <x v="14"/>
            <x v="15"/>
            <x v="16"/>
            <x v="17"/>
            <x v="18"/>
            <x v="19"/>
            <x v="20"/>
            <x v="21"/>
            <x v="22"/>
            <x v="23"/>
            <x v="24"/>
            <x v="25"/>
            <x v="26"/>
            <x v="27"/>
            <x v="28"/>
            <x v="29"/>
            <x v="30"/>
          </reference>
        </references>
      </pivotArea>
    </format>
    <format dxfId="3">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7B14BD1-A8AD-4A97-94CA-621D94156ABE}" name="PivotTable16" cacheId="22"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7" rowHeaderCaption="Month">
  <location ref="AT2:AV14" firstHeaderRow="0" firstDataRow="1" firstDataCol="1"/>
  <pivotFields count="17">
    <pivotField numFmtId="14" showAll="0"/>
    <pivotField showAll="0"/>
    <pivotField showAll="0"/>
    <pivotField showAll="0"/>
    <pivotField showAll="0">
      <items count="3">
        <item x="1"/>
        <item x="0"/>
        <item t="default"/>
      </items>
    </pivotField>
    <pivotField numFmtId="164" showAll="0"/>
    <pivotField showAll="0"/>
    <pivotField showAll="0"/>
    <pivotField showAll="0">
      <items count="5">
        <item x="0"/>
        <item x="1"/>
        <item x="2"/>
        <item x="3"/>
        <item t="default"/>
      </items>
    </pivotField>
    <pivotField dataField="1" numFmtId="165" showAll="0"/>
    <pivotField dataField="1" numFmtId="165" showAll="0"/>
    <pivotField numFmtId="165" showAll="0"/>
    <pivotField numFmtId="165" showAll="0"/>
    <pivotField numFmtId="165" showAll="0"/>
    <pivotField showAll="0"/>
    <pivotField axis="axisRow">
      <items count="13">
        <item x="0"/>
        <item x="1"/>
        <item x="2"/>
        <item x="3"/>
        <item x="4"/>
        <item x="5"/>
        <item x="6"/>
        <item x="7"/>
        <item x="8"/>
        <item x="9"/>
        <item x="10"/>
        <item x="11"/>
        <item t="default"/>
      </items>
    </pivotField>
    <pivotField showAll="0">
      <items count="3">
        <item x="0"/>
        <item x="1"/>
        <item t="default"/>
      </items>
    </pivotField>
  </pivotFields>
  <rowFields count="1">
    <field x="15"/>
  </rowFields>
  <rowItems count="12">
    <i>
      <x/>
    </i>
    <i>
      <x v="1"/>
    </i>
    <i>
      <x v="2"/>
    </i>
    <i>
      <x v="3"/>
    </i>
    <i>
      <x v="4"/>
    </i>
    <i>
      <x v="5"/>
    </i>
    <i>
      <x v="6"/>
    </i>
    <i>
      <x v="7"/>
    </i>
    <i>
      <x v="8"/>
    </i>
    <i>
      <x v="9"/>
    </i>
    <i>
      <x v="10"/>
    </i>
    <i>
      <x v="11"/>
    </i>
  </rowItems>
  <colFields count="1">
    <field x="-2"/>
  </colFields>
  <colItems count="2">
    <i>
      <x/>
    </i>
    <i i="1">
      <x v="1"/>
    </i>
  </colItems>
  <dataFields count="2">
    <dataField name="Average of BUYING PRIZE" fld="9" subtotal="average" showDataAs="percentDiff" baseField="15" baseItem="1048828" numFmtId="10"/>
    <dataField name="Average of SELLING PRICE" fld="10" subtotal="average" showDataAs="percentDiff" baseField="15" baseItem="1048828" numFmtId="10"/>
  </dataFields>
  <formats count="3">
    <format dxfId="26">
      <pivotArea outline="0" collapsedLevelsAreSubtotals="1" fieldPosition="0"/>
    </format>
    <format dxfId="25">
      <pivotArea outline="0" fieldPosition="0">
        <references count="1">
          <reference field="4294967294" count="1">
            <x v="0"/>
          </reference>
        </references>
      </pivotArea>
    </format>
    <format dxfId="24">
      <pivotArea outline="0" fieldPosition="0">
        <references count="1">
          <reference field="4294967294" count="1">
            <x v="1"/>
          </reference>
        </references>
      </pivotArea>
    </format>
  </formats>
  <chartFormats count="4">
    <chartFormat chart="8" format="0" series="1">
      <pivotArea type="data" outline="0" fieldPosition="0">
        <references count="1">
          <reference field="4294967294" count="1" selected="0">
            <x v="0"/>
          </reference>
        </references>
      </pivotArea>
    </chartFormat>
    <chartFormat chart="8" format="1" series="1">
      <pivotArea type="data" outline="0" fieldPosition="0">
        <references count="1">
          <reference field="4294967294" count="1" selected="0">
            <x v="1"/>
          </reference>
        </references>
      </pivotArea>
    </chartFormat>
    <chartFormat chart="13" format="4" series="1">
      <pivotArea type="data" outline="0" fieldPosition="0">
        <references count="1">
          <reference field="4294967294" count="1" selected="0">
            <x v="0"/>
          </reference>
        </references>
      </pivotArea>
    </chartFormat>
    <chartFormat chart="1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0B69DBE-EEE3-4DE1-9BBC-A7340075BA37}" name="PivotTable1" cacheId="22"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 rowHeaderCaption="Month">
  <location ref="J43:M55" firstHeaderRow="0" firstDataRow="1" firstDataCol="1"/>
  <pivotFields count="17">
    <pivotField numFmtId="14" showAll="0"/>
    <pivotField showAll="0"/>
    <pivotField dataField="1" showAll="0"/>
    <pivotField showAll="0"/>
    <pivotField showAll="0">
      <items count="3">
        <item x="1"/>
        <item x="0"/>
        <item t="default"/>
      </items>
    </pivotField>
    <pivotField numFmtId="164" showAll="0"/>
    <pivotField showAll="0">
      <items count="45">
        <item x="16"/>
        <item x="29"/>
        <item x="6"/>
        <item x="3"/>
        <item x="24"/>
        <item x="15"/>
        <item x="36"/>
        <item x="25"/>
        <item x="37"/>
        <item x="20"/>
        <item x="31"/>
        <item x="35"/>
        <item x="2"/>
        <item x="9"/>
        <item x="27"/>
        <item x="21"/>
        <item x="39"/>
        <item x="30"/>
        <item x="40"/>
        <item x="14"/>
        <item x="32"/>
        <item x="22"/>
        <item x="12"/>
        <item x="0"/>
        <item x="7"/>
        <item x="42"/>
        <item x="26"/>
        <item x="33"/>
        <item x="19"/>
        <item x="28"/>
        <item x="5"/>
        <item x="18"/>
        <item x="38"/>
        <item x="13"/>
        <item x="4"/>
        <item x="43"/>
        <item x="8"/>
        <item x="1"/>
        <item x="34"/>
        <item x="17"/>
        <item x="41"/>
        <item x="10"/>
        <item x="23"/>
        <item x="11"/>
        <item t="default"/>
      </items>
    </pivotField>
    <pivotField showAll="0"/>
    <pivotField showAll="0">
      <items count="5">
        <item x="0"/>
        <item x="1"/>
        <item x="2"/>
        <item x="3"/>
        <item t="default"/>
      </items>
    </pivotField>
    <pivotField numFmtId="165" showAll="0"/>
    <pivotField numFmtId="165" showAll="0"/>
    <pivotField numFmtId="165" showAll="0"/>
    <pivotField dataField="1" numFmtId="165" showAll="0"/>
    <pivotField dataField="1" numFmtId="165" showAll="0"/>
    <pivotField showAll="0"/>
    <pivotField axis="axisRow">
      <items count="13">
        <item x="0"/>
        <item x="1"/>
        <item x="2"/>
        <item x="3"/>
        <item x="4"/>
        <item x="5"/>
        <item x="6"/>
        <item x="7"/>
        <item x="8"/>
        <item x="9"/>
        <item x="10"/>
        <item x="11"/>
        <item t="default"/>
      </items>
    </pivotField>
    <pivotField showAll="0">
      <items count="3">
        <item x="0"/>
        <item x="1"/>
        <item t="default"/>
      </items>
    </pivotField>
  </pivotFields>
  <rowFields count="1">
    <field x="15"/>
  </rowFields>
  <rowItems count="12">
    <i>
      <x/>
    </i>
    <i>
      <x v="1"/>
    </i>
    <i>
      <x v="2"/>
    </i>
    <i>
      <x v="3"/>
    </i>
    <i>
      <x v="4"/>
    </i>
    <i>
      <x v="5"/>
    </i>
    <i>
      <x v="6"/>
    </i>
    <i>
      <x v="7"/>
    </i>
    <i>
      <x v="8"/>
    </i>
    <i>
      <x v="9"/>
    </i>
    <i>
      <x v="10"/>
    </i>
    <i>
      <x v="11"/>
    </i>
  </rowItems>
  <colFields count="1">
    <field x="-2"/>
  </colFields>
  <colItems count="3">
    <i>
      <x/>
    </i>
    <i i="1">
      <x v="1"/>
    </i>
    <i i="2">
      <x v="2"/>
    </i>
  </colItems>
  <dataFields count="3">
    <dataField name="Selling MOM" fld="12" showDataAs="percentDiff" baseField="15" baseItem="1048828" numFmtId="10"/>
    <dataField name=" Profit mom" fld="13" showDataAs="percentDiff" baseField="15" baseItem="1048828" numFmtId="10"/>
    <dataField name=" QUANTITY MOM" fld="2" showDataAs="percentDiff" baseField="15" baseItem="1048828" numFmtId="10"/>
  </dataFields>
  <formats count="1">
    <format dxfId="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1FF21096-4500-4CF4-8F47-EF4B3AC1FD11}" name="TotalSales"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1:F2" firstHeaderRow="0" firstDataRow="1" firstDataCol="0"/>
  <pivotFields count="17">
    <pivotField numFmtId="14" showAll="0"/>
    <pivotField showAll="0"/>
    <pivotField dataField="1" showAll="0"/>
    <pivotField showAll="0"/>
    <pivotField showAll="0">
      <items count="3">
        <item x="1"/>
        <item x="0"/>
        <item t="default"/>
      </items>
    </pivotField>
    <pivotField numFmtId="164" showAll="0"/>
    <pivotField showAll="0">
      <items count="45">
        <item x="16"/>
        <item x="29"/>
        <item x="6"/>
        <item x="3"/>
        <item x="24"/>
        <item x="15"/>
        <item x="36"/>
        <item x="25"/>
        <item x="37"/>
        <item x="20"/>
        <item x="31"/>
        <item x="35"/>
        <item x="2"/>
        <item x="9"/>
        <item x="27"/>
        <item x="21"/>
        <item x="39"/>
        <item x="30"/>
        <item x="40"/>
        <item x="14"/>
        <item x="32"/>
        <item x="22"/>
        <item x="12"/>
        <item x="0"/>
        <item x="7"/>
        <item x="42"/>
        <item x="26"/>
        <item x="33"/>
        <item x="19"/>
        <item x="28"/>
        <item x="5"/>
        <item x="18"/>
        <item x="38"/>
        <item x="13"/>
        <item x="4"/>
        <item x="43"/>
        <item x="8"/>
        <item x="1"/>
        <item x="34"/>
        <item x="17"/>
        <item x="41"/>
        <item x="10"/>
        <item x="23"/>
        <item x="11"/>
        <item t="default"/>
      </items>
    </pivotField>
    <pivotField showAll="0"/>
    <pivotField showAll="0">
      <items count="5">
        <item x="0"/>
        <item x="1"/>
        <item x="2"/>
        <item x="3"/>
        <item t="default"/>
      </items>
    </pivotField>
    <pivotField numFmtId="165" showAll="0"/>
    <pivotField numFmtId="165" showAll="0"/>
    <pivotField dataField="1" numFmtId="165" showAll="0"/>
    <pivotField dataField="1" numFmtId="165" showAll="0"/>
    <pivotField numFmtId="165" showAll="0"/>
    <pivotField showAll="0"/>
    <pivotField showAll="0">
      <items count="13">
        <item x="0"/>
        <item x="1"/>
        <item x="2"/>
        <item x="3"/>
        <item x="4"/>
        <item x="5"/>
        <item x="6"/>
        <item x="7"/>
        <item x="8"/>
        <item x="9"/>
        <item x="10"/>
        <item x="11"/>
        <item t="default"/>
      </items>
    </pivotField>
    <pivotField showAll="0">
      <items count="3">
        <item x="0"/>
        <item x="1"/>
        <item t="default"/>
      </items>
    </pivotField>
  </pivotFields>
  <rowItems count="1">
    <i/>
  </rowItems>
  <colFields count="1">
    <field x="-2"/>
  </colFields>
  <colItems count="3">
    <i>
      <x/>
    </i>
    <i i="1">
      <x v="1"/>
    </i>
    <i i="2">
      <x v="2"/>
    </i>
  </colItems>
  <dataFields count="3">
    <dataField name="Sum of Total Selling Value" fld="12" baseField="0" baseItem="0"/>
    <dataField name="Sum of Total Buying Value" fld="11" baseField="0" baseItem="0"/>
    <dataField name="Sum of QUANTITY"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E0DB9D4C-0DB1-4941-A47F-D09463223C90}" name="PivotTable14" cacheId="22"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4" rowHeaderCaption="Month">
  <location ref="AK2:AM14" firstHeaderRow="0" firstDataRow="1" firstDataCol="1"/>
  <pivotFields count="17">
    <pivotField numFmtId="14" showAll="0"/>
    <pivotField showAll="0"/>
    <pivotField showAll="0"/>
    <pivotField showAll="0"/>
    <pivotField showAll="0">
      <items count="3">
        <item x="1"/>
        <item x="0"/>
        <item t="default"/>
      </items>
    </pivotField>
    <pivotField numFmtId="164" showAll="0"/>
    <pivotField showAll="0"/>
    <pivotField showAll="0"/>
    <pivotField showAll="0">
      <items count="5">
        <item x="0"/>
        <item x="1"/>
        <item x="2"/>
        <item x="3"/>
        <item t="default"/>
      </items>
    </pivotField>
    <pivotField dataField="1" numFmtId="165" showAll="0"/>
    <pivotField dataField="1" numFmtId="165" showAll="0"/>
    <pivotField numFmtId="165" showAll="0"/>
    <pivotField numFmtId="165" showAll="0"/>
    <pivotField numFmtId="165" showAll="0"/>
    <pivotField showAll="0"/>
    <pivotField axis="axisRow">
      <items count="13">
        <item x="0"/>
        <item x="1"/>
        <item x="2"/>
        <item x="3"/>
        <item x="4"/>
        <item x="5"/>
        <item x="6"/>
        <item x="7"/>
        <item x="8"/>
        <item x="9"/>
        <item x="10"/>
        <item x="11"/>
        <item t="default"/>
      </items>
    </pivotField>
    <pivotField showAll="0">
      <items count="3">
        <item x="0"/>
        <item x="1"/>
        <item t="default"/>
      </items>
    </pivotField>
  </pivotFields>
  <rowFields count="1">
    <field x="15"/>
  </rowFields>
  <rowItems count="12">
    <i>
      <x/>
    </i>
    <i>
      <x v="1"/>
    </i>
    <i>
      <x v="2"/>
    </i>
    <i>
      <x v="3"/>
    </i>
    <i>
      <x v="4"/>
    </i>
    <i>
      <x v="5"/>
    </i>
    <i>
      <x v="6"/>
    </i>
    <i>
      <x v="7"/>
    </i>
    <i>
      <x v="8"/>
    </i>
    <i>
      <x v="9"/>
    </i>
    <i>
      <x v="10"/>
    </i>
    <i>
      <x v="11"/>
    </i>
  </rowItems>
  <colFields count="1">
    <field x="-2"/>
  </colFields>
  <colItems count="2">
    <i>
      <x/>
    </i>
    <i i="1">
      <x v="1"/>
    </i>
  </colItems>
  <dataFields count="2">
    <dataField name="Average of BUYING PRIZE" fld="9" subtotal="average" baseField="0" baseItem="0"/>
    <dataField name="Average of SELLING PRICE" fld="10" subtotal="average" baseField="0" baseItem="0" numFmtId="169"/>
  </dataFields>
  <formats count="1">
    <format dxfId="27">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_MODE" xr10:uid="{A7C5EA05-150E-4348-9EF2-344D49DEC9BB}" sourceName="PAYMENT MODE">
  <pivotTables>
    <pivotTable tabId="3" name="SumSellingDay"/>
    <pivotTable tabId="3" name="Category"/>
    <pivotTable tabId="3" name="Monthly"/>
    <pivotTable tabId="3" name="TotalSales"/>
    <pivotTable tabId="3" name="PivotTable1"/>
    <pivotTable tabId="3" name="PivotTable2"/>
    <pivotTable tabId="3" name="PivotTable3"/>
    <pivotTable tabId="3" name="PivotTable5"/>
    <pivotTable tabId="3" name="PivotTable6"/>
    <pivotTable tabId="3" name="PivotTable7"/>
    <pivotTable tabId="3" name="PivotTable10"/>
    <pivotTable tabId="3" name="PivotTable13"/>
    <pivotTable tabId="3" name="PivotTable14"/>
    <pivotTable tabId="3" name="PivotTable16"/>
    <pivotTable tabId="3" name="PivotTable4"/>
  </pivotTables>
  <data>
    <tabular pivotCacheId="361384340">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F5C09B41-E7A5-4E8C-ABA5-972E61C2CFCC}" sourceName="Month">
  <pivotTables>
    <pivotTable tabId="3" name="SumSellingDay"/>
    <pivotTable tabId="3" name="Category"/>
    <pivotTable tabId="3" name="TotalSales"/>
    <pivotTable tabId="3" name="PivotTable5"/>
    <pivotTable tabId="3" name="PivotTable6"/>
    <pivotTable tabId="3" name="PivotTable7"/>
    <pivotTable tabId="3" name="PivotTable10"/>
    <pivotTable tabId="3" name="PivotTable11"/>
    <pivotTable tabId="3" name="PivotTable13"/>
    <pivotTable tabId="3" name="PivotTable4"/>
  </pivotTables>
  <data>
    <tabular pivotCacheId="361384340">
      <items count="12">
        <i x="0" s="1"/>
        <i x="1" s="1"/>
        <i x="2" s="1"/>
        <i x="3" s="1"/>
        <i x="4" s="1"/>
        <i x="5" s="1"/>
        <i x="6" s="1"/>
        <i x="7" s="1"/>
        <i x="8" s="1"/>
        <i x="9" s="1"/>
        <i x="10" s="1"/>
        <i x="1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8F499B52-7498-4C74-973B-562B6BD2E1F2}" sourceName="Year">
  <pivotTables>
    <pivotTable tabId="3" name="SumSellingDay"/>
    <pivotTable tabId="3" name="Category"/>
    <pivotTable tabId="3" name="Monthly"/>
    <pivotTable tabId="3" name="TotalSales"/>
    <pivotTable tabId="3" name="PivotTable1"/>
    <pivotTable tabId="3" name="PivotTable2"/>
    <pivotTable tabId="3" name="PivotTable3"/>
    <pivotTable tabId="3" name="PivotTable5"/>
    <pivotTable tabId="3" name="PivotTable6"/>
    <pivotTable tabId="3" name="PivotTable7"/>
    <pivotTable tabId="3" name="PivotTable10"/>
    <pivotTable tabId="3" name="PivotTable11"/>
    <pivotTable tabId="3" name="PivotTable13"/>
    <pivotTable tabId="3" name="PivotTable14"/>
    <pivotTable tabId="3" name="PivotTable16"/>
    <pivotTable tabId="3" name="PivotTable4"/>
  </pivotTables>
  <data>
    <tabular pivotCacheId="361384340">
      <items count="2">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E2F00CB8-3619-4D05-B5DB-FCCEE30DC132}" sourceName="PRODUCT">
  <pivotTables>
    <pivotTable tabId="3" name="Monthly"/>
    <pivotTable tabId="3" name="PivotTable1"/>
    <pivotTable tabId="3" name="PivotTable2"/>
    <pivotTable tabId="3" name="PivotTable3"/>
    <pivotTable tabId="3" name="Category"/>
    <pivotTable tabId="3" name="PivotTable11"/>
    <pivotTable tabId="3" name="PivotTable13"/>
    <pivotTable tabId="3" name="PivotTable4"/>
    <pivotTable tabId="3" name="PivotTable5"/>
    <pivotTable tabId="3" name="PivotTable6"/>
    <pivotTable tabId="3" name="PivotTable7"/>
    <pivotTable tabId="3" name="SumSellingDay"/>
    <pivotTable tabId="3" name="TotalSales"/>
  </pivotTables>
  <data>
    <tabular pivotCacheId="361384340">
      <items count="44">
        <i x="16" s="1"/>
        <i x="29" s="1"/>
        <i x="6" s="1"/>
        <i x="3" s="1"/>
        <i x="24" s="1"/>
        <i x="15" s="1"/>
        <i x="36" s="1"/>
        <i x="25" s="1"/>
        <i x="37" s="1"/>
        <i x="20" s="1"/>
        <i x="31" s="1"/>
        <i x="35" s="1"/>
        <i x="2" s="1"/>
        <i x="9" s="1"/>
        <i x="27" s="1"/>
        <i x="21" s="1"/>
        <i x="39" s="1"/>
        <i x="30" s="1"/>
        <i x="40" s="1"/>
        <i x="14" s="1"/>
        <i x="32" s="1"/>
        <i x="22" s="1"/>
        <i x="12" s="1"/>
        <i x="0" s="1"/>
        <i x="7" s="1"/>
        <i x="42" s="1"/>
        <i x="26" s="1"/>
        <i x="33" s="1"/>
        <i x="19" s="1"/>
        <i x="28" s="1"/>
        <i x="5" s="1"/>
        <i x="18" s="1"/>
        <i x="38" s="1"/>
        <i x="13" s="1"/>
        <i x="4" s="1"/>
        <i x="43" s="1"/>
        <i x="8" s="1"/>
        <i x="1" s="1"/>
        <i x="34" s="1"/>
        <i x="17" s="1"/>
        <i x="41" s="1"/>
        <i x="10" s="1"/>
        <i x="23" s="1"/>
        <i x="1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UOM" xr10:uid="{5A341EE6-BEB0-4575-BBB6-9F1E586FA557}" sourceName="UOM">
  <pivotTables>
    <pivotTable tabId="3" name="PivotTable14"/>
    <pivotTable tabId="3" name="PivotTable16"/>
    <pivotTable tabId="3" name="Category"/>
    <pivotTable tabId="3" name="Monthly"/>
    <pivotTable tabId="3" name="PivotTable1"/>
    <pivotTable tabId="3" name="PivotTable10"/>
    <pivotTable tabId="3" name="PivotTable11"/>
    <pivotTable tabId="3" name="PivotTable13"/>
    <pivotTable tabId="3" name="PivotTable3"/>
    <pivotTable tabId="3" name="PivotTable4"/>
    <pivotTable tabId="3" name="PivotTable5"/>
    <pivotTable tabId="3" name="PivotTable6"/>
    <pivotTable tabId="3" name="PivotTable7"/>
    <pivotTable tabId="3" name="SumSellingDay"/>
    <pivotTable tabId="3" name="TotalSales"/>
    <pivotTable tabId="3" name="PivotTable2"/>
  </pivotTables>
  <data>
    <tabular pivotCacheId="361384340">
      <items count="4">
        <i x="0" s="1"/>
        <i x="1" s="1"/>
        <i x="2"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AYMENT MODE" xr10:uid="{E6DBCDDD-EE3F-4E8A-9FAD-3AF2036628EB}" cache="Slicer_PAYMENT_MODE" caption="PAYMENT MODE" rowHeight="241300"/>
  <slicer name="Month" xr10:uid="{9691D94F-5E0F-4C53-BB1A-6E373D2B4A8F}" cache="Slicer_Month" caption="Month" rowHeight="241300"/>
  <slicer name="Year" xr10:uid="{4803FCFB-F7DF-4F27-82B7-D6A576A29B99}" cache="Slicer_Year" caption="Year" rowHeight="241300"/>
  <slicer name="PRODUCT" xr10:uid="{FED757F3-3CBC-4386-A99D-E068072A02D0}" cache="Slicer_PRODUCT" caption="PRODUCT" rowHeight="241300"/>
  <slicer name="UOM" xr10:uid="{7F6C2987-26F1-422C-860F-35BAFBF2426D}" cache="Slicer_UOM" caption="UOM" rowHeight="25717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AYMENT MODE 2" xr10:uid="{FA43CDCC-24FA-40E5-AF61-5D7651179A1A}" cache="Slicer_PAYMENT_MODE" caption="PAYMENT MODE" columnCount="3" style="Slicer Style 1" rowHeight="241300"/>
  <slicer name="Month 2" xr10:uid="{5E9B209A-A849-49D6-A054-9271BF804B2C}" cache="Slicer_Month" caption="Month" columnCount="12" style="Slicer Style 1" rowHeight="241300"/>
  <slicer name="Year 2" xr10:uid="{237E7FA1-D7A4-4462-A2CB-EED9A37C6E61}" cache="Slicer_Year" caption="Year" columnCount="2" style="Slicer Style 1" rowHeight="241300"/>
  <slicer name="PRODUCT 2" xr10:uid="{62837FD9-0EF6-4FA9-A4D2-E2A5144AF605}" cache="Slicer_PRODUCT" caption="PRODUCT" startItem="39" style="Slicer Style 1" rowHeight="241300"/>
  <slicer name="UOM 3" xr10:uid="{F8D39B44-59D6-4C45-AAF9-4383B076EB87}" cache="Slicer_UOM" caption="UOM" columnCount="4" style="Slicer Style 1" rowHeight="257175"/>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AYMENT MODE 8" xr10:uid="{8E189C89-62FC-49D1-B040-7BA4511810A5}" cache="Slicer_PAYMENT_MODE" caption="PAYMENT MODE" columnCount="3" style="Slicer Style 1" rowHeight="241300"/>
  <slicer name="Month 7" xr10:uid="{EDF892FC-D9B2-4114-886F-35D06D4F4308}" cache="Slicer_Month" caption="Month" columnCount="12" style="Slicer Style 1" rowHeight="241300"/>
  <slicer name="Year 8" xr10:uid="{001E6C1B-3A5E-4E29-8061-8D3304BE9772}" cache="Slicer_Year" caption="Year" columnCount="2" style="Slicer Style 1" rowHeight="241300"/>
  <slicer name="PRODUCT 7" xr10:uid="{FB512EAE-6054-4FC5-A0CB-E20E2EB4F32F}" cache="Slicer_PRODUCT" caption="PRODUCT" startItem="34" style="Slicer Style 1" rowHeight="241300"/>
  <slicer name="UOM 4" xr10:uid="{E17B10AD-FC9F-4642-AEE8-3592D3A5C067}" cache="Slicer_UOM" caption="UOM" columnCount="4" style="Slicer Style 1"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0351B27-4213-4B50-AF1E-6DD234ED1CD8}" name="InputData" displayName="InputData" ref="A1:Q528" totalsRowShown="0" headerRowDxfId="56" headerRowBorderDxfId="55">
  <autoFilter ref="A1:Q528" xr:uid="{60351B27-4213-4B50-AF1E-6DD234ED1CD8}"/>
  <sortState xmlns:xlrd2="http://schemas.microsoft.com/office/spreadsheetml/2017/richdata2" ref="A2:E527">
    <sortCondition ref="A1:A527"/>
  </sortState>
  <tableColumns count="17">
    <tableColumn id="1" xr3:uid="{7E2D9722-C99A-4D79-AD8A-A4AF24D31B15}" name="DATE" dataDxfId="54"/>
    <tableColumn id="3" xr3:uid="{1B687DA1-746A-409E-8132-464ADA2D65F7}" name="PRODUCT ID" dataDxfId="53"/>
    <tableColumn id="2" xr3:uid="{3D21C161-3520-4EEB-95C2-BC89A67F811B}" name="QUANTITY" dataDxfId="52"/>
    <tableColumn id="4" xr3:uid="{51AFA112-3989-4C7A-B537-003512753602}" name="SALE TYPE" dataDxfId="51"/>
    <tableColumn id="5" xr3:uid="{057B8FDA-60FB-4816-999C-2030B688B9CF}" name="PAYMENT MODE" dataDxfId="50"/>
    <tableColumn id="6" xr3:uid="{A77A9445-20AF-4122-92EB-C3706E536AB4}" name="DISCOUNT %" dataDxfId="49"/>
    <tableColumn id="7" xr3:uid="{1CD29AB0-447C-4235-80A9-89CC165FBC5D}" name="PRODUCT" dataDxfId="48">
      <calculatedColumnFormula>VLOOKUP(InputData[[#This Row],[PRODUCT ID]],MasterData[],2)</calculatedColumnFormula>
    </tableColumn>
    <tableColumn id="8" xr3:uid="{849EABF4-F133-42DC-9A37-45A406BF1E8A}" name="CATEGORY" dataDxfId="47">
      <calculatedColumnFormula>VLOOKUP(InputData[[#This Row],[PRODUCT ID]],MasterData[],3)</calculatedColumnFormula>
    </tableColumn>
    <tableColumn id="9" xr3:uid="{E7177388-DCAF-4465-8A1E-A2C401782960}" name="UOM" dataDxfId="46">
      <calculatedColumnFormula>VLOOKUP(InputData[[#This Row],[PRODUCT ID]],MasterData[],4)</calculatedColumnFormula>
    </tableColumn>
    <tableColumn id="10" xr3:uid="{7067CF5E-4B3C-4D98-A495-D39C0DA12C40}" name="BUYING PRIZE" dataDxfId="45">
      <calculatedColumnFormula>VLOOKUP(InputData[[#This Row],[PRODUCT ID]],MasterData[],5)</calculatedColumnFormula>
    </tableColumn>
    <tableColumn id="11" xr3:uid="{285D810A-7E66-46BF-9AC9-32CFB95F53F5}" name="SELLING PRICE" dataDxfId="44">
      <calculatedColumnFormula>VLOOKUP(InputData[[#This Row],[PRODUCT ID]],MasterData[],6)</calculatedColumnFormula>
    </tableColumn>
    <tableColumn id="12" xr3:uid="{735FB023-ACC5-48E0-B9BB-A250C9C225BB}" name="Total Buying Value" dataDxfId="43">
      <calculatedColumnFormula>InputData[[#This Row],[QUANTITY]]*InputData[[#This Row],[BUYING PRIZE]]</calculatedColumnFormula>
    </tableColumn>
    <tableColumn id="13" xr3:uid="{A13C7484-FF74-4799-91FC-A5C9864F3D0B}" name="Total Selling Value" dataDxfId="42">
      <calculatedColumnFormula>InputData[[#This Row],[QUANTITY]]*InputData[[#This Row],[SELLING PRICE]]*(1-InputData[[#This Row],[DISCOUNT %]])</calculatedColumnFormula>
    </tableColumn>
    <tableColumn id="17" xr3:uid="{CDF5205C-D69A-43E1-AF99-B77E9259599D}" name="Profit" dataDxfId="41">
      <calculatedColumnFormula>InputData[[#This Row],[Total Selling Value]]-InputData[[#This Row],[Total Buying Value]]</calculatedColumnFormula>
    </tableColumn>
    <tableColumn id="14" xr3:uid="{CFFB2AF8-CD41-4E07-A90C-9636AAFFDC93}" name="Day" dataDxfId="40">
      <calculatedColumnFormula>DAY(InputData[[#This Row],[DATE]])</calculatedColumnFormula>
    </tableColumn>
    <tableColumn id="15" xr3:uid="{13AEB720-4700-4C22-8E93-77517872D756}" name="Month" dataDxfId="39">
      <calculatedColumnFormula>TEXT(InputData[[#This Row],[DATE]],"mmm")</calculatedColumnFormula>
    </tableColumn>
    <tableColumn id="16" xr3:uid="{1EEE5F3A-7656-49F9-B1F2-333EAA3E8A4A}" name="Year" dataDxfId="38">
      <calculatedColumnFormula>YEAR(InputData[[#This Row],[DATE]])</calculatedColumnFormula>
    </tableColumn>
  </tableColumns>
  <tableStyleInfo name="TableStyleLight1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E6FA1E2-6EE8-430A-AF62-020400F3E926}" name="MasterData" displayName="MasterData" ref="A1:F46" totalsRowShown="0" headerRowDxfId="37" dataDxfId="35" headerRowBorderDxfId="36">
  <autoFilter ref="A1:F46" xr:uid="{DE6FA1E2-6EE8-430A-AF62-020400F3E926}"/>
  <tableColumns count="6">
    <tableColumn id="1" xr3:uid="{106E50BA-9FFB-484D-AC75-176578AFED44}" name="PRODUCT ID" dataDxfId="34"/>
    <tableColumn id="2" xr3:uid="{C6063C4C-22AC-43C3-B630-5C0916CFA263}" name="PRODUCT" dataDxfId="33"/>
    <tableColumn id="3" xr3:uid="{FEA9A0A4-A0D7-45FA-BD75-4D9EBBD09441}" name="CATEGORY" dataDxfId="32"/>
    <tableColumn id="4" xr3:uid="{3BDFD3DA-79CD-4B0E-9F98-1F406523093B}" name="UOM" dataDxfId="31"/>
    <tableColumn id="5" xr3:uid="{C286276F-25D5-4D9D-9759-32EF67A133BE}" name="BUYING PRIZE" dataDxfId="30"/>
    <tableColumn id="6" xr3:uid="{BFC92544-6510-4B40-ABEE-FD6A4B0302D7}" name="SELLING PRICE" dataDxfId="29"/>
  </tableColumns>
  <tableStyleInfo name="TableStyleLight14" showFirstColumn="0" showLastColumn="0" showRowStripes="1" showColumnStripes="0"/>
</table>
</file>

<file path=xl/theme/theme1.xml><?xml version="1.0" encoding="utf-8"?>
<a:theme xmlns:a="http://schemas.openxmlformats.org/drawingml/2006/main" name="View">
  <a:themeElements>
    <a:clrScheme name="View">
      <a:dk1>
        <a:srgbClr val="000000"/>
      </a:dk1>
      <a:lt1>
        <a:srgbClr val="FFFFFF"/>
      </a:lt1>
      <a:dk2>
        <a:srgbClr val="46464A"/>
      </a:dk2>
      <a:lt2>
        <a:srgbClr val="D6D3CC"/>
      </a:lt2>
      <a:accent1>
        <a:srgbClr val="6F6F74"/>
      </a:accent1>
      <a:accent2>
        <a:srgbClr val="92A9B9"/>
      </a:accent2>
      <a:accent3>
        <a:srgbClr val="A7B789"/>
      </a:accent3>
      <a:accent4>
        <a:srgbClr val="B9A489"/>
      </a:accent4>
      <a:accent5>
        <a:srgbClr val="8D6374"/>
      </a:accent5>
      <a:accent6>
        <a:srgbClr val="9B7362"/>
      </a:accent6>
      <a:hlink>
        <a:srgbClr val="67AABF"/>
      </a:hlink>
      <a:folHlink>
        <a:srgbClr val="ABAFA5"/>
      </a:folHlink>
    </a:clrScheme>
    <a:fontScheme name="View">
      <a:majorFont>
        <a:latin typeface="Century Schoolbook" panose="02040604050505020304"/>
        <a:ea typeface=""/>
        <a:cs typeface=""/>
        <a:font script="Jpan" typeface="ＭＳ ゴシック"/>
        <a:font script="Hang" typeface="맑은 고딕"/>
        <a:font script="Hans" typeface="宋体"/>
        <a:font script="Hant" typeface="新細明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entury Schoolbook" panose="02040604050505020304"/>
        <a:ea typeface=""/>
        <a:cs typeface=""/>
        <a:font script="Jpan" typeface="ＭＳ ゴシック"/>
        <a:font script="Hang" typeface="맑은 고딕"/>
        <a:font script="Hans" typeface="宋体"/>
        <a:font script="Hant" typeface="新細明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Verdana"/>
        <a:font script="Uigh" typeface="Microsoft Uighur"/>
        <a:font script="Geor" typeface="Sylfaen"/>
      </a:minorFont>
    </a:fontScheme>
    <a:fmtScheme name="View">
      <a:fillStyleLst>
        <a:solidFill>
          <a:schemeClr val="phClr"/>
        </a:solidFill>
        <a:solidFill>
          <a:schemeClr val="phClr">
            <a:tint val="60000"/>
            <a:satMod val="120000"/>
          </a:schemeClr>
        </a:solidFill>
        <a:solidFill>
          <a:schemeClr val="phClr">
            <a:shade val="75000"/>
            <a:satMod val="160000"/>
          </a:schemeClr>
        </a:solidFill>
      </a:fillStyleLst>
      <a:lnStyleLst>
        <a:ln w="9525" cap="flat" cmpd="sng" algn="ctr">
          <a:solidFill>
            <a:schemeClr val="phClr"/>
          </a:solidFill>
          <a:prstDash val="solid"/>
        </a:ln>
        <a:ln w="13970" cap="flat" cmpd="sng" algn="ctr">
          <a:solidFill>
            <a:schemeClr val="phClr"/>
          </a:solidFill>
          <a:prstDash val="solid"/>
        </a:ln>
        <a:ln w="17145" cap="flat" cmpd="sng" algn="ctr">
          <a:solidFill>
            <a:schemeClr val="phClr">
              <a:shade val="95000"/>
              <a:alpha val="95000"/>
              <a:satMod val="150000"/>
            </a:schemeClr>
          </a:solidFill>
          <a:prstDash val="solid"/>
        </a:ln>
      </a:lnStyleLst>
      <a:effectStyleLst>
        <a:effectStyle>
          <a:effectLst/>
        </a:effectStyle>
        <a:effectStyle>
          <a:effectLst>
            <a:outerShdw blurRad="50800" dist="15240" dir="5400000" algn="tl" rotWithShape="0">
              <a:srgbClr val="000000">
                <a:alpha val="75000"/>
              </a:srgbClr>
            </a:outerShdw>
          </a:effectLst>
          <a:scene3d>
            <a:camera prst="orthographicFront">
              <a:rot lat="0" lon="0" rev="0"/>
            </a:camera>
            <a:lightRig rig="brightRoom" dir="tl"/>
          </a:scene3d>
          <a:sp3d contourW="9525" prstMaterial="flat">
            <a:bevelT w="0" h="0" prst="coolSlant"/>
            <a:contourClr>
              <a:schemeClr val="phClr">
                <a:shade val="35000"/>
                <a:satMod val="130000"/>
              </a:schemeClr>
            </a:contourClr>
          </a:sp3d>
        </a:effectStyle>
        <a:effectStyle>
          <a:effectLst>
            <a:outerShdw blurRad="76200" dist="25400" dir="5400000" algn="tl" rotWithShape="0">
              <a:srgbClr val="000000">
                <a:alpha val="55000"/>
              </a:srgbClr>
            </a:outerShdw>
          </a:effectLst>
          <a:scene3d>
            <a:camera prst="orthographicFront">
              <a:rot lat="0" lon="0" rev="0"/>
            </a:camera>
            <a:lightRig rig="brightRoom" dir="tl"/>
          </a:scene3d>
          <a:sp3d contourW="19050" prstMaterial="flat">
            <a:bevelT w="0" h="0" prst="coolSlant"/>
            <a:contourClr>
              <a:schemeClr val="phClr">
                <a:shade val="25000"/>
                <a:satMod val="140000"/>
              </a:schemeClr>
            </a:contourClr>
          </a:sp3d>
        </a:effectStyle>
      </a:effectStyleLst>
      <a:bgFillStyleLst>
        <a:solidFill>
          <a:schemeClr val="phClr"/>
        </a:solidFill>
        <a:solidFill>
          <a:schemeClr val="phClr">
            <a:tint val="95000"/>
            <a:satMod val="170000"/>
          </a:schemeClr>
        </a:solidFill>
        <a:gradFill rotWithShape="1">
          <a:gsLst>
            <a:gs pos="0">
              <a:schemeClr val="phClr">
                <a:tint val="94000"/>
                <a:shade val="98000"/>
                <a:satMod val="130000"/>
                <a:lumMod val="102000"/>
              </a:schemeClr>
            </a:gs>
            <a:gs pos="100000">
              <a:schemeClr val="phClr">
                <a:tint val="98000"/>
                <a:shade val="78000"/>
                <a:satMod val="140000"/>
              </a:schemeClr>
            </a:gs>
          </a:gsLst>
          <a:path path="circle">
            <a:fillToRect l="100000" t="100000" r="100000" b="100000"/>
          </a:path>
        </a:gradFill>
      </a:bgFillStyleLst>
    </a:fmtScheme>
  </a:themeElements>
  <a:objectDefaults/>
  <a:extraClrSchemeLst/>
  <a:extLst>
    <a:ext uri="{05A4C25C-085E-4340-85A3-A5531E510DB2}">
      <thm15:themeFamily xmlns:thm15="http://schemas.microsoft.com/office/thememl/2012/main" name="View" id="{BA0EB5A6-F2D4-4F82-977B-64ADEE4A2A69}" vid="{3969A8A2-35DB-4E3B-8885-16FD20568674}"/>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18" Type="http://schemas.openxmlformats.org/officeDocument/2006/relationships/vmlDrawing" Target="../drawings/vmlDrawing1.vml"/><Relationship Id="rId26" Type="http://schemas.openxmlformats.org/officeDocument/2006/relationships/ctrlProp" Target="../ctrlProps/ctrlProp8.xml"/><Relationship Id="rId3" Type="http://schemas.openxmlformats.org/officeDocument/2006/relationships/pivotTable" Target="../pivotTables/pivotTable3.xml"/><Relationship Id="rId21" Type="http://schemas.openxmlformats.org/officeDocument/2006/relationships/ctrlProp" Target="../ctrlProps/ctrlProp3.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openxmlformats.org/officeDocument/2006/relationships/drawing" Target="../drawings/drawing1.xml"/><Relationship Id="rId25" Type="http://schemas.openxmlformats.org/officeDocument/2006/relationships/ctrlProp" Target="../ctrlProps/ctrlProp7.xml"/><Relationship Id="rId2" Type="http://schemas.openxmlformats.org/officeDocument/2006/relationships/pivotTable" Target="../pivotTables/pivotTable2.xml"/><Relationship Id="rId16" Type="http://schemas.openxmlformats.org/officeDocument/2006/relationships/pivotTable" Target="../pivotTables/pivotTable16.xml"/><Relationship Id="rId20" Type="http://schemas.openxmlformats.org/officeDocument/2006/relationships/ctrlProp" Target="../ctrlProps/ctrlProp2.xml"/><Relationship Id="rId29" Type="http://schemas.openxmlformats.org/officeDocument/2006/relationships/ctrlProp" Target="../ctrlProps/ctrlProp11.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24" Type="http://schemas.openxmlformats.org/officeDocument/2006/relationships/ctrlProp" Target="../ctrlProps/ctrlProp6.xml"/><Relationship Id="rId32" Type="http://schemas.microsoft.com/office/2007/relationships/slicer" Target="../slicers/slicer1.xml"/><Relationship Id="rId5" Type="http://schemas.openxmlformats.org/officeDocument/2006/relationships/pivotTable" Target="../pivotTables/pivotTable5.xml"/><Relationship Id="rId15" Type="http://schemas.openxmlformats.org/officeDocument/2006/relationships/pivotTable" Target="../pivotTables/pivotTable15.xml"/><Relationship Id="rId23" Type="http://schemas.openxmlformats.org/officeDocument/2006/relationships/ctrlProp" Target="../ctrlProps/ctrlProp5.xml"/><Relationship Id="rId28" Type="http://schemas.openxmlformats.org/officeDocument/2006/relationships/ctrlProp" Target="../ctrlProps/ctrlProp10.xml"/><Relationship Id="rId10" Type="http://schemas.openxmlformats.org/officeDocument/2006/relationships/pivotTable" Target="../pivotTables/pivotTable10.xml"/><Relationship Id="rId19" Type="http://schemas.openxmlformats.org/officeDocument/2006/relationships/ctrlProp" Target="../ctrlProps/ctrlProp1.xml"/><Relationship Id="rId31" Type="http://schemas.openxmlformats.org/officeDocument/2006/relationships/ctrlProp" Target="../ctrlProps/ctrlProp13.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 Id="rId22" Type="http://schemas.openxmlformats.org/officeDocument/2006/relationships/ctrlProp" Target="../ctrlProps/ctrlProp4.xml"/><Relationship Id="rId27" Type="http://schemas.openxmlformats.org/officeDocument/2006/relationships/ctrlProp" Target="../ctrlProps/ctrlProp9.xml"/><Relationship Id="rId30" Type="http://schemas.openxmlformats.org/officeDocument/2006/relationships/ctrlProp" Target="../ctrlProps/ctrlProp12.xml"/></Relationships>
</file>

<file path=xl/worksheets/_rels/sheet4.xml.rels><?xml version="1.0" encoding="UTF-8" standalone="yes"?>
<Relationships xmlns="http://schemas.openxmlformats.org/package/2006/relationships"><Relationship Id="rId8" Type="http://schemas.openxmlformats.org/officeDocument/2006/relationships/ctrlProp" Target="../ctrlProps/ctrlProp19.xml"/><Relationship Id="rId3" Type="http://schemas.openxmlformats.org/officeDocument/2006/relationships/ctrlProp" Target="../ctrlProps/ctrlProp14.xml"/><Relationship Id="rId7" Type="http://schemas.openxmlformats.org/officeDocument/2006/relationships/ctrlProp" Target="../ctrlProps/ctrlProp18.xml"/><Relationship Id="rId2" Type="http://schemas.openxmlformats.org/officeDocument/2006/relationships/vmlDrawing" Target="../drawings/vmlDrawing2.vml"/><Relationship Id="rId1" Type="http://schemas.openxmlformats.org/officeDocument/2006/relationships/drawing" Target="../drawings/drawing4.xml"/><Relationship Id="rId6" Type="http://schemas.openxmlformats.org/officeDocument/2006/relationships/ctrlProp" Target="../ctrlProps/ctrlProp17.xml"/><Relationship Id="rId11" Type="http://schemas.microsoft.com/office/2007/relationships/slicer" Target="../slicers/slicer2.xml"/><Relationship Id="rId5" Type="http://schemas.openxmlformats.org/officeDocument/2006/relationships/ctrlProp" Target="../ctrlProps/ctrlProp16.xml"/><Relationship Id="rId10" Type="http://schemas.openxmlformats.org/officeDocument/2006/relationships/ctrlProp" Target="../ctrlProps/ctrlProp21.xml"/><Relationship Id="rId4" Type="http://schemas.openxmlformats.org/officeDocument/2006/relationships/ctrlProp" Target="../ctrlProps/ctrlProp15.xml"/><Relationship Id="rId9" Type="http://schemas.openxmlformats.org/officeDocument/2006/relationships/ctrlProp" Target="../ctrlProps/ctrlProp20.xml"/></Relationships>
</file>

<file path=xl/worksheets/_rels/sheet5.xml.rels><?xml version="1.0" encoding="UTF-8" standalone="yes"?>
<Relationships xmlns="http://schemas.openxmlformats.org/package/2006/relationships"><Relationship Id="rId3" Type="http://schemas.openxmlformats.org/officeDocument/2006/relationships/ctrlProp" Target="../ctrlProps/ctrlProp22.xml"/><Relationship Id="rId7" Type="http://schemas.microsoft.com/office/2007/relationships/slicer" Target="../slicers/slicer3.xml"/><Relationship Id="rId2" Type="http://schemas.openxmlformats.org/officeDocument/2006/relationships/vmlDrawing" Target="../drawings/vmlDrawing3.vml"/><Relationship Id="rId1" Type="http://schemas.openxmlformats.org/officeDocument/2006/relationships/drawing" Target="../drawings/drawing5.xml"/><Relationship Id="rId6" Type="http://schemas.openxmlformats.org/officeDocument/2006/relationships/ctrlProp" Target="../ctrlProps/ctrlProp25.xml"/><Relationship Id="rId5" Type="http://schemas.openxmlformats.org/officeDocument/2006/relationships/ctrlProp" Target="../ctrlProps/ctrlProp24.xml"/><Relationship Id="rId4" Type="http://schemas.openxmlformats.org/officeDocument/2006/relationships/ctrlProp" Target="../ctrlProps/ctrlProp2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86BCA6-DF35-4AD0-B1A4-40571F66AE92}">
  <sheetPr>
    <tabColor rgb="FF00B050"/>
  </sheetPr>
  <dimension ref="A1:Q528"/>
  <sheetViews>
    <sheetView workbookViewId="0">
      <selection activeCell="F16" sqref="A2:Q528"/>
    </sheetView>
  </sheetViews>
  <sheetFormatPr defaultRowHeight="14.25" x14ac:dyDescent="0.2"/>
  <cols>
    <col min="1" max="1" width="10.625" customWidth="1"/>
    <col min="2" max="2" width="15.75" customWidth="1"/>
    <col min="3" max="3" width="14.25" customWidth="1"/>
    <col min="4" max="4" width="14" customWidth="1"/>
    <col min="5" max="5" width="19.625" customWidth="1"/>
    <col min="6" max="6" width="16.25" customWidth="1"/>
    <col min="7" max="7" width="13.625" customWidth="1"/>
    <col min="8" max="8" width="14.375" customWidth="1"/>
    <col min="9" max="9" width="9.75" customWidth="1"/>
    <col min="10" max="10" width="17.25" style="8" customWidth="1"/>
    <col min="11" max="11" width="17.625" style="8" customWidth="1"/>
    <col min="12" max="12" width="24.25" style="8" customWidth="1"/>
    <col min="13" max="14" width="24.5" style="8" customWidth="1"/>
  </cols>
  <sheetData>
    <row r="1" spans="1:17" ht="15.75" thickBot="1" x14ac:dyDescent="0.25">
      <c r="A1" s="2" t="s">
        <v>100</v>
      </c>
      <c r="B1" s="2" t="s">
        <v>0</v>
      </c>
      <c r="C1" s="2" t="s">
        <v>101</v>
      </c>
      <c r="D1" s="2" t="s">
        <v>102</v>
      </c>
      <c r="E1" s="2" t="s">
        <v>103</v>
      </c>
      <c r="F1" s="2" t="s">
        <v>104</v>
      </c>
      <c r="G1" s="2" t="s">
        <v>1</v>
      </c>
      <c r="H1" s="2" t="s">
        <v>2</v>
      </c>
      <c r="I1" s="2" t="s">
        <v>3</v>
      </c>
      <c r="J1" s="7" t="s">
        <v>4</v>
      </c>
      <c r="K1" s="7" t="s">
        <v>5</v>
      </c>
      <c r="L1" s="7" t="s">
        <v>114</v>
      </c>
      <c r="M1" s="7" t="s">
        <v>115</v>
      </c>
      <c r="N1" s="7" t="s">
        <v>137</v>
      </c>
      <c r="O1" s="2" t="s">
        <v>116</v>
      </c>
      <c r="P1" s="2" t="s">
        <v>117</v>
      </c>
      <c r="Q1" s="2" t="s">
        <v>118</v>
      </c>
    </row>
    <row r="2" spans="1:17" x14ac:dyDescent="0.2">
      <c r="A2" s="3">
        <v>44197</v>
      </c>
      <c r="B2" s="4" t="s">
        <v>56</v>
      </c>
      <c r="C2" s="5">
        <v>9</v>
      </c>
      <c r="D2" s="5" t="s">
        <v>105</v>
      </c>
      <c r="E2" s="5" t="s">
        <v>106</v>
      </c>
      <c r="F2" s="6">
        <v>0</v>
      </c>
      <c r="G2" t="str">
        <f>VLOOKUP(InputData[[#This Row],[PRODUCT ID]],MasterData[],2)</f>
        <v>Product24</v>
      </c>
      <c r="H2" t="str">
        <f>VLOOKUP(InputData[[#This Row],[PRODUCT ID]],MasterData[],3)</f>
        <v>Category03</v>
      </c>
      <c r="I2" t="str">
        <f>VLOOKUP(InputData[[#This Row],[PRODUCT ID]],MasterData[],4)</f>
        <v>Ft</v>
      </c>
      <c r="J2" s="8">
        <f>VLOOKUP(InputData[[#This Row],[PRODUCT ID]],MasterData[],5)</f>
        <v>144</v>
      </c>
      <c r="K2" s="8">
        <f>VLOOKUP(InputData[[#This Row],[PRODUCT ID]],MasterData[],6)</f>
        <v>156.96</v>
      </c>
      <c r="L2" s="8">
        <f>InputData[[#This Row],[QUANTITY]]*InputData[[#This Row],[BUYING PRIZE]]</f>
        <v>1296</v>
      </c>
      <c r="M2" s="8">
        <f>InputData[[#This Row],[QUANTITY]]*InputData[[#This Row],[SELLING PRICE]]*(1-InputData[[#This Row],[DISCOUNT %]])</f>
        <v>1412.64</v>
      </c>
      <c r="N2" s="8">
        <f>InputData[[#This Row],[Total Selling Value]]-InputData[[#This Row],[Total Buying Value]]</f>
        <v>116.6400000000001</v>
      </c>
      <c r="O2">
        <f>DAY(InputData[[#This Row],[DATE]])</f>
        <v>1</v>
      </c>
      <c r="P2" t="str">
        <f>TEXT(InputData[[#This Row],[DATE]],"mmm")</f>
        <v>Jan</v>
      </c>
      <c r="Q2">
        <f>YEAR(InputData[[#This Row],[DATE]])</f>
        <v>2021</v>
      </c>
    </row>
    <row r="3" spans="1:17" x14ac:dyDescent="0.2">
      <c r="A3" s="3">
        <v>44198</v>
      </c>
      <c r="B3" s="4" t="s">
        <v>86</v>
      </c>
      <c r="C3" s="5">
        <v>15</v>
      </c>
      <c r="D3" s="5" t="s">
        <v>106</v>
      </c>
      <c r="E3" s="5" t="s">
        <v>107</v>
      </c>
      <c r="F3" s="6">
        <v>0</v>
      </c>
      <c r="G3" t="str">
        <f>VLOOKUP(InputData[[#This Row],[PRODUCT ID]],MasterData[],2)</f>
        <v>Product38</v>
      </c>
      <c r="H3" t="str">
        <f>VLOOKUP(InputData[[#This Row],[PRODUCT ID]],MasterData[],3)</f>
        <v>Category05</v>
      </c>
      <c r="I3" t="str">
        <f>VLOOKUP(InputData[[#This Row],[PRODUCT ID]],MasterData[],4)</f>
        <v>Kg</v>
      </c>
      <c r="J3" s="8">
        <f>VLOOKUP(InputData[[#This Row],[PRODUCT ID]],MasterData[],5)</f>
        <v>72</v>
      </c>
      <c r="K3" s="8">
        <f>VLOOKUP(InputData[[#This Row],[PRODUCT ID]],MasterData[],6)</f>
        <v>79.92</v>
      </c>
      <c r="L3" s="8">
        <f>InputData[[#This Row],[QUANTITY]]*InputData[[#This Row],[BUYING PRIZE]]</f>
        <v>1080</v>
      </c>
      <c r="M3" s="8">
        <f>InputData[[#This Row],[QUANTITY]]*InputData[[#This Row],[SELLING PRICE]]*(1-InputData[[#This Row],[DISCOUNT %]])</f>
        <v>1198.8</v>
      </c>
      <c r="N3" s="8">
        <f>InputData[[#This Row],[Total Selling Value]]-InputData[[#This Row],[Total Buying Value]]</f>
        <v>118.79999999999995</v>
      </c>
      <c r="O3">
        <f>DAY(InputData[[#This Row],[DATE]])</f>
        <v>2</v>
      </c>
      <c r="P3" t="str">
        <f>TEXT(InputData[[#This Row],[DATE]],"mmm")</f>
        <v>Jan</v>
      </c>
      <c r="Q3">
        <f>YEAR(InputData[[#This Row],[DATE]])</f>
        <v>2021</v>
      </c>
    </row>
    <row r="4" spans="1:17" x14ac:dyDescent="0.2">
      <c r="A4" s="3">
        <v>44198</v>
      </c>
      <c r="B4" s="4" t="s">
        <v>33</v>
      </c>
      <c r="C4" s="5">
        <v>6</v>
      </c>
      <c r="D4" s="5" t="s">
        <v>108</v>
      </c>
      <c r="E4" s="5" t="s">
        <v>107</v>
      </c>
      <c r="F4" s="6">
        <v>0</v>
      </c>
      <c r="G4" t="str">
        <f>VLOOKUP(InputData[[#This Row],[PRODUCT ID]],MasterData[],2)</f>
        <v>Product13</v>
      </c>
      <c r="H4" t="str">
        <f>VLOOKUP(InputData[[#This Row],[PRODUCT ID]],MasterData[],3)</f>
        <v>Category02</v>
      </c>
      <c r="I4" t="str">
        <f>VLOOKUP(InputData[[#This Row],[PRODUCT ID]],MasterData[],4)</f>
        <v>Kg</v>
      </c>
      <c r="J4" s="8">
        <f>VLOOKUP(InputData[[#This Row],[PRODUCT ID]],MasterData[],5)</f>
        <v>112</v>
      </c>
      <c r="K4" s="8">
        <f>VLOOKUP(InputData[[#This Row],[PRODUCT ID]],MasterData[],6)</f>
        <v>122.08</v>
      </c>
      <c r="L4" s="8">
        <f>InputData[[#This Row],[QUANTITY]]*InputData[[#This Row],[BUYING PRIZE]]</f>
        <v>672</v>
      </c>
      <c r="M4" s="8">
        <f>InputData[[#This Row],[QUANTITY]]*InputData[[#This Row],[SELLING PRICE]]*(1-InputData[[#This Row],[DISCOUNT %]])</f>
        <v>732.48</v>
      </c>
      <c r="N4" s="8">
        <f>InputData[[#This Row],[Total Selling Value]]-InputData[[#This Row],[Total Buying Value]]</f>
        <v>60.480000000000018</v>
      </c>
      <c r="O4">
        <f>DAY(InputData[[#This Row],[DATE]])</f>
        <v>2</v>
      </c>
      <c r="P4" t="str">
        <f>TEXT(InputData[[#This Row],[DATE]],"mmm")</f>
        <v>Jan</v>
      </c>
      <c r="Q4">
        <f>YEAR(InputData[[#This Row],[DATE]])</f>
        <v>2021</v>
      </c>
    </row>
    <row r="5" spans="1:17" x14ac:dyDescent="0.2">
      <c r="A5" s="3">
        <v>44199</v>
      </c>
      <c r="B5" s="4" t="s">
        <v>14</v>
      </c>
      <c r="C5" s="5">
        <v>5</v>
      </c>
      <c r="D5" s="5" t="s">
        <v>108</v>
      </c>
      <c r="E5" s="5" t="s">
        <v>106</v>
      </c>
      <c r="F5" s="6">
        <v>0</v>
      </c>
      <c r="G5" t="str">
        <f>VLOOKUP(InputData[[#This Row],[PRODUCT ID]],MasterData[],2)</f>
        <v>Product04</v>
      </c>
      <c r="H5" t="str">
        <f>VLOOKUP(InputData[[#This Row],[PRODUCT ID]],MasterData[],3)</f>
        <v>Category01</v>
      </c>
      <c r="I5" t="str">
        <f>VLOOKUP(InputData[[#This Row],[PRODUCT ID]],MasterData[],4)</f>
        <v>Lt</v>
      </c>
      <c r="J5" s="8">
        <f>VLOOKUP(InputData[[#This Row],[PRODUCT ID]],MasterData[],5)</f>
        <v>44</v>
      </c>
      <c r="K5" s="8">
        <f>VLOOKUP(InputData[[#This Row],[PRODUCT ID]],MasterData[],6)</f>
        <v>48.84</v>
      </c>
      <c r="L5" s="8">
        <f>InputData[[#This Row],[QUANTITY]]*InputData[[#This Row],[BUYING PRIZE]]</f>
        <v>220</v>
      </c>
      <c r="M5" s="8">
        <f>InputData[[#This Row],[QUANTITY]]*InputData[[#This Row],[SELLING PRICE]]*(1-InputData[[#This Row],[DISCOUNT %]])</f>
        <v>244.20000000000002</v>
      </c>
      <c r="N5" s="8">
        <f>InputData[[#This Row],[Total Selling Value]]-InputData[[#This Row],[Total Buying Value]]</f>
        <v>24.200000000000017</v>
      </c>
      <c r="O5">
        <f>DAY(InputData[[#This Row],[DATE]])</f>
        <v>3</v>
      </c>
      <c r="P5" t="str">
        <f>TEXT(InputData[[#This Row],[DATE]],"mmm")</f>
        <v>Jan</v>
      </c>
      <c r="Q5">
        <f>YEAR(InputData[[#This Row],[DATE]])</f>
        <v>2021</v>
      </c>
    </row>
    <row r="6" spans="1:17" x14ac:dyDescent="0.2">
      <c r="A6" s="3">
        <v>44200</v>
      </c>
      <c r="B6" s="4" t="s">
        <v>79</v>
      </c>
      <c r="C6" s="5">
        <v>12</v>
      </c>
      <c r="D6" s="5" t="s">
        <v>106</v>
      </c>
      <c r="E6" s="5" t="s">
        <v>106</v>
      </c>
      <c r="F6" s="6">
        <v>0</v>
      </c>
      <c r="G6" t="str">
        <f>VLOOKUP(InputData[[#This Row],[PRODUCT ID]],MasterData[],2)</f>
        <v>Product35</v>
      </c>
      <c r="H6" t="str">
        <f>VLOOKUP(InputData[[#This Row],[PRODUCT ID]],MasterData[],3)</f>
        <v>Category04</v>
      </c>
      <c r="I6" t="str">
        <f>VLOOKUP(InputData[[#This Row],[PRODUCT ID]],MasterData[],4)</f>
        <v>No.</v>
      </c>
      <c r="J6" s="8">
        <f>VLOOKUP(InputData[[#This Row],[PRODUCT ID]],MasterData[],5)</f>
        <v>5</v>
      </c>
      <c r="K6" s="8">
        <f>VLOOKUP(InputData[[#This Row],[PRODUCT ID]],MasterData[],6)</f>
        <v>6.7</v>
      </c>
      <c r="L6" s="8">
        <f>InputData[[#This Row],[QUANTITY]]*InputData[[#This Row],[BUYING PRIZE]]</f>
        <v>60</v>
      </c>
      <c r="M6" s="8">
        <f>InputData[[#This Row],[QUANTITY]]*InputData[[#This Row],[SELLING PRICE]]*(1-InputData[[#This Row],[DISCOUNT %]])</f>
        <v>80.400000000000006</v>
      </c>
      <c r="N6" s="8">
        <f>InputData[[#This Row],[Total Selling Value]]-InputData[[#This Row],[Total Buying Value]]</f>
        <v>20.400000000000006</v>
      </c>
      <c r="O6">
        <f>DAY(InputData[[#This Row],[DATE]])</f>
        <v>4</v>
      </c>
      <c r="P6" t="str">
        <f>TEXT(InputData[[#This Row],[DATE]],"mmm")</f>
        <v>Jan</v>
      </c>
      <c r="Q6">
        <f>YEAR(InputData[[#This Row],[DATE]])</f>
        <v>2021</v>
      </c>
    </row>
    <row r="7" spans="1:17" x14ac:dyDescent="0.2">
      <c r="A7" s="3">
        <v>44205</v>
      </c>
      <c r="B7" s="4" t="s">
        <v>71</v>
      </c>
      <c r="C7" s="5">
        <v>1</v>
      </c>
      <c r="D7" s="5" t="s">
        <v>108</v>
      </c>
      <c r="E7" s="5" t="s">
        <v>107</v>
      </c>
      <c r="F7" s="6">
        <v>0</v>
      </c>
      <c r="G7" t="str">
        <f>VLOOKUP(InputData[[#This Row],[PRODUCT ID]],MasterData[],2)</f>
        <v>Product31</v>
      </c>
      <c r="H7" t="str">
        <f>VLOOKUP(InputData[[#This Row],[PRODUCT ID]],MasterData[],3)</f>
        <v>Category04</v>
      </c>
      <c r="I7" t="str">
        <f>VLOOKUP(InputData[[#This Row],[PRODUCT ID]],MasterData[],4)</f>
        <v>Kg</v>
      </c>
      <c r="J7" s="8">
        <f>VLOOKUP(InputData[[#This Row],[PRODUCT ID]],MasterData[],5)</f>
        <v>93</v>
      </c>
      <c r="K7" s="8">
        <f>VLOOKUP(InputData[[#This Row],[PRODUCT ID]],MasterData[],6)</f>
        <v>104.16</v>
      </c>
      <c r="L7" s="8">
        <f>InputData[[#This Row],[QUANTITY]]*InputData[[#This Row],[BUYING PRIZE]]</f>
        <v>93</v>
      </c>
      <c r="M7" s="8">
        <f>InputData[[#This Row],[QUANTITY]]*InputData[[#This Row],[SELLING PRICE]]*(1-InputData[[#This Row],[DISCOUNT %]])</f>
        <v>104.16</v>
      </c>
      <c r="N7" s="8">
        <f>InputData[[#This Row],[Total Selling Value]]-InputData[[#This Row],[Total Buying Value]]</f>
        <v>11.159999999999997</v>
      </c>
      <c r="O7">
        <f>DAY(InputData[[#This Row],[DATE]])</f>
        <v>9</v>
      </c>
      <c r="P7" t="str">
        <f>TEXT(InputData[[#This Row],[DATE]],"mmm")</f>
        <v>Jan</v>
      </c>
      <c r="Q7">
        <f>YEAR(InputData[[#This Row],[DATE]])</f>
        <v>2021</v>
      </c>
    </row>
    <row r="8" spans="1:17" x14ac:dyDescent="0.2">
      <c r="A8" s="3">
        <v>44205</v>
      </c>
      <c r="B8" s="4" t="s">
        <v>12</v>
      </c>
      <c r="C8" s="5">
        <v>8</v>
      </c>
      <c r="D8" s="5" t="s">
        <v>108</v>
      </c>
      <c r="E8" s="5" t="s">
        <v>107</v>
      </c>
      <c r="F8" s="6">
        <v>0</v>
      </c>
      <c r="G8" t="str">
        <f>VLOOKUP(InputData[[#This Row],[PRODUCT ID]],MasterData[],2)</f>
        <v>Product03</v>
      </c>
      <c r="H8" t="str">
        <f>VLOOKUP(InputData[[#This Row],[PRODUCT ID]],MasterData[],3)</f>
        <v>Category01</v>
      </c>
      <c r="I8" t="str">
        <f>VLOOKUP(InputData[[#This Row],[PRODUCT ID]],MasterData[],4)</f>
        <v>Kg</v>
      </c>
      <c r="J8" s="8">
        <f>VLOOKUP(InputData[[#This Row],[PRODUCT ID]],MasterData[],5)</f>
        <v>71</v>
      </c>
      <c r="K8" s="8">
        <f>VLOOKUP(InputData[[#This Row],[PRODUCT ID]],MasterData[],6)</f>
        <v>80.94</v>
      </c>
      <c r="L8" s="8">
        <f>InputData[[#This Row],[QUANTITY]]*InputData[[#This Row],[BUYING PRIZE]]</f>
        <v>568</v>
      </c>
      <c r="M8" s="8">
        <f>InputData[[#This Row],[QUANTITY]]*InputData[[#This Row],[SELLING PRICE]]*(1-InputData[[#This Row],[DISCOUNT %]])</f>
        <v>647.52</v>
      </c>
      <c r="N8" s="8">
        <f>InputData[[#This Row],[Total Selling Value]]-InputData[[#This Row],[Total Buying Value]]</f>
        <v>79.519999999999982</v>
      </c>
      <c r="O8">
        <f>DAY(InputData[[#This Row],[DATE]])</f>
        <v>9</v>
      </c>
      <c r="P8" t="str">
        <f>TEXT(InputData[[#This Row],[DATE]],"mmm")</f>
        <v>Jan</v>
      </c>
      <c r="Q8">
        <f>YEAR(InputData[[#This Row],[DATE]])</f>
        <v>2021</v>
      </c>
    </row>
    <row r="9" spans="1:17" x14ac:dyDescent="0.2">
      <c r="A9" s="3">
        <v>44205</v>
      </c>
      <c r="B9" s="4" t="s">
        <v>58</v>
      </c>
      <c r="C9" s="5">
        <v>4</v>
      </c>
      <c r="D9" s="5" t="s">
        <v>108</v>
      </c>
      <c r="E9" s="5" t="s">
        <v>106</v>
      </c>
      <c r="F9" s="6">
        <v>0</v>
      </c>
      <c r="G9" t="str">
        <f>VLOOKUP(InputData[[#This Row],[PRODUCT ID]],MasterData[],2)</f>
        <v>Product25</v>
      </c>
      <c r="H9" t="str">
        <f>VLOOKUP(InputData[[#This Row],[PRODUCT ID]],MasterData[],3)</f>
        <v>Category03</v>
      </c>
      <c r="I9" t="str">
        <f>VLOOKUP(InputData[[#This Row],[PRODUCT ID]],MasterData[],4)</f>
        <v>No.</v>
      </c>
      <c r="J9" s="8">
        <f>VLOOKUP(InputData[[#This Row],[PRODUCT ID]],MasterData[],5)</f>
        <v>7</v>
      </c>
      <c r="K9" s="8">
        <f>VLOOKUP(InputData[[#This Row],[PRODUCT ID]],MasterData[],6)</f>
        <v>8.33</v>
      </c>
      <c r="L9" s="8">
        <f>InputData[[#This Row],[QUANTITY]]*InputData[[#This Row],[BUYING PRIZE]]</f>
        <v>28</v>
      </c>
      <c r="M9" s="8">
        <f>InputData[[#This Row],[QUANTITY]]*InputData[[#This Row],[SELLING PRICE]]*(1-InputData[[#This Row],[DISCOUNT %]])</f>
        <v>33.32</v>
      </c>
      <c r="N9" s="8">
        <f>InputData[[#This Row],[Total Selling Value]]-InputData[[#This Row],[Total Buying Value]]</f>
        <v>5.32</v>
      </c>
      <c r="O9">
        <f>DAY(InputData[[#This Row],[DATE]])</f>
        <v>9</v>
      </c>
      <c r="P9" t="str">
        <f>TEXT(InputData[[#This Row],[DATE]],"mmm")</f>
        <v>Jan</v>
      </c>
      <c r="Q9">
        <f>YEAR(InputData[[#This Row],[DATE]])</f>
        <v>2021</v>
      </c>
    </row>
    <row r="10" spans="1:17" x14ac:dyDescent="0.2">
      <c r="A10" s="3">
        <v>44207</v>
      </c>
      <c r="B10" s="4" t="s">
        <v>83</v>
      </c>
      <c r="C10" s="5">
        <v>3</v>
      </c>
      <c r="D10" s="5" t="s">
        <v>108</v>
      </c>
      <c r="E10" s="5" t="s">
        <v>107</v>
      </c>
      <c r="F10" s="6">
        <v>0</v>
      </c>
      <c r="G10" t="str">
        <f>VLOOKUP(InputData[[#This Row],[PRODUCT ID]],MasterData[],2)</f>
        <v>Product37</v>
      </c>
      <c r="H10" t="str">
        <f>VLOOKUP(InputData[[#This Row],[PRODUCT ID]],MasterData[],3)</f>
        <v>Category05</v>
      </c>
      <c r="I10" t="str">
        <f>VLOOKUP(InputData[[#This Row],[PRODUCT ID]],MasterData[],4)</f>
        <v>Kg</v>
      </c>
      <c r="J10" s="8">
        <f>VLOOKUP(InputData[[#This Row],[PRODUCT ID]],MasterData[],5)</f>
        <v>67</v>
      </c>
      <c r="K10" s="8">
        <f>VLOOKUP(InputData[[#This Row],[PRODUCT ID]],MasterData[],6)</f>
        <v>85.76</v>
      </c>
      <c r="L10" s="8">
        <f>InputData[[#This Row],[QUANTITY]]*InputData[[#This Row],[BUYING PRIZE]]</f>
        <v>201</v>
      </c>
      <c r="M10" s="8">
        <f>InputData[[#This Row],[QUANTITY]]*InputData[[#This Row],[SELLING PRICE]]*(1-InputData[[#This Row],[DISCOUNT %]])</f>
        <v>257.28000000000003</v>
      </c>
      <c r="N10" s="8">
        <f>InputData[[#This Row],[Total Selling Value]]-InputData[[#This Row],[Total Buying Value]]</f>
        <v>56.28000000000003</v>
      </c>
      <c r="O10">
        <f>DAY(InputData[[#This Row],[DATE]])</f>
        <v>11</v>
      </c>
      <c r="P10" t="str">
        <f>TEXT(InputData[[#This Row],[DATE]],"mmm")</f>
        <v>Jan</v>
      </c>
      <c r="Q10">
        <f>YEAR(InputData[[#This Row],[DATE]])</f>
        <v>2021</v>
      </c>
    </row>
    <row r="11" spans="1:17" x14ac:dyDescent="0.2">
      <c r="A11" s="3">
        <v>44207</v>
      </c>
      <c r="B11" s="4" t="s">
        <v>35</v>
      </c>
      <c r="C11" s="5">
        <v>4</v>
      </c>
      <c r="D11" s="5" t="s">
        <v>105</v>
      </c>
      <c r="E11" s="5" t="s">
        <v>106</v>
      </c>
      <c r="F11" s="6">
        <v>0</v>
      </c>
      <c r="G11" t="str">
        <f>VLOOKUP(InputData[[#This Row],[PRODUCT ID]],MasterData[],2)</f>
        <v>Product14</v>
      </c>
      <c r="H11" t="str">
        <f>VLOOKUP(InputData[[#This Row],[PRODUCT ID]],MasterData[],3)</f>
        <v>Category02</v>
      </c>
      <c r="I11" t="str">
        <f>VLOOKUP(InputData[[#This Row],[PRODUCT ID]],MasterData[],4)</f>
        <v>Kg</v>
      </c>
      <c r="J11" s="8">
        <f>VLOOKUP(InputData[[#This Row],[PRODUCT ID]],MasterData[],5)</f>
        <v>112</v>
      </c>
      <c r="K11" s="8">
        <f>VLOOKUP(InputData[[#This Row],[PRODUCT ID]],MasterData[],6)</f>
        <v>146.72</v>
      </c>
      <c r="L11" s="8">
        <f>InputData[[#This Row],[QUANTITY]]*InputData[[#This Row],[BUYING PRIZE]]</f>
        <v>448</v>
      </c>
      <c r="M11" s="8">
        <f>InputData[[#This Row],[QUANTITY]]*InputData[[#This Row],[SELLING PRICE]]*(1-InputData[[#This Row],[DISCOUNT %]])</f>
        <v>586.88</v>
      </c>
      <c r="N11" s="8">
        <f>InputData[[#This Row],[Total Selling Value]]-InputData[[#This Row],[Total Buying Value]]</f>
        <v>138.88</v>
      </c>
      <c r="O11">
        <f>DAY(InputData[[#This Row],[DATE]])</f>
        <v>11</v>
      </c>
      <c r="P11" t="str">
        <f>TEXT(InputData[[#This Row],[DATE]],"mmm")</f>
        <v>Jan</v>
      </c>
      <c r="Q11">
        <f>YEAR(InputData[[#This Row],[DATE]])</f>
        <v>2021</v>
      </c>
    </row>
    <row r="12" spans="1:17" x14ac:dyDescent="0.2">
      <c r="A12" s="3">
        <v>44207</v>
      </c>
      <c r="B12" s="4" t="s">
        <v>94</v>
      </c>
      <c r="C12" s="5">
        <v>4</v>
      </c>
      <c r="D12" s="5" t="s">
        <v>108</v>
      </c>
      <c r="E12" s="5" t="s">
        <v>106</v>
      </c>
      <c r="F12" s="6">
        <v>0</v>
      </c>
      <c r="G12" t="str">
        <f>VLOOKUP(InputData[[#This Row],[PRODUCT ID]],MasterData[],2)</f>
        <v>Product42</v>
      </c>
      <c r="H12" t="str">
        <f>VLOOKUP(InputData[[#This Row],[PRODUCT ID]],MasterData[],3)</f>
        <v>Category05</v>
      </c>
      <c r="I12" t="str">
        <f>VLOOKUP(InputData[[#This Row],[PRODUCT ID]],MasterData[],4)</f>
        <v>Ft</v>
      </c>
      <c r="J12" s="8">
        <f>VLOOKUP(InputData[[#This Row],[PRODUCT ID]],MasterData[],5)</f>
        <v>120</v>
      </c>
      <c r="K12" s="8">
        <f>VLOOKUP(InputData[[#This Row],[PRODUCT ID]],MasterData[],6)</f>
        <v>162</v>
      </c>
      <c r="L12" s="8">
        <f>InputData[[#This Row],[QUANTITY]]*InputData[[#This Row],[BUYING PRIZE]]</f>
        <v>480</v>
      </c>
      <c r="M12" s="8">
        <f>InputData[[#This Row],[QUANTITY]]*InputData[[#This Row],[SELLING PRICE]]*(1-InputData[[#This Row],[DISCOUNT %]])</f>
        <v>648</v>
      </c>
      <c r="N12" s="8">
        <f>InputData[[#This Row],[Total Selling Value]]-InputData[[#This Row],[Total Buying Value]]</f>
        <v>168</v>
      </c>
      <c r="O12">
        <f>DAY(InputData[[#This Row],[DATE]])</f>
        <v>11</v>
      </c>
      <c r="P12" t="str">
        <f>TEXT(InputData[[#This Row],[DATE]],"mmm")</f>
        <v>Jan</v>
      </c>
      <c r="Q12">
        <f>YEAR(InputData[[#This Row],[DATE]])</f>
        <v>2021</v>
      </c>
    </row>
    <row r="13" spans="1:17" x14ac:dyDescent="0.2">
      <c r="A13" s="3">
        <v>44208</v>
      </c>
      <c r="B13" s="4" t="s">
        <v>94</v>
      </c>
      <c r="C13" s="5">
        <v>10</v>
      </c>
      <c r="D13" s="5" t="s">
        <v>106</v>
      </c>
      <c r="E13" s="5" t="s">
        <v>107</v>
      </c>
      <c r="F13" s="6">
        <v>0</v>
      </c>
      <c r="G13" t="str">
        <f>VLOOKUP(InputData[[#This Row],[PRODUCT ID]],MasterData[],2)</f>
        <v>Product42</v>
      </c>
      <c r="H13" t="str">
        <f>VLOOKUP(InputData[[#This Row],[PRODUCT ID]],MasterData[],3)</f>
        <v>Category05</v>
      </c>
      <c r="I13" t="str">
        <f>VLOOKUP(InputData[[#This Row],[PRODUCT ID]],MasterData[],4)</f>
        <v>Ft</v>
      </c>
      <c r="J13" s="8">
        <f>VLOOKUP(InputData[[#This Row],[PRODUCT ID]],MasterData[],5)</f>
        <v>120</v>
      </c>
      <c r="K13" s="8">
        <f>VLOOKUP(InputData[[#This Row],[PRODUCT ID]],MasterData[],6)</f>
        <v>162</v>
      </c>
      <c r="L13" s="8">
        <f>InputData[[#This Row],[QUANTITY]]*InputData[[#This Row],[BUYING PRIZE]]</f>
        <v>1200</v>
      </c>
      <c r="M13" s="8">
        <f>InputData[[#This Row],[QUANTITY]]*InputData[[#This Row],[SELLING PRICE]]*(1-InputData[[#This Row],[DISCOUNT %]])</f>
        <v>1620</v>
      </c>
      <c r="N13" s="8">
        <f>InputData[[#This Row],[Total Selling Value]]-InputData[[#This Row],[Total Buying Value]]</f>
        <v>420</v>
      </c>
      <c r="O13">
        <f>DAY(InputData[[#This Row],[DATE]])</f>
        <v>12</v>
      </c>
      <c r="P13" t="str">
        <f>TEXT(InputData[[#This Row],[DATE]],"mmm")</f>
        <v>Jan</v>
      </c>
      <c r="Q13">
        <f>YEAR(InputData[[#This Row],[DATE]])</f>
        <v>2021</v>
      </c>
    </row>
    <row r="14" spans="1:17" x14ac:dyDescent="0.2">
      <c r="A14" s="3">
        <v>44214</v>
      </c>
      <c r="B14" s="4" t="s">
        <v>98</v>
      </c>
      <c r="C14" s="5">
        <v>13</v>
      </c>
      <c r="D14" s="5" t="s">
        <v>108</v>
      </c>
      <c r="E14" s="5" t="s">
        <v>106</v>
      </c>
      <c r="F14" s="6">
        <v>0</v>
      </c>
      <c r="G14" t="str">
        <f>VLOOKUP(InputData[[#This Row],[PRODUCT ID]],MasterData[],2)</f>
        <v>Product44</v>
      </c>
      <c r="H14" t="str">
        <f>VLOOKUP(InputData[[#This Row],[PRODUCT ID]],MasterData[],3)</f>
        <v>Category05</v>
      </c>
      <c r="I14" t="str">
        <f>VLOOKUP(InputData[[#This Row],[PRODUCT ID]],MasterData[],4)</f>
        <v>Kg</v>
      </c>
      <c r="J14" s="8">
        <f>VLOOKUP(InputData[[#This Row],[PRODUCT ID]],MasterData[],5)</f>
        <v>76</v>
      </c>
      <c r="K14" s="8">
        <f>VLOOKUP(InputData[[#This Row],[PRODUCT ID]],MasterData[],6)</f>
        <v>82.08</v>
      </c>
      <c r="L14" s="8">
        <f>InputData[[#This Row],[QUANTITY]]*InputData[[#This Row],[BUYING PRIZE]]</f>
        <v>988</v>
      </c>
      <c r="M14" s="8">
        <f>InputData[[#This Row],[QUANTITY]]*InputData[[#This Row],[SELLING PRICE]]*(1-InputData[[#This Row],[DISCOUNT %]])</f>
        <v>1067.04</v>
      </c>
      <c r="N14" s="8">
        <f>InputData[[#This Row],[Total Selling Value]]-InputData[[#This Row],[Total Buying Value]]</f>
        <v>79.039999999999964</v>
      </c>
      <c r="O14">
        <f>DAY(InputData[[#This Row],[DATE]])</f>
        <v>18</v>
      </c>
      <c r="P14" t="str">
        <f>TEXT(InputData[[#This Row],[DATE]],"mmm")</f>
        <v>Jan</v>
      </c>
      <c r="Q14">
        <f>YEAR(InputData[[#This Row],[DATE]])</f>
        <v>2021</v>
      </c>
    </row>
    <row r="15" spans="1:17" x14ac:dyDescent="0.2">
      <c r="A15" s="3">
        <v>44214</v>
      </c>
      <c r="B15" s="4" t="s">
        <v>54</v>
      </c>
      <c r="C15" s="5">
        <v>3</v>
      </c>
      <c r="D15" s="5" t="s">
        <v>106</v>
      </c>
      <c r="E15" s="5" t="s">
        <v>107</v>
      </c>
      <c r="F15" s="6">
        <v>0</v>
      </c>
      <c r="G15" t="str">
        <f>VLOOKUP(InputData[[#This Row],[PRODUCT ID]],MasterData[],2)</f>
        <v>Product23</v>
      </c>
      <c r="H15" t="str">
        <f>VLOOKUP(InputData[[#This Row],[PRODUCT ID]],MasterData[],3)</f>
        <v>Category03</v>
      </c>
      <c r="I15" t="str">
        <f>VLOOKUP(InputData[[#This Row],[PRODUCT ID]],MasterData[],4)</f>
        <v>Ft</v>
      </c>
      <c r="J15" s="8">
        <f>VLOOKUP(InputData[[#This Row],[PRODUCT ID]],MasterData[],5)</f>
        <v>141</v>
      </c>
      <c r="K15" s="8">
        <f>VLOOKUP(InputData[[#This Row],[PRODUCT ID]],MasterData[],6)</f>
        <v>149.46</v>
      </c>
      <c r="L15" s="8">
        <f>InputData[[#This Row],[QUANTITY]]*InputData[[#This Row],[BUYING PRIZE]]</f>
        <v>423</v>
      </c>
      <c r="M15" s="8">
        <f>InputData[[#This Row],[QUANTITY]]*InputData[[#This Row],[SELLING PRICE]]*(1-InputData[[#This Row],[DISCOUNT %]])</f>
        <v>448.38</v>
      </c>
      <c r="N15" s="8">
        <f>InputData[[#This Row],[Total Selling Value]]-InputData[[#This Row],[Total Buying Value]]</f>
        <v>25.379999999999995</v>
      </c>
      <c r="O15">
        <f>DAY(InputData[[#This Row],[DATE]])</f>
        <v>18</v>
      </c>
      <c r="P15" t="str">
        <f>TEXT(InputData[[#This Row],[DATE]],"mmm")</f>
        <v>Jan</v>
      </c>
      <c r="Q15">
        <f>YEAR(InputData[[#This Row],[DATE]])</f>
        <v>2021</v>
      </c>
    </row>
    <row r="16" spans="1:17" x14ac:dyDescent="0.2">
      <c r="A16" s="3">
        <v>44215</v>
      </c>
      <c r="B16" s="4" t="s">
        <v>79</v>
      </c>
      <c r="C16" s="5">
        <v>6</v>
      </c>
      <c r="D16" s="5" t="s">
        <v>108</v>
      </c>
      <c r="E16" s="5" t="s">
        <v>107</v>
      </c>
      <c r="F16" s="6">
        <v>0</v>
      </c>
      <c r="G16" t="str">
        <f>VLOOKUP(InputData[[#This Row],[PRODUCT ID]],MasterData[],2)</f>
        <v>Product35</v>
      </c>
      <c r="H16" t="str">
        <f>VLOOKUP(InputData[[#This Row],[PRODUCT ID]],MasterData[],3)</f>
        <v>Category04</v>
      </c>
      <c r="I16" t="str">
        <f>VLOOKUP(InputData[[#This Row],[PRODUCT ID]],MasterData[],4)</f>
        <v>No.</v>
      </c>
      <c r="J16" s="8">
        <f>VLOOKUP(InputData[[#This Row],[PRODUCT ID]],MasterData[],5)</f>
        <v>5</v>
      </c>
      <c r="K16" s="8">
        <f>VLOOKUP(InputData[[#This Row],[PRODUCT ID]],MasterData[],6)</f>
        <v>6.7</v>
      </c>
      <c r="L16" s="8">
        <f>InputData[[#This Row],[QUANTITY]]*InputData[[#This Row],[BUYING PRIZE]]</f>
        <v>30</v>
      </c>
      <c r="M16" s="8">
        <f>InputData[[#This Row],[QUANTITY]]*InputData[[#This Row],[SELLING PRICE]]*(1-InputData[[#This Row],[DISCOUNT %]])</f>
        <v>40.200000000000003</v>
      </c>
      <c r="N16" s="8">
        <f>InputData[[#This Row],[Total Selling Value]]-InputData[[#This Row],[Total Buying Value]]</f>
        <v>10.200000000000003</v>
      </c>
      <c r="O16">
        <f>DAY(InputData[[#This Row],[DATE]])</f>
        <v>19</v>
      </c>
      <c r="P16" t="str">
        <f>TEXT(InputData[[#This Row],[DATE]],"mmm")</f>
        <v>Jan</v>
      </c>
      <c r="Q16">
        <f>YEAR(InputData[[#This Row],[DATE]])</f>
        <v>2021</v>
      </c>
    </row>
    <row r="17" spans="1:17" x14ac:dyDescent="0.2">
      <c r="A17" s="3">
        <v>44216</v>
      </c>
      <c r="B17" s="4" t="s">
        <v>77</v>
      </c>
      <c r="C17" s="5">
        <v>4</v>
      </c>
      <c r="D17" s="5" t="s">
        <v>108</v>
      </c>
      <c r="E17" s="5" t="s">
        <v>107</v>
      </c>
      <c r="F17" s="6">
        <v>0</v>
      </c>
      <c r="G17" t="str">
        <f>VLOOKUP(InputData[[#This Row],[PRODUCT ID]],MasterData[],2)</f>
        <v>Product34</v>
      </c>
      <c r="H17" t="str">
        <f>VLOOKUP(InputData[[#This Row],[PRODUCT ID]],MasterData[],3)</f>
        <v>Category04</v>
      </c>
      <c r="I17" t="str">
        <f>VLOOKUP(InputData[[#This Row],[PRODUCT ID]],MasterData[],4)</f>
        <v>Lt</v>
      </c>
      <c r="J17" s="8">
        <f>VLOOKUP(InputData[[#This Row],[PRODUCT ID]],MasterData[],5)</f>
        <v>55</v>
      </c>
      <c r="K17" s="8">
        <f>VLOOKUP(InputData[[#This Row],[PRODUCT ID]],MasterData[],6)</f>
        <v>58.3</v>
      </c>
      <c r="L17" s="8">
        <f>InputData[[#This Row],[QUANTITY]]*InputData[[#This Row],[BUYING PRIZE]]</f>
        <v>220</v>
      </c>
      <c r="M17" s="8">
        <f>InputData[[#This Row],[QUANTITY]]*InputData[[#This Row],[SELLING PRICE]]*(1-InputData[[#This Row],[DISCOUNT %]])</f>
        <v>233.2</v>
      </c>
      <c r="N17" s="8">
        <f>InputData[[#This Row],[Total Selling Value]]-InputData[[#This Row],[Total Buying Value]]</f>
        <v>13.199999999999989</v>
      </c>
      <c r="O17">
        <f>DAY(InputData[[#This Row],[DATE]])</f>
        <v>20</v>
      </c>
      <c r="P17" t="str">
        <f>TEXT(InputData[[#This Row],[DATE]],"mmm")</f>
        <v>Jan</v>
      </c>
      <c r="Q17">
        <f>YEAR(InputData[[#This Row],[DATE]])</f>
        <v>2021</v>
      </c>
    </row>
    <row r="18" spans="1:17" x14ac:dyDescent="0.2">
      <c r="A18" s="3">
        <v>44216</v>
      </c>
      <c r="B18" s="4" t="s">
        <v>47</v>
      </c>
      <c r="C18" s="5">
        <v>4</v>
      </c>
      <c r="D18" s="5" t="s">
        <v>108</v>
      </c>
      <c r="E18" s="5" t="s">
        <v>107</v>
      </c>
      <c r="F18" s="6">
        <v>0</v>
      </c>
      <c r="G18" t="str">
        <f>VLOOKUP(InputData[[#This Row],[PRODUCT ID]],MasterData[],2)</f>
        <v>Product20</v>
      </c>
      <c r="H18" t="str">
        <f>VLOOKUP(InputData[[#This Row],[PRODUCT ID]],MasterData[],3)</f>
        <v>Category03</v>
      </c>
      <c r="I18" t="str">
        <f>VLOOKUP(InputData[[#This Row],[PRODUCT ID]],MasterData[],4)</f>
        <v>Lt</v>
      </c>
      <c r="J18" s="8">
        <f>VLOOKUP(InputData[[#This Row],[PRODUCT ID]],MasterData[],5)</f>
        <v>61</v>
      </c>
      <c r="K18" s="8">
        <f>VLOOKUP(InputData[[#This Row],[PRODUCT ID]],MasterData[],6)</f>
        <v>76.25</v>
      </c>
      <c r="L18" s="8">
        <f>InputData[[#This Row],[QUANTITY]]*InputData[[#This Row],[BUYING PRIZE]]</f>
        <v>244</v>
      </c>
      <c r="M18" s="8">
        <f>InputData[[#This Row],[QUANTITY]]*InputData[[#This Row],[SELLING PRICE]]*(1-InputData[[#This Row],[DISCOUNT %]])</f>
        <v>305</v>
      </c>
      <c r="N18" s="8">
        <f>InputData[[#This Row],[Total Selling Value]]-InputData[[#This Row],[Total Buying Value]]</f>
        <v>61</v>
      </c>
      <c r="O18">
        <f>DAY(InputData[[#This Row],[DATE]])</f>
        <v>20</v>
      </c>
      <c r="P18" t="str">
        <f>TEXT(InputData[[#This Row],[DATE]],"mmm")</f>
        <v>Jan</v>
      </c>
      <c r="Q18">
        <f>YEAR(InputData[[#This Row],[DATE]])</f>
        <v>2021</v>
      </c>
    </row>
    <row r="19" spans="1:17" x14ac:dyDescent="0.2">
      <c r="A19" s="3">
        <v>44217</v>
      </c>
      <c r="B19" s="4" t="s">
        <v>14</v>
      </c>
      <c r="C19" s="5">
        <v>15</v>
      </c>
      <c r="D19" s="5" t="s">
        <v>105</v>
      </c>
      <c r="E19" s="5" t="s">
        <v>107</v>
      </c>
      <c r="F19" s="6">
        <v>0</v>
      </c>
      <c r="G19" t="str">
        <f>VLOOKUP(InputData[[#This Row],[PRODUCT ID]],MasterData[],2)</f>
        <v>Product04</v>
      </c>
      <c r="H19" t="str">
        <f>VLOOKUP(InputData[[#This Row],[PRODUCT ID]],MasterData[],3)</f>
        <v>Category01</v>
      </c>
      <c r="I19" t="str">
        <f>VLOOKUP(InputData[[#This Row],[PRODUCT ID]],MasterData[],4)</f>
        <v>Lt</v>
      </c>
      <c r="J19" s="8">
        <f>VLOOKUP(InputData[[#This Row],[PRODUCT ID]],MasterData[],5)</f>
        <v>44</v>
      </c>
      <c r="K19" s="8">
        <f>VLOOKUP(InputData[[#This Row],[PRODUCT ID]],MasterData[],6)</f>
        <v>48.84</v>
      </c>
      <c r="L19" s="8">
        <f>InputData[[#This Row],[QUANTITY]]*InputData[[#This Row],[BUYING PRIZE]]</f>
        <v>660</v>
      </c>
      <c r="M19" s="8">
        <f>InputData[[#This Row],[QUANTITY]]*InputData[[#This Row],[SELLING PRICE]]*(1-InputData[[#This Row],[DISCOUNT %]])</f>
        <v>732.6</v>
      </c>
      <c r="N19" s="8">
        <f>InputData[[#This Row],[Total Selling Value]]-InputData[[#This Row],[Total Buying Value]]</f>
        <v>72.600000000000023</v>
      </c>
      <c r="O19">
        <f>DAY(InputData[[#This Row],[DATE]])</f>
        <v>21</v>
      </c>
      <c r="P19" t="str">
        <f>TEXT(InputData[[#This Row],[DATE]],"mmm")</f>
        <v>Jan</v>
      </c>
      <c r="Q19">
        <f>YEAR(InputData[[#This Row],[DATE]])</f>
        <v>2021</v>
      </c>
    </row>
    <row r="20" spans="1:17" x14ac:dyDescent="0.2">
      <c r="A20" s="3">
        <v>44217</v>
      </c>
      <c r="B20" s="4" t="s">
        <v>12</v>
      </c>
      <c r="C20" s="5">
        <v>9</v>
      </c>
      <c r="D20" s="5" t="s">
        <v>108</v>
      </c>
      <c r="E20" s="5" t="s">
        <v>106</v>
      </c>
      <c r="F20" s="6">
        <v>0</v>
      </c>
      <c r="G20" t="str">
        <f>VLOOKUP(InputData[[#This Row],[PRODUCT ID]],MasterData[],2)</f>
        <v>Product03</v>
      </c>
      <c r="H20" t="str">
        <f>VLOOKUP(InputData[[#This Row],[PRODUCT ID]],MasterData[],3)</f>
        <v>Category01</v>
      </c>
      <c r="I20" t="str">
        <f>VLOOKUP(InputData[[#This Row],[PRODUCT ID]],MasterData[],4)</f>
        <v>Kg</v>
      </c>
      <c r="J20" s="8">
        <f>VLOOKUP(InputData[[#This Row],[PRODUCT ID]],MasterData[],5)</f>
        <v>71</v>
      </c>
      <c r="K20" s="8">
        <f>VLOOKUP(InputData[[#This Row],[PRODUCT ID]],MasterData[],6)</f>
        <v>80.94</v>
      </c>
      <c r="L20" s="8">
        <f>InputData[[#This Row],[QUANTITY]]*InputData[[#This Row],[BUYING PRIZE]]</f>
        <v>639</v>
      </c>
      <c r="M20" s="8">
        <f>InputData[[#This Row],[QUANTITY]]*InputData[[#This Row],[SELLING PRICE]]*(1-InputData[[#This Row],[DISCOUNT %]])</f>
        <v>728.46</v>
      </c>
      <c r="N20" s="8">
        <f>InputData[[#This Row],[Total Selling Value]]-InputData[[#This Row],[Total Buying Value]]</f>
        <v>89.460000000000036</v>
      </c>
      <c r="O20">
        <f>DAY(InputData[[#This Row],[DATE]])</f>
        <v>21</v>
      </c>
      <c r="P20" t="str">
        <f>TEXT(InputData[[#This Row],[DATE]],"mmm")</f>
        <v>Jan</v>
      </c>
      <c r="Q20">
        <f>YEAR(InputData[[#This Row],[DATE]])</f>
        <v>2021</v>
      </c>
    </row>
    <row r="21" spans="1:17" x14ac:dyDescent="0.2">
      <c r="A21" s="3">
        <v>44217</v>
      </c>
      <c r="B21" s="4" t="s">
        <v>94</v>
      </c>
      <c r="C21" s="5">
        <v>6</v>
      </c>
      <c r="D21" s="5" t="s">
        <v>108</v>
      </c>
      <c r="E21" s="5" t="s">
        <v>106</v>
      </c>
      <c r="F21" s="6">
        <v>0</v>
      </c>
      <c r="G21" t="str">
        <f>VLOOKUP(InputData[[#This Row],[PRODUCT ID]],MasterData[],2)</f>
        <v>Product42</v>
      </c>
      <c r="H21" t="str">
        <f>VLOOKUP(InputData[[#This Row],[PRODUCT ID]],MasterData[],3)</f>
        <v>Category05</v>
      </c>
      <c r="I21" t="str">
        <f>VLOOKUP(InputData[[#This Row],[PRODUCT ID]],MasterData[],4)</f>
        <v>Ft</v>
      </c>
      <c r="J21" s="8">
        <f>VLOOKUP(InputData[[#This Row],[PRODUCT ID]],MasterData[],5)</f>
        <v>120</v>
      </c>
      <c r="K21" s="8">
        <f>VLOOKUP(InputData[[#This Row],[PRODUCT ID]],MasterData[],6)</f>
        <v>162</v>
      </c>
      <c r="L21" s="8">
        <f>InputData[[#This Row],[QUANTITY]]*InputData[[#This Row],[BUYING PRIZE]]</f>
        <v>720</v>
      </c>
      <c r="M21" s="8">
        <f>InputData[[#This Row],[QUANTITY]]*InputData[[#This Row],[SELLING PRICE]]*(1-InputData[[#This Row],[DISCOUNT %]])</f>
        <v>972</v>
      </c>
      <c r="N21" s="8">
        <f>InputData[[#This Row],[Total Selling Value]]-InputData[[#This Row],[Total Buying Value]]</f>
        <v>252</v>
      </c>
      <c r="O21">
        <f>DAY(InputData[[#This Row],[DATE]])</f>
        <v>21</v>
      </c>
      <c r="P21" t="str">
        <f>TEXT(InputData[[#This Row],[DATE]],"mmm")</f>
        <v>Jan</v>
      </c>
      <c r="Q21">
        <f>YEAR(InputData[[#This Row],[DATE]])</f>
        <v>2021</v>
      </c>
    </row>
    <row r="22" spans="1:17" x14ac:dyDescent="0.2">
      <c r="A22" s="3">
        <v>44221</v>
      </c>
      <c r="B22" s="4" t="s">
        <v>77</v>
      </c>
      <c r="C22" s="5">
        <v>6</v>
      </c>
      <c r="D22" s="5" t="s">
        <v>108</v>
      </c>
      <c r="E22" s="5" t="s">
        <v>107</v>
      </c>
      <c r="F22" s="6">
        <v>0</v>
      </c>
      <c r="G22" t="str">
        <f>VLOOKUP(InputData[[#This Row],[PRODUCT ID]],MasterData[],2)</f>
        <v>Product34</v>
      </c>
      <c r="H22" t="str">
        <f>VLOOKUP(InputData[[#This Row],[PRODUCT ID]],MasterData[],3)</f>
        <v>Category04</v>
      </c>
      <c r="I22" t="str">
        <f>VLOOKUP(InputData[[#This Row],[PRODUCT ID]],MasterData[],4)</f>
        <v>Lt</v>
      </c>
      <c r="J22" s="8">
        <f>VLOOKUP(InputData[[#This Row],[PRODUCT ID]],MasterData[],5)</f>
        <v>55</v>
      </c>
      <c r="K22" s="8">
        <f>VLOOKUP(InputData[[#This Row],[PRODUCT ID]],MasterData[],6)</f>
        <v>58.3</v>
      </c>
      <c r="L22" s="8">
        <f>InputData[[#This Row],[QUANTITY]]*InputData[[#This Row],[BUYING PRIZE]]</f>
        <v>330</v>
      </c>
      <c r="M22" s="8">
        <f>InputData[[#This Row],[QUANTITY]]*InputData[[#This Row],[SELLING PRICE]]*(1-InputData[[#This Row],[DISCOUNT %]])</f>
        <v>349.79999999999995</v>
      </c>
      <c r="N22" s="8">
        <f>InputData[[#This Row],[Total Selling Value]]-InputData[[#This Row],[Total Buying Value]]</f>
        <v>19.799999999999955</v>
      </c>
      <c r="O22">
        <f>DAY(InputData[[#This Row],[DATE]])</f>
        <v>25</v>
      </c>
      <c r="P22" t="str">
        <f>TEXT(InputData[[#This Row],[DATE]],"mmm")</f>
        <v>Jan</v>
      </c>
      <c r="Q22">
        <f>YEAR(InputData[[#This Row],[DATE]])</f>
        <v>2021</v>
      </c>
    </row>
    <row r="23" spans="1:17" x14ac:dyDescent="0.2">
      <c r="A23" s="3">
        <v>44221</v>
      </c>
      <c r="B23" s="4" t="s">
        <v>79</v>
      </c>
      <c r="C23" s="5">
        <v>7</v>
      </c>
      <c r="D23" s="5" t="s">
        <v>108</v>
      </c>
      <c r="E23" s="5" t="s">
        <v>106</v>
      </c>
      <c r="F23" s="6">
        <v>0</v>
      </c>
      <c r="G23" t="str">
        <f>VLOOKUP(InputData[[#This Row],[PRODUCT ID]],MasterData[],2)</f>
        <v>Product35</v>
      </c>
      <c r="H23" t="str">
        <f>VLOOKUP(InputData[[#This Row],[PRODUCT ID]],MasterData[],3)</f>
        <v>Category04</v>
      </c>
      <c r="I23" t="str">
        <f>VLOOKUP(InputData[[#This Row],[PRODUCT ID]],MasterData[],4)</f>
        <v>No.</v>
      </c>
      <c r="J23" s="8">
        <f>VLOOKUP(InputData[[#This Row],[PRODUCT ID]],MasterData[],5)</f>
        <v>5</v>
      </c>
      <c r="K23" s="8">
        <f>VLOOKUP(InputData[[#This Row],[PRODUCT ID]],MasterData[],6)</f>
        <v>6.7</v>
      </c>
      <c r="L23" s="8">
        <f>InputData[[#This Row],[QUANTITY]]*InputData[[#This Row],[BUYING PRIZE]]</f>
        <v>35</v>
      </c>
      <c r="M23" s="8">
        <f>InputData[[#This Row],[QUANTITY]]*InputData[[#This Row],[SELLING PRICE]]*(1-InputData[[#This Row],[DISCOUNT %]])</f>
        <v>46.9</v>
      </c>
      <c r="N23" s="8">
        <f>InputData[[#This Row],[Total Selling Value]]-InputData[[#This Row],[Total Buying Value]]</f>
        <v>11.899999999999999</v>
      </c>
      <c r="O23">
        <f>DAY(InputData[[#This Row],[DATE]])</f>
        <v>25</v>
      </c>
      <c r="P23" t="str">
        <f>TEXT(InputData[[#This Row],[DATE]],"mmm")</f>
        <v>Jan</v>
      </c>
      <c r="Q23">
        <f>YEAR(InputData[[#This Row],[DATE]])</f>
        <v>2021</v>
      </c>
    </row>
    <row r="24" spans="1:17" x14ac:dyDescent="0.2">
      <c r="A24" s="3">
        <v>44221</v>
      </c>
      <c r="B24" s="4" t="s">
        <v>71</v>
      </c>
      <c r="C24" s="5">
        <v>14</v>
      </c>
      <c r="D24" s="5" t="s">
        <v>108</v>
      </c>
      <c r="E24" s="5" t="s">
        <v>106</v>
      </c>
      <c r="F24" s="6">
        <v>0</v>
      </c>
      <c r="G24" t="str">
        <f>VLOOKUP(InputData[[#This Row],[PRODUCT ID]],MasterData[],2)</f>
        <v>Product31</v>
      </c>
      <c r="H24" t="str">
        <f>VLOOKUP(InputData[[#This Row],[PRODUCT ID]],MasterData[],3)</f>
        <v>Category04</v>
      </c>
      <c r="I24" t="str">
        <f>VLOOKUP(InputData[[#This Row],[PRODUCT ID]],MasterData[],4)</f>
        <v>Kg</v>
      </c>
      <c r="J24" s="8">
        <f>VLOOKUP(InputData[[#This Row],[PRODUCT ID]],MasterData[],5)</f>
        <v>93</v>
      </c>
      <c r="K24" s="8">
        <f>VLOOKUP(InputData[[#This Row],[PRODUCT ID]],MasterData[],6)</f>
        <v>104.16</v>
      </c>
      <c r="L24" s="8">
        <f>InputData[[#This Row],[QUANTITY]]*InputData[[#This Row],[BUYING PRIZE]]</f>
        <v>1302</v>
      </c>
      <c r="M24" s="8">
        <f>InputData[[#This Row],[QUANTITY]]*InputData[[#This Row],[SELLING PRICE]]*(1-InputData[[#This Row],[DISCOUNT %]])</f>
        <v>1458.24</v>
      </c>
      <c r="N24" s="8">
        <f>InputData[[#This Row],[Total Selling Value]]-InputData[[#This Row],[Total Buying Value]]</f>
        <v>156.24</v>
      </c>
      <c r="O24">
        <f>DAY(InputData[[#This Row],[DATE]])</f>
        <v>25</v>
      </c>
      <c r="P24" t="str">
        <f>TEXT(InputData[[#This Row],[DATE]],"mmm")</f>
        <v>Jan</v>
      </c>
      <c r="Q24">
        <f>YEAR(InputData[[#This Row],[DATE]])</f>
        <v>2021</v>
      </c>
    </row>
    <row r="25" spans="1:17" x14ac:dyDescent="0.2">
      <c r="A25" s="3">
        <v>44222</v>
      </c>
      <c r="B25" s="4" t="s">
        <v>98</v>
      </c>
      <c r="C25" s="5">
        <v>9</v>
      </c>
      <c r="D25" s="5" t="s">
        <v>105</v>
      </c>
      <c r="E25" s="5" t="s">
        <v>107</v>
      </c>
      <c r="F25" s="6">
        <v>0</v>
      </c>
      <c r="G25" t="str">
        <f>VLOOKUP(InputData[[#This Row],[PRODUCT ID]],MasterData[],2)</f>
        <v>Product44</v>
      </c>
      <c r="H25" t="str">
        <f>VLOOKUP(InputData[[#This Row],[PRODUCT ID]],MasterData[],3)</f>
        <v>Category05</v>
      </c>
      <c r="I25" t="str">
        <f>VLOOKUP(InputData[[#This Row],[PRODUCT ID]],MasterData[],4)</f>
        <v>Kg</v>
      </c>
      <c r="J25" s="8">
        <f>VLOOKUP(InputData[[#This Row],[PRODUCT ID]],MasterData[],5)</f>
        <v>76</v>
      </c>
      <c r="K25" s="8">
        <f>VLOOKUP(InputData[[#This Row],[PRODUCT ID]],MasterData[],6)</f>
        <v>82.08</v>
      </c>
      <c r="L25" s="8">
        <f>InputData[[#This Row],[QUANTITY]]*InputData[[#This Row],[BUYING PRIZE]]</f>
        <v>684</v>
      </c>
      <c r="M25" s="8">
        <f>InputData[[#This Row],[QUANTITY]]*InputData[[#This Row],[SELLING PRICE]]*(1-InputData[[#This Row],[DISCOUNT %]])</f>
        <v>738.72</v>
      </c>
      <c r="N25" s="8">
        <f>InputData[[#This Row],[Total Selling Value]]-InputData[[#This Row],[Total Buying Value]]</f>
        <v>54.720000000000027</v>
      </c>
      <c r="O25">
        <f>DAY(InputData[[#This Row],[DATE]])</f>
        <v>26</v>
      </c>
      <c r="P25" t="str">
        <f>TEXT(InputData[[#This Row],[DATE]],"mmm")</f>
        <v>Jan</v>
      </c>
      <c r="Q25">
        <f>YEAR(InputData[[#This Row],[DATE]])</f>
        <v>2021</v>
      </c>
    </row>
    <row r="26" spans="1:17" x14ac:dyDescent="0.2">
      <c r="A26" s="3">
        <v>44222</v>
      </c>
      <c r="B26" s="4" t="s">
        <v>18</v>
      </c>
      <c r="C26" s="5">
        <v>7</v>
      </c>
      <c r="D26" s="5" t="s">
        <v>106</v>
      </c>
      <c r="E26" s="5" t="s">
        <v>107</v>
      </c>
      <c r="F26" s="6">
        <v>0</v>
      </c>
      <c r="G26" t="str">
        <f>VLOOKUP(InputData[[#This Row],[PRODUCT ID]],MasterData[],2)</f>
        <v>Product06</v>
      </c>
      <c r="H26" t="str">
        <f>VLOOKUP(InputData[[#This Row],[PRODUCT ID]],MasterData[],3)</f>
        <v>Category01</v>
      </c>
      <c r="I26" t="str">
        <f>VLOOKUP(InputData[[#This Row],[PRODUCT ID]],MasterData[],4)</f>
        <v>Kg</v>
      </c>
      <c r="J26" s="8">
        <f>VLOOKUP(InputData[[#This Row],[PRODUCT ID]],MasterData[],5)</f>
        <v>75</v>
      </c>
      <c r="K26" s="8">
        <f>VLOOKUP(InputData[[#This Row],[PRODUCT ID]],MasterData[],6)</f>
        <v>85.5</v>
      </c>
      <c r="L26" s="8">
        <f>InputData[[#This Row],[QUANTITY]]*InputData[[#This Row],[BUYING PRIZE]]</f>
        <v>525</v>
      </c>
      <c r="M26" s="8">
        <f>InputData[[#This Row],[QUANTITY]]*InputData[[#This Row],[SELLING PRICE]]*(1-InputData[[#This Row],[DISCOUNT %]])</f>
        <v>598.5</v>
      </c>
      <c r="N26" s="8">
        <f>InputData[[#This Row],[Total Selling Value]]-InputData[[#This Row],[Total Buying Value]]</f>
        <v>73.5</v>
      </c>
      <c r="O26">
        <f>DAY(InputData[[#This Row],[DATE]])</f>
        <v>26</v>
      </c>
      <c r="P26" t="str">
        <f>TEXT(InputData[[#This Row],[DATE]],"mmm")</f>
        <v>Jan</v>
      </c>
      <c r="Q26">
        <f>YEAR(InputData[[#This Row],[DATE]])</f>
        <v>2021</v>
      </c>
    </row>
    <row r="27" spans="1:17" x14ac:dyDescent="0.2">
      <c r="A27" s="3">
        <v>44222</v>
      </c>
      <c r="B27" s="4" t="s">
        <v>6</v>
      </c>
      <c r="C27" s="5">
        <v>7</v>
      </c>
      <c r="D27" s="5" t="s">
        <v>106</v>
      </c>
      <c r="E27" s="5" t="s">
        <v>106</v>
      </c>
      <c r="F27" s="6">
        <v>0</v>
      </c>
      <c r="G27" t="str">
        <f>VLOOKUP(InputData[[#This Row],[PRODUCT ID]],MasterData[],2)</f>
        <v>Product01</v>
      </c>
      <c r="H27" t="str">
        <f>VLOOKUP(InputData[[#This Row],[PRODUCT ID]],MasterData[],3)</f>
        <v>Category01</v>
      </c>
      <c r="I27" t="str">
        <f>VLOOKUP(InputData[[#This Row],[PRODUCT ID]],MasterData[],4)</f>
        <v>Kg</v>
      </c>
      <c r="J27" s="8">
        <f>VLOOKUP(InputData[[#This Row],[PRODUCT ID]],MasterData[],5)</f>
        <v>98</v>
      </c>
      <c r="K27" s="8">
        <f>VLOOKUP(InputData[[#This Row],[PRODUCT ID]],MasterData[],6)</f>
        <v>103.88</v>
      </c>
      <c r="L27" s="8">
        <f>InputData[[#This Row],[QUANTITY]]*InputData[[#This Row],[BUYING PRIZE]]</f>
        <v>686</v>
      </c>
      <c r="M27" s="8">
        <f>InputData[[#This Row],[QUANTITY]]*InputData[[#This Row],[SELLING PRICE]]*(1-InputData[[#This Row],[DISCOUNT %]])</f>
        <v>727.16</v>
      </c>
      <c r="N27" s="8">
        <f>InputData[[#This Row],[Total Selling Value]]-InputData[[#This Row],[Total Buying Value]]</f>
        <v>41.159999999999968</v>
      </c>
      <c r="O27">
        <f>DAY(InputData[[#This Row],[DATE]])</f>
        <v>26</v>
      </c>
      <c r="P27" t="str">
        <f>TEXT(InputData[[#This Row],[DATE]],"mmm")</f>
        <v>Jan</v>
      </c>
      <c r="Q27">
        <f>YEAR(InputData[[#This Row],[DATE]])</f>
        <v>2021</v>
      </c>
    </row>
    <row r="28" spans="1:17" x14ac:dyDescent="0.2">
      <c r="A28" s="3">
        <v>44223</v>
      </c>
      <c r="B28" s="4" t="s">
        <v>90</v>
      </c>
      <c r="C28" s="5">
        <v>7</v>
      </c>
      <c r="D28" s="5" t="s">
        <v>105</v>
      </c>
      <c r="E28" s="5" t="s">
        <v>106</v>
      </c>
      <c r="F28" s="6">
        <v>0</v>
      </c>
      <c r="G28" t="str">
        <f>VLOOKUP(InputData[[#This Row],[PRODUCT ID]],MasterData[],2)</f>
        <v>Product40</v>
      </c>
      <c r="H28" t="str">
        <f>VLOOKUP(InputData[[#This Row],[PRODUCT ID]],MasterData[],3)</f>
        <v>Category05</v>
      </c>
      <c r="I28" t="str">
        <f>VLOOKUP(InputData[[#This Row],[PRODUCT ID]],MasterData[],4)</f>
        <v>Kg</v>
      </c>
      <c r="J28" s="8">
        <f>VLOOKUP(InputData[[#This Row],[PRODUCT ID]],MasterData[],5)</f>
        <v>90</v>
      </c>
      <c r="K28" s="8">
        <f>VLOOKUP(InputData[[#This Row],[PRODUCT ID]],MasterData[],6)</f>
        <v>115.2</v>
      </c>
      <c r="L28" s="8">
        <f>InputData[[#This Row],[QUANTITY]]*InputData[[#This Row],[BUYING PRIZE]]</f>
        <v>630</v>
      </c>
      <c r="M28" s="8">
        <f>InputData[[#This Row],[QUANTITY]]*InputData[[#This Row],[SELLING PRICE]]*(1-InputData[[#This Row],[DISCOUNT %]])</f>
        <v>806.4</v>
      </c>
      <c r="N28" s="8">
        <f>InputData[[#This Row],[Total Selling Value]]-InputData[[#This Row],[Total Buying Value]]</f>
        <v>176.39999999999998</v>
      </c>
      <c r="O28">
        <f>DAY(InputData[[#This Row],[DATE]])</f>
        <v>27</v>
      </c>
      <c r="P28" t="str">
        <f>TEXT(InputData[[#This Row],[DATE]],"mmm")</f>
        <v>Jan</v>
      </c>
      <c r="Q28">
        <f>YEAR(InputData[[#This Row],[DATE]])</f>
        <v>2021</v>
      </c>
    </row>
    <row r="29" spans="1:17" x14ac:dyDescent="0.2">
      <c r="A29" s="3">
        <v>44223</v>
      </c>
      <c r="B29" s="4" t="s">
        <v>73</v>
      </c>
      <c r="C29" s="5">
        <v>3</v>
      </c>
      <c r="D29" s="5" t="s">
        <v>105</v>
      </c>
      <c r="E29" s="5" t="s">
        <v>106</v>
      </c>
      <c r="F29" s="6">
        <v>0</v>
      </c>
      <c r="G29" t="str">
        <f>VLOOKUP(InputData[[#This Row],[PRODUCT ID]],MasterData[],2)</f>
        <v>Product32</v>
      </c>
      <c r="H29" t="str">
        <f>VLOOKUP(InputData[[#This Row],[PRODUCT ID]],MasterData[],3)</f>
        <v>Category04</v>
      </c>
      <c r="I29" t="str">
        <f>VLOOKUP(InputData[[#This Row],[PRODUCT ID]],MasterData[],4)</f>
        <v>Kg</v>
      </c>
      <c r="J29" s="8">
        <f>VLOOKUP(InputData[[#This Row],[PRODUCT ID]],MasterData[],5)</f>
        <v>89</v>
      </c>
      <c r="K29" s="8">
        <f>VLOOKUP(InputData[[#This Row],[PRODUCT ID]],MasterData[],6)</f>
        <v>117.48</v>
      </c>
      <c r="L29" s="8">
        <f>InputData[[#This Row],[QUANTITY]]*InputData[[#This Row],[BUYING PRIZE]]</f>
        <v>267</v>
      </c>
      <c r="M29" s="8">
        <f>InputData[[#This Row],[QUANTITY]]*InputData[[#This Row],[SELLING PRICE]]*(1-InputData[[#This Row],[DISCOUNT %]])</f>
        <v>352.44</v>
      </c>
      <c r="N29" s="8">
        <f>InputData[[#This Row],[Total Selling Value]]-InputData[[#This Row],[Total Buying Value]]</f>
        <v>85.44</v>
      </c>
      <c r="O29">
        <f>DAY(InputData[[#This Row],[DATE]])</f>
        <v>27</v>
      </c>
      <c r="P29" t="str">
        <f>TEXT(InputData[[#This Row],[DATE]],"mmm")</f>
        <v>Jan</v>
      </c>
      <c r="Q29">
        <f>YEAR(InputData[[#This Row],[DATE]])</f>
        <v>2021</v>
      </c>
    </row>
    <row r="30" spans="1:17" x14ac:dyDescent="0.2">
      <c r="A30" s="3">
        <v>44224</v>
      </c>
      <c r="B30" s="4" t="s">
        <v>14</v>
      </c>
      <c r="C30" s="5">
        <v>10</v>
      </c>
      <c r="D30" s="5" t="s">
        <v>106</v>
      </c>
      <c r="E30" s="5" t="s">
        <v>107</v>
      </c>
      <c r="F30" s="6">
        <v>0</v>
      </c>
      <c r="G30" t="str">
        <f>VLOOKUP(InputData[[#This Row],[PRODUCT ID]],MasterData[],2)</f>
        <v>Product04</v>
      </c>
      <c r="H30" t="str">
        <f>VLOOKUP(InputData[[#This Row],[PRODUCT ID]],MasterData[],3)</f>
        <v>Category01</v>
      </c>
      <c r="I30" t="str">
        <f>VLOOKUP(InputData[[#This Row],[PRODUCT ID]],MasterData[],4)</f>
        <v>Lt</v>
      </c>
      <c r="J30" s="8">
        <f>VLOOKUP(InputData[[#This Row],[PRODUCT ID]],MasterData[],5)</f>
        <v>44</v>
      </c>
      <c r="K30" s="8">
        <f>VLOOKUP(InputData[[#This Row],[PRODUCT ID]],MasterData[],6)</f>
        <v>48.84</v>
      </c>
      <c r="L30" s="8">
        <f>InputData[[#This Row],[QUANTITY]]*InputData[[#This Row],[BUYING PRIZE]]</f>
        <v>440</v>
      </c>
      <c r="M30" s="8">
        <f>InputData[[#This Row],[QUANTITY]]*InputData[[#This Row],[SELLING PRICE]]*(1-InputData[[#This Row],[DISCOUNT %]])</f>
        <v>488.40000000000003</v>
      </c>
      <c r="N30" s="8">
        <f>InputData[[#This Row],[Total Selling Value]]-InputData[[#This Row],[Total Buying Value]]</f>
        <v>48.400000000000034</v>
      </c>
      <c r="O30">
        <f>DAY(InputData[[#This Row],[DATE]])</f>
        <v>28</v>
      </c>
      <c r="P30" t="str">
        <f>TEXT(InputData[[#This Row],[DATE]],"mmm")</f>
        <v>Jan</v>
      </c>
      <c r="Q30">
        <f>YEAR(InputData[[#This Row],[DATE]])</f>
        <v>2021</v>
      </c>
    </row>
    <row r="31" spans="1:17" x14ac:dyDescent="0.2">
      <c r="A31" s="3">
        <v>44224</v>
      </c>
      <c r="B31" s="4" t="s">
        <v>67</v>
      </c>
      <c r="C31" s="5">
        <v>2</v>
      </c>
      <c r="D31" s="5" t="s">
        <v>108</v>
      </c>
      <c r="E31" s="5" t="s">
        <v>107</v>
      </c>
      <c r="F31" s="6">
        <v>0</v>
      </c>
      <c r="G31" t="str">
        <f>VLOOKUP(InputData[[#This Row],[PRODUCT ID]],MasterData[],2)</f>
        <v>Product29</v>
      </c>
      <c r="H31" t="str">
        <f>VLOOKUP(InputData[[#This Row],[PRODUCT ID]],MasterData[],3)</f>
        <v>Category04</v>
      </c>
      <c r="I31" t="str">
        <f>VLOOKUP(InputData[[#This Row],[PRODUCT ID]],MasterData[],4)</f>
        <v>Lt</v>
      </c>
      <c r="J31" s="8">
        <f>VLOOKUP(InputData[[#This Row],[PRODUCT ID]],MasterData[],5)</f>
        <v>47</v>
      </c>
      <c r="K31" s="8">
        <f>VLOOKUP(InputData[[#This Row],[PRODUCT ID]],MasterData[],6)</f>
        <v>53.11</v>
      </c>
      <c r="L31" s="8">
        <f>InputData[[#This Row],[QUANTITY]]*InputData[[#This Row],[BUYING PRIZE]]</f>
        <v>94</v>
      </c>
      <c r="M31" s="8">
        <f>InputData[[#This Row],[QUANTITY]]*InputData[[#This Row],[SELLING PRICE]]*(1-InputData[[#This Row],[DISCOUNT %]])</f>
        <v>106.22</v>
      </c>
      <c r="N31" s="8">
        <f>InputData[[#This Row],[Total Selling Value]]-InputData[[#This Row],[Total Buying Value]]</f>
        <v>12.219999999999999</v>
      </c>
      <c r="O31">
        <f>DAY(InputData[[#This Row],[DATE]])</f>
        <v>28</v>
      </c>
      <c r="P31" t="str">
        <f>TEXT(InputData[[#This Row],[DATE]],"mmm")</f>
        <v>Jan</v>
      </c>
      <c r="Q31">
        <f>YEAR(InputData[[#This Row],[DATE]])</f>
        <v>2021</v>
      </c>
    </row>
    <row r="32" spans="1:17" x14ac:dyDescent="0.2">
      <c r="A32" s="3">
        <v>44229</v>
      </c>
      <c r="B32" s="4" t="s">
        <v>26</v>
      </c>
      <c r="C32" s="5">
        <v>7</v>
      </c>
      <c r="D32" s="5" t="s">
        <v>106</v>
      </c>
      <c r="E32" s="5" t="s">
        <v>106</v>
      </c>
      <c r="F32" s="6">
        <v>0</v>
      </c>
      <c r="G32" t="str">
        <f>VLOOKUP(InputData[[#This Row],[PRODUCT ID]],MasterData[],2)</f>
        <v>Product10</v>
      </c>
      <c r="H32" t="str">
        <f>VLOOKUP(InputData[[#This Row],[PRODUCT ID]],MasterData[],3)</f>
        <v>Category02</v>
      </c>
      <c r="I32" t="str">
        <f>VLOOKUP(InputData[[#This Row],[PRODUCT ID]],MasterData[],4)</f>
        <v>Ft</v>
      </c>
      <c r="J32" s="8">
        <f>VLOOKUP(InputData[[#This Row],[PRODUCT ID]],MasterData[],5)</f>
        <v>148</v>
      </c>
      <c r="K32" s="8">
        <f>VLOOKUP(InputData[[#This Row],[PRODUCT ID]],MasterData[],6)</f>
        <v>164.28</v>
      </c>
      <c r="L32" s="8">
        <f>InputData[[#This Row],[QUANTITY]]*InputData[[#This Row],[BUYING PRIZE]]</f>
        <v>1036</v>
      </c>
      <c r="M32" s="8">
        <f>InputData[[#This Row],[QUANTITY]]*InputData[[#This Row],[SELLING PRICE]]*(1-InputData[[#This Row],[DISCOUNT %]])</f>
        <v>1149.96</v>
      </c>
      <c r="N32" s="8">
        <f>InputData[[#This Row],[Total Selling Value]]-InputData[[#This Row],[Total Buying Value]]</f>
        <v>113.96000000000004</v>
      </c>
      <c r="O32">
        <f>DAY(InputData[[#This Row],[DATE]])</f>
        <v>2</v>
      </c>
      <c r="P32" t="str">
        <f>TEXT(InputData[[#This Row],[DATE]],"mmm")</f>
        <v>Feb</v>
      </c>
      <c r="Q32">
        <f>YEAR(InputData[[#This Row],[DATE]])</f>
        <v>2021</v>
      </c>
    </row>
    <row r="33" spans="1:17" x14ac:dyDescent="0.2">
      <c r="A33" s="3">
        <v>44230</v>
      </c>
      <c r="B33" s="4" t="s">
        <v>39</v>
      </c>
      <c r="C33" s="5">
        <v>13</v>
      </c>
      <c r="D33" s="5" t="s">
        <v>108</v>
      </c>
      <c r="E33" s="5" t="s">
        <v>106</v>
      </c>
      <c r="F33" s="6">
        <v>0</v>
      </c>
      <c r="G33" t="str">
        <f>VLOOKUP(InputData[[#This Row],[PRODUCT ID]],MasterData[],2)</f>
        <v>Product16</v>
      </c>
      <c r="H33" t="str">
        <f>VLOOKUP(InputData[[#This Row],[PRODUCT ID]],MasterData[],3)</f>
        <v>Category02</v>
      </c>
      <c r="I33" t="str">
        <f>VLOOKUP(InputData[[#This Row],[PRODUCT ID]],MasterData[],4)</f>
        <v>No.</v>
      </c>
      <c r="J33" s="8">
        <f>VLOOKUP(InputData[[#This Row],[PRODUCT ID]],MasterData[],5)</f>
        <v>13</v>
      </c>
      <c r="K33" s="8">
        <f>VLOOKUP(InputData[[#This Row],[PRODUCT ID]],MasterData[],6)</f>
        <v>16.64</v>
      </c>
      <c r="L33" s="8">
        <f>InputData[[#This Row],[QUANTITY]]*InputData[[#This Row],[BUYING PRIZE]]</f>
        <v>169</v>
      </c>
      <c r="M33" s="8">
        <f>InputData[[#This Row],[QUANTITY]]*InputData[[#This Row],[SELLING PRICE]]*(1-InputData[[#This Row],[DISCOUNT %]])</f>
        <v>216.32</v>
      </c>
      <c r="N33" s="8">
        <f>InputData[[#This Row],[Total Selling Value]]-InputData[[#This Row],[Total Buying Value]]</f>
        <v>47.319999999999993</v>
      </c>
      <c r="O33">
        <f>DAY(InputData[[#This Row],[DATE]])</f>
        <v>3</v>
      </c>
      <c r="P33" t="str">
        <f>TEXT(InputData[[#This Row],[DATE]],"mmm")</f>
        <v>Feb</v>
      </c>
      <c r="Q33">
        <f>YEAR(InputData[[#This Row],[DATE]])</f>
        <v>2021</v>
      </c>
    </row>
    <row r="34" spans="1:17" x14ac:dyDescent="0.2">
      <c r="A34" s="3">
        <v>44230</v>
      </c>
      <c r="B34" s="4" t="s">
        <v>52</v>
      </c>
      <c r="C34" s="5">
        <v>2</v>
      </c>
      <c r="D34" s="5" t="s">
        <v>105</v>
      </c>
      <c r="E34" s="5" t="s">
        <v>107</v>
      </c>
      <c r="F34" s="6">
        <v>0</v>
      </c>
      <c r="G34" t="str">
        <f>VLOOKUP(InputData[[#This Row],[PRODUCT ID]],MasterData[],2)</f>
        <v>Product22</v>
      </c>
      <c r="H34" t="str">
        <f>VLOOKUP(InputData[[#This Row],[PRODUCT ID]],MasterData[],3)</f>
        <v>Category03</v>
      </c>
      <c r="I34" t="str">
        <f>VLOOKUP(InputData[[#This Row],[PRODUCT ID]],MasterData[],4)</f>
        <v>Ft</v>
      </c>
      <c r="J34" s="8">
        <f>VLOOKUP(InputData[[#This Row],[PRODUCT ID]],MasterData[],5)</f>
        <v>121</v>
      </c>
      <c r="K34" s="8">
        <f>VLOOKUP(InputData[[#This Row],[PRODUCT ID]],MasterData[],6)</f>
        <v>141.57</v>
      </c>
      <c r="L34" s="8">
        <f>InputData[[#This Row],[QUANTITY]]*InputData[[#This Row],[BUYING PRIZE]]</f>
        <v>242</v>
      </c>
      <c r="M34" s="8">
        <f>InputData[[#This Row],[QUANTITY]]*InputData[[#This Row],[SELLING PRICE]]*(1-InputData[[#This Row],[DISCOUNT %]])</f>
        <v>283.14</v>
      </c>
      <c r="N34" s="8">
        <f>InputData[[#This Row],[Total Selling Value]]-InputData[[#This Row],[Total Buying Value]]</f>
        <v>41.139999999999986</v>
      </c>
      <c r="O34">
        <f>DAY(InputData[[#This Row],[DATE]])</f>
        <v>3</v>
      </c>
      <c r="P34" t="str">
        <f>TEXT(InputData[[#This Row],[DATE]],"mmm")</f>
        <v>Feb</v>
      </c>
      <c r="Q34">
        <f>YEAR(InputData[[#This Row],[DATE]])</f>
        <v>2021</v>
      </c>
    </row>
    <row r="35" spans="1:17" x14ac:dyDescent="0.2">
      <c r="A35" s="3">
        <v>44231</v>
      </c>
      <c r="B35" s="4" t="s">
        <v>83</v>
      </c>
      <c r="C35" s="5">
        <v>4</v>
      </c>
      <c r="D35" s="5" t="s">
        <v>106</v>
      </c>
      <c r="E35" s="5" t="s">
        <v>106</v>
      </c>
      <c r="F35" s="6">
        <v>0</v>
      </c>
      <c r="G35" t="str">
        <f>VLOOKUP(InputData[[#This Row],[PRODUCT ID]],MasterData[],2)</f>
        <v>Product37</v>
      </c>
      <c r="H35" t="str">
        <f>VLOOKUP(InputData[[#This Row],[PRODUCT ID]],MasterData[],3)</f>
        <v>Category05</v>
      </c>
      <c r="I35" t="str">
        <f>VLOOKUP(InputData[[#This Row],[PRODUCT ID]],MasterData[],4)</f>
        <v>Kg</v>
      </c>
      <c r="J35" s="8">
        <f>VLOOKUP(InputData[[#This Row],[PRODUCT ID]],MasterData[],5)</f>
        <v>67</v>
      </c>
      <c r="K35" s="8">
        <f>VLOOKUP(InputData[[#This Row],[PRODUCT ID]],MasterData[],6)</f>
        <v>85.76</v>
      </c>
      <c r="L35" s="8">
        <f>InputData[[#This Row],[QUANTITY]]*InputData[[#This Row],[BUYING PRIZE]]</f>
        <v>268</v>
      </c>
      <c r="M35" s="8">
        <f>InputData[[#This Row],[QUANTITY]]*InputData[[#This Row],[SELLING PRICE]]*(1-InputData[[#This Row],[DISCOUNT %]])</f>
        <v>343.04</v>
      </c>
      <c r="N35" s="8">
        <f>InputData[[#This Row],[Total Selling Value]]-InputData[[#This Row],[Total Buying Value]]</f>
        <v>75.04000000000002</v>
      </c>
      <c r="O35">
        <f>DAY(InputData[[#This Row],[DATE]])</f>
        <v>4</v>
      </c>
      <c r="P35" t="str">
        <f>TEXT(InputData[[#This Row],[DATE]],"mmm")</f>
        <v>Feb</v>
      </c>
      <c r="Q35">
        <f>YEAR(InputData[[#This Row],[DATE]])</f>
        <v>2021</v>
      </c>
    </row>
    <row r="36" spans="1:17" x14ac:dyDescent="0.2">
      <c r="A36" s="3">
        <v>44232</v>
      </c>
      <c r="B36" s="4" t="s">
        <v>96</v>
      </c>
      <c r="C36" s="5">
        <v>7</v>
      </c>
      <c r="D36" s="5" t="s">
        <v>106</v>
      </c>
      <c r="E36" s="5" t="s">
        <v>107</v>
      </c>
      <c r="F36" s="6">
        <v>0</v>
      </c>
      <c r="G36" t="str">
        <f>VLOOKUP(InputData[[#This Row],[PRODUCT ID]],MasterData[],2)</f>
        <v>Product43</v>
      </c>
      <c r="H36" t="str">
        <f>VLOOKUP(InputData[[#This Row],[PRODUCT ID]],MasterData[],3)</f>
        <v>Category05</v>
      </c>
      <c r="I36" t="str">
        <f>VLOOKUP(InputData[[#This Row],[PRODUCT ID]],MasterData[],4)</f>
        <v>Kg</v>
      </c>
      <c r="J36" s="8">
        <f>VLOOKUP(InputData[[#This Row],[PRODUCT ID]],MasterData[],5)</f>
        <v>67</v>
      </c>
      <c r="K36" s="8">
        <f>VLOOKUP(InputData[[#This Row],[PRODUCT ID]],MasterData[],6)</f>
        <v>83.08</v>
      </c>
      <c r="L36" s="8">
        <f>InputData[[#This Row],[QUANTITY]]*InputData[[#This Row],[BUYING PRIZE]]</f>
        <v>469</v>
      </c>
      <c r="M36" s="8">
        <f>InputData[[#This Row],[QUANTITY]]*InputData[[#This Row],[SELLING PRICE]]*(1-InputData[[#This Row],[DISCOUNT %]])</f>
        <v>581.55999999999995</v>
      </c>
      <c r="N36" s="8">
        <f>InputData[[#This Row],[Total Selling Value]]-InputData[[#This Row],[Total Buying Value]]</f>
        <v>112.55999999999995</v>
      </c>
      <c r="O36">
        <f>DAY(InputData[[#This Row],[DATE]])</f>
        <v>5</v>
      </c>
      <c r="P36" t="str">
        <f>TEXT(InputData[[#This Row],[DATE]],"mmm")</f>
        <v>Feb</v>
      </c>
      <c r="Q36">
        <f>YEAR(InputData[[#This Row],[DATE]])</f>
        <v>2021</v>
      </c>
    </row>
    <row r="37" spans="1:17" x14ac:dyDescent="0.2">
      <c r="A37" s="3">
        <v>44232</v>
      </c>
      <c r="B37" s="4" t="s">
        <v>16</v>
      </c>
      <c r="C37" s="5">
        <v>1</v>
      </c>
      <c r="D37" s="5" t="s">
        <v>108</v>
      </c>
      <c r="E37" s="5" t="s">
        <v>107</v>
      </c>
      <c r="F37" s="6">
        <v>0</v>
      </c>
      <c r="G37" t="str">
        <f>VLOOKUP(InputData[[#This Row],[PRODUCT ID]],MasterData[],2)</f>
        <v>Product05</v>
      </c>
      <c r="H37" t="str">
        <f>VLOOKUP(InputData[[#This Row],[PRODUCT ID]],MasterData[],3)</f>
        <v>Category01</v>
      </c>
      <c r="I37" t="str">
        <f>VLOOKUP(InputData[[#This Row],[PRODUCT ID]],MasterData[],4)</f>
        <v>Ft</v>
      </c>
      <c r="J37" s="8">
        <f>VLOOKUP(InputData[[#This Row],[PRODUCT ID]],MasterData[],5)</f>
        <v>133</v>
      </c>
      <c r="K37" s="8">
        <f>VLOOKUP(InputData[[#This Row],[PRODUCT ID]],MasterData[],6)</f>
        <v>155.61000000000001</v>
      </c>
      <c r="L37" s="8">
        <f>InputData[[#This Row],[QUANTITY]]*InputData[[#This Row],[BUYING PRIZE]]</f>
        <v>133</v>
      </c>
      <c r="M37" s="8">
        <f>InputData[[#This Row],[QUANTITY]]*InputData[[#This Row],[SELLING PRICE]]*(1-InputData[[#This Row],[DISCOUNT %]])</f>
        <v>155.61000000000001</v>
      </c>
      <c r="N37" s="8">
        <f>InputData[[#This Row],[Total Selling Value]]-InputData[[#This Row],[Total Buying Value]]</f>
        <v>22.610000000000014</v>
      </c>
      <c r="O37">
        <f>DAY(InputData[[#This Row],[DATE]])</f>
        <v>5</v>
      </c>
      <c r="P37" t="str">
        <f>TEXT(InputData[[#This Row],[DATE]],"mmm")</f>
        <v>Feb</v>
      </c>
      <c r="Q37">
        <f>YEAR(InputData[[#This Row],[DATE]])</f>
        <v>2021</v>
      </c>
    </row>
    <row r="38" spans="1:17" x14ac:dyDescent="0.2">
      <c r="A38" s="3">
        <v>44232</v>
      </c>
      <c r="B38" s="4" t="s">
        <v>96</v>
      </c>
      <c r="C38" s="5">
        <v>9</v>
      </c>
      <c r="D38" s="5" t="s">
        <v>108</v>
      </c>
      <c r="E38" s="5" t="s">
        <v>107</v>
      </c>
      <c r="F38" s="6">
        <v>0</v>
      </c>
      <c r="G38" t="str">
        <f>VLOOKUP(InputData[[#This Row],[PRODUCT ID]],MasterData[],2)</f>
        <v>Product43</v>
      </c>
      <c r="H38" t="str">
        <f>VLOOKUP(InputData[[#This Row],[PRODUCT ID]],MasterData[],3)</f>
        <v>Category05</v>
      </c>
      <c r="I38" t="str">
        <f>VLOOKUP(InputData[[#This Row],[PRODUCT ID]],MasterData[],4)</f>
        <v>Kg</v>
      </c>
      <c r="J38" s="8">
        <f>VLOOKUP(InputData[[#This Row],[PRODUCT ID]],MasterData[],5)</f>
        <v>67</v>
      </c>
      <c r="K38" s="8">
        <f>VLOOKUP(InputData[[#This Row],[PRODUCT ID]],MasterData[],6)</f>
        <v>83.08</v>
      </c>
      <c r="L38" s="8">
        <f>InputData[[#This Row],[QUANTITY]]*InputData[[#This Row],[BUYING PRIZE]]</f>
        <v>603</v>
      </c>
      <c r="M38" s="8">
        <f>InputData[[#This Row],[QUANTITY]]*InputData[[#This Row],[SELLING PRICE]]*(1-InputData[[#This Row],[DISCOUNT %]])</f>
        <v>747.72</v>
      </c>
      <c r="N38" s="8">
        <f>InputData[[#This Row],[Total Selling Value]]-InputData[[#This Row],[Total Buying Value]]</f>
        <v>144.72000000000003</v>
      </c>
      <c r="O38">
        <f>DAY(InputData[[#This Row],[DATE]])</f>
        <v>5</v>
      </c>
      <c r="P38" t="str">
        <f>TEXT(InputData[[#This Row],[DATE]],"mmm")</f>
        <v>Feb</v>
      </c>
      <c r="Q38">
        <f>YEAR(InputData[[#This Row],[DATE]])</f>
        <v>2021</v>
      </c>
    </row>
    <row r="39" spans="1:17" x14ac:dyDescent="0.2">
      <c r="A39" s="3">
        <v>44233</v>
      </c>
      <c r="B39" s="4" t="s">
        <v>79</v>
      </c>
      <c r="C39" s="5">
        <v>1</v>
      </c>
      <c r="D39" s="5" t="s">
        <v>108</v>
      </c>
      <c r="E39" s="5" t="s">
        <v>107</v>
      </c>
      <c r="F39" s="6">
        <v>0</v>
      </c>
      <c r="G39" t="str">
        <f>VLOOKUP(InputData[[#This Row],[PRODUCT ID]],MasterData[],2)</f>
        <v>Product35</v>
      </c>
      <c r="H39" t="str">
        <f>VLOOKUP(InputData[[#This Row],[PRODUCT ID]],MasterData[],3)</f>
        <v>Category04</v>
      </c>
      <c r="I39" t="str">
        <f>VLOOKUP(InputData[[#This Row],[PRODUCT ID]],MasterData[],4)</f>
        <v>No.</v>
      </c>
      <c r="J39" s="8">
        <f>VLOOKUP(InputData[[#This Row],[PRODUCT ID]],MasterData[],5)</f>
        <v>5</v>
      </c>
      <c r="K39" s="8">
        <f>VLOOKUP(InputData[[#This Row],[PRODUCT ID]],MasterData[],6)</f>
        <v>6.7</v>
      </c>
      <c r="L39" s="8">
        <f>InputData[[#This Row],[QUANTITY]]*InputData[[#This Row],[BUYING PRIZE]]</f>
        <v>5</v>
      </c>
      <c r="M39" s="8">
        <f>InputData[[#This Row],[QUANTITY]]*InputData[[#This Row],[SELLING PRICE]]*(1-InputData[[#This Row],[DISCOUNT %]])</f>
        <v>6.7</v>
      </c>
      <c r="N39" s="8">
        <f>InputData[[#This Row],[Total Selling Value]]-InputData[[#This Row],[Total Buying Value]]</f>
        <v>1.7000000000000002</v>
      </c>
      <c r="O39">
        <f>DAY(InputData[[#This Row],[DATE]])</f>
        <v>6</v>
      </c>
      <c r="P39" t="str">
        <f>TEXT(InputData[[#This Row],[DATE]],"mmm")</f>
        <v>Feb</v>
      </c>
      <c r="Q39">
        <f>YEAR(InputData[[#This Row],[DATE]])</f>
        <v>2021</v>
      </c>
    </row>
    <row r="40" spans="1:17" x14ac:dyDescent="0.2">
      <c r="A40" s="3">
        <v>44236</v>
      </c>
      <c r="B40" s="4" t="s">
        <v>77</v>
      </c>
      <c r="C40" s="5">
        <v>14</v>
      </c>
      <c r="D40" s="5" t="s">
        <v>108</v>
      </c>
      <c r="E40" s="5" t="s">
        <v>106</v>
      </c>
      <c r="F40" s="6">
        <v>0</v>
      </c>
      <c r="G40" t="str">
        <f>VLOOKUP(InputData[[#This Row],[PRODUCT ID]],MasterData[],2)</f>
        <v>Product34</v>
      </c>
      <c r="H40" t="str">
        <f>VLOOKUP(InputData[[#This Row],[PRODUCT ID]],MasterData[],3)</f>
        <v>Category04</v>
      </c>
      <c r="I40" t="str">
        <f>VLOOKUP(InputData[[#This Row],[PRODUCT ID]],MasterData[],4)</f>
        <v>Lt</v>
      </c>
      <c r="J40" s="8">
        <f>VLOOKUP(InputData[[#This Row],[PRODUCT ID]],MasterData[],5)</f>
        <v>55</v>
      </c>
      <c r="K40" s="8">
        <f>VLOOKUP(InputData[[#This Row],[PRODUCT ID]],MasterData[],6)</f>
        <v>58.3</v>
      </c>
      <c r="L40" s="8">
        <f>InputData[[#This Row],[QUANTITY]]*InputData[[#This Row],[BUYING PRIZE]]</f>
        <v>770</v>
      </c>
      <c r="M40" s="8">
        <f>InputData[[#This Row],[QUANTITY]]*InputData[[#This Row],[SELLING PRICE]]*(1-InputData[[#This Row],[DISCOUNT %]])</f>
        <v>816.19999999999993</v>
      </c>
      <c r="N40" s="8">
        <f>InputData[[#This Row],[Total Selling Value]]-InputData[[#This Row],[Total Buying Value]]</f>
        <v>46.199999999999932</v>
      </c>
      <c r="O40">
        <f>DAY(InputData[[#This Row],[DATE]])</f>
        <v>9</v>
      </c>
      <c r="P40" t="str">
        <f>TEXT(InputData[[#This Row],[DATE]],"mmm")</f>
        <v>Feb</v>
      </c>
      <c r="Q40">
        <f>YEAR(InputData[[#This Row],[DATE]])</f>
        <v>2021</v>
      </c>
    </row>
    <row r="41" spans="1:17" x14ac:dyDescent="0.2">
      <c r="A41" s="3">
        <v>44239</v>
      </c>
      <c r="B41" s="4" t="s">
        <v>22</v>
      </c>
      <c r="C41" s="5">
        <v>7</v>
      </c>
      <c r="D41" s="5" t="s">
        <v>108</v>
      </c>
      <c r="E41" s="5" t="s">
        <v>107</v>
      </c>
      <c r="F41" s="6">
        <v>0</v>
      </c>
      <c r="G41" t="str">
        <f>VLOOKUP(InputData[[#This Row],[PRODUCT ID]],MasterData[],2)</f>
        <v>Product08</v>
      </c>
      <c r="H41" t="str">
        <f>VLOOKUP(InputData[[#This Row],[PRODUCT ID]],MasterData[],3)</f>
        <v>Category01</v>
      </c>
      <c r="I41" t="str">
        <f>VLOOKUP(InputData[[#This Row],[PRODUCT ID]],MasterData[],4)</f>
        <v>Kg</v>
      </c>
      <c r="J41" s="8">
        <f>VLOOKUP(InputData[[#This Row],[PRODUCT ID]],MasterData[],5)</f>
        <v>83</v>
      </c>
      <c r="K41" s="8">
        <f>VLOOKUP(InputData[[#This Row],[PRODUCT ID]],MasterData[],6)</f>
        <v>94.62</v>
      </c>
      <c r="L41" s="8">
        <f>InputData[[#This Row],[QUANTITY]]*InputData[[#This Row],[BUYING PRIZE]]</f>
        <v>581</v>
      </c>
      <c r="M41" s="8">
        <f>InputData[[#This Row],[QUANTITY]]*InputData[[#This Row],[SELLING PRICE]]*(1-InputData[[#This Row],[DISCOUNT %]])</f>
        <v>662.34</v>
      </c>
      <c r="N41" s="8">
        <f>InputData[[#This Row],[Total Selling Value]]-InputData[[#This Row],[Total Buying Value]]</f>
        <v>81.340000000000032</v>
      </c>
      <c r="O41">
        <f>DAY(InputData[[#This Row],[DATE]])</f>
        <v>12</v>
      </c>
      <c r="P41" t="str">
        <f>TEXT(InputData[[#This Row],[DATE]],"mmm")</f>
        <v>Feb</v>
      </c>
      <c r="Q41">
        <f>YEAR(InputData[[#This Row],[DATE]])</f>
        <v>2021</v>
      </c>
    </row>
    <row r="42" spans="1:17" x14ac:dyDescent="0.2">
      <c r="A42" s="3">
        <v>44239</v>
      </c>
      <c r="B42" s="4" t="s">
        <v>54</v>
      </c>
      <c r="C42" s="5">
        <v>9</v>
      </c>
      <c r="D42" s="5" t="s">
        <v>106</v>
      </c>
      <c r="E42" s="5" t="s">
        <v>107</v>
      </c>
      <c r="F42" s="6">
        <v>0</v>
      </c>
      <c r="G42" t="str">
        <f>VLOOKUP(InputData[[#This Row],[PRODUCT ID]],MasterData[],2)</f>
        <v>Product23</v>
      </c>
      <c r="H42" t="str">
        <f>VLOOKUP(InputData[[#This Row],[PRODUCT ID]],MasterData[],3)</f>
        <v>Category03</v>
      </c>
      <c r="I42" t="str">
        <f>VLOOKUP(InputData[[#This Row],[PRODUCT ID]],MasterData[],4)</f>
        <v>Ft</v>
      </c>
      <c r="J42" s="8">
        <f>VLOOKUP(InputData[[#This Row],[PRODUCT ID]],MasterData[],5)</f>
        <v>141</v>
      </c>
      <c r="K42" s="8">
        <f>VLOOKUP(InputData[[#This Row],[PRODUCT ID]],MasterData[],6)</f>
        <v>149.46</v>
      </c>
      <c r="L42" s="8">
        <f>InputData[[#This Row],[QUANTITY]]*InputData[[#This Row],[BUYING PRIZE]]</f>
        <v>1269</v>
      </c>
      <c r="M42" s="8">
        <f>InputData[[#This Row],[QUANTITY]]*InputData[[#This Row],[SELLING PRICE]]*(1-InputData[[#This Row],[DISCOUNT %]])</f>
        <v>1345.14</v>
      </c>
      <c r="N42" s="8">
        <f>InputData[[#This Row],[Total Selling Value]]-InputData[[#This Row],[Total Buying Value]]</f>
        <v>76.1400000000001</v>
      </c>
      <c r="O42">
        <f>DAY(InputData[[#This Row],[DATE]])</f>
        <v>12</v>
      </c>
      <c r="P42" t="str">
        <f>TEXT(InputData[[#This Row],[DATE]],"mmm")</f>
        <v>Feb</v>
      </c>
      <c r="Q42">
        <f>YEAR(InputData[[#This Row],[DATE]])</f>
        <v>2021</v>
      </c>
    </row>
    <row r="43" spans="1:17" x14ac:dyDescent="0.2">
      <c r="A43" s="3">
        <v>44242</v>
      </c>
      <c r="B43" s="4" t="s">
        <v>63</v>
      </c>
      <c r="C43" s="5">
        <v>4</v>
      </c>
      <c r="D43" s="5" t="s">
        <v>108</v>
      </c>
      <c r="E43" s="5" t="s">
        <v>106</v>
      </c>
      <c r="F43" s="6">
        <v>0</v>
      </c>
      <c r="G43" t="str">
        <f>VLOOKUP(InputData[[#This Row],[PRODUCT ID]],MasterData[],2)</f>
        <v>Product27</v>
      </c>
      <c r="H43" t="str">
        <f>VLOOKUP(InputData[[#This Row],[PRODUCT ID]],MasterData[],3)</f>
        <v>Category04</v>
      </c>
      <c r="I43" t="str">
        <f>VLOOKUP(InputData[[#This Row],[PRODUCT ID]],MasterData[],4)</f>
        <v>Lt</v>
      </c>
      <c r="J43" s="8">
        <f>VLOOKUP(InputData[[#This Row],[PRODUCT ID]],MasterData[],5)</f>
        <v>48</v>
      </c>
      <c r="K43" s="8">
        <f>VLOOKUP(InputData[[#This Row],[PRODUCT ID]],MasterData[],6)</f>
        <v>57.120000000000005</v>
      </c>
      <c r="L43" s="8">
        <f>InputData[[#This Row],[QUANTITY]]*InputData[[#This Row],[BUYING PRIZE]]</f>
        <v>192</v>
      </c>
      <c r="M43" s="8">
        <f>InputData[[#This Row],[QUANTITY]]*InputData[[#This Row],[SELLING PRICE]]*(1-InputData[[#This Row],[DISCOUNT %]])</f>
        <v>228.48000000000002</v>
      </c>
      <c r="N43" s="8">
        <f>InputData[[#This Row],[Total Selling Value]]-InputData[[#This Row],[Total Buying Value]]</f>
        <v>36.480000000000018</v>
      </c>
      <c r="O43">
        <f>DAY(InputData[[#This Row],[DATE]])</f>
        <v>15</v>
      </c>
      <c r="P43" t="str">
        <f>TEXT(InputData[[#This Row],[DATE]],"mmm")</f>
        <v>Feb</v>
      </c>
      <c r="Q43">
        <f>YEAR(InputData[[#This Row],[DATE]])</f>
        <v>2021</v>
      </c>
    </row>
    <row r="44" spans="1:17" x14ac:dyDescent="0.2">
      <c r="A44" s="3">
        <v>44245</v>
      </c>
      <c r="B44" s="4" t="s">
        <v>37</v>
      </c>
      <c r="C44" s="5">
        <v>6</v>
      </c>
      <c r="D44" s="5" t="s">
        <v>106</v>
      </c>
      <c r="E44" s="5" t="s">
        <v>107</v>
      </c>
      <c r="F44" s="6">
        <v>0</v>
      </c>
      <c r="G44" t="str">
        <f>VLOOKUP(InputData[[#This Row],[PRODUCT ID]],MasterData[],2)</f>
        <v>Product15</v>
      </c>
      <c r="H44" t="str">
        <f>VLOOKUP(InputData[[#This Row],[PRODUCT ID]],MasterData[],3)</f>
        <v>Category02</v>
      </c>
      <c r="I44" t="str">
        <f>VLOOKUP(InputData[[#This Row],[PRODUCT ID]],MasterData[],4)</f>
        <v>No.</v>
      </c>
      <c r="J44" s="8">
        <f>VLOOKUP(InputData[[#This Row],[PRODUCT ID]],MasterData[],5)</f>
        <v>12</v>
      </c>
      <c r="K44" s="8">
        <f>VLOOKUP(InputData[[#This Row],[PRODUCT ID]],MasterData[],6)</f>
        <v>15.719999999999999</v>
      </c>
      <c r="L44" s="8">
        <f>InputData[[#This Row],[QUANTITY]]*InputData[[#This Row],[BUYING PRIZE]]</f>
        <v>72</v>
      </c>
      <c r="M44" s="8">
        <f>InputData[[#This Row],[QUANTITY]]*InputData[[#This Row],[SELLING PRICE]]*(1-InputData[[#This Row],[DISCOUNT %]])</f>
        <v>94.32</v>
      </c>
      <c r="N44" s="8">
        <f>InputData[[#This Row],[Total Selling Value]]-InputData[[#This Row],[Total Buying Value]]</f>
        <v>22.319999999999993</v>
      </c>
      <c r="O44">
        <f>DAY(InputData[[#This Row],[DATE]])</f>
        <v>18</v>
      </c>
      <c r="P44" t="str">
        <f>TEXT(InputData[[#This Row],[DATE]],"mmm")</f>
        <v>Feb</v>
      </c>
      <c r="Q44">
        <f>YEAR(InputData[[#This Row],[DATE]])</f>
        <v>2021</v>
      </c>
    </row>
    <row r="45" spans="1:17" x14ac:dyDescent="0.2">
      <c r="A45" s="3">
        <v>44247</v>
      </c>
      <c r="B45" s="4" t="s">
        <v>69</v>
      </c>
      <c r="C45" s="5">
        <v>11</v>
      </c>
      <c r="D45" s="5" t="s">
        <v>106</v>
      </c>
      <c r="E45" s="5" t="s">
        <v>107</v>
      </c>
      <c r="F45" s="6">
        <v>0</v>
      </c>
      <c r="G45" t="str">
        <f>VLOOKUP(InputData[[#This Row],[PRODUCT ID]],MasterData[],2)</f>
        <v>Product30</v>
      </c>
      <c r="H45" t="str">
        <f>VLOOKUP(InputData[[#This Row],[PRODUCT ID]],MasterData[],3)</f>
        <v>Category04</v>
      </c>
      <c r="I45" t="str">
        <f>VLOOKUP(InputData[[#This Row],[PRODUCT ID]],MasterData[],4)</f>
        <v>Ft</v>
      </c>
      <c r="J45" s="8">
        <f>VLOOKUP(InputData[[#This Row],[PRODUCT ID]],MasterData[],5)</f>
        <v>148</v>
      </c>
      <c r="K45" s="8">
        <f>VLOOKUP(InputData[[#This Row],[PRODUCT ID]],MasterData[],6)</f>
        <v>201.28</v>
      </c>
      <c r="L45" s="8">
        <f>InputData[[#This Row],[QUANTITY]]*InputData[[#This Row],[BUYING PRIZE]]</f>
        <v>1628</v>
      </c>
      <c r="M45" s="8">
        <f>InputData[[#This Row],[QUANTITY]]*InputData[[#This Row],[SELLING PRICE]]*(1-InputData[[#This Row],[DISCOUNT %]])</f>
        <v>2214.08</v>
      </c>
      <c r="N45" s="8">
        <f>InputData[[#This Row],[Total Selling Value]]-InputData[[#This Row],[Total Buying Value]]</f>
        <v>586.07999999999993</v>
      </c>
      <c r="O45">
        <f>DAY(InputData[[#This Row],[DATE]])</f>
        <v>20</v>
      </c>
      <c r="P45" t="str">
        <f>TEXT(InputData[[#This Row],[DATE]],"mmm")</f>
        <v>Feb</v>
      </c>
      <c r="Q45">
        <f>YEAR(InputData[[#This Row],[DATE]])</f>
        <v>2021</v>
      </c>
    </row>
    <row r="46" spans="1:17" x14ac:dyDescent="0.2">
      <c r="A46" s="3">
        <v>44249</v>
      </c>
      <c r="B46" s="4" t="s">
        <v>33</v>
      </c>
      <c r="C46" s="5">
        <v>5</v>
      </c>
      <c r="D46" s="5" t="s">
        <v>106</v>
      </c>
      <c r="E46" s="5" t="s">
        <v>107</v>
      </c>
      <c r="F46" s="6">
        <v>0</v>
      </c>
      <c r="G46" t="str">
        <f>VLOOKUP(InputData[[#This Row],[PRODUCT ID]],MasterData[],2)</f>
        <v>Product13</v>
      </c>
      <c r="H46" t="str">
        <f>VLOOKUP(InputData[[#This Row],[PRODUCT ID]],MasterData[],3)</f>
        <v>Category02</v>
      </c>
      <c r="I46" t="str">
        <f>VLOOKUP(InputData[[#This Row],[PRODUCT ID]],MasterData[],4)</f>
        <v>Kg</v>
      </c>
      <c r="J46" s="8">
        <f>VLOOKUP(InputData[[#This Row],[PRODUCT ID]],MasterData[],5)</f>
        <v>112</v>
      </c>
      <c r="K46" s="8">
        <f>VLOOKUP(InputData[[#This Row],[PRODUCT ID]],MasterData[],6)</f>
        <v>122.08</v>
      </c>
      <c r="L46" s="8">
        <f>InputData[[#This Row],[QUANTITY]]*InputData[[#This Row],[BUYING PRIZE]]</f>
        <v>560</v>
      </c>
      <c r="M46" s="8">
        <f>InputData[[#This Row],[QUANTITY]]*InputData[[#This Row],[SELLING PRICE]]*(1-InputData[[#This Row],[DISCOUNT %]])</f>
        <v>610.4</v>
      </c>
      <c r="N46" s="8">
        <f>InputData[[#This Row],[Total Selling Value]]-InputData[[#This Row],[Total Buying Value]]</f>
        <v>50.399999999999977</v>
      </c>
      <c r="O46">
        <f>DAY(InputData[[#This Row],[DATE]])</f>
        <v>22</v>
      </c>
      <c r="P46" t="str">
        <f>TEXT(InputData[[#This Row],[DATE]],"mmm")</f>
        <v>Feb</v>
      </c>
      <c r="Q46">
        <f>YEAR(InputData[[#This Row],[DATE]])</f>
        <v>2021</v>
      </c>
    </row>
    <row r="47" spans="1:17" x14ac:dyDescent="0.2">
      <c r="A47" s="3">
        <v>44250</v>
      </c>
      <c r="B47" s="4" t="s">
        <v>58</v>
      </c>
      <c r="C47" s="5">
        <v>3</v>
      </c>
      <c r="D47" s="5" t="s">
        <v>108</v>
      </c>
      <c r="E47" s="5" t="s">
        <v>107</v>
      </c>
      <c r="F47" s="6">
        <v>0</v>
      </c>
      <c r="G47" t="str">
        <f>VLOOKUP(InputData[[#This Row],[PRODUCT ID]],MasterData[],2)</f>
        <v>Product25</v>
      </c>
      <c r="H47" t="str">
        <f>VLOOKUP(InputData[[#This Row],[PRODUCT ID]],MasterData[],3)</f>
        <v>Category03</v>
      </c>
      <c r="I47" t="str">
        <f>VLOOKUP(InputData[[#This Row],[PRODUCT ID]],MasterData[],4)</f>
        <v>No.</v>
      </c>
      <c r="J47" s="8">
        <f>VLOOKUP(InputData[[#This Row],[PRODUCT ID]],MasterData[],5)</f>
        <v>7</v>
      </c>
      <c r="K47" s="8">
        <f>VLOOKUP(InputData[[#This Row],[PRODUCT ID]],MasterData[],6)</f>
        <v>8.33</v>
      </c>
      <c r="L47" s="8">
        <f>InputData[[#This Row],[QUANTITY]]*InputData[[#This Row],[BUYING PRIZE]]</f>
        <v>21</v>
      </c>
      <c r="M47" s="8">
        <f>InputData[[#This Row],[QUANTITY]]*InputData[[#This Row],[SELLING PRICE]]*(1-InputData[[#This Row],[DISCOUNT %]])</f>
        <v>24.990000000000002</v>
      </c>
      <c r="N47" s="8">
        <f>InputData[[#This Row],[Total Selling Value]]-InputData[[#This Row],[Total Buying Value]]</f>
        <v>3.990000000000002</v>
      </c>
      <c r="O47">
        <f>DAY(InputData[[#This Row],[DATE]])</f>
        <v>23</v>
      </c>
      <c r="P47" t="str">
        <f>TEXT(InputData[[#This Row],[DATE]],"mmm")</f>
        <v>Feb</v>
      </c>
      <c r="Q47">
        <f>YEAR(InputData[[#This Row],[DATE]])</f>
        <v>2021</v>
      </c>
    </row>
    <row r="48" spans="1:17" x14ac:dyDescent="0.2">
      <c r="A48" s="3">
        <v>44250</v>
      </c>
      <c r="B48" s="4" t="s">
        <v>16</v>
      </c>
      <c r="C48" s="5">
        <v>2</v>
      </c>
      <c r="D48" s="5" t="s">
        <v>108</v>
      </c>
      <c r="E48" s="5" t="s">
        <v>106</v>
      </c>
      <c r="F48" s="6">
        <v>0</v>
      </c>
      <c r="G48" t="str">
        <f>VLOOKUP(InputData[[#This Row],[PRODUCT ID]],MasterData[],2)</f>
        <v>Product05</v>
      </c>
      <c r="H48" t="str">
        <f>VLOOKUP(InputData[[#This Row],[PRODUCT ID]],MasterData[],3)</f>
        <v>Category01</v>
      </c>
      <c r="I48" t="str">
        <f>VLOOKUP(InputData[[#This Row],[PRODUCT ID]],MasterData[],4)</f>
        <v>Ft</v>
      </c>
      <c r="J48" s="8">
        <f>VLOOKUP(InputData[[#This Row],[PRODUCT ID]],MasterData[],5)</f>
        <v>133</v>
      </c>
      <c r="K48" s="8">
        <f>VLOOKUP(InputData[[#This Row],[PRODUCT ID]],MasterData[],6)</f>
        <v>155.61000000000001</v>
      </c>
      <c r="L48" s="8">
        <f>InputData[[#This Row],[QUANTITY]]*InputData[[#This Row],[BUYING PRIZE]]</f>
        <v>266</v>
      </c>
      <c r="M48" s="8">
        <f>InputData[[#This Row],[QUANTITY]]*InputData[[#This Row],[SELLING PRICE]]*(1-InputData[[#This Row],[DISCOUNT %]])</f>
        <v>311.22000000000003</v>
      </c>
      <c r="N48" s="8">
        <f>InputData[[#This Row],[Total Selling Value]]-InputData[[#This Row],[Total Buying Value]]</f>
        <v>45.220000000000027</v>
      </c>
      <c r="O48">
        <f>DAY(InputData[[#This Row],[DATE]])</f>
        <v>23</v>
      </c>
      <c r="P48" t="str">
        <f>TEXT(InputData[[#This Row],[DATE]],"mmm")</f>
        <v>Feb</v>
      </c>
      <c r="Q48">
        <f>YEAR(InputData[[#This Row],[DATE]])</f>
        <v>2021</v>
      </c>
    </row>
    <row r="49" spans="1:17" x14ac:dyDescent="0.2">
      <c r="A49" s="3">
        <v>44252</v>
      </c>
      <c r="B49" s="4" t="s">
        <v>10</v>
      </c>
      <c r="C49" s="5">
        <v>4</v>
      </c>
      <c r="D49" s="5" t="s">
        <v>105</v>
      </c>
      <c r="E49" s="5" t="s">
        <v>106</v>
      </c>
      <c r="F49" s="6">
        <v>0</v>
      </c>
      <c r="G49" t="str">
        <f>VLOOKUP(InputData[[#This Row],[PRODUCT ID]],MasterData[],2)</f>
        <v>Product02</v>
      </c>
      <c r="H49" t="str">
        <f>VLOOKUP(InputData[[#This Row],[PRODUCT ID]],MasterData[],3)</f>
        <v>Category01</v>
      </c>
      <c r="I49" t="str">
        <f>VLOOKUP(InputData[[#This Row],[PRODUCT ID]],MasterData[],4)</f>
        <v>Kg</v>
      </c>
      <c r="J49" s="8">
        <f>VLOOKUP(InputData[[#This Row],[PRODUCT ID]],MasterData[],5)</f>
        <v>105</v>
      </c>
      <c r="K49" s="8">
        <f>VLOOKUP(InputData[[#This Row],[PRODUCT ID]],MasterData[],6)</f>
        <v>142.80000000000001</v>
      </c>
      <c r="L49" s="8">
        <f>InputData[[#This Row],[QUANTITY]]*InputData[[#This Row],[BUYING PRIZE]]</f>
        <v>420</v>
      </c>
      <c r="M49" s="8">
        <f>InputData[[#This Row],[QUANTITY]]*InputData[[#This Row],[SELLING PRICE]]*(1-InputData[[#This Row],[DISCOUNT %]])</f>
        <v>571.20000000000005</v>
      </c>
      <c r="N49" s="8">
        <f>InputData[[#This Row],[Total Selling Value]]-InputData[[#This Row],[Total Buying Value]]</f>
        <v>151.20000000000005</v>
      </c>
      <c r="O49">
        <f>DAY(InputData[[#This Row],[DATE]])</f>
        <v>25</v>
      </c>
      <c r="P49" t="str">
        <f>TEXT(InputData[[#This Row],[DATE]],"mmm")</f>
        <v>Feb</v>
      </c>
      <c r="Q49">
        <f>YEAR(InputData[[#This Row],[DATE]])</f>
        <v>2021</v>
      </c>
    </row>
    <row r="50" spans="1:17" x14ac:dyDescent="0.2">
      <c r="A50" s="3">
        <v>44252</v>
      </c>
      <c r="B50" s="4" t="s">
        <v>73</v>
      </c>
      <c r="C50" s="5">
        <v>11</v>
      </c>
      <c r="D50" s="5" t="s">
        <v>106</v>
      </c>
      <c r="E50" s="5" t="s">
        <v>107</v>
      </c>
      <c r="F50" s="6">
        <v>0</v>
      </c>
      <c r="G50" t="str">
        <f>VLOOKUP(InputData[[#This Row],[PRODUCT ID]],MasterData[],2)</f>
        <v>Product32</v>
      </c>
      <c r="H50" t="str">
        <f>VLOOKUP(InputData[[#This Row],[PRODUCT ID]],MasterData[],3)</f>
        <v>Category04</v>
      </c>
      <c r="I50" t="str">
        <f>VLOOKUP(InputData[[#This Row],[PRODUCT ID]],MasterData[],4)</f>
        <v>Kg</v>
      </c>
      <c r="J50" s="8">
        <f>VLOOKUP(InputData[[#This Row],[PRODUCT ID]],MasterData[],5)</f>
        <v>89</v>
      </c>
      <c r="K50" s="8">
        <f>VLOOKUP(InputData[[#This Row],[PRODUCT ID]],MasterData[],6)</f>
        <v>117.48</v>
      </c>
      <c r="L50" s="8">
        <f>InputData[[#This Row],[QUANTITY]]*InputData[[#This Row],[BUYING PRIZE]]</f>
        <v>979</v>
      </c>
      <c r="M50" s="8">
        <f>InputData[[#This Row],[QUANTITY]]*InputData[[#This Row],[SELLING PRICE]]*(1-InputData[[#This Row],[DISCOUNT %]])</f>
        <v>1292.28</v>
      </c>
      <c r="N50" s="8">
        <f>InputData[[#This Row],[Total Selling Value]]-InputData[[#This Row],[Total Buying Value]]</f>
        <v>313.27999999999997</v>
      </c>
      <c r="O50">
        <f>DAY(InputData[[#This Row],[DATE]])</f>
        <v>25</v>
      </c>
      <c r="P50" t="str">
        <f>TEXT(InputData[[#This Row],[DATE]],"mmm")</f>
        <v>Feb</v>
      </c>
      <c r="Q50">
        <f>YEAR(InputData[[#This Row],[DATE]])</f>
        <v>2021</v>
      </c>
    </row>
    <row r="51" spans="1:17" x14ac:dyDescent="0.2">
      <c r="A51" s="3">
        <v>44252</v>
      </c>
      <c r="B51" s="4" t="s">
        <v>69</v>
      </c>
      <c r="C51" s="5">
        <v>2</v>
      </c>
      <c r="D51" s="5" t="s">
        <v>108</v>
      </c>
      <c r="E51" s="5" t="s">
        <v>106</v>
      </c>
      <c r="F51" s="6">
        <v>0</v>
      </c>
      <c r="G51" t="str">
        <f>VLOOKUP(InputData[[#This Row],[PRODUCT ID]],MasterData[],2)</f>
        <v>Product30</v>
      </c>
      <c r="H51" t="str">
        <f>VLOOKUP(InputData[[#This Row],[PRODUCT ID]],MasterData[],3)</f>
        <v>Category04</v>
      </c>
      <c r="I51" t="str">
        <f>VLOOKUP(InputData[[#This Row],[PRODUCT ID]],MasterData[],4)</f>
        <v>Ft</v>
      </c>
      <c r="J51" s="8">
        <f>VLOOKUP(InputData[[#This Row],[PRODUCT ID]],MasterData[],5)</f>
        <v>148</v>
      </c>
      <c r="K51" s="8">
        <f>VLOOKUP(InputData[[#This Row],[PRODUCT ID]],MasterData[],6)</f>
        <v>201.28</v>
      </c>
      <c r="L51" s="8">
        <f>InputData[[#This Row],[QUANTITY]]*InputData[[#This Row],[BUYING PRIZE]]</f>
        <v>296</v>
      </c>
      <c r="M51" s="8">
        <f>InputData[[#This Row],[QUANTITY]]*InputData[[#This Row],[SELLING PRICE]]*(1-InputData[[#This Row],[DISCOUNT %]])</f>
        <v>402.56</v>
      </c>
      <c r="N51" s="8">
        <f>InputData[[#This Row],[Total Selling Value]]-InputData[[#This Row],[Total Buying Value]]</f>
        <v>106.56</v>
      </c>
      <c r="O51">
        <f>DAY(InputData[[#This Row],[DATE]])</f>
        <v>25</v>
      </c>
      <c r="P51" t="str">
        <f>TEXT(InputData[[#This Row],[DATE]],"mmm")</f>
        <v>Feb</v>
      </c>
      <c r="Q51">
        <f>YEAR(InputData[[#This Row],[DATE]])</f>
        <v>2021</v>
      </c>
    </row>
    <row r="52" spans="1:17" x14ac:dyDescent="0.2">
      <c r="A52" s="3">
        <v>44254</v>
      </c>
      <c r="B52" s="4" t="s">
        <v>43</v>
      </c>
      <c r="C52" s="5">
        <v>11</v>
      </c>
      <c r="D52" s="5" t="s">
        <v>105</v>
      </c>
      <c r="E52" s="5" t="s">
        <v>106</v>
      </c>
      <c r="F52" s="6">
        <v>0</v>
      </c>
      <c r="G52" t="str">
        <f>VLOOKUP(InputData[[#This Row],[PRODUCT ID]],MasterData[],2)</f>
        <v>Product18</v>
      </c>
      <c r="H52" t="str">
        <f>VLOOKUP(InputData[[#This Row],[PRODUCT ID]],MasterData[],3)</f>
        <v>Category02</v>
      </c>
      <c r="I52" t="str">
        <f>VLOOKUP(InputData[[#This Row],[PRODUCT ID]],MasterData[],4)</f>
        <v>No.</v>
      </c>
      <c r="J52" s="8">
        <f>VLOOKUP(InputData[[#This Row],[PRODUCT ID]],MasterData[],5)</f>
        <v>37</v>
      </c>
      <c r="K52" s="8">
        <f>VLOOKUP(InputData[[#This Row],[PRODUCT ID]],MasterData[],6)</f>
        <v>49.21</v>
      </c>
      <c r="L52" s="8">
        <f>InputData[[#This Row],[QUANTITY]]*InputData[[#This Row],[BUYING PRIZE]]</f>
        <v>407</v>
      </c>
      <c r="M52" s="8">
        <f>InputData[[#This Row],[QUANTITY]]*InputData[[#This Row],[SELLING PRICE]]*(1-InputData[[#This Row],[DISCOUNT %]])</f>
        <v>541.31000000000006</v>
      </c>
      <c r="N52" s="8">
        <f>InputData[[#This Row],[Total Selling Value]]-InputData[[#This Row],[Total Buying Value]]</f>
        <v>134.31000000000006</v>
      </c>
      <c r="O52">
        <f>DAY(InputData[[#This Row],[DATE]])</f>
        <v>27</v>
      </c>
      <c r="P52" t="str">
        <f>TEXT(InputData[[#This Row],[DATE]],"mmm")</f>
        <v>Feb</v>
      </c>
      <c r="Q52">
        <f>YEAR(InputData[[#This Row],[DATE]])</f>
        <v>2021</v>
      </c>
    </row>
    <row r="53" spans="1:17" x14ac:dyDescent="0.2">
      <c r="A53" s="3">
        <v>44258</v>
      </c>
      <c r="B53" s="4" t="s">
        <v>29</v>
      </c>
      <c r="C53" s="5">
        <v>1</v>
      </c>
      <c r="D53" s="5" t="s">
        <v>108</v>
      </c>
      <c r="E53" s="5" t="s">
        <v>106</v>
      </c>
      <c r="F53" s="6">
        <v>0</v>
      </c>
      <c r="G53" t="str">
        <f>VLOOKUP(InputData[[#This Row],[PRODUCT ID]],MasterData[],2)</f>
        <v>Product11</v>
      </c>
      <c r="H53" t="str">
        <f>VLOOKUP(InputData[[#This Row],[PRODUCT ID]],MasterData[],3)</f>
        <v>Category02</v>
      </c>
      <c r="I53" t="str">
        <f>VLOOKUP(InputData[[#This Row],[PRODUCT ID]],MasterData[],4)</f>
        <v>Lt</v>
      </c>
      <c r="J53" s="8">
        <f>VLOOKUP(InputData[[#This Row],[PRODUCT ID]],MasterData[],5)</f>
        <v>44</v>
      </c>
      <c r="K53" s="8">
        <f>VLOOKUP(InputData[[#This Row],[PRODUCT ID]],MasterData[],6)</f>
        <v>48.4</v>
      </c>
      <c r="L53" s="8">
        <f>InputData[[#This Row],[QUANTITY]]*InputData[[#This Row],[BUYING PRIZE]]</f>
        <v>44</v>
      </c>
      <c r="M53" s="8">
        <f>InputData[[#This Row],[QUANTITY]]*InputData[[#This Row],[SELLING PRICE]]*(1-InputData[[#This Row],[DISCOUNT %]])</f>
        <v>48.4</v>
      </c>
      <c r="N53" s="8">
        <f>InputData[[#This Row],[Total Selling Value]]-InputData[[#This Row],[Total Buying Value]]</f>
        <v>4.3999999999999986</v>
      </c>
      <c r="O53">
        <f>DAY(InputData[[#This Row],[DATE]])</f>
        <v>3</v>
      </c>
      <c r="P53" t="str">
        <f>TEXT(InputData[[#This Row],[DATE]],"mmm")</f>
        <v>Mar</v>
      </c>
      <c r="Q53">
        <f>YEAR(InputData[[#This Row],[DATE]])</f>
        <v>2021</v>
      </c>
    </row>
    <row r="54" spans="1:17" x14ac:dyDescent="0.2">
      <c r="A54" s="3">
        <v>44262</v>
      </c>
      <c r="B54" s="4" t="s">
        <v>50</v>
      </c>
      <c r="C54" s="5">
        <v>9</v>
      </c>
      <c r="D54" s="5" t="s">
        <v>108</v>
      </c>
      <c r="E54" s="5" t="s">
        <v>107</v>
      </c>
      <c r="F54" s="6">
        <v>0</v>
      </c>
      <c r="G54" t="str">
        <f>VLOOKUP(InputData[[#This Row],[PRODUCT ID]],MasterData[],2)</f>
        <v>Product21</v>
      </c>
      <c r="H54" t="str">
        <f>VLOOKUP(InputData[[#This Row],[PRODUCT ID]],MasterData[],3)</f>
        <v>Category03</v>
      </c>
      <c r="I54" t="str">
        <f>VLOOKUP(InputData[[#This Row],[PRODUCT ID]],MasterData[],4)</f>
        <v>Ft</v>
      </c>
      <c r="J54" s="8">
        <f>VLOOKUP(InputData[[#This Row],[PRODUCT ID]],MasterData[],5)</f>
        <v>126</v>
      </c>
      <c r="K54" s="8">
        <f>VLOOKUP(InputData[[#This Row],[PRODUCT ID]],MasterData[],6)</f>
        <v>162.54</v>
      </c>
      <c r="L54" s="8">
        <f>InputData[[#This Row],[QUANTITY]]*InputData[[#This Row],[BUYING PRIZE]]</f>
        <v>1134</v>
      </c>
      <c r="M54" s="8">
        <f>InputData[[#This Row],[QUANTITY]]*InputData[[#This Row],[SELLING PRICE]]*(1-InputData[[#This Row],[DISCOUNT %]])</f>
        <v>1462.86</v>
      </c>
      <c r="N54" s="8">
        <f>InputData[[#This Row],[Total Selling Value]]-InputData[[#This Row],[Total Buying Value]]</f>
        <v>328.8599999999999</v>
      </c>
      <c r="O54">
        <f>DAY(InputData[[#This Row],[DATE]])</f>
        <v>7</v>
      </c>
      <c r="P54" t="str">
        <f>TEXT(InputData[[#This Row],[DATE]],"mmm")</f>
        <v>Mar</v>
      </c>
      <c r="Q54">
        <f>YEAR(InputData[[#This Row],[DATE]])</f>
        <v>2021</v>
      </c>
    </row>
    <row r="55" spans="1:17" x14ac:dyDescent="0.2">
      <c r="A55" s="3">
        <v>44263</v>
      </c>
      <c r="B55" s="4" t="s">
        <v>63</v>
      </c>
      <c r="C55" s="5">
        <v>6</v>
      </c>
      <c r="D55" s="5" t="s">
        <v>106</v>
      </c>
      <c r="E55" s="5" t="s">
        <v>107</v>
      </c>
      <c r="F55" s="6">
        <v>0</v>
      </c>
      <c r="G55" t="str">
        <f>VLOOKUP(InputData[[#This Row],[PRODUCT ID]],MasterData[],2)</f>
        <v>Product27</v>
      </c>
      <c r="H55" t="str">
        <f>VLOOKUP(InputData[[#This Row],[PRODUCT ID]],MasterData[],3)</f>
        <v>Category04</v>
      </c>
      <c r="I55" t="str">
        <f>VLOOKUP(InputData[[#This Row],[PRODUCT ID]],MasterData[],4)</f>
        <v>Lt</v>
      </c>
      <c r="J55" s="8">
        <f>VLOOKUP(InputData[[#This Row],[PRODUCT ID]],MasterData[],5)</f>
        <v>48</v>
      </c>
      <c r="K55" s="8">
        <f>VLOOKUP(InputData[[#This Row],[PRODUCT ID]],MasterData[],6)</f>
        <v>57.120000000000005</v>
      </c>
      <c r="L55" s="8">
        <f>InputData[[#This Row],[QUANTITY]]*InputData[[#This Row],[BUYING PRIZE]]</f>
        <v>288</v>
      </c>
      <c r="M55" s="8">
        <f>InputData[[#This Row],[QUANTITY]]*InputData[[#This Row],[SELLING PRICE]]*(1-InputData[[#This Row],[DISCOUNT %]])</f>
        <v>342.72</v>
      </c>
      <c r="N55" s="8">
        <f>InputData[[#This Row],[Total Selling Value]]-InputData[[#This Row],[Total Buying Value]]</f>
        <v>54.720000000000027</v>
      </c>
      <c r="O55">
        <f>DAY(InputData[[#This Row],[DATE]])</f>
        <v>8</v>
      </c>
      <c r="P55" t="str">
        <f>TEXT(InputData[[#This Row],[DATE]],"mmm")</f>
        <v>Mar</v>
      </c>
      <c r="Q55">
        <f>YEAR(InputData[[#This Row],[DATE]])</f>
        <v>2021</v>
      </c>
    </row>
    <row r="56" spans="1:17" x14ac:dyDescent="0.2">
      <c r="A56" s="3">
        <v>44263</v>
      </c>
      <c r="B56" s="4" t="s">
        <v>98</v>
      </c>
      <c r="C56" s="5">
        <v>9</v>
      </c>
      <c r="D56" s="5" t="s">
        <v>106</v>
      </c>
      <c r="E56" s="5" t="s">
        <v>106</v>
      </c>
      <c r="F56" s="6">
        <v>0</v>
      </c>
      <c r="G56" t="str">
        <f>VLOOKUP(InputData[[#This Row],[PRODUCT ID]],MasterData[],2)</f>
        <v>Product44</v>
      </c>
      <c r="H56" t="str">
        <f>VLOOKUP(InputData[[#This Row],[PRODUCT ID]],MasterData[],3)</f>
        <v>Category05</v>
      </c>
      <c r="I56" t="str">
        <f>VLOOKUP(InputData[[#This Row],[PRODUCT ID]],MasterData[],4)</f>
        <v>Kg</v>
      </c>
      <c r="J56" s="8">
        <f>VLOOKUP(InputData[[#This Row],[PRODUCT ID]],MasterData[],5)</f>
        <v>76</v>
      </c>
      <c r="K56" s="8">
        <f>VLOOKUP(InputData[[#This Row],[PRODUCT ID]],MasterData[],6)</f>
        <v>82.08</v>
      </c>
      <c r="L56" s="8">
        <f>InputData[[#This Row],[QUANTITY]]*InputData[[#This Row],[BUYING PRIZE]]</f>
        <v>684</v>
      </c>
      <c r="M56" s="8">
        <f>InputData[[#This Row],[QUANTITY]]*InputData[[#This Row],[SELLING PRICE]]*(1-InputData[[#This Row],[DISCOUNT %]])</f>
        <v>738.72</v>
      </c>
      <c r="N56" s="8">
        <f>InputData[[#This Row],[Total Selling Value]]-InputData[[#This Row],[Total Buying Value]]</f>
        <v>54.720000000000027</v>
      </c>
      <c r="O56">
        <f>DAY(InputData[[#This Row],[DATE]])</f>
        <v>8</v>
      </c>
      <c r="P56" t="str">
        <f>TEXT(InputData[[#This Row],[DATE]],"mmm")</f>
        <v>Mar</v>
      </c>
      <c r="Q56">
        <f>YEAR(InputData[[#This Row],[DATE]])</f>
        <v>2021</v>
      </c>
    </row>
    <row r="57" spans="1:17" x14ac:dyDescent="0.2">
      <c r="A57" s="3">
        <v>44264</v>
      </c>
      <c r="B57" s="4" t="s">
        <v>67</v>
      </c>
      <c r="C57" s="5">
        <v>6</v>
      </c>
      <c r="D57" s="5" t="s">
        <v>105</v>
      </c>
      <c r="E57" s="5" t="s">
        <v>106</v>
      </c>
      <c r="F57" s="6">
        <v>0</v>
      </c>
      <c r="G57" t="str">
        <f>VLOOKUP(InputData[[#This Row],[PRODUCT ID]],MasterData[],2)</f>
        <v>Product29</v>
      </c>
      <c r="H57" t="str">
        <f>VLOOKUP(InputData[[#This Row],[PRODUCT ID]],MasterData[],3)</f>
        <v>Category04</v>
      </c>
      <c r="I57" t="str">
        <f>VLOOKUP(InputData[[#This Row],[PRODUCT ID]],MasterData[],4)</f>
        <v>Lt</v>
      </c>
      <c r="J57" s="8">
        <f>VLOOKUP(InputData[[#This Row],[PRODUCT ID]],MasterData[],5)</f>
        <v>47</v>
      </c>
      <c r="K57" s="8">
        <f>VLOOKUP(InputData[[#This Row],[PRODUCT ID]],MasterData[],6)</f>
        <v>53.11</v>
      </c>
      <c r="L57" s="8">
        <f>InputData[[#This Row],[QUANTITY]]*InputData[[#This Row],[BUYING PRIZE]]</f>
        <v>282</v>
      </c>
      <c r="M57" s="8">
        <f>InputData[[#This Row],[QUANTITY]]*InputData[[#This Row],[SELLING PRICE]]*(1-InputData[[#This Row],[DISCOUNT %]])</f>
        <v>318.65999999999997</v>
      </c>
      <c r="N57" s="8">
        <f>InputData[[#This Row],[Total Selling Value]]-InputData[[#This Row],[Total Buying Value]]</f>
        <v>36.659999999999968</v>
      </c>
      <c r="O57">
        <f>DAY(InputData[[#This Row],[DATE]])</f>
        <v>9</v>
      </c>
      <c r="P57" t="str">
        <f>TEXT(InputData[[#This Row],[DATE]],"mmm")</f>
        <v>Mar</v>
      </c>
      <c r="Q57">
        <f>YEAR(InputData[[#This Row],[DATE]])</f>
        <v>2021</v>
      </c>
    </row>
    <row r="58" spans="1:17" x14ac:dyDescent="0.2">
      <c r="A58" s="3">
        <v>44266</v>
      </c>
      <c r="B58" s="4" t="s">
        <v>58</v>
      </c>
      <c r="C58" s="5">
        <v>11</v>
      </c>
      <c r="D58" s="5" t="s">
        <v>108</v>
      </c>
      <c r="E58" s="5" t="s">
        <v>107</v>
      </c>
      <c r="F58" s="6">
        <v>0</v>
      </c>
      <c r="G58" t="str">
        <f>VLOOKUP(InputData[[#This Row],[PRODUCT ID]],MasterData[],2)</f>
        <v>Product25</v>
      </c>
      <c r="H58" t="str">
        <f>VLOOKUP(InputData[[#This Row],[PRODUCT ID]],MasterData[],3)</f>
        <v>Category03</v>
      </c>
      <c r="I58" t="str">
        <f>VLOOKUP(InputData[[#This Row],[PRODUCT ID]],MasterData[],4)</f>
        <v>No.</v>
      </c>
      <c r="J58" s="8">
        <f>VLOOKUP(InputData[[#This Row],[PRODUCT ID]],MasterData[],5)</f>
        <v>7</v>
      </c>
      <c r="K58" s="8">
        <f>VLOOKUP(InputData[[#This Row],[PRODUCT ID]],MasterData[],6)</f>
        <v>8.33</v>
      </c>
      <c r="L58" s="8">
        <f>InputData[[#This Row],[QUANTITY]]*InputData[[#This Row],[BUYING PRIZE]]</f>
        <v>77</v>
      </c>
      <c r="M58" s="8">
        <f>InputData[[#This Row],[QUANTITY]]*InputData[[#This Row],[SELLING PRICE]]*(1-InputData[[#This Row],[DISCOUNT %]])</f>
        <v>91.63</v>
      </c>
      <c r="N58" s="8">
        <f>InputData[[#This Row],[Total Selling Value]]-InputData[[#This Row],[Total Buying Value]]</f>
        <v>14.629999999999995</v>
      </c>
      <c r="O58">
        <f>DAY(InputData[[#This Row],[DATE]])</f>
        <v>11</v>
      </c>
      <c r="P58" t="str">
        <f>TEXT(InputData[[#This Row],[DATE]],"mmm")</f>
        <v>Mar</v>
      </c>
      <c r="Q58">
        <f>YEAR(InputData[[#This Row],[DATE]])</f>
        <v>2021</v>
      </c>
    </row>
    <row r="59" spans="1:17" x14ac:dyDescent="0.2">
      <c r="A59" s="3">
        <v>44268</v>
      </c>
      <c r="B59" s="4" t="s">
        <v>65</v>
      </c>
      <c r="C59" s="5">
        <v>10</v>
      </c>
      <c r="D59" s="5" t="s">
        <v>105</v>
      </c>
      <c r="E59" s="5" t="s">
        <v>107</v>
      </c>
      <c r="F59" s="6">
        <v>0</v>
      </c>
      <c r="G59" t="str">
        <f>VLOOKUP(InputData[[#This Row],[PRODUCT ID]],MasterData[],2)</f>
        <v>Product28</v>
      </c>
      <c r="H59" t="str">
        <f>VLOOKUP(InputData[[#This Row],[PRODUCT ID]],MasterData[],3)</f>
        <v>Category04</v>
      </c>
      <c r="I59" t="str">
        <f>VLOOKUP(InputData[[#This Row],[PRODUCT ID]],MasterData[],4)</f>
        <v>No.</v>
      </c>
      <c r="J59" s="8">
        <f>VLOOKUP(InputData[[#This Row],[PRODUCT ID]],MasterData[],5)</f>
        <v>37</v>
      </c>
      <c r="K59" s="8">
        <f>VLOOKUP(InputData[[#This Row],[PRODUCT ID]],MasterData[],6)</f>
        <v>41.81</v>
      </c>
      <c r="L59" s="8">
        <f>InputData[[#This Row],[QUANTITY]]*InputData[[#This Row],[BUYING PRIZE]]</f>
        <v>370</v>
      </c>
      <c r="M59" s="8">
        <f>InputData[[#This Row],[QUANTITY]]*InputData[[#This Row],[SELLING PRICE]]*(1-InputData[[#This Row],[DISCOUNT %]])</f>
        <v>418.1</v>
      </c>
      <c r="N59" s="8">
        <f>InputData[[#This Row],[Total Selling Value]]-InputData[[#This Row],[Total Buying Value]]</f>
        <v>48.100000000000023</v>
      </c>
      <c r="O59">
        <f>DAY(InputData[[#This Row],[DATE]])</f>
        <v>13</v>
      </c>
      <c r="P59" t="str">
        <f>TEXT(InputData[[#This Row],[DATE]],"mmm")</f>
        <v>Mar</v>
      </c>
      <c r="Q59">
        <f>YEAR(InputData[[#This Row],[DATE]])</f>
        <v>2021</v>
      </c>
    </row>
    <row r="60" spans="1:17" x14ac:dyDescent="0.2">
      <c r="A60" s="3">
        <v>44270</v>
      </c>
      <c r="B60" s="4" t="s">
        <v>88</v>
      </c>
      <c r="C60" s="5">
        <v>11</v>
      </c>
      <c r="D60" s="5" t="s">
        <v>106</v>
      </c>
      <c r="E60" s="5" t="s">
        <v>107</v>
      </c>
      <c r="F60" s="6">
        <v>0</v>
      </c>
      <c r="G60" t="str">
        <f>VLOOKUP(InputData[[#This Row],[PRODUCT ID]],MasterData[],2)</f>
        <v>Product39</v>
      </c>
      <c r="H60" t="str">
        <f>VLOOKUP(InputData[[#This Row],[PRODUCT ID]],MasterData[],3)</f>
        <v>Category05</v>
      </c>
      <c r="I60" t="str">
        <f>VLOOKUP(InputData[[#This Row],[PRODUCT ID]],MasterData[],4)</f>
        <v>No.</v>
      </c>
      <c r="J60" s="8">
        <f>VLOOKUP(InputData[[#This Row],[PRODUCT ID]],MasterData[],5)</f>
        <v>37</v>
      </c>
      <c r="K60" s="8">
        <f>VLOOKUP(InputData[[#This Row],[PRODUCT ID]],MasterData[],6)</f>
        <v>42.55</v>
      </c>
      <c r="L60" s="8">
        <f>InputData[[#This Row],[QUANTITY]]*InputData[[#This Row],[BUYING PRIZE]]</f>
        <v>407</v>
      </c>
      <c r="M60" s="8">
        <f>InputData[[#This Row],[QUANTITY]]*InputData[[#This Row],[SELLING PRICE]]*(1-InputData[[#This Row],[DISCOUNT %]])</f>
        <v>468.04999999999995</v>
      </c>
      <c r="N60" s="8">
        <f>InputData[[#This Row],[Total Selling Value]]-InputData[[#This Row],[Total Buying Value]]</f>
        <v>61.049999999999955</v>
      </c>
      <c r="O60">
        <f>DAY(InputData[[#This Row],[DATE]])</f>
        <v>15</v>
      </c>
      <c r="P60" t="str">
        <f>TEXT(InputData[[#This Row],[DATE]],"mmm")</f>
        <v>Mar</v>
      </c>
      <c r="Q60">
        <f>YEAR(InputData[[#This Row],[DATE]])</f>
        <v>2021</v>
      </c>
    </row>
    <row r="61" spans="1:17" x14ac:dyDescent="0.2">
      <c r="A61" s="3">
        <v>44271</v>
      </c>
      <c r="B61" s="4" t="s">
        <v>31</v>
      </c>
      <c r="C61" s="5">
        <v>14</v>
      </c>
      <c r="D61" s="5" t="s">
        <v>108</v>
      </c>
      <c r="E61" s="5" t="s">
        <v>107</v>
      </c>
      <c r="F61" s="6">
        <v>0</v>
      </c>
      <c r="G61" t="str">
        <f>VLOOKUP(InputData[[#This Row],[PRODUCT ID]],MasterData[],2)</f>
        <v>Product12</v>
      </c>
      <c r="H61" t="str">
        <f>VLOOKUP(InputData[[#This Row],[PRODUCT ID]],MasterData[],3)</f>
        <v>Category02</v>
      </c>
      <c r="I61" t="str">
        <f>VLOOKUP(InputData[[#This Row],[PRODUCT ID]],MasterData[],4)</f>
        <v>Kg</v>
      </c>
      <c r="J61" s="8">
        <f>VLOOKUP(InputData[[#This Row],[PRODUCT ID]],MasterData[],5)</f>
        <v>73</v>
      </c>
      <c r="K61" s="8">
        <f>VLOOKUP(InputData[[#This Row],[PRODUCT ID]],MasterData[],6)</f>
        <v>94.17</v>
      </c>
      <c r="L61" s="8">
        <f>InputData[[#This Row],[QUANTITY]]*InputData[[#This Row],[BUYING PRIZE]]</f>
        <v>1022</v>
      </c>
      <c r="M61" s="8">
        <f>InputData[[#This Row],[QUANTITY]]*InputData[[#This Row],[SELLING PRICE]]*(1-InputData[[#This Row],[DISCOUNT %]])</f>
        <v>1318.38</v>
      </c>
      <c r="N61" s="8">
        <f>InputData[[#This Row],[Total Selling Value]]-InputData[[#This Row],[Total Buying Value]]</f>
        <v>296.38000000000011</v>
      </c>
      <c r="O61">
        <f>DAY(InputData[[#This Row],[DATE]])</f>
        <v>16</v>
      </c>
      <c r="P61" t="str">
        <f>TEXT(InputData[[#This Row],[DATE]],"mmm")</f>
        <v>Mar</v>
      </c>
      <c r="Q61">
        <f>YEAR(InputData[[#This Row],[DATE]])</f>
        <v>2021</v>
      </c>
    </row>
    <row r="62" spans="1:17" x14ac:dyDescent="0.2">
      <c r="A62" s="3">
        <v>44273</v>
      </c>
      <c r="B62" s="4" t="s">
        <v>94</v>
      </c>
      <c r="C62" s="5">
        <v>8</v>
      </c>
      <c r="D62" s="5" t="s">
        <v>105</v>
      </c>
      <c r="E62" s="5" t="s">
        <v>107</v>
      </c>
      <c r="F62" s="6">
        <v>0</v>
      </c>
      <c r="G62" t="str">
        <f>VLOOKUP(InputData[[#This Row],[PRODUCT ID]],MasterData[],2)</f>
        <v>Product42</v>
      </c>
      <c r="H62" t="str">
        <f>VLOOKUP(InputData[[#This Row],[PRODUCT ID]],MasterData[],3)</f>
        <v>Category05</v>
      </c>
      <c r="I62" t="str">
        <f>VLOOKUP(InputData[[#This Row],[PRODUCT ID]],MasterData[],4)</f>
        <v>Ft</v>
      </c>
      <c r="J62" s="8">
        <f>VLOOKUP(InputData[[#This Row],[PRODUCT ID]],MasterData[],5)</f>
        <v>120</v>
      </c>
      <c r="K62" s="8">
        <f>VLOOKUP(InputData[[#This Row],[PRODUCT ID]],MasterData[],6)</f>
        <v>162</v>
      </c>
      <c r="L62" s="8">
        <f>InputData[[#This Row],[QUANTITY]]*InputData[[#This Row],[BUYING PRIZE]]</f>
        <v>960</v>
      </c>
      <c r="M62" s="8">
        <f>InputData[[#This Row],[QUANTITY]]*InputData[[#This Row],[SELLING PRICE]]*(1-InputData[[#This Row],[DISCOUNT %]])</f>
        <v>1296</v>
      </c>
      <c r="N62" s="8">
        <f>InputData[[#This Row],[Total Selling Value]]-InputData[[#This Row],[Total Buying Value]]</f>
        <v>336</v>
      </c>
      <c r="O62">
        <f>DAY(InputData[[#This Row],[DATE]])</f>
        <v>18</v>
      </c>
      <c r="P62" t="str">
        <f>TEXT(InputData[[#This Row],[DATE]],"mmm")</f>
        <v>Mar</v>
      </c>
      <c r="Q62">
        <f>YEAR(InputData[[#This Row],[DATE]])</f>
        <v>2021</v>
      </c>
    </row>
    <row r="63" spans="1:17" x14ac:dyDescent="0.2">
      <c r="A63" s="3">
        <v>44274</v>
      </c>
      <c r="B63" s="4" t="s">
        <v>65</v>
      </c>
      <c r="C63" s="5">
        <v>9</v>
      </c>
      <c r="D63" s="5" t="s">
        <v>106</v>
      </c>
      <c r="E63" s="5" t="s">
        <v>107</v>
      </c>
      <c r="F63" s="6">
        <v>0</v>
      </c>
      <c r="G63" t="str">
        <f>VLOOKUP(InputData[[#This Row],[PRODUCT ID]],MasterData[],2)</f>
        <v>Product28</v>
      </c>
      <c r="H63" t="str">
        <f>VLOOKUP(InputData[[#This Row],[PRODUCT ID]],MasterData[],3)</f>
        <v>Category04</v>
      </c>
      <c r="I63" t="str">
        <f>VLOOKUP(InputData[[#This Row],[PRODUCT ID]],MasterData[],4)</f>
        <v>No.</v>
      </c>
      <c r="J63" s="8">
        <f>VLOOKUP(InputData[[#This Row],[PRODUCT ID]],MasterData[],5)</f>
        <v>37</v>
      </c>
      <c r="K63" s="8">
        <f>VLOOKUP(InputData[[#This Row],[PRODUCT ID]],MasterData[],6)</f>
        <v>41.81</v>
      </c>
      <c r="L63" s="8">
        <f>InputData[[#This Row],[QUANTITY]]*InputData[[#This Row],[BUYING PRIZE]]</f>
        <v>333</v>
      </c>
      <c r="M63" s="8">
        <f>InputData[[#This Row],[QUANTITY]]*InputData[[#This Row],[SELLING PRICE]]*(1-InputData[[#This Row],[DISCOUNT %]])</f>
        <v>376.29</v>
      </c>
      <c r="N63" s="8">
        <f>InputData[[#This Row],[Total Selling Value]]-InputData[[#This Row],[Total Buying Value]]</f>
        <v>43.29000000000002</v>
      </c>
      <c r="O63">
        <f>DAY(InputData[[#This Row],[DATE]])</f>
        <v>19</v>
      </c>
      <c r="P63" t="str">
        <f>TEXT(InputData[[#This Row],[DATE]],"mmm")</f>
        <v>Mar</v>
      </c>
      <c r="Q63">
        <f>YEAR(InputData[[#This Row],[DATE]])</f>
        <v>2021</v>
      </c>
    </row>
    <row r="64" spans="1:17" x14ac:dyDescent="0.2">
      <c r="A64" s="3">
        <v>44276</v>
      </c>
      <c r="B64" s="4" t="s">
        <v>47</v>
      </c>
      <c r="C64" s="5">
        <v>13</v>
      </c>
      <c r="D64" s="5" t="s">
        <v>106</v>
      </c>
      <c r="E64" s="5" t="s">
        <v>106</v>
      </c>
      <c r="F64" s="6">
        <v>0</v>
      </c>
      <c r="G64" t="str">
        <f>VLOOKUP(InputData[[#This Row],[PRODUCT ID]],MasterData[],2)</f>
        <v>Product20</v>
      </c>
      <c r="H64" t="str">
        <f>VLOOKUP(InputData[[#This Row],[PRODUCT ID]],MasterData[],3)</f>
        <v>Category03</v>
      </c>
      <c r="I64" t="str">
        <f>VLOOKUP(InputData[[#This Row],[PRODUCT ID]],MasterData[],4)</f>
        <v>Lt</v>
      </c>
      <c r="J64" s="8">
        <f>VLOOKUP(InputData[[#This Row],[PRODUCT ID]],MasterData[],5)</f>
        <v>61</v>
      </c>
      <c r="K64" s="8">
        <f>VLOOKUP(InputData[[#This Row],[PRODUCT ID]],MasterData[],6)</f>
        <v>76.25</v>
      </c>
      <c r="L64" s="8">
        <f>InputData[[#This Row],[QUANTITY]]*InputData[[#This Row],[BUYING PRIZE]]</f>
        <v>793</v>
      </c>
      <c r="M64" s="8">
        <f>InputData[[#This Row],[QUANTITY]]*InputData[[#This Row],[SELLING PRICE]]*(1-InputData[[#This Row],[DISCOUNT %]])</f>
        <v>991.25</v>
      </c>
      <c r="N64" s="8">
        <f>InputData[[#This Row],[Total Selling Value]]-InputData[[#This Row],[Total Buying Value]]</f>
        <v>198.25</v>
      </c>
      <c r="O64">
        <f>DAY(InputData[[#This Row],[DATE]])</f>
        <v>21</v>
      </c>
      <c r="P64" t="str">
        <f>TEXT(InputData[[#This Row],[DATE]],"mmm")</f>
        <v>Mar</v>
      </c>
      <c r="Q64">
        <f>YEAR(InputData[[#This Row],[DATE]])</f>
        <v>2021</v>
      </c>
    </row>
    <row r="65" spans="1:17" x14ac:dyDescent="0.2">
      <c r="A65" s="3">
        <v>44276</v>
      </c>
      <c r="B65" s="4" t="s">
        <v>88</v>
      </c>
      <c r="C65" s="5">
        <v>7</v>
      </c>
      <c r="D65" s="5" t="s">
        <v>108</v>
      </c>
      <c r="E65" s="5" t="s">
        <v>106</v>
      </c>
      <c r="F65" s="6">
        <v>0</v>
      </c>
      <c r="G65" t="str">
        <f>VLOOKUP(InputData[[#This Row],[PRODUCT ID]],MasterData[],2)</f>
        <v>Product39</v>
      </c>
      <c r="H65" t="str">
        <f>VLOOKUP(InputData[[#This Row],[PRODUCT ID]],MasterData[],3)</f>
        <v>Category05</v>
      </c>
      <c r="I65" t="str">
        <f>VLOOKUP(InputData[[#This Row],[PRODUCT ID]],MasterData[],4)</f>
        <v>No.</v>
      </c>
      <c r="J65" s="8">
        <f>VLOOKUP(InputData[[#This Row],[PRODUCT ID]],MasterData[],5)</f>
        <v>37</v>
      </c>
      <c r="K65" s="8">
        <f>VLOOKUP(InputData[[#This Row],[PRODUCT ID]],MasterData[],6)</f>
        <v>42.55</v>
      </c>
      <c r="L65" s="8">
        <f>InputData[[#This Row],[QUANTITY]]*InputData[[#This Row],[BUYING PRIZE]]</f>
        <v>259</v>
      </c>
      <c r="M65" s="8">
        <f>InputData[[#This Row],[QUANTITY]]*InputData[[#This Row],[SELLING PRICE]]*(1-InputData[[#This Row],[DISCOUNT %]])</f>
        <v>297.84999999999997</v>
      </c>
      <c r="N65" s="8">
        <f>InputData[[#This Row],[Total Selling Value]]-InputData[[#This Row],[Total Buying Value]]</f>
        <v>38.849999999999966</v>
      </c>
      <c r="O65">
        <f>DAY(InputData[[#This Row],[DATE]])</f>
        <v>21</v>
      </c>
      <c r="P65" t="str">
        <f>TEXT(InputData[[#This Row],[DATE]],"mmm")</f>
        <v>Mar</v>
      </c>
      <c r="Q65">
        <f>YEAR(InputData[[#This Row],[DATE]])</f>
        <v>2021</v>
      </c>
    </row>
    <row r="66" spans="1:17" x14ac:dyDescent="0.2">
      <c r="A66" s="3">
        <v>44277</v>
      </c>
      <c r="B66" s="4" t="s">
        <v>10</v>
      </c>
      <c r="C66" s="5">
        <v>8</v>
      </c>
      <c r="D66" s="5" t="s">
        <v>106</v>
      </c>
      <c r="E66" s="5" t="s">
        <v>106</v>
      </c>
      <c r="F66" s="6">
        <v>0</v>
      </c>
      <c r="G66" t="str">
        <f>VLOOKUP(InputData[[#This Row],[PRODUCT ID]],MasterData[],2)</f>
        <v>Product02</v>
      </c>
      <c r="H66" t="str">
        <f>VLOOKUP(InputData[[#This Row],[PRODUCT ID]],MasterData[],3)</f>
        <v>Category01</v>
      </c>
      <c r="I66" t="str">
        <f>VLOOKUP(InputData[[#This Row],[PRODUCT ID]],MasterData[],4)</f>
        <v>Kg</v>
      </c>
      <c r="J66" s="8">
        <f>VLOOKUP(InputData[[#This Row],[PRODUCT ID]],MasterData[],5)</f>
        <v>105</v>
      </c>
      <c r="K66" s="8">
        <f>VLOOKUP(InputData[[#This Row],[PRODUCT ID]],MasterData[],6)</f>
        <v>142.80000000000001</v>
      </c>
      <c r="L66" s="8">
        <f>InputData[[#This Row],[QUANTITY]]*InputData[[#This Row],[BUYING PRIZE]]</f>
        <v>840</v>
      </c>
      <c r="M66" s="8">
        <f>InputData[[#This Row],[QUANTITY]]*InputData[[#This Row],[SELLING PRICE]]*(1-InputData[[#This Row],[DISCOUNT %]])</f>
        <v>1142.4000000000001</v>
      </c>
      <c r="N66" s="8">
        <f>InputData[[#This Row],[Total Selling Value]]-InputData[[#This Row],[Total Buying Value]]</f>
        <v>302.40000000000009</v>
      </c>
      <c r="O66">
        <f>DAY(InputData[[#This Row],[DATE]])</f>
        <v>22</v>
      </c>
      <c r="P66" t="str">
        <f>TEXT(InputData[[#This Row],[DATE]],"mmm")</f>
        <v>Mar</v>
      </c>
      <c r="Q66">
        <f>YEAR(InputData[[#This Row],[DATE]])</f>
        <v>2021</v>
      </c>
    </row>
    <row r="67" spans="1:17" x14ac:dyDescent="0.2">
      <c r="A67" s="3">
        <v>44277</v>
      </c>
      <c r="B67" s="4" t="s">
        <v>31</v>
      </c>
      <c r="C67" s="5">
        <v>4</v>
      </c>
      <c r="D67" s="5" t="s">
        <v>106</v>
      </c>
      <c r="E67" s="5" t="s">
        <v>106</v>
      </c>
      <c r="F67" s="6">
        <v>0</v>
      </c>
      <c r="G67" t="str">
        <f>VLOOKUP(InputData[[#This Row],[PRODUCT ID]],MasterData[],2)</f>
        <v>Product12</v>
      </c>
      <c r="H67" t="str">
        <f>VLOOKUP(InputData[[#This Row],[PRODUCT ID]],MasterData[],3)</f>
        <v>Category02</v>
      </c>
      <c r="I67" t="str">
        <f>VLOOKUP(InputData[[#This Row],[PRODUCT ID]],MasterData[],4)</f>
        <v>Kg</v>
      </c>
      <c r="J67" s="8">
        <f>VLOOKUP(InputData[[#This Row],[PRODUCT ID]],MasterData[],5)</f>
        <v>73</v>
      </c>
      <c r="K67" s="8">
        <f>VLOOKUP(InputData[[#This Row],[PRODUCT ID]],MasterData[],6)</f>
        <v>94.17</v>
      </c>
      <c r="L67" s="8">
        <f>InputData[[#This Row],[QUANTITY]]*InputData[[#This Row],[BUYING PRIZE]]</f>
        <v>292</v>
      </c>
      <c r="M67" s="8">
        <f>InputData[[#This Row],[QUANTITY]]*InputData[[#This Row],[SELLING PRICE]]*(1-InputData[[#This Row],[DISCOUNT %]])</f>
        <v>376.68</v>
      </c>
      <c r="N67" s="8">
        <f>InputData[[#This Row],[Total Selling Value]]-InputData[[#This Row],[Total Buying Value]]</f>
        <v>84.68</v>
      </c>
      <c r="O67">
        <f>DAY(InputData[[#This Row],[DATE]])</f>
        <v>22</v>
      </c>
      <c r="P67" t="str">
        <f>TEXT(InputData[[#This Row],[DATE]],"mmm")</f>
        <v>Mar</v>
      </c>
      <c r="Q67">
        <f>YEAR(InputData[[#This Row],[DATE]])</f>
        <v>2021</v>
      </c>
    </row>
    <row r="68" spans="1:17" x14ac:dyDescent="0.2">
      <c r="A68" s="3">
        <v>44280</v>
      </c>
      <c r="B68" s="4" t="s">
        <v>56</v>
      </c>
      <c r="C68" s="5">
        <v>14</v>
      </c>
      <c r="D68" s="5" t="s">
        <v>106</v>
      </c>
      <c r="E68" s="5" t="s">
        <v>107</v>
      </c>
      <c r="F68" s="6">
        <v>0</v>
      </c>
      <c r="G68" t="str">
        <f>VLOOKUP(InputData[[#This Row],[PRODUCT ID]],MasterData[],2)</f>
        <v>Product24</v>
      </c>
      <c r="H68" t="str">
        <f>VLOOKUP(InputData[[#This Row],[PRODUCT ID]],MasterData[],3)</f>
        <v>Category03</v>
      </c>
      <c r="I68" t="str">
        <f>VLOOKUP(InputData[[#This Row],[PRODUCT ID]],MasterData[],4)</f>
        <v>Ft</v>
      </c>
      <c r="J68" s="8">
        <f>VLOOKUP(InputData[[#This Row],[PRODUCT ID]],MasterData[],5)</f>
        <v>144</v>
      </c>
      <c r="K68" s="8">
        <f>VLOOKUP(InputData[[#This Row],[PRODUCT ID]],MasterData[],6)</f>
        <v>156.96</v>
      </c>
      <c r="L68" s="8">
        <f>InputData[[#This Row],[QUANTITY]]*InputData[[#This Row],[BUYING PRIZE]]</f>
        <v>2016</v>
      </c>
      <c r="M68" s="8">
        <f>InputData[[#This Row],[QUANTITY]]*InputData[[#This Row],[SELLING PRICE]]*(1-InputData[[#This Row],[DISCOUNT %]])</f>
        <v>2197.44</v>
      </c>
      <c r="N68" s="8">
        <f>InputData[[#This Row],[Total Selling Value]]-InputData[[#This Row],[Total Buying Value]]</f>
        <v>181.44000000000005</v>
      </c>
      <c r="O68">
        <f>DAY(InputData[[#This Row],[DATE]])</f>
        <v>25</v>
      </c>
      <c r="P68" t="str">
        <f>TEXT(InputData[[#This Row],[DATE]],"mmm")</f>
        <v>Mar</v>
      </c>
      <c r="Q68">
        <f>YEAR(InputData[[#This Row],[DATE]])</f>
        <v>2021</v>
      </c>
    </row>
    <row r="69" spans="1:17" x14ac:dyDescent="0.2">
      <c r="A69" s="3">
        <v>44280</v>
      </c>
      <c r="B69" s="4" t="s">
        <v>18</v>
      </c>
      <c r="C69" s="5">
        <v>4</v>
      </c>
      <c r="D69" s="5" t="s">
        <v>108</v>
      </c>
      <c r="E69" s="5" t="s">
        <v>107</v>
      </c>
      <c r="F69" s="6">
        <v>0</v>
      </c>
      <c r="G69" t="str">
        <f>VLOOKUP(InputData[[#This Row],[PRODUCT ID]],MasterData[],2)</f>
        <v>Product06</v>
      </c>
      <c r="H69" t="str">
        <f>VLOOKUP(InputData[[#This Row],[PRODUCT ID]],MasterData[],3)</f>
        <v>Category01</v>
      </c>
      <c r="I69" t="str">
        <f>VLOOKUP(InputData[[#This Row],[PRODUCT ID]],MasterData[],4)</f>
        <v>Kg</v>
      </c>
      <c r="J69" s="8">
        <f>VLOOKUP(InputData[[#This Row],[PRODUCT ID]],MasterData[],5)</f>
        <v>75</v>
      </c>
      <c r="K69" s="8">
        <f>VLOOKUP(InputData[[#This Row],[PRODUCT ID]],MasterData[],6)</f>
        <v>85.5</v>
      </c>
      <c r="L69" s="8">
        <f>InputData[[#This Row],[QUANTITY]]*InputData[[#This Row],[BUYING PRIZE]]</f>
        <v>300</v>
      </c>
      <c r="M69" s="8">
        <f>InputData[[#This Row],[QUANTITY]]*InputData[[#This Row],[SELLING PRICE]]*(1-InputData[[#This Row],[DISCOUNT %]])</f>
        <v>342</v>
      </c>
      <c r="N69" s="8">
        <f>InputData[[#This Row],[Total Selling Value]]-InputData[[#This Row],[Total Buying Value]]</f>
        <v>42</v>
      </c>
      <c r="O69">
        <f>DAY(InputData[[#This Row],[DATE]])</f>
        <v>25</v>
      </c>
      <c r="P69" t="str">
        <f>TEXT(InputData[[#This Row],[DATE]],"mmm")</f>
        <v>Mar</v>
      </c>
      <c r="Q69">
        <f>YEAR(InputData[[#This Row],[DATE]])</f>
        <v>2021</v>
      </c>
    </row>
    <row r="70" spans="1:17" x14ac:dyDescent="0.2">
      <c r="A70" s="3">
        <v>44280</v>
      </c>
      <c r="B70" s="4" t="s">
        <v>67</v>
      </c>
      <c r="C70" s="5">
        <v>8</v>
      </c>
      <c r="D70" s="5" t="s">
        <v>108</v>
      </c>
      <c r="E70" s="5" t="s">
        <v>107</v>
      </c>
      <c r="F70" s="6">
        <v>0</v>
      </c>
      <c r="G70" t="str">
        <f>VLOOKUP(InputData[[#This Row],[PRODUCT ID]],MasterData[],2)</f>
        <v>Product29</v>
      </c>
      <c r="H70" t="str">
        <f>VLOOKUP(InputData[[#This Row],[PRODUCT ID]],MasterData[],3)</f>
        <v>Category04</v>
      </c>
      <c r="I70" t="str">
        <f>VLOOKUP(InputData[[#This Row],[PRODUCT ID]],MasterData[],4)</f>
        <v>Lt</v>
      </c>
      <c r="J70" s="8">
        <f>VLOOKUP(InputData[[#This Row],[PRODUCT ID]],MasterData[],5)</f>
        <v>47</v>
      </c>
      <c r="K70" s="8">
        <f>VLOOKUP(InputData[[#This Row],[PRODUCT ID]],MasterData[],6)</f>
        <v>53.11</v>
      </c>
      <c r="L70" s="8">
        <f>InputData[[#This Row],[QUANTITY]]*InputData[[#This Row],[BUYING PRIZE]]</f>
        <v>376</v>
      </c>
      <c r="M70" s="8">
        <f>InputData[[#This Row],[QUANTITY]]*InputData[[#This Row],[SELLING PRICE]]*(1-InputData[[#This Row],[DISCOUNT %]])</f>
        <v>424.88</v>
      </c>
      <c r="N70" s="8">
        <f>InputData[[#This Row],[Total Selling Value]]-InputData[[#This Row],[Total Buying Value]]</f>
        <v>48.879999999999995</v>
      </c>
      <c r="O70">
        <f>DAY(InputData[[#This Row],[DATE]])</f>
        <v>25</v>
      </c>
      <c r="P70" t="str">
        <f>TEXT(InputData[[#This Row],[DATE]],"mmm")</f>
        <v>Mar</v>
      </c>
      <c r="Q70">
        <f>YEAR(InputData[[#This Row],[DATE]])</f>
        <v>2021</v>
      </c>
    </row>
    <row r="71" spans="1:17" x14ac:dyDescent="0.2">
      <c r="A71" s="3">
        <v>44280</v>
      </c>
      <c r="B71" s="4" t="s">
        <v>86</v>
      </c>
      <c r="C71" s="5">
        <v>2</v>
      </c>
      <c r="D71" s="5" t="s">
        <v>108</v>
      </c>
      <c r="E71" s="5" t="s">
        <v>106</v>
      </c>
      <c r="F71" s="6">
        <v>0</v>
      </c>
      <c r="G71" t="str">
        <f>VLOOKUP(InputData[[#This Row],[PRODUCT ID]],MasterData[],2)</f>
        <v>Product38</v>
      </c>
      <c r="H71" t="str">
        <f>VLOOKUP(InputData[[#This Row],[PRODUCT ID]],MasterData[],3)</f>
        <v>Category05</v>
      </c>
      <c r="I71" t="str">
        <f>VLOOKUP(InputData[[#This Row],[PRODUCT ID]],MasterData[],4)</f>
        <v>Kg</v>
      </c>
      <c r="J71" s="8">
        <f>VLOOKUP(InputData[[#This Row],[PRODUCT ID]],MasterData[],5)</f>
        <v>72</v>
      </c>
      <c r="K71" s="8">
        <f>VLOOKUP(InputData[[#This Row],[PRODUCT ID]],MasterData[],6)</f>
        <v>79.92</v>
      </c>
      <c r="L71" s="8">
        <f>InputData[[#This Row],[QUANTITY]]*InputData[[#This Row],[BUYING PRIZE]]</f>
        <v>144</v>
      </c>
      <c r="M71" s="8">
        <f>InputData[[#This Row],[QUANTITY]]*InputData[[#This Row],[SELLING PRICE]]*(1-InputData[[#This Row],[DISCOUNT %]])</f>
        <v>159.84</v>
      </c>
      <c r="N71" s="8">
        <f>InputData[[#This Row],[Total Selling Value]]-InputData[[#This Row],[Total Buying Value]]</f>
        <v>15.840000000000003</v>
      </c>
      <c r="O71">
        <f>DAY(InputData[[#This Row],[DATE]])</f>
        <v>25</v>
      </c>
      <c r="P71" t="str">
        <f>TEXT(InputData[[#This Row],[DATE]],"mmm")</f>
        <v>Mar</v>
      </c>
      <c r="Q71">
        <f>YEAR(InputData[[#This Row],[DATE]])</f>
        <v>2021</v>
      </c>
    </row>
    <row r="72" spans="1:17" x14ac:dyDescent="0.2">
      <c r="A72" s="3">
        <v>44281</v>
      </c>
      <c r="B72" s="4" t="s">
        <v>6</v>
      </c>
      <c r="C72" s="5">
        <v>4</v>
      </c>
      <c r="D72" s="5" t="s">
        <v>108</v>
      </c>
      <c r="E72" s="5" t="s">
        <v>107</v>
      </c>
      <c r="F72" s="6">
        <v>0</v>
      </c>
      <c r="G72" t="str">
        <f>VLOOKUP(InputData[[#This Row],[PRODUCT ID]],MasterData[],2)</f>
        <v>Product01</v>
      </c>
      <c r="H72" t="str">
        <f>VLOOKUP(InputData[[#This Row],[PRODUCT ID]],MasterData[],3)</f>
        <v>Category01</v>
      </c>
      <c r="I72" t="str">
        <f>VLOOKUP(InputData[[#This Row],[PRODUCT ID]],MasterData[],4)</f>
        <v>Kg</v>
      </c>
      <c r="J72" s="8">
        <f>VLOOKUP(InputData[[#This Row],[PRODUCT ID]],MasterData[],5)</f>
        <v>98</v>
      </c>
      <c r="K72" s="8">
        <f>VLOOKUP(InputData[[#This Row],[PRODUCT ID]],MasterData[],6)</f>
        <v>103.88</v>
      </c>
      <c r="L72" s="8">
        <f>InputData[[#This Row],[QUANTITY]]*InputData[[#This Row],[BUYING PRIZE]]</f>
        <v>392</v>
      </c>
      <c r="M72" s="8">
        <f>InputData[[#This Row],[QUANTITY]]*InputData[[#This Row],[SELLING PRICE]]*(1-InputData[[#This Row],[DISCOUNT %]])</f>
        <v>415.52</v>
      </c>
      <c r="N72" s="8">
        <f>InputData[[#This Row],[Total Selling Value]]-InputData[[#This Row],[Total Buying Value]]</f>
        <v>23.519999999999982</v>
      </c>
      <c r="O72">
        <f>DAY(InputData[[#This Row],[DATE]])</f>
        <v>26</v>
      </c>
      <c r="P72" t="str">
        <f>TEXT(InputData[[#This Row],[DATE]],"mmm")</f>
        <v>Mar</v>
      </c>
      <c r="Q72">
        <f>YEAR(InputData[[#This Row],[DATE]])</f>
        <v>2021</v>
      </c>
    </row>
    <row r="73" spans="1:17" x14ac:dyDescent="0.2">
      <c r="A73" s="3">
        <v>44281</v>
      </c>
      <c r="B73" s="4" t="s">
        <v>94</v>
      </c>
      <c r="C73" s="5">
        <v>1</v>
      </c>
      <c r="D73" s="5" t="s">
        <v>108</v>
      </c>
      <c r="E73" s="5" t="s">
        <v>107</v>
      </c>
      <c r="F73" s="6">
        <v>0</v>
      </c>
      <c r="G73" t="str">
        <f>VLOOKUP(InputData[[#This Row],[PRODUCT ID]],MasterData[],2)</f>
        <v>Product42</v>
      </c>
      <c r="H73" t="str">
        <f>VLOOKUP(InputData[[#This Row],[PRODUCT ID]],MasterData[],3)</f>
        <v>Category05</v>
      </c>
      <c r="I73" t="str">
        <f>VLOOKUP(InputData[[#This Row],[PRODUCT ID]],MasterData[],4)</f>
        <v>Ft</v>
      </c>
      <c r="J73" s="8">
        <f>VLOOKUP(InputData[[#This Row],[PRODUCT ID]],MasterData[],5)</f>
        <v>120</v>
      </c>
      <c r="K73" s="8">
        <f>VLOOKUP(InputData[[#This Row],[PRODUCT ID]],MasterData[],6)</f>
        <v>162</v>
      </c>
      <c r="L73" s="8">
        <f>InputData[[#This Row],[QUANTITY]]*InputData[[#This Row],[BUYING PRIZE]]</f>
        <v>120</v>
      </c>
      <c r="M73" s="8">
        <f>InputData[[#This Row],[QUANTITY]]*InputData[[#This Row],[SELLING PRICE]]*(1-InputData[[#This Row],[DISCOUNT %]])</f>
        <v>162</v>
      </c>
      <c r="N73" s="8">
        <f>InputData[[#This Row],[Total Selling Value]]-InputData[[#This Row],[Total Buying Value]]</f>
        <v>42</v>
      </c>
      <c r="O73">
        <f>DAY(InputData[[#This Row],[DATE]])</f>
        <v>26</v>
      </c>
      <c r="P73" t="str">
        <f>TEXT(InputData[[#This Row],[DATE]],"mmm")</f>
        <v>Mar</v>
      </c>
      <c r="Q73">
        <f>YEAR(InputData[[#This Row],[DATE]])</f>
        <v>2021</v>
      </c>
    </row>
    <row r="74" spans="1:17" x14ac:dyDescent="0.2">
      <c r="A74" s="3">
        <v>44281</v>
      </c>
      <c r="B74" s="4" t="s">
        <v>26</v>
      </c>
      <c r="C74" s="5">
        <v>9</v>
      </c>
      <c r="D74" s="5" t="s">
        <v>108</v>
      </c>
      <c r="E74" s="5" t="s">
        <v>106</v>
      </c>
      <c r="F74" s="6">
        <v>0</v>
      </c>
      <c r="G74" t="str">
        <f>VLOOKUP(InputData[[#This Row],[PRODUCT ID]],MasterData[],2)</f>
        <v>Product10</v>
      </c>
      <c r="H74" t="str">
        <f>VLOOKUP(InputData[[#This Row],[PRODUCT ID]],MasterData[],3)</f>
        <v>Category02</v>
      </c>
      <c r="I74" t="str">
        <f>VLOOKUP(InputData[[#This Row],[PRODUCT ID]],MasterData[],4)</f>
        <v>Ft</v>
      </c>
      <c r="J74" s="8">
        <f>VLOOKUP(InputData[[#This Row],[PRODUCT ID]],MasterData[],5)</f>
        <v>148</v>
      </c>
      <c r="K74" s="8">
        <f>VLOOKUP(InputData[[#This Row],[PRODUCT ID]],MasterData[],6)</f>
        <v>164.28</v>
      </c>
      <c r="L74" s="8">
        <f>InputData[[#This Row],[QUANTITY]]*InputData[[#This Row],[BUYING PRIZE]]</f>
        <v>1332</v>
      </c>
      <c r="M74" s="8">
        <f>InputData[[#This Row],[QUANTITY]]*InputData[[#This Row],[SELLING PRICE]]*(1-InputData[[#This Row],[DISCOUNT %]])</f>
        <v>1478.52</v>
      </c>
      <c r="N74" s="8">
        <f>InputData[[#This Row],[Total Selling Value]]-InputData[[#This Row],[Total Buying Value]]</f>
        <v>146.51999999999998</v>
      </c>
      <c r="O74">
        <f>DAY(InputData[[#This Row],[DATE]])</f>
        <v>26</v>
      </c>
      <c r="P74" t="str">
        <f>TEXT(InputData[[#This Row],[DATE]],"mmm")</f>
        <v>Mar</v>
      </c>
      <c r="Q74">
        <f>YEAR(InputData[[#This Row],[DATE]])</f>
        <v>2021</v>
      </c>
    </row>
    <row r="75" spans="1:17" x14ac:dyDescent="0.2">
      <c r="A75" s="3">
        <v>44282</v>
      </c>
      <c r="B75" s="4" t="s">
        <v>69</v>
      </c>
      <c r="C75" s="5">
        <v>3</v>
      </c>
      <c r="D75" s="5" t="s">
        <v>108</v>
      </c>
      <c r="E75" s="5" t="s">
        <v>106</v>
      </c>
      <c r="F75" s="6">
        <v>0</v>
      </c>
      <c r="G75" t="str">
        <f>VLOOKUP(InputData[[#This Row],[PRODUCT ID]],MasterData[],2)</f>
        <v>Product30</v>
      </c>
      <c r="H75" t="str">
        <f>VLOOKUP(InputData[[#This Row],[PRODUCT ID]],MasterData[],3)</f>
        <v>Category04</v>
      </c>
      <c r="I75" t="str">
        <f>VLOOKUP(InputData[[#This Row],[PRODUCT ID]],MasterData[],4)</f>
        <v>Ft</v>
      </c>
      <c r="J75" s="8">
        <f>VLOOKUP(InputData[[#This Row],[PRODUCT ID]],MasterData[],5)</f>
        <v>148</v>
      </c>
      <c r="K75" s="8">
        <f>VLOOKUP(InputData[[#This Row],[PRODUCT ID]],MasterData[],6)</f>
        <v>201.28</v>
      </c>
      <c r="L75" s="8">
        <f>InputData[[#This Row],[QUANTITY]]*InputData[[#This Row],[BUYING PRIZE]]</f>
        <v>444</v>
      </c>
      <c r="M75" s="8">
        <f>InputData[[#This Row],[QUANTITY]]*InputData[[#This Row],[SELLING PRICE]]*(1-InputData[[#This Row],[DISCOUNT %]])</f>
        <v>603.84</v>
      </c>
      <c r="N75" s="8">
        <f>InputData[[#This Row],[Total Selling Value]]-InputData[[#This Row],[Total Buying Value]]</f>
        <v>159.84000000000003</v>
      </c>
      <c r="O75">
        <f>DAY(InputData[[#This Row],[DATE]])</f>
        <v>27</v>
      </c>
      <c r="P75" t="str">
        <f>TEXT(InputData[[#This Row],[DATE]],"mmm")</f>
        <v>Mar</v>
      </c>
      <c r="Q75">
        <f>YEAR(InputData[[#This Row],[DATE]])</f>
        <v>2021</v>
      </c>
    </row>
    <row r="76" spans="1:17" x14ac:dyDescent="0.2">
      <c r="A76" s="3">
        <v>44283</v>
      </c>
      <c r="B76" s="4" t="s">
        <v>20</v>
      </c>
      <c r="C76" s="5">
        <v>8</v>
      </c>
      <c r="D76" s="5" t="s">
        <v>106</v>
      </c>
      <c r="E76" s="5" t="s">
        <v>107</v>
      </c>
      <c r="F76" s="6">
        <v>0</v>
      </c>
      <c r="G76" t="str">
        <f>VLOOKUP(InputData[[#This Row],[PRODUCT ID]],MasterData[],2)</f>
        <v>Product07</v>
      </c>
      <c r="H76" t="str">
        <f>VLOOKUP(InputData[[#This Row],[PRODUCT ID]],MasterData[],3)</f>
        <v>Category01</v>
      </c>
      <c r="I76" t="str">
        <f>VLOOKUP(InputData[[#This Row],[PRODUCT ID]],MasterData[],4)</f>
        <v>Lt</v>
      </c>
      <c r="J76" s="8">
        <f>VLOOKUP(InputData[[#This Row],[PRODUCT ID]],MasterData[],5)</f>
        <v>43</v>
      </c>
      <c r="K76" s="8">
        <f>VLOOKUP(InputData[[#This Row],[PRODUCT ID]],MasterData[],6)</f>
        <v>47.730000000000004</v>
      </c>
      <c r="L76" s="8">
        <f>InputData[[#This Row],[QUANTITY]]*InputData[[#This Row],[BUYING PRIZE]]</f>
        <v>344</v>
      </c>
      <c r="M76" s="8">
        <f>InputData[[#This Row],[QUANTITY]]*InputData[[#This Row],[SELLING PRICE]]*(1-InputData[[#This Row],[DISCOUNT %]])</f>
        <v>381.84000000000003</v>
      </c>
      <c r="N76" s="8">
        <f>InputData[[#This Row],[Total Selling Value]]-InputData[[#This Row],[Total Buying Value]]</f>
        <v>37.840000000000032</v>
      </c>
      <c r="O76">
        <f>DAY(InputData[[#This Row],[DATE]])</f>
        <v>28</v>
      </c>
      <c r="P76" t="str">
        <f>TEXT(InputData[[#This Row],[DATE]],"mmm")</f>
        <v>Mar</v>
      </c>
      <c r="Q76">
        <f>YEAR(InputData[[#This Row],[DATE]])</f>
        <v>2021</v>
      </c>
    </row>
    <row r="77" spans="1:17" x14ac:dyDescent="0.2">
      <c r="A77" s="3">
        <v>44285</v>
      </c>
      <c r="B77" s="4" t="s">
        <v>86</v>
      </c>
      <c r="C77" s="5">
        <v>1</v>
      </c>
      <c r="D77" s="5" t="s">
        <v>106</v>
      </c>
      <c r="E77" s="5" t="s">
        <v>107</v>
      </c>
      <c r="F77" s="6">
        <v>0</v>
      </c>
      <c r="G77" t="str">
        <f>VLOOKUP(InputData[[#This Row],[PRODUCT ID]],MasterData[],2)</f>
        <v>Product38</v>
      </c>
      <c r="H77" t="str">
        <f>VLOOKUP(InputData[[#This Row],[PRODUCT ID]],MasterData[],3)</f>
        <v>Category05</v>
      </c>
      <c r="I77" t="str">
        <f>VLOOKUP(InputData[[#This Row],[PRODUCT ID]],MasterData[],4)</f>
        <v>Kg</v>
      </c>
      <c r="J77" s="8">
        <f>VLOOKUP(InputData[[#This Row],[PRODUCT ID]],MasterData[],5)</f>
        <v>72</v>
      </c>
      <c r="K77" s="8">
        <f>VLOOKUP(InputData[[#This Row],[PRODUCT ID]],MasterData[],6)</f>
        <v>79.92</v>
      </c>
      <c r="L77" s="8">
        <f>InputData[[#This Row],[QUANTITY]]*InputData[[#This Row],[BUYING PRIZE]]</f>
        <v>72</v>
      </c>
      <c r="M77" s="8">
        <f>InputData[[#This Row],[QUANTITY]]*InputData[[#This Row],[SELLING PRICE]]*(1-InputData[[#This Row],[DISCOUNT %]])</f>
        <v>79.92</v>
      </c>
      <c r="N77" s="8">
        <f>InputData[[#This Row],[Total Selling Value]]-InputData[[#This Row],[Total Buying Value]]</f>
        <v>7.9200000000000017</v>
      </c>
      <c r="O77">
        <f>DAY(InputData[[#This Row],[DATE]])</f>
        <v>30</v>
      </c>
      <c r="P77" t="str">
        <f>TEXT(InputData[[#This Row],[DATE]],"mmm")</f>
        <v>Mar</v>
      </c>
      <c r="Q77">
        <f>YEAR(InputData[[#This Row],[DATE]])</f>
        <v>2021</v>
      </c>
    </row>
    <row r="78" spans="1:17" x14ac:dyDescent="0.2">
      <c r="A78" s="3">
        <v>44286</v>
      </c>
      <c r="B78" s="4" t="s">
        <v>94</v>
      </c>
      <c r="C78" s="5">
        <v>3</v>
      </c>
      <c r="D78" s="5" t="s">
        <v>108</v>
      </c>
      <c r="E78" s="5" t="s">
        <v>107</v>
      </c>
      <c r="F78" s="6">
        <v>0</v>
      </c>
      <c r="G78" t="str">
        <f>VLOOKUP(InputData[[#This Row],[PRODUCT ID]],MasterData[],2)</f>
        <v>Product42</v>
      </c>
      <c r="H78" t="str">
        <f>VLOOKUP(InputData[[#This Row],[PRODUCT ID]],MasterData[],3)</f>
        <v>Category05</v>
      </c>
      <c r="I78" t="str">
        <f>VLOOKUP(InputData[[#This Row],[PRODUCT ID]],MasterData[],4)</f>
        <v>Ft</v>
      </c>
      <c r="J78" s="8">
        <f>VLOOKUP(InputData[[#This Row],[PRODUCT ID]],MasterData[],5)</f>
        <v>120</v>
      </c>
      <c r="K78" s="8">
        <f>VLOOKUP(InputData[[#This Row],[PRODUCT ID]],MasterData[],6)</f>
        <v>162</v>
      </c>
      <c r="L78" s="8">
        <f>InputData[[#This Row],[QUANTITY]]*InputData[[#This Row],[BUYING PRIZE]]</f>
        <v>360</v>
      </c>
      <c r="M78" s="8">
        <f>InputData[[#This Row],[QUANTITY]]*InputData[[#This Row],[SELLING PRICE]]*(1-InputData[[#This Row],[DISCOUNT %]])</f>
        <v>486</v>
      </c>
      <c r="N78" s="8">
        <f>InputData[[#This Row],[Total Selling Value]]-InputData[[#This Row],[Total Buying Value]]</f>
        <v>126</v>
      </c>
      <c r="O78">
        <f>DAY(InputData[[#This Row],[DATE]])</f>
        <v>31</v>
      </c>
      <c r="P78" t="str">
        <f>TEXT(InputData[[#This Row],[DATE]],"mmm")</f>
        <v>Mar</v>
      </c>
      <c r="Q78">
        <f>YEAR(InputData[[#This Row],[DATE]])</f>
        <v>2021</v>
      </c>
    </row>
    <row r="79" spans="1:17" x14ac:dyDescent="0.2">
      <c r="A79" s="3">
        <v>44290</v>
      </c>
      <c r="B79" s="4" t="s">
        <v>90</v>
      </c>
      <c r="C79" s="5">
        <v>4</v>
      </c>
      <c r="D79" s="5" t="s">
        <v>108</v>
      </c>
      <c r="E79" s="5" t="s">
        <v>107</v>
      </c>
      <c r="F79" s="6">
        <v>0</v>
      </c>
      <c r="G79" t="str">
        <f>VLOOKUP(InputData[[#This Row],[PRODUCT ID]],MasterData[],2)</f>
        <v>Product40</v>
      </c>
      <c r="H79" t="str">
        <f>VLOOKUP(InputData[[#This Row],[PRODUCT ID]],MasterData[],3)</f>
        <v>Category05</v>
      </c>
      <c r="I79" t="str">
        <f>VLOOKUP(InputData[[#This Row],[PRODUCT ID]],MasterData[],4)</f>
        <v>Kg</v>
      </c>
      <c r="J79" s="8">
        <f>VLOOKUP(InputData[[#This Row],[PRODUCT ID]],MasterData[],5)</f>
        <v>90</v>
      </c>
      <c r="K79" s="8">
        <f>VLOOKUP(InputData[[#This Row],[PRODUCT ID]],MasterData[],6)</f>
        <v>115.2</v>
      </c>
      <c r="L79" s="8">
        <f>InputData[[#This Row],[QUANTITY]]*InputData[[#This Row],[BUYING PRIZE]]</f>
        <v>360</v>
      </c>
      <c r="M79" s="8">
        <f>InputData[[#This Row],[QUANTITY]]*InputData[[#This Row],[SELLING PRICE]]*(1-InputData[[#This Row],[DISCOUNT %]])</f>
        <v>460.8</v>
      </c>
      <c r="N79" s="8">
        <f>InputData[[#This Row],[Total Selling Value]]-InputData[[#This Row],[Total Buying Value]]</f>
        <v>100.80000000000001</v>
      </c>
      <c r="O79">
        <f>DAY(InputData[[#This Row],[DATE]])</f>
        <v>4</v>
      </c>
      <c r="P79" t="str">
        <f>TEXT(InputData[[#This Row],[DATE]],"mmm")</f>
        <v>Apr</v>
      </c>
      <c r="Q79">
        <f>YEAR(InputData[[#This Row],[DATE]])</f>
        <v>2021</v>
      </c>
    </row>
    <row r="80" spans="1:17" x14ac:dyDescent="0.2">
      <c r="A80" s="3">
        <v>44290</v>
      </c>
      <c r="B80" s="4" t="s">
        <v>24</v>
      </c>
      <c r="C80" s="5">
        <v>9</v>
      </c>
      <c r="D80" s="5" t="s">
        <v>106</v>
      </c>
      <c r="E80" s="5" t="s">
        <v>107</v>
      </c>
      <c r="F80" s="6">
        <v>0</v>
      </c>
      <c r="G80" t="str">
        <f>VLOOKUP(InputData[[#This Row],[PRODUCT ID]],MasterData[],2)</f>
        <v>Product09</v>
      </c>
      <c r="H80" t="str">
        <f>VLOOKUP(InputData[[#This Row],[PRODUCT ID]],MasterData[],3)</f>
        <v>Category01</v>
      </c>
      <c r="I80" t="str">
        <f>VLOOKUP(InputData[[#This Row],[PRODUCT ID]],MasterData[],4)</f>
        <v>No.</v>
      </c>
      <c r="J80" s="8">
        <f>VLOOKUP(InputData[[#This Row],[PRODUCT ID]],MasterData[],5)</f>
        <v>6</v>
      </c>
      <c r="K80" s="8">
        <f>VLOOKUP(InputData[[#This Row],[PRODUCT ID]],MasterData[],6)</f>
        <v>7.8599999999999994</v>
      </c>
      <c r="L80" s="8">
        <f>InputData[[#This Row],[QUANTITY]]*InputData[[#This Row],[BUYING PRIZE]]</f>
        <v>54</v>
      </c>
      <c r="M80" s="8">
        <f>InputData[[#This Row],[QUANTITY]]*InputData[[#This Row],[SELLING PRICE]]*(1-InputData[[#This Row],[DISCOUNT %]])</f>
        <v>70.739999999999995</v>
      </c>
      <c r="N80" s="8">
        <f>InputData[[#This Row],[Total Selling Value]]-InputData[[#This Row],[Total Buying Value]]</f>
        <v>16.739999999999995</v>
      </c>
      <c r="O80">
        <f>DAY(InputData[[#This Row],[DATE]])</f>
        <v>4</v>
      </c>
      <c r="P80" t="str">
        <f>TEXT(InputData[[#This Row],[DATE]],"mmm")</f>
        <v>Apr</v>
      </c>
      <c r="Q80">
        <f>YEAR(InputData[[#This Row],[DATE]])</f>
        <v>2021</v>
      </c>
    </row>
    <row r="81" spans="1:17" x14ac:dyDescent="0.2">
      <c r="A81" s="3">
        <v>44291</v>
      </c>
      <c r="B81" s="4" t="s">
        <v>71</v>
      </c>
      <c r="C81" s="5">
        <v>15</v>
      </c>
      <c r="D81" s="5" t="s">
        <v>106</v>
      </c>
      <c r="E81" s="5" t="s">
        <v>106</v>
      </c>
      <c r="F81" s="6">
        <v>0</v>
      </c>
      <c r="G81" t="str">
        <f>VLOOKUP(InputData[[#This Row],[PRODUCT ID]],MasterData[],2)</f>
        <v>Product31</v>
      </c>
      <c r="H81" t="str">
        <f>VLOOKUP(InputData[[#This Row],[PRODUCT ID]],MasterData[],3)</f>
        <v>Category04</v>
      </c>
      <c r="I81" t="str">
        <f>VLOOKUP(InputData[[#This Row],[PRODUCT ID]],MasterData[],4)</f>
        <v>Kg</v>
      </c>
      <c r="J81" s="8">
        <f>VLOOKUP(InputData[[#This Row],[PRODUCT ID]],MasterData[],5)</f>
        <v>93</v>
      </c>
      <c r="K81" s="8">
        <f>VLOOKUP(InputData[[#This Row],[PRODUCT ID]],MasterData[],6)</f>
        <v>104.16</v>
      </c>
      <c r="L81" s="8">
        <f>InputData[[#This Row],[QUANTITY]]*InputData[[#This Row],[BUYING PRIZE]]</f>
        <v>1395</v>
      </c>
      <c r="M81" s="8">
        <f>InputData[[#This Row],[QUANTITY]]*InputData[[#This Row],[SELLING PRICE]]*(1-InputData[[#This Row],[DISCOUNT %]])</f>
        <v>1562.3999999999999</v>
      </c>
      <c r="N81" s="8">
        <f>InputData[[#This Row],[Total Selling Value]]-InputData[[#This Row],[Total Buying Value]]</f>
        <v>167.39999999999986</v>
      </c>
      <c r="O81">
        <f>DAY(InputData[[#This Row],[DATE]])</f>
        <v>5</v>
      </c>
      <c r="P81" t="str">
        <f>TEXT(InputData[[#This Row],[DATE]],"mmm")</f>
        <v>Apr</v>
      </c>
      <c r="Q81">
        <f>YEAR(InputData[[#This Row],[DATE]])</f>
        <v>2021</v>
      </c>
    </row>
    <row r="82" spans="1:17" x14ac:dyDescent="0.2">
      <c r="A82" s="3">
        <v>44295</v>
      </c>
      <c r="B82" s="4" t="s">
        <v>16</v>
      </c>
      <c r="C82" s="5">
        <v>3</v>
      </c>
      <c r="D82" s="5" t="s">
        <v>106</v>
      </c>
      <c r="E82" s="5" t="s">
        <v>106</v>
      </c>
      <c r="F82" s="6">
        <v>0</v>
      </c>
      <c r="G82" t="str">
        <f>VLOOKUP(InputData[[#This Row],[PRODUCT ID]],MasterData[],2)</f>
        <v>Product05</v>
      </c>
      <c r="H82" t="str">
        <f>VLOOKUP(InputData[[#This Row],[PRODUCT ID]],MasterData[],3)</f>
        <v>Category01</v>
      </c>
      <c r="I82" t="str">
        <f>VLOOKUP(InputData[[#This Row],[PRODUCT ID]],MasterData[],4)</f>
        <v>Ft</v>
      </c>
      <c r="J82" s="8">
        <f>VLOOKUP(InputData[[#This Row],[PRODUCT ID]],MasterData[],5)</f>
        <v>133</v>
      </c>
      <c r="K82" s="8">
        <f>VLOOKUP(InputData[[#This Row],[PRODUCT ID]],MasterData[],6)</f>
        <v>155.61000000000001</v>
      </c>
      <c r="L82" s="8">
        <f>InputData[[#This Row],[QUANTITY]]*InputData[[#This Row],[BUYING PRIZE]]</f>
        <v>399</v>
      </c>
      <c r="M82" s="8">
        <f>InputData[[#This Row],[QUANTITY]]*InputData[[#This Row],[SELLING PRICE]]*(1-InputData[[#This Row],[DISCOUNT %]])</f>
        <v>466.83000000000004</v>
      </c>
      <c r="N82" s="8">
        <f>InputData[[#This Row],[Total Selling Value]]-InputData[[#This Row],[Total Buying Value]]</f>
        <v>67.830000000000041</v>
      </c>
      <c r="O82">
        <f>DAY(InputData[[#This Row],[DATE]])</f>
        <v>9</v>
      </c>
      <c r="P82" t="str">
        <f>TEXT(InputData[[#This Row],[DATE]],"mmm")</f>
        <v>Apr</v>
      </c>
      <c r="Q82">
        <f>YEAR(InputData[[#This Row],[DATE]])</f>
        <v>2021</v>
      </c>
    </row>
    <row r="83" spans="1:17" x14ac:dyDescent="0.2">
      <c r="A83" s="3">
        <v>44296</v>
      </c>
      <c r="B83" s="4" t="s">
        <v>52</v>
      </c>
      <c r="C83" s="5">
        <v>14</v>
      </c>
      <c r="D83" s="5" t="s">
        <v>108</v>
      </c>
      <c r="E83" s="5" t="s">
        <v>106</v>
      </c>
      <c r="F83" s="6">
        <v>0</v>
      </c>
      <c r="G83" t="str">
        <f>VLOOKUP(InputData[[#This Row],[PRODUCT ID]],MasterData[],2)</f>
        <v>Product22</v>
      </c>
      <c r="H83" t="str">
        <f>VLOOKUP(InputData[[#This Row],[PRODUCT ID]],MasterData[],3)</f>
        <v>Category03</v>
      </c>
      <c r="I83" t="str">
        <f>VLOOKUP(InputData[[#This Row],[PRODUCT ID]],MasterData[],4)</f>
        <v>Ft</v>
      </c>
      <c r="J83" s="8">
        <f>VLOOKUP(InputData[[#This Row],[PRODUCT ID]],MasterData[],5)</f>
        <v>121</v>
      </c>
      <c r="K83" s="8">
        <f>VLOOKUP(InputData[[#This Row],[PRODUCT ID]],MasterData[],6)</f>
        <v>141.57</v>
      </c>
      <c r="L83" s="8">
        <f>InputData[[#This Row],[QUANTITY]]*InputData[[#This Row],[BUYING PRIZE]]</f>
        <v>1694</v>
      </c>
      <c r="M83" s="8">
        <f>InputData[[#This Row],[QUANTITY]]*InputData[[#This Row],[SELLING PRICE]]*(1-InputData[[#This Row],[DISCOUNT %]])</f>
        <v>1981.98</v>
      </c>
      <c r="N83" s="8">
        <f>InputData[[#This Row],[Total Selling Value]]-InputData[[#This Row],[Total Buying Value]]</f>
        <v>287.98</v>
      </c>
      <c r="O83">
        <f>DAY(InputData[[#This Row],[DATE]])</f>
        <v>10</v>
      </c>
      <c r="P83" t="str">
        <f>TEXT(InputData[[#This Row],[DATE]],"mmm")</f>
        <v>Apr</v>
      </c>
      <c r="Q83">
        <f>YEAR(InputData[[#This Row],[DATE]])</f>
        <v>2021</v>
      </c>
    </row>
    <row r="84" spans="1:17" x14ac:dyDescent="0.2">
      <c r="A84" s="3">
        <v>44298</v>
      </c>
      <c r="B84" s="4" t="s">
        <v>83</v>
      </c>
      <c r="C84" s="5">
        <v>3</v>
      </c>
      <c r="D84" s="5" t="s">
        <v>108</v>
      </c>
      <c r="E84" s="5" t="s">
        <v>107</v>
      </c>
      <c r="F84" s="6">
        <v>0</v>
      </c>
      <c r="G84" t="str">
        <f>VLOOKUP(InputData[[#This Row],[PRODUCT ID]],MasterData[],2)</f>
        <v>Product37</v>
      </c>
      <c r="H84" t="str">
        <f>VLOOKUP(InputData[[#This Row],[PRODUCT ID]],MasterData[],3)</f>
        <v>Category05</v>
      </c>
      <c r="I84" t="str">
        <f>VLOOKUP(InputData[[#This Row],[PRODUCT ID]],MasterData[],4)</f>
        <v>Kg</v>
      </c>
      <c r="J84" s="8">
        <f>VLOOKUP(InputData[[#This Row],[PRODUCT ID]],MasterData[],5)</f>
        <v>67</v>
      </c>
      <c r="K84" s="8">
        <f>VLOOKUP(InputData[[#This Row],[PRODUCT ID]],MasterData[],6)</f>
        <v>85.76</v>
      </c>
      <c r="L84" s="8">
        <f>InputData[[#This Row],[QUANTITY]]*InputData[[#This Row],[BUYING PRIZE]]</f>
        <v>201</v>
      </c>
      <c r="M84" s="8">
        <f>InputData[[#This Row],[QUANTITY]]*InputData[[#This Row],[SELLING PRICE]]*(1-InputData[[#This Row],[DISCOUNT %]])</f>
        <v>257.28000000000003</v>
      </c>
      <c r="N84" s="8">
        <f>InputData[[#This Row],[Total Selling Value]]-InputData[[#This Row],[Total Buying Value]]</f>
        <v>56.28000000000003</v>
      </c>
      <c r="O84">
        <f>DAY(InputData[[#This Row],[DATE]])</f>
        <v>12</v>
      </c>
      <c r="P84" t="str">
        <f>TEXT(InputData[[#This Row],[DATE]],"mmm")</f>
        <v>Apr</v>
      </c>
      <c r="Q84">
        <f>YEAR(InputData[[#This Row],[DATE]])</f>
        <v>2021</v>
      </c>
    </row>
    <row r="85" spans="1:17" x14ac:dyDescent="0.2">
      <c r="A85" s="3">
        <v>44298</v>
      </c>
      <c r="B85" s="4" t="s">
        <v>67</v>
      </c>
      <c r="C85" s="5">
        <v>4</v>
      </c>
      <c r="D85" s="5" t="s">
        <v>108</v>
      </c>
      <c r="E85" s="5" t="s">
        <v>106</v>
      </c>
      <c r="F85" s="6">
        <v>0</v>
      </c>
      <c r="G85" t="str">
        <f>VLOOKUP(InputData[[#This Row],[PRODUCT ID]],MasterData[],2)</f>
        <v>Product29</v>
      </c>
      <c r="H85" t="str">
        <f>VLOOKUP(InputData[[#This Row],[PRODUCT ID]],MasterData[],3)</f>
        <v>Category04</v>
      </c>
      <c r="I85" t="str">
        <f>VLOOKUP(InputData[[#This Row],[PRODUCT ID]],MasterData[],4)</f>
        <v>Lt</v>
      </c>
      <c r="J85" s="8">
        <f>VLOOKUP(InputData[[#This Row],[PRODUCT ID]],MasterData[],5)</f>
        <v>47</v>
      </c>
      <c r="K85" s="8">
        <f>VLOOKUP(InputData[[#This Row],[PRODUCT ID]],MasterData[],6)</f>
        <v>53.11</v>
      </c>
      <c r="L85" s="8">
        <f>InputData[[#This Row],[QUANTITY]]*InputData[[#This Row],[BUYING PRIZE]]</f>
        <v>188</v>
      </c>
      <c r="M85" s="8">
        <f>InputData[[#This Row],[QUANTITY]]*InputData[[#This Row],[SELLING PRICE]]*(1-InputData[[#This Row],[DISCOUNT %]])</f>
        <v>212.44</v>
      </c>
      <c r="N85" s="8">
        <f>InputData[[#This Row],[Total Selling Value]]-InputData[[#This Row],[Total Buying Value]]</f>
        <v>24.439999999999998</v>
      </c>
      <c r="O85">
        <f>DAY(InputData[[#This Row],[DATE]])</f>
        <v>12</v>
      </c>
      <c r="P85" t="str">
        <f>TEXT(InputData[[#This Row],[DATE]],"mmm")</f>
        <v>Apr</v>
      </c>
      <c r="Q85">
        <f>YEAR(InputData[[#This Row],[DATE]])</f>
        <v>2021</v>
      </c>
    </row>
    <row r="86" spans="1:17" x14ac:dyDescent="0.2">
      <c r="A86" s="3">
        <v>44298</v>
      </c>
      <c r="B86" s="4" t="s">
        <v>63</v>
      </c>
      <c r="C86" s="5">
        <v>9</v>
      </c>
      <c r="D86" s="5" t="s">
        <v>108</v>
      </c>
      <c r="E86" s="5" t="s">
        <v>106</v>
      </c>
      <c r="F86" s="6">
        <v>0</v>
      </c>
      <c r="G86" t="str">
        <f>VLOOKUP(InputData[[#This Row],[PRODUCT ID]],MasterData[],2)</f>
        <v>Product27</v>
      </c>
      <c r="H86" t="str">
        <f>VLOOKUP(InputData[[#This Row],[PRODUCT ID]],MasterData[],3)</f>
        <v>Category04</v>
      </c>
      <c r="I86" t="str">
        <f>VLOOKUP(InputData[[#This Row],[PRODUCT ID]],MasterData[],4)</f>
        <v>Lt</v>
      </c>
      <c r="J86" s="8">
        <f>VLOOKUP(InputData[[#This Row],[PRODUCT ID]],MasterData[],5)</f>
        <v>48</v>
      </c>
      <c r="K86" s="8">
        <f>VLOOKUP(InputData[[#This Row],[PRODUCT ID]],MasterData[],6)</f>
        <v>57.120000000000005</v>
      </c>
      <c r="L86" s="8">
        <f>InputData[[#This Row],[QUANTITY]]*InputData[[#This Row],[BUYING PRIZE]]</f>
        <v>432</v>
      </c>
      <c r="M86" s="8">
        <f>InputData[[#This Row],[QUANTITY]]*InputData[[#This Row],[SELLING PRICE]]*(1-InputData[[#This Row],[DISCOUNT %]])</f>
        <v>514.08000000000004</v>
      </c>
      <c r="N86" s="8">
        <f>InputData[[#This Row],[Total Selling Value]]-InputData[[#This Row],[Total Buying Value]]</f>
        <v>82.080000000000041</v>
      </c>
      <c r="O86">
        <f>DAY(InputData[[#This Row],[DATE]])</f>
        <v>12</v>
      </c>
      <c r="P86" t="str">
        <f>TEXT(InputData[[#This Row],[DATE]],"mmm")</f>
        <v>Apr</v>
      </c>
      <c r="Q86">
        <f>YEAR(InputData[[#This Row],[DATE]])</f>
        <v>2021</v>
      </c>
    </row>
    <row r="87" spans="1:17" x14ac:dyDescent="0.2">
      <c r="A87" s="3">
        <v>44298</v>
      </c>
      <c r="B87" s="4" t="s">
        <v>75</v>
      </c>
      <c r="C87" s="5">
        <v>13</v>
      </c>
      <c r="D87" s="5" t="s">
        <v>108</v>
      </c>
      <c r="E87" s="5" t="s">
        <v>107</v>
      </c>
      <c r="F87" s="6">
        <v>0</v>
      </c>
      <c r="G87" t="str">
        <f>VLOOKUP(InputData[[#This Row],[PRODUCT ID]],MasterData[],2)</f>
        <v>Product33</v>
      </c>
      <c r="H87" t="str">
        <f>VLOOKUP(InputData[[#This Row],[PRODUCT ID]],MasterData[],3)</f>
        <v>Category04</v>
      </c>
      <c r="I87" t="str">
        <f>VLOOKUP(InputData[[#This Row],[PRODUCT ID]],MasterData[],4)</f>
        <v>Kg</v>
      </c>
      <c r="J87" s="8">
        <f>VLOOKUP(InputData[[#This Row],[PRODUCT ID]],MasterData[],5)</f>
        <v>95</v>
      </c>
      <c r="K87" s="8">
        <f>VLOOKUP(InputData[[#This Row],[PRODUCT ID]],MasterData[],6)</f>
        <v>119.7</v>
      </c>
      <c r="L87" s="8">
        <f>InputData[[#This Row],[QUANTITY]]*InputData[[#This Row],[BUYING PRIZE]]</f>
        <v>1235</v>
      </c>
      <c r="M87" s="8">
        <f>InputData[[#This Row],[QUANTITY]]*InputData[[#This Row],[SELLING PRICE]]*(1-InputData[[#This Row],[DISCOUNT %]])</f>
        <v>1556.1000000000001</v>
      </c>
      <c r="N87" s="8">
        <f>InputData[[#This Row],[Total Selling Value]]-InputData[[#This Row],[Total Buying Value]]</f>
        <v>321.10000000000014</v>
      </c>
      <c r="O87">
        <f>DAY(InputData[[#This Row],[DATE]])</f>
        <v>12</v>
      </c>
      <c r="P87" t="str">
        <f>TEXT(InputData[[#This Row],[DATE]],"mmm")</f>
        <v>Apr</v>
      </c>
      <c r="Q87">
        <f>YEAR(InputData[[#This Row],[DATE]])</f>
        <v>2021</v>
      </c>
    </row>
    <row r="88" spans="1:17" x14ac:dyDescent="0.2">
      <c r="A88" s="3">
        <v>44301</v>
      </c>
      <c r="B88" s="4" t="s">
        <v>41</v>
      </c>
      <c r="C88" s="5">
        <v>3</v>
      </c>
      <c r="D88" s="5" t="s">
        <v>108</v>
      </c>
      <c r="E88" s="5" t="s">
        <v>106</v>
      </c>
      <c r="F88" s="6">
        <v>0</v>
      </c>
      <c r="G88" t="str">
        <f>VLOOKUP(InputData[[#This Row],[PRODUCT ID]],MasterData[],2)</f>
        <v>Product17</v>
      </c>
      <c r="H88" t="str">
        <f>VLOOKUP(InputData[[#This Row],[PRODUCT ID]],MasterData[],3)</f>
        <v>Category02</v>
      </c>
      <c r="I88" t="str">
        <f>VLOOKUP(InputData[[#This Row],[PRODUCT ID]],MasterData[],4)</f>
        <v>Ft</v>
      </c>
      <c r="J88" s="8">
        <f>VLOOKUP(InputData[[#This Row],[PRODUCT ID]],MasterData[],5)</f>
        <v>134</v>
      </c>
      <c r="K88" s="8">
        <f>VLOOKUP(InputData[[#This Row],[PRODUCT ID]],MasterData[],6)</f>
        <v>156.78</v>
      </c>
      <c r="L88" s="8">
        <f>InputData[[#This Row],[QUANTITY]]*InputData[[#This Row],[BUYING PRIZE]]</f>
        <v>402</v>
      </c>
      <c r="M88" s="8">
        <f>InputData[[#This Row],[QUANTITY]]*InputData[[#This Row],[SELLING PRICE]]*(1-InputData[[#This Row],[DISCOUNT %]])</f>
        <v>470.34000000000003</v>
      </c>
      <c r="N88" s="8">
        <f>InputData[[#This Row],[Total Selling Value]]-InputData[[#This Row],[Total Buying Value]]</f>
        <v>68.340000000000032</v>
      </c>
      <c r="O88">
        <f>DAY(InputData[[#This Row],[DATE]])</f>
        <v>15</v>
      </c>
      <c r="P88" t="str">
        <f>TEXT(InputData[[#This Row],[DATE]],"mmm")</f>
        <v>Apr</v>
      </c>
      <c r="Q88">
        <f>YEAR(InputData[[#This Row],[DATE]])</f>
        <v>2021</v>
      </c>
    </row>
    <row r="89" spans="1:17" x14ac:dyDescent="0.2">
      <c r="A89" s="3">
        <v>44302</v>
      </c>
      <c r="B89" s="4" t="s">
        <v>43</v>
      </c>
      <c r="C89" s="5">
        <v>15</v>
      </c>
      <c r="D89" s="5" t="s">
        <v>108</v>
      </c>
      <c r="E89" s="5" t="s">
        <v>107</v>
      </c>
      <c r="F89" s="6">
        <v>0</v>
      </c>
      <c r="G89" t="str">
        <f>VLOOKUP(InputData[[#This Row],[PRODUCT ID]],MasterData[],2)</f>
        <v>Product18</v>
      </c>
      <c r="H89" t="str">
        <f>VLOOKUP(InputData[[#This Row],[PRODUCT ID]],MasterData[],3)</f>
        <v>Category02</v>
      </c>
      <c r="I89" t="str">
        <f>VLOOKUP(InputData[[#This Row],[PRODUCT ID]],MasterData[],4)</f>
        <v>No.</v>
      </c>
      <c r="J89" s="8">
        <f>VLOOKUP(InputData[[#This Row],[PRODUCT ID]],MasterData[],5)</f>
        <v>37</v>
      </c>
      <c r="K89" s="8">
        <f>VLOOKUP(InputData[[#This Row],[PRODUCT ID]],MasterData[],6)</f>
        <v>49.21</v>
      </c>
      <c r="L89" s="8">
        <f>InputData[[#This Row],[QUANTITY]]*InputData[[#This Row],[BUYING PRIZE]]</f>
        <v>555</v>
      </c>
      <c r="M89" s="8">
        <f>InputData[[#This Row],[QUANTITY]]*InputData[[#This Row],[SELLING PRICE]]*(1-InputData[[#This Row],[DISCOUNT %]])</f>
        <v>738.15</v>
      </c>
      <c r="N89" s="8">
        <f>InputData[[#This Row],[Total Selling Value]]-InputData[[#This Row],[Total Buying Value]]</f>
        <v>183.14999999999998</v>
      </c>
      <c r="O89">
        <f>DAY(InputData[[#This Row],[DATE]])</f>
        <v>16</v>
      </c>
      <c r="P89" t="str">
        <f>TEXT(InputData[[#This Row],[DATE]],"mmm")</f>
        <v>Apr</v>
      </c>
      <c r="Q89">
        <f>YEAR(InputData[[#This Row],[DATE]])</f>
        <v>2021</v>
      </c>
    </row>
    <row r="90" spans="1:17" x14ac:dyDescent="0.2">
      <c r="A90" s="3">
        <v>44304</v>
      </c>
      <c r="B90" s="4" t="s">
        <v>86</v>
      </c>
      <c r="C90" s="5">
        <v>9</v>
      </c>
      <c r="D90" s="5" t="s">
        <v>105</v>
      </c>
      <c r="E90" s="5" t="s">
        <v>106</v>
      </c>
      <c r="F90" s="6">
        <v>0</v>
      </c>
      <c r="G90" t="str">
        <f>VLOOKUP(InputData[[#This Row],[PRODUCT ID]],MasterData[],2)</f>
        <v>Product38</v>
      </c>
      <c r="H90" t="str">
        <f>VLOOKUP(InputData[[#This Row],[PRODUCT ID]],MasterData[],3)</f>
        <v>Category05</v>
      </c>
      <c r="I90" t="str">
        <f>VLOOKUP(InputData[[#This Row],[PRODUCT ID]],MasterData[],4)</f>
        <v>Kg</v>
      </c>
      <c r="J90" s="8">
        <f>VLOOKUP(InputData[[#This Row],[PRODUCT ID]],MasterData[],5)</f>
        <v>72</v>
      </c>
      <c r="K90" s="8">
        <f>VLOOKUP(InputData[[#This Row],[PRODUCT ID]],MasterData[],6)</f>
        <v>79.92</v>
      </c>
      <c r="L90" s="8">
        <f>InputData[[#This Row],[QUANTITY]]*InputData[[#This Row],[BUYING PRIZE]]</f>
        <v>648</v>
      </c>
      <c r="M90" s="8">
        <f>InputData[[#This Row],[QUANTITY]]*InputData[[#This Row],[SELLING PRICE]]*(1-InputData[[#This Row],[DISCOUNT %]])</f>
        <v>719.28</v>
      </c>
      <c r="N90" s="8">
        <f>InputData[[#This Row],[Total Selling Value]]-InputData[[#This Row],[Total Buying Value]]</f>
        <v>71.279999999999973</v>
      </c>
      <c r="O90">
        <f>DAY(InputData[[#This Row],[DATE]])</f>
        <v>18</v>
      </c>
      <c r="P90" t="str">
        <f>TEXT(InputData[[#This Row],[DATE]],"mmm")</f>
        <v>Apr</v>
      </c>
      <c r="Q90">
        <f>YEAR(InputData[[#This Row],[DATE]])</f>
        <v>2021</v>
      </c>
    </row>
    <row r="91" spans="1:17" x14ac:dyDescent="0.2">
      <c r="A91" s="3">
        <v>44304</v>
      </c>
      <c r="B91" s="4" t="s">
        <v>45</v>
      </c>
      <c r="C91" s="5">
        <v>13</v>
      </c>
      <c r="D91" s="5" t="s">
        <v>108</v>
      </c>
      <c r="E91" s="5" t="s">
        <v>107</v>
      </c>
      <c r="F91" s="6">
        <v>0</v>
      </c>
      <c r="G91" t="str">
        <f>VLOOKUP(InputData[[#This Row],[PRODUCT ID]],MasterData[],2)</f>
        <v>Product19</v>
      </c>
      <c r="H91" t="str">
        <f>VLOOKUP(InputData[[#This Row],[PRODUCT ID]],MasterData[],3)</f>
        <v>Category02</v>
      </c>
      <c r="I91" t="str">
        <f>VLOOKUP(InputData[[#This Row],[PRODUCT ID]],MasterData[],4)</f>
        <v>Ft</v>
      </c>
      <c r="J91" s="8">
        <f>VLOOKUP(InputData[[#This Row],[PRODUCT ID]],MasterData[],5)</f>
        <v>150</v>
      </c>
      <c r="K91" s="8">
        <f>VLOOKUP(InputData[[#This Row],[PRODUCT ID]],MasterData[],6)</f>
        <v>210</v>
      </c>
      <c r="L91" s="8">
        <f>InputData[[#This Row],[QUANTITY]]*InputData[[#This Row],[BUYING PRIZE]]</f>
        <v>1950</v>
      </c>
      <c r="M91" s="8">
        <f>InputData[[#This Row],[QUANTITY]]*InputData[[#This Row],[SELLING PRICE]]*(1-InputData[[#This Row],[DISCOUNT %]])</f>
        <v>2730</v>
      </c>
      <c r="N91" s="8">
        <f>InputData[[#This Row],[Total Selling Value]]-InputData[[#This Row],[Total Buying Value]]</f>
        <v>780</v>
      </c>
      <c r="O91">
        <f>DAY(InputData[[#This Row],[DATE]])</f>
        <v>18</v>
      </c>
      <c r="P91" t="str">
        <f>TEXT(InputData[[#This Row],[DATE]],"mmm")</f>
        <v>Apr</v>
      </c>
      <c r="Q91">
        <f>YEAR(InputData[[#This Row],[DATE]])</f>
        <v>2021</v>
      </c>
    </row>
    <row r="92" spans="1:17" x14ac:dyDescent="0.2">
      <c r="A92" s="3">
        <v>44309</v>
      </c>
      <c r="B92" s="4" t="s">
        <v>94</v>
      </c>
      <c r="C92" s="5">
        <v>6</v>
      </c>
      <c r="D92" s="5" t="s">
        <v>108</v>
      </c>
      <c r="E92" s="5" t="s">
        <v>106</v>
      </c>
      <c r="F92" s="6">
        <v>0</v>
      </c>
      <c r="G92" t="str">
        <f>VLOOKUP(InputData[[#This Row],[PRODUCT ID]],MasterData[],2)</f>
        <v>Product42</v>
      </c>
      <c r="H92" t="str">
        <f>VLOOKUP(InputData[[#This Row],[PRODUCT ID]],MasterData[],3)</f>
        <v>Category05</v>
      </c>
      <c r="I92" t="str">
        <f>VLOOKUP(InputData[[#This Row],[PRODUCT ID]],MasterData[],4)</f>
        <v>Ft</v>
      </c>
      <c r="J92" s="8">
        <f>VLOOKUP(InputData[[#This Row],[PRODUCT ID]],MasterData[],5)</f>
        <v>120</v>
      </c>
      <c r="K92" s="8">
        <f>VLOOKUP(InputData[[#This Row],[PRODUCT ID]],MasterData[],6)</f>
        <v>162</v>
      </c>
      <c r="L92" s="8">
        <f>InputData[[#This Row],[QUANTITY]]*InputData[[#This Row],[BUYING PRIZE]]</f>
        <v>720</v>
      </c>
      <c r="M92" s="8">
        <f>InputData[[#This Row],[QUANTITY]]*InputData[[#This Row],[SELLING PRICE]]*(1-InputData[[#This Row],[DISCOUNT %]])</f>
        <v>972</v>
      </c>
      <c r="N92" s="8">
        <f>InputData[[#This Row],[Total Selling Value]]-InputData[[#This Row],[Total Buying Value]]</f>
        <v>252</v>
      </c>
      <c r="O92">
        <f>DAY(InputData[[#This Row],[DATE]])</f>
        <v>23</v>
      </c>
      <c r="P92" t="str">
        <f>TEXT(InputData[[#This Row],[DATE]],"mmm")</f>
        <v>Apr</v>
      </c>
      <c r="Q92">
        <f>YEAR(InputData[[#This Row],[DATE]])</f>
        <v>2021</v>
      </c>
    </row>
    <row r="93" spans="1:17" x14ac:dyDescent="0.2">
      <c r="A93" s="3">
        <v>44309</v>
      </c>
      <c r="B93" s="4" t="s">
        <v>65</v>
      </c>
      <c r="C93" s="5">
        <v>10</v>
      </c>
      <c r="D93" s="5" t="s">
        <v>108</v>
      </c>
      <c r="E93" s="5" t="s">
        <v>106</v>
      </c>
      <c r="F93" s="6">
        <v>0</v>
      </c>
      <c r="G93" t="str">
        <f>VLOOKUP(InputData[[#This Row],[PRODUCT ID]],MasterData[],2)</f>
        <v>Product28</v>
      </c>
      <c r="H93" t="str">
        <f>VLOOKUP(InputData[[#This Row],[PRODUCT ID]],MasterData[],3)</f>
        <v>Category04</v>
      </c>
      <c r="I93" t="str">
        <f>VLOOKUP(InputData[[#This Row],[PRODUCT ID]],MasterData[],4)</f>
        <v>No.</v>
      </c>
      <c r="J93" s="8">
        <f>VLOOKUP(InputData[[#This Row],[PRODUCT ID]],MasterData[],5)</f>
        <v>37</v>
      </c>
      <c r="K93" s="8">
        <f>VLOOKUP(InputData[[#This Row],[PRODUCT ID]],MasterData[],6)</f>
        <v>41.81</v>
      </c>
      <c r="L93" s="8">
        <f>InputData[[#This Row],[QUANTITY]]*InputData[[#This Row],[BUYING PRIZE]]</f>
        <v>370</v>
      </c>
      <c r="M93" s="8">
        <f>InputData[[#This Row],[QUANTITY]]*InputData[[#This Row],[SELLING PRICE]]*(1-InputData[[#This Row],[DISCOUNT %]])</f>
        <v>418.1</v>
      </c>
      <c r="N93" s="8">
        <f>InputData[[#This Row],[Total Selling Value]]-InputData[[#This Row],[Total Buying Value]]</f>
        <v>48.100000000000023</v>
      </c>
      <c r="O93">
        <f>DAY(InputData[[#This Row],[DATE]])</f>
        <v>23</v>
      </c>
      <c r="P93" t="str">
        <f>TEXT(InputData[[#This Row],[DATE]],"mmm")</f>
        <v>Apr</v>
      </c>
      <c r="Q93">
        <f>YEAR(InputData[[#This Row],[DATE]])</f>
        <v>2021</v>
      </c>
    </row>
    <row r="94" spans="1:17" x14ac:dyDescent="0.2">
      <c r="A94" s="3">
        <v>44310</v>
      </c>
      <c r="B94" s="4" t="s">
        <v>69</v>
      </c>
      <c r="C94" s="5">
        <v>2</v>
      </c>
      <c r="D94" s="5" t="s">
        <v>106</v>
      </c>
      <c r="E94" s="5" t="s">
        <v>106</v>
      </c>
      <c r="F94" s="6">
        <v>0</v>
      </c>
      <c r="G94" t="str">
        <f>VLOOKUP(InputData[[#This Row],[PRODUCT ID]],MasterData[],2)</f>
        <v>Product30</v>
      </c>
      <c r="H94" t="str">
        <f>VLOOKUP(InputData[[#This Row],[PRODUCT ID]],MasterData[],3)</f>
        <v>Category04</v>
      </c>
      <c r="I94" t="str">
        <f>VLOOKUP(InputData[[#This Row],[PRODUCT ID]],MasterData[],4)</f>
        <v>Ft</v>
      </c>
      <c r="J94" s="8">
        <f>VLOOKUP(InputData[[#This Row],[PRODUCT ID]],MasterData[],5)</f>
        <v>148</v>
      </c>
      <c r="K94" s="8">
        <f>VLOOKUP(InputData[[#This Row],[PRODUCT ID]],MasterData[],6)</f>
        <v>201.28</v>
      </c>
      <c r="L94" s="8">
        <f>InputData[[#This Row],[QUANTITY]]*InputData[[#This Row],[BUYING PRIZE]]</f>
        <v>296</v>
      </c>
      <c r="M94" s="8">
        <f>InputData[[#This Row],[QUANTITY]]*InputData[[#This Row],[SELLING PRICE]]*(1-InputData[[#This Row],[DISCOUNT %]])</f>
        <v>402.56</v>
      </c>
      <c r="N94" s="8">
        <f>InputData[[#This Row],[Total Selling Value]]-InputData[[#This Row],[Total Buying Value]]</f>
        <v>106.56</v>
      </c>
      <c r="O94">
        <f>DAY(InputData[[#This Row],[DATE]])</f>
        <v>24</v>
      </c>
      <c r="P94" t="str">
        <f>TEXT(InputData[[#This Row],[DATE]],"mmm")</f>
        <v>Apr</v>
      </c>
      <c r="Q94">
        <f>YEAR(InputData[[#This Row],[DATE]])</f>
        <v>2021</v>
      </c>
    </row>
    <row r="95" spans="1:17" x14ac:dyDescent="0.2">
      <c r="A95" s="3">
        <v>44312</v>
      </c>
      <c r="B95" s="4" t="s">
        <v>83</v>
      </c>
      <c r="C95" s="5">
        <v>3</v>
      </c>
      <c r="D95" s="5" t="s">
        <v>108</v>
      </c>
      <c r="E95" s="5" t="s">
        <v>106</v>
      </c>
      <c r="F95" s="6">
        <v>0</v>
      </c>
      <c r="G95" t="str">
        <f>VLOOKUP(InputData[[#This Row],[PRODUCT ID]],MasterData[],2)</f>
        <v>Product37</v>
      </c>
      <c r="H95" t="str">
        <f>VLOOKUP(InputData[[#This Row],[PRODUCT ID]],MasterData[],3)</f>
        <v>Category05</v>
      </c>
      <c r="I95" t="str">
        <f>VLOOKUP(InputData[[#This Row],[PRODUCT ID]],MasterData[],4)</f>
        <v>Kg</v>
      </c>
      <c r="J95" s="8">
        <f>VLOOKUP(InputData[[#This Row],[PRODUCT ID]],MasterData[],5)</f>
        <v>67</v>
      </c>
      <c r="K95" s="8">
        <f>VLOOKUP(InputData[[#This Row],[PRODUCT ID]],MasterData[],6)</f>
        <v>85.76</v>
      </c>
      <c r="L95" s="8">
        <f>InputData[[#This Row],[QUANTITY]]*InputData[[#This Row],[BUYING PRIZE]]</f>
        <v>201</v>
      </c>
      <c r="M95" s="8">
        <f>InputData[[#This Row],[QUANTITY]]*InputData[[#This Row],[SELLING PRICE]]*(1-InputData[[#This Row],[DISCOUNT %]])</f>
        <v>257.28000000000003</v>
      </c>
      <c r="N95" s="8">
        <f>InputData[[#This Row],[Total Selling Value]]-InputData[[#This Row],[Total Buying Value]]</f>
        <v>56.28000000000003</v>
      </c>
      <c r="O95">
        <f>DAY(InputData[[#This Row],[DATE]])</f>
        <v>26</v>
      </c>
      <c r="P95" t="str">
        <f>TEXT(InputData[[#This Row],[DATE]],"mmm")</f>
        <v>Apr</v>
      </c>
      <c r="Q95">
        <f>YEAR(InputData[[#This Row],[DATE]])</f>
        <v>2021</v>
      </c>
    </row>
    <row r="96" spans="1:17" x14ac:dyDescent="0.2">
      <c r="A96" s="3">
        <v>44315</v>
      </c>
      <c r="B96" s="4" t="s">
        <v>69</v>
      </c>
      <c r="C96" s="5">
        <v>7</v>
      </c>
      <c r="D96" s="5" t="s">
        <v>108</v>
      </c>
      <c r="E96" s="5" t="s">
        <v>106</v>
      </c>
      <c r="F96" s="6">
        <v>0</v>
      </c>
      <c r="G96" t="str">
        <f>VLOOKUP(InputData[[#This Row],[PRODUCT ID]],MasterData[],2)</f>
        <v>Product30</v>
      </c>
      <c r="H96" t="str">
        <f>VLOOKUP(InputData[[#This Row],[PRODUCT ID]],MasterData[],3)</f>
        <v>Category04</v>
      </c>
      <c r="I96" t="str">
        <f>VLOOKUP(InputData[[#This Row],[PRODUCT ID]],MasterData[],4)</f>
        <v>Ft</v>
      </c>
      <c r="J96" s="8">
        <f>VLOOKUP(InputData[[#This Row],[PRODUCT ID]],MasterData[],5)</f>
        <v>148</v>
      </c>
      <c r="K96" s="8">
        <f>VLOOKUP(InputData[[#This Row],[PRODUCT ID]],MasterData[],6)</f>
        <v>201.28</v>
      </c>
      <c r="L96" s="8">
        <f>InputData[[#This Row],[QUANTITY]]*InputData[[#This Row],[BUYING PRIZE]]</f>
        <v>1036</v>
      </c>
      <c r="M96" s="8">
        <f>InputData[[#This Row],[QUANTITY]]*InputData[[#This Row],[SELLING PRICE]]*(1-InputData[[#This Row],[DISCOUNT %]])</f>
        <v>1408.96</v>
      </c>
      <c r="N96" s="8">
        <f>InputData[[#This Row],[Total Selling Value]]-InputData[[#This Row],[Total Buying Value]]</f>
        <v>372.96000000000004</v>
      </c>
      <c r="O96">
        <f>DAY(InputData[[#This Row],[DATE]])</f>
        <v>29</v>
      </c>
      <c r="P96" t="str">
        <f>TEXT(InputData[[#This Row],[DATE]],"mmm")</f>
        <v>Apr</v>
      </c>
      <c r="Q96">
        <f>YEAR(InputData[[#This Row],[DATE]])</f>
        <v>2021</v>
      </c>
    </row>
    <row r="97" spans="1:17" x14ac:dyDescent="0.2">
      <c r="A97" s="3">
        <v>44316</v>
      </c>
      <c r="B97" s="4" t="s">
        <v>67</v>
      </c>
      <c r="C97" s="5">
        <v>1</v>
      </c>
      <c r="D97" s="5" t="s">
        <v>108</v>
      </c>
      <c r="E97" s="5" t="s">
        <v>106</v>
      </c>
      <c r="F97" s="6">
        <v>0</v>
      </c>
      <c r="G97" t="str">
        <f>VLOOKUP(InputData[[#This Row],[PRODUCT ID]],MasterData[],2)</f>
        <v>Product29</v>
      </c>
      <c r="H97" t="str">
        <f>VLOOKUP(InputData[[#This Row],[PRODUCT ID]],MasterData[],3)</f>
        <v>Category04</v>
      </c>
      <c r="I97" t="str">
        <f>VLOOKUP(InputData[[#This Row],[PRODUCT ID]],MasterData[],4)</f>
        <v>Lt</v>
      </c>
      <c r="J97" s="8">
        <f>VLOOKUP(InputData[[#This Row],[PRODUCT ID]],MasterData[],5)</f>
        <v>47</v>
      </c>
      <c r="K97" s="8">
        <f>VLOOKUP(InputData[[#This Row],[PRODUCT ID]],MasterData[],6)</f>
        <v>53.11</v>
      </c>
      <c r="L97" s="8">
        <f>InputData[[#This Row],[QUANTITY]]*InputData[[#This Row],[BUYING PRIZE]]</f>
        <v>47</v>
      </c>
      <c r="M97" s="8">
        <f>InputData[[#This Row],[QUANTITY]]*InputData[[#This Row],[SELLING PRICE]]*(1-InputData[[#This Row],[DISCOUNT %]])</f>
        <v>53.11</v>
      </c>
      <c r="N97" s="8">
        <f>InputData[[#This Row],[Total Selling Value]]-InputData[[#This Row],[Total Buying Value]]</f>
        <v>6.1099999999999994</v>
      </c>
      <c r="O97">
        <f>DAY(InputData[[#This Row],[DATE]])</f>
        <v>30</v>
      </c>
      <c r="P97" t="str">
        <f>TEXT(InputData[[#This Row],[DATE]],"mmm")</f>
        <v>Apr</v>
      </c>
      <c r="Q97">
        <f>YEAR(InputData[[#This Row],[DATE]])</f>
        <v>2021</v>
      </c>
    </row>
    <row r="98" spans="1:17" x14ac:dyDescent="0.2">
      <c r="A98" s="3">
        <v>44317</v>
      </c>
      <c r="B98" s="4" t="s">
        <v>43</v>
      </c>
      <c r="C98" s="5">
        <v>3</v>
      </c>
      <c r="D98" s="5" t="s">
        <v>106</v>
      </c>
      <c r="E98" s="5" t="s">
        <v>107</v>
      </c>
      <c r="F98" s="6">
        <v>0</v>
      </c>
      <c r="G98" t="str">
        <f>VLOOKUP(InputData[[#This Row],[PRODUCT ID]],MasterData[],2)</f>
        <v>Product18</v>
      </c>
      <c r="H98" t="str">
        <f>VLOOKUP(InputData[[#This Row],[PRODUCT ID]],MasterData[],3)</f>
        <v>Category02</v>
      </c>
      <c r="I98" t="str">
        <f>VLOOKUP(InputData[[#This Row],[PRODUCT ID]],MasterData[],4)</f>
        <v>No.</v>
      </c>
      <c r="J98" s="8">
        <f>VLOOKUP(InputData[[#This Row],[PRODUCT ID]],MasterData[],5)</f>
        <v>37</v>
      </c>
      <c r="K98" s="8">
        <f>VLOOKUP(InputData[[#This Row],[PRODUCT ID]],MasterData[],6)</f>
        <v>49.21</v>
      </c>
      <c r="L98" s="8">
        <f>InputData[[#This Row],[QUANTITY]]*InputData[[#This Row],[BUYING PRIZE]]</f>
        <v>111</v>
      </c>
      <c r="M98" s="8">
        <f>InputData[[#This Row],[QUANTITY]]*InputData[[#This Row],[SELLING PRICE]]*(1-InputData[[#This Row],[DISCOUNT %]])</f>
        <v>147.63</v>
      </c>
      <c r="N98" s="8">
        <f>InputData[[#This Row],[Total Selling Value]]-InputData[[#This Row],[Total Buying Value]]</f>
        <v>36.629999999999995</v>
      </c>
      <c r="O98">
        <f>DAY(InputData[[#This Row],[DATE]])</f>
        <v>1</v>
      </c>
      <c r="P98" t="str">
        <f>TEXT(InputData[[#This Row],[DATE]],"mmm")</f>
        <v>May</v>
      </c>
      <c r="Q98">
        <f>YEAR(InputData[[#This Row],[DATE]])</f>
        <v>2021</v>
      </c>
    </row>
    <row r="99" spans="1:17" x14ac:dyDescent="0.2">
      <c r="A99" s="3">
        <v>44317</v>
      </c>
      <c r="B99" s="4" t="s">
        <v>94</v>
      </c>
      <c r="C99" s="5">
        <v>1</v>
      </c>
      <c r="D99" s="5" t="s">
        <v>106</v>
      </c>
      <c r="E99" s="5" t="s">
        <v>107</v>
      </c>
      <c r="F99" s="6">
        <v>0</v>
      </c>
      <c r="G99" t="str">
        <f>VLOOKUP(InputData[[#This Row],[PRODUCT ID]],MasterData[],2)</f>
        <v>Product42</v>
      </c>
      <c r="H99" t="str">
        <f>VLOOKUP(InputData[[#This Row],[PRODUCT ID]],MasterData[],3)</f>
        <v>Category05</v>
      </c>
      <c r="I99" t="str">
        <f>VLOOKUP(InputData[[#This Row],[PRODUCT ID]],MasterData[],4)</f>
        <v>Ft</v>
      </c>
      <c r="J99" s="8">
        <f>VLOOKUP(InputData[[#This Row],[PRODUCT ID]],MasterData[],5)</f>
        <v>120</v>
      </c>
      <c r="K99" s="8">
        <f>VLOOKUP(InputData[[#This Row],[PRODUCT ID]],MasterData[],6)</f>
        <v>162</v>
      </c>
      <c r="L99" s="8">
        <f>InputData[[#This Row],[QUANTITY]]*InputData[[#This Row],[BUYING PRIZE]]</f>
        <v>120</v>
      </c>
      <c r="M99" s="8">
        <f>InputData[[#This Row],[QUANTITY]]*InputData[[#This Row],[SELLING PRICE]]*(1-InputData[[#This Row],[DISCOUNT %]])</f>
        <v>162</v>
      </c>
      <c r="N99" s="8">
        <f>InputData[[#This Row],[Total Selling Value]]-InputData[[#This Row],[Total Buying Value]]</f>
        <v>42</v>
      </c>
      <c r="O99">
        <f>DAY(InputData[[#This Row],[DATE]])</f>
        <v>1</v>
      </c>
      <c r="P99" t="str">
        <f>TEXT(InputData[[#This Row],[DATE]],"mmm")</f>
        <v>May</v>
      </c>
      <c r="Q99">
        <f>YEAR(InputData[[#This Row],[DATE]])</f>
        <v>2021</v>
      </c>
    </row>
    <row r="100" spans="1:17" x14ac:dyDescent="0.2">
      <c r="A100" s="3">
        <v>44319</v>
      </c>
      <c r="B100" s="4" t="s">
        <v>77</v>
      </c>
      <c r="C100" s="5">
        <v>3</v>
      </c>
      <c r="D100" s="5" t="s">
        <v>106</v>
      </c>
      <c r="E100" s="5" t="s">
        <v>106</v>
      </c>
      <c r="F100" s="6">
        <v>0</v>
      </c>
      <c r="G100" t="str">
        <f>VLOOKUP(InputData[[#This Row],[PRODUCT ID]],MasterData[],2)</f>
        <v>Product34</v>
      </c>
      <c r="H100" t="str">
        <f>VLOOKUP(InputData[[#This Row],[PRODUCT ID]],MasterData[],3)</f>
        <v>Category04</v>
      </c>
      <c r="I100" t="str">
        <f>VLOOKUP(InputData[[#This Row],[PRODUCT ID]],MasterData[],4)</f>
        <v>Lt</v>
      </c>
      <c r="J100" s="8">
        <f>VLOOKUP(InputData[[#This Row],[PRODUCT ID]],MasterData[],5)</f>
        <v>55</v>
      </c>
      <c r="K100" s="8">
        <f>VLOOKUP(InputData[[#This Row],[PRODUCT ID]],MasterData[],6)</f>
        <v>58.3</v>
      </c>
      <c r="L100" s="8">
        <f>InputData[[#This Row],[QUANTITY]]*InputData[[#This Row],[BUYING PRIZE]]</f>
        <v>165</v>
      </c>
      <c r="M100" s="8">
        <f>InputData[[#This Row],[QUANTITY]]*InputData[[#This Row],[SELLING PRICE]]*(1-InputData[[#This Row],[DISCOUNT %]])</f>
        <v>174.89999999999998</v>
      </c>
      <c r="N100" s="8">
        <f>InputData[[#This Row],[Total Selling Value]]-InputData[[#This Row],[Total Buying Value]]</f>
        <v>9.8999999999999773</v>
      </c>
      <c r="O100">
        <f>DAY(InputData[[#This Row],[DATE]])</f>
        <v>3</v>
      </c>
      <c r="P100" t="str">
        <f>TEXT(InputData[[#This Row],[DATE]],"mmm")</f>
        <v>May</v>
      </c>
      <c r="Q100">
        <f>YEAR(InputData[[#This Row],[DATE]])</f>
        <v>2021</v>
      </c>
    </row>
    <row r="101" spans="1:17" x14ac:dyDescent="0.2">
      <c r="A101" s="3">
        <v>44320</v>
      </c>
      <c r="B101" s="4" t="s">
        <v>37</v>
      </c>
      <c r="C101" s="5">
        <v>13</v>
      </c>
      <c r="D101" s="5" t="s">
        <v>106</v>
      </c>
      <c r="E101" s="5" t="s">
        <v>106</v>
      </c>
      <c r="F101" s="6">
        <v>0</v>
      </c>
      <c r="G101" t="str">
        <f>VLOOKUP(InputData[[#This Row],[PRODUCT ID]],MasterData[],2)</f>
        <v>Product15</v>
      </c>
      <c r="H101" t="str">
        <f>VLOOKUP(InputData[[#This Row],[PRODUCT ID]],MasterData[],3)</f>
        <v>Category02</v>
      </c>
      <c r="I101" t="str">
        <f>VLOOKUP(InputData[[#This Row],[PRODUCT ID]],MasterData[],4)</f>
        <v>No.</v>
      </c>
      <c r="J101" s="8">
        <f>VLOOKUP(InputData[[#This Row],[PRODUCT ID]],MasterData[],5)</f>
        <v>12</v>
      </c>
      <c r="K101" s="8">
        <f>VLOOKUP(InputData[[#This Row],[PRODUCT ID]],MasterData[],6)</f>
        <v>15.719999999999999</v>
      </c>
      <c r="L101" s="8">
        <f>InputData[[#This Row],[QUANTITY]]*InputData[[#This Row],[BUYING PRIZE]]</f>
        <v>156</v>
      </c>
      <c r="M101" s="8">
        <f>InputData[[#This Row],[QUANTITY]]*InputData[[#This Row],[SELLING PRICE]]*(1-InputData[[#This Row],[DISCOUNT %]])</f>
        <v>204.35999999999999</v>
      </c>
      <c r="N101" s="8">
        <f>InputData[[#This Row],[Total Selling Value]]-InputData[[#This Row],[Total Buying Value]]</f>
        <v>48.359999999999985</v>
      </c>
      <c r="O101">
        <f>DAY(InputData[[#This Row],[DATE]])</f>
        <v>4</v>
      </c>
      <c r="P101" t="str">
        <f>TEXT(InputData[[#This Row],[DATE]],"mmm")</f>
        <v>May</v>
      </c>
      <c r="Q101">
        <f>YEAR(InputData[[#This Row],[DATE]])</f>
        <v>2021</v>
      </c>
    </row>
    <row r="102" spans="1:17" x14ac:dyDescent="0.2">
      <c r="A102" s="3">
        <v>44320</v>
      </c>
      <c r="B102" s="4" t="s">
        <v>35</v>
      </c>
      <c r="C102" s="5">
        <v>4</v>
      </c>
      <c r="D102" s="5" t="s">
        <v>108</v>
      </c>
      <c r="E102" s="5" t="s">
        <v>107</v>
      </c>
      <c r="F102" s="6">
        <v>0</v>
      </c>
      <c r="G102" t="str">
        <f>VLOOKUP(InputData[[#This Row],[PRODUCT ID]],MasterData[],2)</f>
        <v>Product14</v>
      </c>
      <c r="H102" t="str">
        <f>VLOOKUP(InputData[[#This Row],[PRODUCT ID]],MasterData[],3)</f>
        <v>Category02</v>
      </c>
      <c r="I102" t="str">
        <f>VLOOKUP(InputData[[#This Row],[PRODUCT ID]],MasterData[],4)</f>
        <v>Kg</v>
      </c>
      <c r="J102" s="8">
        <f>VLOOKUP(InputData[[#This Row],[PRODUCT ID]],MasterData[],5)</f>
        <v>112</v>
      </c>
      <c r="K102" s="8">
        <f>VLOOKUP(InputData[[#This Row],[PRODUCT ID]],MasterData[],6)</f>
        <v>146.72</v>
      </c>
      <c r="L102" s="8">
        <f>InputData[[#This Row],[QUANTITY]]*InputData[[#This Row],[BUYING PRIZE]]</f>
        <v>448</v>
      </c>
      <c r="M102" s="8">
        <f>InputData[[#This Row],[QUANTITY]]*InputData[[#This Row],[SELLING PRICE]]*(1-InputData[[#This Row],[DISCOUNT %]])</f>
        <v>586.88</v>
      </c>
      <c r="N102" s="8">
        <f>InputData[[#This Row],[Total Selling Value]]-InputData[[#This Row],[Total Buying Value]]</f>
        <v>138.88</v>
      </c>
      <c r="O102">
        <f>DAY(InputData[[#This Row],[DATE]])</f>
        <v>4</v>
      </c>
      <c r="P102" t="str">
        <f>TEXT(InputData[[#This Row],[DATE]],"mmm")</f>
        <v>May</v>
      </c>
      <c r="Q102">
        <f>YEAR(InputData[[#This Row],[DATE]])</f>
        <v>2021</v>
      </c>
    </row>
    <row r="103" spans="1:17" x14ac:dyDescent="0.2">
      <c r="A103" s="3">
        <v>44321</v>
      </c>
      <c r="B103" s="4" t="s">
        <v>24</v>
      </c>
      <c r="C103" s="5">
        <v>13</v>
      </c>
      <c r="D103" s="5" t="s">
        <v>108</v>
      </c>
      <c r="E103" s="5" t="s">
        <v>107</v>
      </c>
      <c r="F103" s="6">
        <v>0</v>
      </c>
      <c r="G103" t="str">
        <f>VLOOKUP(InputData[[#This Row],[PRODUCT ID]],MasterData[],2)</f>
        <v>Product09</v>
      </c>
      <c r="H103" t="str">
        <f>VLOOKUP(InputData[[#This Row],[PRODUCT ID]],MasterData[],3)</f>
        <v>Category01</v>
      </c>
      <c r="I103" t="str">
        <f>VLOOKUP(InputData[[#This Row],[PRODUCT ID]],MasterData[],4)</f>
        <v>No.</v>
      </c>
      <c r="J103" s="8">
        <f>VLOOKUP(InputData[[#This Row],[PRODUCT ID]],MasterData[],5)</f>
        <v>6</v>
      </c>
      <c r="K103" s="8">
        <f>VLOOKUP(InputData[[#This Row],[PRODUCT ID]],MasterData[],6)</f>
        <v>7.8599999999999994</v>
      </c>
      <c r="L103" s="8">
        <f>InputData[[#This Row],[QUANTITY]]*InputData[[#This Row],[BUYING PRIZE]]</f>
        <v>78</v>
      </c>
      <c r="M103" s="8">
        <f>InputData[[#This Row],[QUANTITY]]*InputData[[#This Row],[SELLING PRICE]]*(1-InputData[[#This Row],[DISCOUNT %]])</f>
        <v>102.17999999999999</v>
      </c>
      <c r="N103" s="8">
        <f>InputData[[#This Row],[Total Selling Value]]-InputData[[#This Row],[Total Buying Value]]</f>
        <v>24.179999999999993</v>
      </c>
      <c r="O103">
        <f>DAY(InputData[[#This Row],[DATE]])</f>
        <v>5</v>
      </c>
      <c r="P103" t="str">
        <f>TEXT(InputData[[#This Row],[DATE]],"mmm")</f>
        <v>May</v>
      </c>
      <c r="Q103">
        <f>YEAR(InputData[[#This Row],[DATE]])</f>
        <v>2021</v>
      </c>
    </row>
    <row r="104" spans="1:17" x14ac:dyDescent="0.2">
      <c r="A104" s="3">
        <v>44322</v>
      </c>
      <c r="B104" s="4" t="s">
        <v>22</v>
      </c>
      <c r="C104" s="5">
        <v>15</v>
      </c>
      <c r="D104" s="5" t="s">
        <v>108</v>
      </c>
      <c r="E104" s="5" t="s">
        <v>106</v>
      </c>
      <c r="F104" s="6">
        <v>0</v>
      </c>
      <c r="G104" t="str">
        <f>VLOOKUP(InputData[[#This Row],[PRODUCT ID]],MasterData[],2)</f>
        <v>Product08</v>
      </c>
      <c r="H104" t="str">
        <f>VLOOKUP(InputData[[#This Row],[PRODUCT ID]],MasterData[],3)</f>
        <v>Category01</v>
      </c>
      <c r="I104" t="str">
        <f>VLOOKUP(InputData[[#This Row],[PRODUCT ID]],MasterData[],4)</f>
        <v>Kg</v>
      </c>
      <c r="J104" s="8">
        <f>VLOOKUP(InputData[[#This Row],[PRODUCT ID]],MasterData[],5)</f>
        <v>83</v>
      </c>
      <c r="K104" s="8">
        <f>VLOOKUP(InputData[[#This Row],[PRODUCT ID]],MasterData[],6)</f>
        <v>94.62</v>
      </c>
      <c r="L104" s="8">
        <f>InputData[[#This Row],[QUANTITY]]*InputData[[#This Row],[BUYING PRIZE]]</f>
        <v>1245</v>
      </c>
      <c r="M104" s="8">
        <f>InputData[[#This Row],[QUANTITY]]*InputData[[#This Row],[SELLING PRICE]]*(1-InputData[[#This Row],[DISCOUNT %]])</f>
        <v>1419.3000000000002</v>
      </c>
      <c r="N104" s="8">
        <f>InputData[[#This Row],[Total Selling Value]]-InputData[[#This Row],[Total Buying Value]]</f>
        <v>174.30000000000018</v>
      </c>
      <c r="O104">
        <f>DAY(InputData[[#This Row],[DATE]])</f>
        <v>6</v>
      </c>
      <c r="P104" t="str">
        <f>TEXT(InputData[[#This Row],[DATE]],"mmm")</f>
        <v>May</v>
      </c>
      <c r="Q104">
        <f>YEAR(InputData[[#This Row],[DATE]])</f>
        <v>2021</v>
      </c>
    </row>
    <row r="105" spans="1:17" x14ac:dyDescent="0.2">
      <c r="A105" s="3">
        <v>44322</v>
      </c>
      <c r="B105" s="4" t="s">
        <v>24</v>
      </c>
      <c r="C105" s="5">
        <v>6</v>
      </c>
      <c r="D105" s="5" t="s">
        <v>106</v>
      </c>
      <c r="E105" s="5" t="s">
        <v>106</v>
      </c>
      <c r="F105" s="6">
        <v>0</v>
      </c>
      <c r="G105" t="str">
        <f>VLOOKUP(InputData[[#This Row],[PRODUCT ID]],MasterData[],2)</f>
        <v>Product09</v>
      </c>
      <c r="H105" t="str">
        <f>VLOOKUP(InputData[[#This Row],[PRODUCT ID]],MasterData[],3)</f>
        <v>Category01</v>
      </c>
      <c r="I105" t="str">
        <f>VLOOKUP(InputData[[#This Row],[PRODUCT ID]],MasterData[],4)</f>
        <v>No.</v>
      </c>
      <c r="J105" s="8">
        <f>VLOOKUP(InputData[[#This Row],[PRODUCT ID]],MasterData[],5)</f>
        <v>6</v>
      </c>
      <c r="K105" s="8">
        <f>VLOOKUP(InputData[[#This Row],[PRODUCT ID]],MasterData[],6)</f>
        <v>7.8599999999999994</v>
      </c>
      <c r="L105" s="8">
        <f>InputData[[#This Row],[QUANTITY]]*InputData[[#This Row],[BUYING PRIZE]]</f>
        <v>36</v>
      </c>
      <c r="M105" s="8">
        <f>InputData[[#This Row],[QUANTITY]]*InputData[[#This Row],[SELLING PRICE]]*(1-InputData[[#This Row],[DISCOUNT %]])</f>
        <v>47.16</v>
      </c>
      <c r="N105" s="8">
        <f>InputData[[#This Row],[Total Selling Value]]-InputData[[#This Row],[Total Buying Value]]</f>
        <v>11.159999999999997</v>
      </c>
      <c r="O105">
        <f>DAY(InputData[[#This Row],[DATE]])</f>
        <v>6</v>
      </c>
      <c r="P105" t="str">
        <f>TEXT(InputData[[#This Row],[DATE]],"mmm")</f>
        <v>May</v>
      </c>
      <c r="Q105">
        <f>YEAR(InputData[[#This Row],[DATE]])</f>
        <v>2021</v>
      </c>
    </row>
    <row r="106" spans="1:17" x14ac:dyDescent="0.2">
      <c r="A106" s="3">
        <v>44323</v>
      </c>
      <c r="B106" s="4" t="s">
        <v>43</v>
      </c>
      <c r="C106" s="5">
        <v>1</v>
      </c>
      <c r="D106" s="5" t="s">
        <v>108</v>
      </c>
      <c r="E106" s="5" t="s">
        <v>107</v>
      </c>
      <c r="F106" s="6">
        <v>0</v>
      </c>
      <c r="G106" t="str">
        <f>VLOOKUP(InputData[[#This Row],[PRODUCT ID]],MasterData[],2)</f>
        <v>Product18</v>
      </c>
      <c r="H106" t="str">
        <f>VLOOKUP(InputData[[#This Row],[PRODUCT ID]],MasterData[],3)</f>
        <v>Category02</v>
      </c>
      <c r="I106" t="str">
        <f>VLOOKUP(InputData[[#This Row],[PRODUCT ID]],MasterData[],4)</f>
        <v>No.</v>
      </c>
      <c r="J106" s="8">
        <f>VLOOKUP(InputData[[#This Row],[PRODUCT ID]],MasterData[],5)</f>
        <v>37</v>
      </c>
      <c r="K106" s="8">
        <f>VLOOKUP(InputData[[#This Row],[PRODUCT ID]],MasterData[],6)</f>
        <v>49.21</v>
      </c>
      <c r="L106" s="8">
        <f>InputData[[#This Row],[QUANTITY]]*InputData[[#This Row],[BUYING PRIZE]]</f>
        <v>37</v>
      </c>
      <c r="M106" s="8">
        <f>InputData[[#This Row],[QUANTITY]]*InputData[[#This Row],[SELLING PRICE]]*(1-InputData[[#This Row],[DISCOUNT %]])</f>
        <v>49.21</v>
      </c>
      <c r="N106" s="8">
        <f>InputData[[#This Row],[Total Selling Value]]-InputData[[#This Row],[Total Buying Value]]</f>
        <v>12.21</v>
      </c>
      <c r="O106">
        <f>DAY(InputData[[#This Row],[DATE]])</f>
        <v>7</v>
      </c>
      <c r="P106" t="str">
        <f>TEXT(InputData[[#This Row],[DATE]],"mmm")</f>
        <v>May</v>
      </c>
      <c r="Q106">
        <f>YEAR(InputData[[#This Row],[DATE]])</f>
        <v>2021</v>
      </c>
    </row>
    <row r="107" spans="1:17" x14ac:dyDescent="0.2">
      <c r="A107" s="3">
        <v>44325</v>
      </c>
      <c r="B107" s="4" t="s">
        <v>39</v>
      </c>
      <c r="C107" s="5">
        <v>6</v>
      </c>
      <c r="D107" s="5" t="s">
        <v>106</v>
      </c>
      <c r="E107" s="5" t="s">
        <v>106</v>
      </c>
      <c r="F107" s="6">
        <v>0</v>
      </c>
      <c r="G107" t="str">
        <f>VLOOKUP(InputData[[#This Row],[PRODUCT ID]],MasterData[],2)</f>
        <v>Product16</v>
      </c>
      <c r="H107" t="str">
        <f>VLOOKUP(InputData[[#This Row],[PRODUCT ID]],MasterData[],3)</f>
        <v>Category02</v>
      </c>
      <c r="I107" t="str">
        <f>VLOOKUP(InputData[[#This Row],[PRODUCT ID]],MasterData[],4)</f>
        <v>No.</v>
      </c>
      <c r="J107" s="8">
        <f>VLOOKUP(InputData[[#This Row],[PRODUCT ID]],MasterData[],5)</f>
        <v>13</v>
      </c>
      <c r="K107" s="8">
        <f>VLOOKUP(InputData[[#This Row],[PRODUCT ID]],MasterData[],6)</f>
        <v>16.64</v>
      </c>
      <c r="L107" s="8">
        <f>InputData[[#This Row],[QUANTITY]]*InputData[[#This Row],[BUYING PRIZE]]</f>
        <v>78</v>
      </c>
      <c r="M107" s="8">
        <f>InputData[[#This Row],[QUANTITY]]*InputData[[#This Row],[SELLING PRICE]]*(1-InputData[[#This Row],[DISCOUNT %]])</f>
        <v>99.84</v>
      </c>
      <c r="N107" s="8">
        <f>InputData[[#This Row],[Total Selling Value]]-InputData[[#This Row],[Total Buying Value]]</f>
        <v>21.840000000000003</v>
      </c>
      <c r="O107">
        <f>DAY(InputData[[#This Row],[DATE]])</f>
        <v>9</v>
      </c>
      <c r="P107" t="str">
        <f>TEXT(InputData[[#This Row],[DATE]],"mmm")</f>
        <v>May</v>
      </c>
      <c r="Q107">
        <f>YEAR(InputData[[#This Row],[DATE]])</f>
        <v>2021</v>
      </c>
    </row>
    <row r="108" spans="1:17" x14ac:dyDescent="0.2">
      <c r="A108" s="3">
        <v>44325</v>
      </c>
      <c r="B108" s="4" t="s">
        <v>65</v>
      </c>
      <c r="C108" s="5">
        <v>8</v>
      </c>
      <c r="D108" s="5" t="s">
        <v>108</v>
      </c>
      <c r="E108" s="5" t="s">
        <v>107</v>
      </c>
      <c r="F108" s="6">
        <v>0</v>
      </c>
      <c r="G108" t="str">
        <f>VLOOKUP(InputData[[#This Row],[PRODUCT ID]],MasterData[],2)</f>
        <v>Product28</v>
      </c>
      <c r="H108" t="str">
        <f>VLOOKUP(InputData[[#This Row],[PRODUCT ID]],MasterData[],3)</f>
        <v>Category04</v>
      </c>
      <c r="I108" t="str">
        <f>VLOOKUP(InputData[[#This Row],[PRODUCT ID]],MasterData[],4)</f>
        <v>No.</v>
      </c>
      <c r="J108" s="8">
        <f>VLOOKUP(InputData[[#This Row],[PRODUCT ID]],MasterData[],5)</f>
        <v>37</v>
      </c>
      <c r="K108" s="8">
        <f>VLOOKUP(InputData[[#This Row],[PRODUCT ID]],MasterData[],6)</f>
        <v>41.81</v>
      </c>
      <c r="L108" s="8">
        <f>InputData[[#This Row],[QUANTITY]]*InputData[[#This Row],[BUYING PRIZE]]</f>
        <v>296</v>
      </c>
      <c r="M108" s="8">
        <f>InputData[[#This Row],[QUANTITY]]*InputData[[#This Row],[SELLING PRICE]]*(1-InputData[[#This Row],[DISCOUNT %]])</f>
        <v>334.48</v>
      </c>
      <c r="N108" s="8">
        <f>InputData[[#This Row],[Total Selling Value]]-InputData[[#This Row],[Total Buying Value]]</f>
        <v>38.480000000000018</v>
      </c>
      <c r="O108">
        <f>DAY(InputData[[#This Row],[DATE]])</f>
        <v>9</v>
      </c>
      <c r="P108" t="str">
        <f>TEXT(InputData[[#This Row],[DATE]],"mmm")</f>
        <v>May</v>
      </c>
      <c r="Q108">
        <f>YEAR(InputData[[#This Row],[DATE]])</f>
        <v>2021</v>
      </c>
    </row>
    <row r="109" spans="1:17" x14ac:dyDescent="0.2">
      <c r="A109" s="3">
        <v>44328</v>
      </c>
      <c r="B109" s="4" t="s">
        <v>39</v>
      </c>
      <c r="C109" s="5">
        <v>3</v>
      </c>
      <c r="D109" s="5" t="s">
        <v>108</v>
      </c>
      <c r="E109" s="5" t="s">
        <v>106</v>
      </c>
      <c r="F109" s="6">
        <v>0</v>
      </c>
      <c r="G109" t="str">
        <f>VLOOKUP(InputData[[#This Row],[PRODUCT ID]],MasterData[],2)</f>
        <v>Product16</v>
      </c>
      <c r="H109" t="str">
        <f>VLOOKUP(InputData[[#This Row],[PRODUCT ID]],MasterData[],3)</f>
        <v>Category02</v>
      </c>
      <c r="I109" t="str">
        <f>VLOOKUP(InputData[[#This Row],[PRODUCT ID]],MasterData[],4)</f>
        <v>No.</v>
      </c>
      <c r="J109" s="8">
        <f>VLOOKUP(InputData[[#This Row],[PRODUCT ID]],MasterData[],5)</f>
        <v>13</v>
      </c>
      <c r="K109" s="8">
        <f>VLOOKUP(InputData[[#This Row],[PRODUCT ID]],MasterData[],6)</f>
        <v>16.64</v>
      </c>
      <c r="L109" s="8">
        <f>InputData[[#This Row],[QUANTITY]]*InputData[[#This Row],[BUYING PRIZE]]</f>
        <v>39</v>
      </c>
      <c r="M109" s="8">
        <f>InputData[[#This Row],[QUANTITY]]*InputData[[#This Row],[SELLING PRICE]]*(1-InputData[[#This Row],[DISCOUNT %]])</f>
        <v>49.92</v>
      </c>
      <c r="N109" s="8">
        <f>InputData[[#This Row],[Total Selling Value]]-InputData[[#This Row],[Total Buying Value]]</f>
        <v>10.920000000000002</v>
      </c>
      <c r="O109">
        <f>DAY(InputData[[#This Row],[DATE]])</f>
        <v>12</v>
      </c>
      <c r="P109" t="str">
        <f>TEXT(InputData[[#This Row],[DATE]],"mmm")</f>
        <v>May</v>
      </c>
      <c r="Q109">
        <f>YEAR(InputData[[#This Row],[DATE]])</f>
        <v>2021</v>
      </c>
    </row>
    <row r="110" spans="1:17" x14ac:dyDescent="0.2">
      <c r="A110" s="3">
        <v>44328</v>
      </c>
      <c r="B110" s="4" t="s">
        <v>79</v>
      </c>
      <c r="C110" s="5">
        <v>15</v>
      </c>
      <c r="D110" s="5" t="s">
        <v>108</v>
      </c>
      <c r="E110" s="5" t="s">
        <v>106</v>
      </c>
      <c r="F110" s="6">
        <v>0</v>
      </c>
      <c r="G110" t="str">
        <f>VLOOKUP(InputData[[#This Row],[PRODUCT ID]],MasterData[],2)</f>
        <v>Product35</v>
      </c>
      <c r="H110" t="str">
        <f>VLOOKUP(InputData[[#This Row],[PRODUCT ID]],MasterData[],3)</f>
        <v>Category04</v>
      </c>
      <c r="I110" t="str">
        <f>VLOOKUP(InputData[[#This Row],[PRODUCT ID]],MasterData[],4)</f>
        <v>No.</v>
      </c>
      <c r="J110" s="8">
        <f>VLOOKUP(InputData[[#This Row],[PRODUCT ID]],MasterData[],5)</f>
        <v>5</v>
      </c>
      <c r="K110" s="8">
        <f>VLOOKUP(InputData[[#This Row],[PRODUCT ID]],MasterData[],6)</f>
        <v>6.7</v>
      </c>
      <c r="L110" s="8">
        <f>InputData[[#This Row],[QUANTITY]]*InputData[[#This Row],[BUYING PRIZE]]</f>
        <v>75</v>
      </c>
      <c r="M110" s="8">
        <f>InputData[[#This Row],[QUANTITY]]*InputData[[#This Row],[SELLING PRICE]]*(1-InputData[[#This Row],[DISCOUNT %]])</f>
        <v>100.5</v>
      </c>
      <c r="N110" s="8">
        <f>InputData[[#This Row],[Total Selling Value]]-InputData[[#This Row],[Total Buying Value]]</f>
        <v>25.5</v>
      </c>
      <c r="O110">
        <f>DAY(InputData[[#This Row],[DATE]])</f>
        <v>12</v>
      </c>
      <c r="P110" t="str">
        <f>TEXT(InputData[[#This Row],[DATE]],"mmm")</f>
        <v>May</v>
      </c>
      <c r="Q110">
        <f>YEAR(InputData[[#This Row],[DATE]])</f>
        <v>2021</v>
      </c>
    </row>
    <row r="111" spans="1:17" x14ac:dyDescent="0.2">
      <c r="A111" s="3">
        <v>44329</v>
      </c>
      <c r="B111" s="4" t="s">
        <v>67</v>
      </c>
      <c r="C111" s="5">
        <v>4</v>
      </c>
      <c r="D111" s="5" t="s">
        <v>108</v>
      </c>
      <c r="E111" s="5" t="s">
        <v>106</v>
      </c>
      <c r="F111" s="6">
        <v>0</v>
      </c>
      <c r="G111" t="str">
        <f>VLOOKUP(InputData[[#This Row],[PRODUCT ID]],MasterData[],2)</f>
        <v>Product29</v>
      </c>
      <c r="H111" t="str">
        <f>VLOOKUP(InputData[[#This Row],[PRODUCT ID]],MasterData[],3)</f>
        <v>Category04</v>
      </c>
      <c r="I111" t="str">
        <f>VLOOKUP(InputData[[#This Row],[PRODUCT ID]],MasterData[],4)</f>
        <v>Lt</v>
      </c>
      <c r="J111" s="8">
        <f>VLOOKUP(InputData[[#This Row],[PRODUCT ID]],MasterData[],5)</f>
        <v>47</v>
      </c>
      <c r="K111" s="8">
        <f>VLOOKUP(InputData[[#This Row],[PRODUCT ID]],MasterData[],6)</f>
        <v>53.11</v>
      </c>
      <c r="L111" s="8">
        <f>InputData[[#This Row],[QUANTITY]]*InputData[[#This Row],[BUYING PRIZE]]</f>
        <v>188</v>
      </c>
      <c r="M111" s="8">
        <f>InputData[[#This Row],[QUANTITY]]*InputData[[#This Row],[SELLING PRICE]]*(1-InputData[[#This Row],[DISCOUNT %]])</f>
        <v>212.44</v>
      </c>
      <c r="N111" s="8">
        <f>InputData[[#This Row],[Total Selling Value]]-InputData[[#This Row],[Total Buying Value]]</f>
        <v>24.439999999999998</v>
      </c>
      <c r="O111">
        <f>DAY(InputData[[#This Row],[DATE]])</f>
        <v>13</v>
      </c>
      <c r="P111" t="str">
        <f>TEXT(InputData[[#This Row],[DATE]],"mmm")</f>
        <v>May</v>
      </c>
      <c r="Q111">
        <f>YEAR(InputData[[#This Row],[DATE]])</f>
        <v>2021</v>
      </c>
    </row>
    <row r="112" spans="1:17" x14ac:dyDescent="0.2">
      <c r="A112" s="3">
        <v>44336</v>
      </c>
      <c r="B112" s="4" t="s">
        <v>94</v>
      </c>
      <c r="C112" s="5">
        <v>2</v>
      </c>
      <c r="D112" s="5" t="s">
        <v>106</v>
      </c>
      <c r="E112" s="5" t="s">
        <v>107</v>
      </c>
      <c r="F112" s="6">
        <v>0</v>
      </c>
      <c r="G112" t="str">
        <f>VLOOKUP(InputData[[#This Row],[PRODUCT ID]],MasterData[],2)</f>
        <v>Product42</v>
      </c>
      <c r="H112" t="str">
        <f>VLOOKUP(InputData[[#This Row],[PRODUCT ID]],MasterData[],3)</f>
        <v>Category05</v>
      </c>
      <c r="I112" t="str">
        <f>VLOOKUP(InputData[[#This Row],[PRODUCT ID]],MasterData[],4)</f>
        <v>Ft</v>
      </c>
      <c r="J112" s="8">
        <f>VLOOKUP(InputData[[#This Row],[PRODUCT ID]],MasterData[],5)</f>
        <v>120</v>
      </c>
      <c r="K112" s="8">
        <f>VLOOKUP(InputData[[#This Row],[PRODUCT ID]],MasterData[],6)</f>
        <v>162</v>
      </c>
      <c r="L112" s="8">
        <f>InputData[[#This Row],[QUANTITY]]*InputData[[#This Row],[BUYING PRIZE]]</f>
        <v>240</v>
      </c>
      <c r="M112" s="8">
        <f>InputData[[#This Row],[QUANTITY]]*InputData[[#This Row],[SELLING PRICE]]*(1-InputData[[#This Row],[DISCOUNT %]])</f>
        <v>324</v>
      </c>
      <c r="N112" s="8">
        <f>InputData[[#This Row],[Total Selling Value]]-InputData[[#This Row],[Total Buying Value]]</f>
        <v>84</v>
      </c>
      <c r="O112">
        <f>DAY(InputData[[#This Row],[DATE]])</f>
        <v>20</v>
      </c>
      <c r="P112" t="str">
        <f>TEXT(InputData[[#This Row],[DATE]],"mmm")</f>
        <v>May</v>
      </c>
      <c r="Q112">
        <f>YEAR(InputData[[#This Row],[DATE]])</f>
        <v>2021</v>
      </c>
    </row>
    <row r="113" spans="1:17" x14ac:dyDescent="0.2">
      <c r="A113" s="3">
        <v>44339</v>
      </c>
      <c r="B113" s="4" t="s">
        <v>90</v>
      </c>
      <c r="C113" s="5">
        <v>11</v>
      </c>
      <c r="D113" s="5" t="s">
        <v>108</v>
      </c>
      <c r="E113" s="5" t="s">
        <v>106</v>
      </c>
      <c r="F113" s="6">
        <v>0</v>
      </c>
      <c r="G113" t="str">
        <f>VLOOKUP(InputData[[#This Row],[PRODUCT ID]],MasterData[],2)</f>
        <v>Product40</v>
      </c>
      <c r="H113" t="str">
        <f>VLOOKUP(InputData[[#This Row],[PRODUCT ID]],MasterData[],3)</f>
        <v>Category05</v>
      </c>
      <c r="I113" t="str">
        <f>VLOOKUP(InputData[[#This Row],[PRODUCT ID]],MasterData[],4)</f>
        <v>Kg</v>
      </c>
      <c r="J113" s="8">
        <f>VLOOKUP(InputData[[#This Row],[PRODUCT ID]],MasterData[],5)</f>
        <v>90</v>
      </c>
      <c r="K113" s="8">
        <f>VLOOKUP(InputData[[#This Row],[PRODUCT ID]],MasterData[],6)</f>
        <v>115.2</v>
      </c>
      <c r="L113" s="8">
        <f>InputData[[#This Row],[QUANTITY]]*InputData[[#This Row],[BUYING PRIZE]]</f>
        <v>990</v>
      </c>
      <c r="M113" s="8">
        <f>InputData[[#This Row],[QUANTITY]]*InputData[[#This Row],[SELLING PRICE]]*(1-InputData[[#This Row],[DISCOUNT %]])</f>
        <v>1267.2</v>
      </c>
      <c r="N113" s="8">
        <f>InputData[[#This Row],[Total Selling Value]]-InputData[[#This Row],[Total Buying Value]]</f>
        <v>277.20000000000005</v>
      </c>
      <c r="O113">
        <f>DAY(InputData[[#This Row],[DATE]])</f>
        <v>23</v>
      </c>
      <c r="P113" t="str">
        <f>TEXT(InputData[[#This Row],[DATE]],"mmm")</f>
        <v>May</v>
      </c>
      <c r="Q113">
        <f>YEAR(InputData[[#This Row],[DATE]])</f>
        <v>2021</v>
      </c>
    </row>
    <row r="114" spans="1:17" x14ac:dyDescent="0.2">
      <c r="A114" s="3">
        <v>44346</v>
      </c>
      <c r="B114" s="4" t="s">
        <v>54</v>
      </c>
      <c r="C114" s="5">
        <v>13</v>
      </c>
      <c r="D114" s="5" t="s">
        <v>106</v>
      </c>
      <c r="E114" s="5" t="s">
        <v>106</v>
      </c>
      <c r="F114" s="6">
        <v>0</v>
      </c>
      <c r="G114" t="str">
        <f>VLOOKUP(InputData[[#This Row],[PRODUCT ID]],MasterData[],2)</f>
        <v>Product23</v>
      </c>
      <c r="H114" t="str">
        <f>VLOOKUP(InputData[[#This Row],[PRODUCT ID]],MasterData[],3)</f>
        <v>Category03</v>
      </c>
      <c r="I114" t="str">
        <f>VLOOKUP(InputData[[#This Row],[PRODUCT ID]],MasterData[],4)</f>
        <v>Ft</v>
      </c>
      <c r="J114" s="8">
        <f>VLOOKUP(InputData[[#This Row],[PRODUCT ID]],MasterData[],5)</f>
        <v>141</v>
      </c>
      <c r="K114" s="8">
        <f>VLOOKUP(InputData[[#This Row],[PRODUCT ID]],MasterData[],6)</f>
        <v>149.46</v>
      </c>
      <c r="L114" s="8">
        <f>InputData[[#This Row],[QUANTITY]]*InputData[[#This Row],[BUYING PRIZE]]</f>
        <v>1833</v>
      </c>
      <c r="M114" s="8">
        <f>InputData[[#This Row],[QUANTITY]]*InputData[[#This Row],[SELLING PRICE]]*(1-InputData[[#This Row],[DISCOUNT %]])</f>
        <v>1942.98</v>
      </c>
      <c r="N114" s="8">
        <f>InputData[[#This Row],[Total Selling Value]]-InputData[[#This Row],[Total Buying Value]]</f>
        <v>109.98000000000002</v>
      </c>
      <c r="O114">
        <f>DAY(InputData[[#This Row],[DATE]])</f>
        <v>30</v>
      </c>
      <c r="P114" t="str">
        <f>TEXT(InputData[[#This Row],[DATE]],"mmm")</f>
        <v>May</v>
      </c>
      <c r="Q114">
        <f>YEAR(InputData[[#This Row],[DATE]])</f>
        <v>2021</v>
      </c>
    </row>
    <row r="115" spans="1:17" x14ac:dyDescent="0.2">
      <c r="A115" s="3">
        <v>44346</v>
      </c>
      <c r="B115" s="4" t="s">
        <v>33</v>
      </c>
      <c r="C115" s="5">
        <v>6</v>
      </c>
      <c r="D115" s="5" t="s">
        <v>106</v>
      </c>
      <c r="E115" s="5" t="s">
        <v>107</v>
      </c>
      <c r="F115" s="6">
        <v>0</v>
      </c>
      <c r="G115" t="str">
        <f>VLOOKUP(InputData[[#This Row],[PRODUCT ID]],MasterData[],2)</f>
        <v>Product13</v>
      </c>
      <c r="H115" t="str">
        <f>VLOOKUP(InputData[[#This Row],[PRODUCT ID]],MasterData[],3)</f>
        <v>Category02</v>
      </c>
      <c r="I115" t="str">
        <f>VLOOKUP(InputData[[#This Row],[PRODUCT ID]],MasterData[],4)</f>
        <v>Kg</v>
      </c>
      <c r="J115" s="8">
        <f>VLOOKUP(InputData[[#This Row],[PRODUCT ID]],MasterData[],5)</f>
        <v>112</v>
      </c>
      <c r="K115" s="8">
        <f>VLOOKUP(InputData[[#This Row],[PRODUCT ID]],MasterData[],6)</f>
        <v>122.08</v>
      </c>
      <c r="L115" s="8">
        <f>InputData[[#This Row],[QUANTITY]]*InputData[[#This Row],[BUYING PRIZE]]</f>
        <v>672</v>
      </c>
      <c r="M115" s="8">
        <f>InputData[[#This Row],[QUANTITY]]*InputData[[#This Row],[SELLING PRICE]]*(1-InputData[[#This Row],[DISCOUNT %]])</f>
        <v>732.48</v>
      </c>
      <c r="N115" s="8">
        <f>InputData[[#This Row],[Total Selling Value]]-InputData[[#This Row],[Total Buying Value]]</f>
        <v>60.480000000000018</v>
      </c>
      <c r="O115">
        <f>DAY(InputData[[#This Row],[DATE]])</f>
        <v>30</v>
      </c>
      <c r="P115" t="str">
        <f>TEXT(InputData[[#This Row],[DATE]],"mmm")</f>
        <v>May</v>
      </c>
      <c r="Q115">
        <f>YEAR(InputData[[#This Row],[DATE]])</f>
        <v>2021</v>
      </c>
    </row>
    <row r="116" spans="1:17" x14ac:dyDescent="0.2">
      <c r="A116" s="3">
        <v>44350</v>
      </c>
      <c r="B116" s="4" t="s">
        <v>50</v>
      </c>
      <c r="C116" s="5">
        <v>10</v>
      </c>
      <c r="D116" s="5" t="s">
        <v>108</v>
      </c>
      <c r="E116" s="5" t="s">
        <v>107</v>
      </c>
      <c r="F116" s="6">
        <v>0</v>
      </c>
      <c r="G116" t="str">
        <f>VLOOKUP(InputData[[#This Row],[PRODUCT ID]],MasterData[],2)</f>
        <v>Product21</v>
      </c>
      <c r="H116" t="str">
        <f>VLOOKUP(InputData[[#This Row],[PRODUCT ID]],MasterData[],3)</f>
        <v>Category03</v>
      </c>
      <c r="I116" t="str">
        <f>VLOOKUP(InputData[[#This Row],[PRODUCT ID]],MasterData[],4)</f>
        <v>Ft</v>
      </c>
      <c r="J116" s="8">
        <f>VLOOKUP(InputData[[#This Row],[PRODUCT ID]],MasterData[],5)</f>
        <v>126</v>
      </c>
      <c r="K116" s="8">
        <f>VLOOKUP(InputData[[#This Row],[PRODUCT ID]],MasterData[],6)</f>
        <v>162.54</v>
      </c>
      <c r="L116" s="8">
        <f>InputData[[#This Row],[QUANTITY]]*InputData[[#This Row],[BUYING PRIZE]]</f>
        <v>1260</v>
      </c>
      <c r="M116" s="8">
        <f>InputData[[#This Row],[QUANTITY]]*InputData[[#This Row],[SELLING PRICE]]*(1-InputData[[#This Row],[DISCOUNT %]])</f>
        <v>1625.3999999999999</v>
      </c>
      <c r="N116" s="8">
        <f>InputData[[#This Row],[Total Selling Value]]-InputData[[#This Row],[Total Buying Value]]</f>
        <v>365.39999999999986</v>
      </c>
      <c r="O116">
        <f>DAY(InputData[[#This Row],[DATE]])</f>
        <v>3</v>
      </c>
      <c r="P116" t="str">
        <f>TEXT(InputData[[#This Row],[DATE]],"mmm")</f>
        <v>Jun</v>
      </c>
      <c r="Q116">
        <f>YEAR(InputData[[#This Row],[DATE]])</f>
        <v>2021</v>
      </c>
    </row>
    <row r="117" spans="1:17" x14ac:dyDescent="0.2">
      <c r="A117" s="3">
        <v>44351</v>
      </c>
      <c r="B117" s="4" t="s">
        <v>47</v>
      </c>
      <c r="C117" s="5">
        <v>8</v>
      </c>
      <c r="D117" s="5" t="s">
        <v>105</v>
      </c>
      <c r="E117" s="5" t="s">
        <v>106</v>
      </c>
      <c r="F117" s="6">
        <v>0</v>
      </c>
      <c r="G117" t="str">
        <f>VLOOKUP(InputData[[#This Row],[PRODUCT ID]],MasterData[],2)</f>
        <v>Product20</v>
      </c>
      <c r="H117" t="str">
        <f>VLOOKUP(InputData[[#This Row],[PRODUCT ID]],MasterData[],3)</f>
        <v>Category03</v>
      </c>
      <c r="I117" t="str">
        <f>VLOOKUP(InputData[[#This Row],[PRODUCT ID]],MasterData[],4)</f>
        <v>Lt</v>
      </c>
      <c r="J117" s="8">
        <f>VLOOKUP(InputData[[#This Row],[PRODUCT ID]],MasterData[],5)</f>
        <v>61</v>
      </c>
      <c r="K117" s="8">
        <f>VLOOKUP(InputData[[#This Row],[PRODUCT ID]],MasterData[],6)</f>
        <v>76.25</v>
      </c>
      <c r="L117" s="8">
        <f>InputData[[#This Row],[QUANTITY]]*InputData[[#This Row],[BUYING PRIZE]]</f>
        <v>488</v>
      </c>
      <c r="M117" s="8">
        <f>InputData[[#This Row],[QUANTITY]]*InputData[[#This Row],[SELLING PRICE]]*(1-InputData[[#This Row],[DISCOUNT %]])</f>
        <v>610</v>
      </c>
      <c r="N117" s="8">
        <f>InputData[[#This Row],[Total Selling Value]]-InputData[[#This Row],[Total Buying Value]]</f>
        <v>122</v>
      </c>
      <c r="O117">
        <f>DAY(InputData[[#This Row],[DATE]])</f>
        <v>4</v>
      </c>
      <c r="P117" t="str">
        <f>TEXT(InputData[[#This Row],[DATE]],"mmm")</f>
        <v>Jun</v>
      </c>
      <c r="Q117">
        <f>YEAR(InputData[[#This Row],[DATE]])</f>
        <v>2021</v>
      </c>
    </row>
    <row r="118" spans="1:17" x14ac:dyDescent="0.2">
      <c r="A118" s="3">
        <v>44351</v>
      </c>
      <c r="B118" s="4" t="s">
        <v>47</v>
      </c>
      <c r="C118" s="5">
        <v>12</v>
      </c>
      <c r="D118" s="5" t="s">
        <v>106</v>
      </c>
      <c r="E118" s="5" t="s">
        <v>107</v>
      </c>
      <c r="F118" s="6">
        <v>0</v>
      </c>
      <c r="G118" t="str">
        <f>VLOOKUP(InputData[[#This Row],[PRODUCT ID]],MasterData[],2)</f>
        <v>Product20</v>
      </c>
      <c r="H118" t="str">
        <f>VLOOKUP(InputData[[#This Row],[PRODUCT ID]],MasterData[],3)</f>
        <v>Category03</v>
      </c>
      <c r="I118" t="str">
        <f>VLOOKUP(InputData[[#This Row],[PRODUCT ID]],MasterData[],4)</f>
        <v>Lt</v>
      </c>
      <c r="J118" s="8">
        <f>VLOOKUP(InputData[[#This Row],[PRODUCT ID]],MasterData[],5)</f>
        <v>61</v>
      </c>
      <c r="K118" s="8">
        <f>VLOOKUP(InputData[[#This Row],[PRODUCT ID]],MasterData[],6)</f>
        <v>76.25</v>
      </c>
      <c r="L118" s="8">
        <f>InputData[[#This Row],[QUANTITY]]*InputData[[#This Row],[BUYING PRIZE]]</f>
        <v>732</v>
      </c>
      <c r="M118" s="8">
        <f>InputData[[#This Row],[QUANTITY]]*InputData[[#This Row],[SELLING PRICE]]*(1-InputData[[#This Row],[DISCOUNT %]])</f>
        <v>915</v>
      </c>
      <c r="N118" s="8">
        <f>InputData[[#This Row],[Total Selling Value]]-InputData[[#This Row],[Total Buying Value]]</f>
        <v>183</v>
      </c>
      <c r="O118">
        <f>DAY(InputData[[#This Row],[DATE]])</f>
        <v>4</v>
      </c>
      <c r="P118" t="str">
        <f>TEXT(InputData[[#This Row],[DATE]],"mmm")</f>
        <v>Jun</v>
      </c>
      <c r="Q118">
        <f>YEAR(InputData[[#This Row],[DATE]])</f>
        <v>2021</v>
      </c>
    </row>
    <row r="119" spans="1:17" x14ac:dyDescent="0.2">
      <c r="A119" s="3">
        <v>44352</v>
      </c>
      <c r="B119" s="4" t="s">
        <v>52</v>
      </c>
      <c r="C119" s="5">
        <v>15</v>
      </c>
      <c r="D119" s="5" t="s">
        <v>105</v>
      </c>
      <c r="E119" s="5" t="s">
        <v>106</v>
      </c>
      <c r="F119" s="6">
        <v>0</v>
      </c>
      <c r="G119" t="str">
        <f>VLOOKUP(InputData[[#This Row],[PRODUCT ID]],MasterData[],2)</f>
        <v>Product22</v>
      </c>
      <c r="H119" t="str">
        <f>VLOOKUP(InputData[[#This Row],[PRODUCT ID]],MasterData[],3)</f>
        <v>Category03</v>
      </c>
      <c r="I119" t="str">
        <f>VLOOKUP(InputData[[#This Row],[PRODUCT ID]],MasterData[],4)</f>
        <v>Ft</v>
      </c>
      <c r="J119" s="8">
        <f>VLOOKUP(InputData[[#This Row],[PRODUCT ID]],MasterData[],5)</f>
        <v>121</v>
      </c>
      <c r="K119" s="8">
        <f>VLOOKUP(InputData[[#This Row],[PRODUCT ID]],MasterData[],6)</f>
        <v>141.57</v>
      </c>
      <c r="L119" s="8">
        <f>InputData[[#This Row],[QUANTITY]]*InputData[[#This Row],[BUYING PRIZE]]</f>
        <v>1815</v>
      </c>
      <c r="M119" s="8">
        <f>InputData[[#This Row],[QUANTITY]]*InputData[[#This Row],[SELLING PRICE]]*(1-InputData[[#This Row],[DISCOUNT %]])</f>
        <v>2123.5499999999997</v>
      </c>
      <c r="N119" s="8">
        <f>InputData[[#This Row],[Total Selling Value]]-InputData[[#This Row],[Total Buying Value]]</f>
        <v>308.54999999999973</v>
      </c>
      <c r="O119">
        <f>DAY(InputData[[#This Row],[DATE]])</f>
        <v>5</v>
      </c>
      <c r="P119" t="str">
        <f>TEXT(InputData[[#This Row],[DATE]],"mmm")</f>
        <v>Jun</v>
      </c>
      <c r="Q119">
        <f>YEAR(InputData[[#This Row],[DATE]])</f>
        <v>2021</v>
      </c>
    </row>
    <row r="120" spans="1:17" x14ac:dyDescent="0.2">
      <c r="A120" s="3">
        <v>44352</v>
      </c>
      <c r="B120" s="4" t="s">
        <v>79</v>
      </c>
      <c r="C120" s="5">
        <v>10</v>
      </c>
      <c r="D120" s="5" t="s">
        <v>108</v>
      </c>
      <c r="E120" s="5" t="s">
        <v>106</v>
      </c>
      <c r="F120" s="6">
        <v>0</v>
      </c>
      <c r="G120" t="str">
        <f>VLOOKUP(InputData[[#This Row],[PRODUCT ID]],MasterData[],2)</f>
        <v>Product35</v>
      </c>
      <c r="H120" t="str">
        <f>VLOOKUP(InputData[[#This Row],[PRODUCT ID]],MasterData[],3)</f>
        <v>Category04</v>
      </c>
      <c r="I120" t="str">
        <f>VLOOKUP(InputData[[#This Row],[PRODUCT ID]],MasterData[],4)</f>
        <v>No.</v>
      </c>
      <c r="J120" s="8">
        <f>VLOOKUP(InputData[[#This Row],[PRODUCT ID]],MasterData[],5)</f>
        <v>5</v>
      </c>
      <c r="K120" s="8">
        <f>VLOOKUP(InputData[[#This Row],[PRODUCT ID]],MasterData[],6)</f>
        <v>6.7</v>
      </c>
      <c r="L120" s="8">
        <f>InputData[[#This Row],[QUANTITY]]*InputData[[#This Row],[BUYING PRIZE]]</f>
        <v>50</v>
      </c>
      <c r="M120" s="8">
        <f>InputData[[#This Row],[QUANTITY]]*InputData[[#This Row],[SELLING PRICE]]*(1-InputData[[#This Row],[DISCOUNT %]])</f>
        <v>67</v>
      </c>
      <c r="N120" s="8">
        <f>InputData[[#This Row],[Total Selling Value]]-InputData[[#This Row],[Total Buying Value]]</f>
        <v>17</v>
      </c>
      <c r="O120">
        <f>DAY(InputData[[#This Row],[DATE]])</f>
        <v>5</v>
      </c>
      <c r="P120" t="str">
        <f>TEXT(InputData[[#This Row],[DATE]],"mmm")</f>
        <v>Jun</v>
      </c>
      <c r="Q120">
        <f>YEAR(InputData[[#This Row],[DATE]])</f>
        <v>2021</v>
      </c>
    </row>
    <row r="121" spans="1:17" x14ac:dyDescent="0.2">
      <c r="A121" s="3">
        <v>44353</v>
      </c>
      <c r="B121" s="4" t="s">
        <v>75</v>
      </c>
      <c r="C121" s="5">
        <v>6</v>
      </c>
      <c r="D121" s="5" t="s">
        <v>108</v>
      </c>
      <c r="E121" s="5" t="s">
        <v>106</v>
      </c>
      <c r="F121" s="6">
        <v>0</v>
      </c>
      <c r="G121" t="str">
        <f>VLOOKUP(InputData[[#This Row],[PRODUCT ID]],MasterData[],2)</f>
        <v>Product33</v>
      </c>
      <c r="H121" t="str">
        <f>VLOOKUP(InputData[[#This Row],[PRODUCT ID]],MasterData[],3)</f>
        <v>Category04</v>
      </c>
      <c r="I121" t="str">
        <f>VLOOKUP(InputData[[#This Row],[PRODUCT ID]],MasterData[],4)</f>
        <v>Kg</v>
      </c>
      <c r="J121" s="8">
        <f>VLOOKUP(InputData[[#This Row],[PRODUCT ID]],MasterData[],5)</f>
        <v>95</v>
      </c>
      <c r="K121" s="8">
        <f>VLOOKUP(InputData[[#This Row],[PRODUCT ID]],MasterData[],6)</f>
        <v>119.7</v>
      </c>
      <c r="L121" s="8">
        <f>InputData[[#This Row],[QUANTITY]]*InputData[[#This Row],[BUYING PRIZE]]</f>
        <v>570</v>
      </c>
      <c r="M121" s="8">
        <f>InputData[[#This Row],[QUANTITY]]*InputData[[#This Row],[SELLING PRICE]]*(1-InputData[[#This Row],[DISCOUNT %]])</f>
        <v>718.2</v>
      </c>
      <c r="N121" s="8">
        <f>InputData[[#This Row],[Total Selling Value]]-InputData[[#This Row],[Total Buying Value]]</f>
        <v>148.20000000000005</v>
      </c>
      <c r="O121">
        <f>DAY(InputData[[#This Row],[DATE]])</f>
        <v>6</v>
      </c>
      <c r="P121" t="str">
        <f>TEXT(InputData[[#This Row],[DATE]],"mmm")</f>
        <v>Jun</v>
      </c>
      <c r="Q121">
        <f>YEAR(InputData[[#This Row],[DATE]])</f>
        <v>2021</v>
      </c>
    </row>
    <row r="122" spans="1:17" x14ac:dyDescent="0.2">
      <c r="A122" s="3">
        <v>44355</v>
      </c>
      <c r="B122" s="4" t="s">
        <v>65</v>
      </c>
      <c r="C122" s="5">
        <v>11</v>
      </c>
      <c r="D122" s="5" t="s">
        <v>108</v>
      </c>
      <c r="E122" s="5" t="s">
        <v>106</v>
      </c>
      <c r="F122" s="6">
        <v>0</v>
      </c>
      <c r="G122" t="str">
        <f>VLOOKUP(InputData[[#This Row],[PRODUCT ID]],MasterData[],2)</f>
        <v>Product28</v>
      </c>
      <c r="H122" t="str">
        <f>VLOOKUP(InputData[[#This Row],[PRODUCT ID]],MasterData[],3)</f>
        <v>Category04</v>
      </c>
      <c r="I122" t="str">
        <f>VLOOKUP(InputData[[#This Row],[PRODUCT ID]],MasterData[],4)</f>
        <v>No.</v>
      </c>
      <c r="J122" s="8">
        <f>VLOOKUP(InputData[[#This Row],[PRODUCT ID]],MasterData[],5)</f>
        <v>37</v>
      </c>
      <c r="K122" s="8">
        <f>VLOOKUP(InputData[[#This Row],[PRODUCT ID]],MasterData[],6)</f>
        <v>41.81</v>
      </c>
      <c r="L122" s="8">
        <f>InputData[[#This Row],[QUANTITY]]*InputData[[#This Row],[BUYING PRIZE]]</f>
        <v>407</v>
      </c>
      <c r="M122" s="8">
        <f>InputData[[#This Row],[QUANTITY]]*InputData[[#This Row],[SELLING PRICE]]*(1-InputData[[#This Row],[DISCOUNT %]])</f>
        <v>459.91</v>
      </c>
      <c r="N122" s="8">
        <f>InputData[[#This Row],[Total Selling Value]]-InputData[[#This Row],[Total Buying Value]]</f>
        <v>52.910000000000025</v>
      </c>
      <c r="O122">
        <f>DAY(InputData[[#This Row],[DATE]])</f>
        <v>8</v>
      </c>
      <c r="P122" t="str">
        <f>TEXT(InputData[[#This Row],[DATE]],"mmm")</f>
        <v>Jun</v>
      </c>
      <c r="Q122">
        <f>YEAR(InputData[[#This Row],[DATE]])</f>
        <v>2021</v>
      </c>
    </row>
    <row r="123" spans="1:17" x14ac:dyDescent="0.2">
      <c r="A123" s="3">
        <v>44355</v>
      </c>
      <c r="B123" s="4" t="s">
        <v>14</v>
      </c>
      <c r="C123" s="5">
        <v>11</v>
      </c>
      <c r="D123" s="5" t="s">
        <v>105</v>
      </c>
      <c r="E123" s="5" t="s">
        <v>107</v>
      </c>
      <c r="F123" s="6">
        <v>0</v>
      </c>
      <c r="G123" t="str">
        <f>VLOOKUP(InputData[[#This Row],[PRODUCT ID]],MasterData[],2)</f>
        <v>Product04</v>
      </c>
      <c r="H123" t="str">
        <f>VLOOKUP(InputData[[#This Row],[PRODUCT ID]],MasterData[],3)</f>
        <v>Category01</v>
      </c>
      <c r="I123" t="str">
        <f>VLOOKUP(InputData[[#This Row],[PRODUCT ID]],MasterData[],4)</f>
        <v>Lt</v>
      </c>
      <c r="J123" s="8">
        <f>VLOOKUP(InputData[[#This Row],[PRODUCT ID]],MasterData[],5)</f>
        <v>44</v>
      </c>
      <c r="K123" s="8">
        <f>VLOOKUP(InputData[[#This Row],[PRODUCT ID]],MasterData[],6)</f>
        <v>48.84</v>
      </c>
      <c r="L123" s="8">
        <f>InputData[[#This Row],[QUANTITY]]*InputData[[#This Row],[BUYING PRIZE]]</f>
        <v>484</v>
      </c>
      <c r="M123" s="8">
        <f>InputData[[#This Row],[QUANTITY]]*InputData[[#This Row],[SELLING PRICE]]*(1-InputData[[#This Row],[DISCOUNT %]])</f>
        <v>537.24</v>
      </c>
      <c r="N123" s="8">
        <f>InputData[[#This Row],[Total Selling Value]]-InputData[[#This Row],[Total Buying Value]]</f>
        <v>53.240000000000009</v>
      </c>
      <c r="O123">
        <f>DAY(InputData[[#This Row],[DATE]])</f>
        <v>8</v>
      </c>
      <c r="P123" t="str">
        <f>TEXT(InputData[[#This Row],[DATE]],"mmm")</f>
        <v>Jun</v>
      </c>
      <c r="Q123">
        <f>YEAR(InputData[[#This Row],[DATE]])</f>
        <v>2021</v>
      </c>
    </row>
    <row r="124" spans="1:17" x14ac:dyDescent="0.2">
      <c r="A124" s="3">
        <v>44356</v>
      </c>
      <c r="B124" s="4" t="s">
        <v>6</v>
      </c>
      <c r="C124" s="5">
        <v>7</v>
      </c>
      <c r="D124" s="5" t="s">
        <v>108</v>
      </c>
      <c r="E124" s="5" t="s">
        <v>106</v>
      </c>
      <c r="F124" s="6">
        <v>0</v>
      </c>
      <c r="G124" t="str">
        <f>VLOOKUP(InputData[[#This Row],[PRODUCT ID]],MasterData[],2)</f>
        <v>Product01</v>
      </c>
      <c r="H124" t="str">
        <f>VLOOKUP(InputData[[#This Row],[PRODUCT ID]],MasterData[],3)</f>
        <v>Category01</v>
      </c>
      <c r="I124" t="str">
        <f>VLOOKUP(InputData[[#This Row],[PRODUCT ID]],MasterData[],4)</f>
        <v>Kg</v>
      </c>
      <c r="J124" s="8">
        <f>VLOOKUP(InputData[[#This Row],[PRODUCT ID]],MasterData[],5)</f>
        <v>98</v>
      </c>
      <c r="K124" s="8">
        <f>VLOOKUP(InputData[[#This Row],[PRODUCT ID]],MasterData[],6)</f>
        <v>103.88</v>
      </c>
      <c r="L124" s="8">
        <f>InputData[[#This Row],[QUANTITY]]*InputData[[#This Row],[BUYING PRIZE]]</f>
        <v>686</v>
      </c>
      <c r="M124" s="8">
        <f>InputData[[#This Row],[QUANTITY]]*InputData[[#This Row],[SELLING PRICE]]*(1-InputData[[#This Row],[DISCOUNT %]])</f>
        <v>727.16</v>
      </c>
      <c r="N124" s="8">
        <f>InputData[[#This Row],[Total Selling Value]]-InputData[[#This Row],[Total Buying Value]]</f>
        <v>41.159999999999968</v>
      </c>
      <c r="O124">
        <f>DAY(InputData[[#This Row],[DATE]])</f>
        <v>9</v>
      </c>
      <c r="P124" t="str">
        <f>TEXT(InputData[[#This Row],[DATE]],"mmm")</f>
        <v>Jun</v>
      </c>
      <c r="Q124">
        <f>YEAR(InputData[[#This Row],[DATE]])</f>
        <v>2021</v>
      </c>
    </row>
    <row r="125" spans="1:17" x14ac:dyDescent="0.2">
      <c r="A125" s="3">
        <v>44358</v>
      </c>
      <c r="B125" s="4" t="s">
        <v>73</v>
      </c>
      <c r="C125" s="5">
        <v>12</v>
      </c>
      <c r="D125" s="5" t="s">
        <v>105</v>
      </c>
      <c r="E125" s="5" t="s">
        <v>107</v>
      </c>
      <c r="F125" s="6">
        <v>0</v>
      </c>
      <c r="G125" t="str">
        <f>VLOOKUP(InputData[[#This Row],[PRODUCT ID]],MasterData[],2)</f>
        <v>Product32</v>
      </c>
      <c r="H125" t="str">
        <f>VLOOKUP(InputData[[#This Row],[PRODUCT ID]],MasterData[],3)</f>
        <v>Category04</v>
      </c>
      <c r="I125" t="str">
        <f>VLOOKUP(InputData[[#This Row],[PRODUCT ID]],MasterData[],4)</f>
        <v>Kg</v>
      </c>
      <c r="J125" s="8">
        <f>VLOOKUP(InputData[[#This Row],[PRODUCT ID]],MasterData[],5)</f>
        <v>89</v>
      </c>
      <c r="K125" s="8">
        <f>VLOOKUP(InputData[[#This Row],[PRODUCT ID]],MasterData[],6)</f>
        <v>117.48</v>
      </c>
      <c r="L125" s="8">
        <f>InputData[[#This Row],[QUANTITY]]*InputData[[#This Row],[BUYING PRIZE]]</f>
        <v>1068</v>
      </c>
      <c r="M125" s="8">
        <f>InputData[[#This Row],[QUANTITY]]*InputData[[#This Row],[SELLING PRICE]]*(1-InputData[[#This Row],[DISCOUNT %]])</f>
        <v>1409.76</v>
      </c>
      <c r="N125" s="8">
        <f>InputData[[#This Row],[Total Selling Value]]-InputData[[#This Row],[Total Buying Value]]</f>
        <v>341.76</v>
      </c>
      <c r="O125">
        <f>DAY(InputData[[#This Row],[DATE]])</f>
        <v>11</v>
      </c>
      <c r="P125" t="str">
        <f>TEXT(InputData[[#This Row],[DATE]],"mmm")</f>
        <v>Jun</v>
      </c>
      <c r="Q125">
        <f>YEAR(InputData[[#This Row],[DATE]])</f>
        <v>2021</v>
      </c>
    </row>
    <row r="126" spans="1:17" x14ac:dyDescent="0.2">
      <c r="A126" s="3">
        <v>44359</v>
      </c>
      <c r="B126" s="4" t="s">
        <v>92</v>
      </c>
      <c r="C126" s="5">
        <v>6</v>
      </c>
      <c r="D126" s="5" t="s">
        <v>108</v>
      </c>
      <c r="E126" s="5" t="s">
        <v>106</v>
      </c>
      <c r="F126" s="6">
        <v>0</v>
      </c>
      <c r="G126" t="str">
        <f>VLOOKUP(InputData[[#This Row],[PRODUCT ID]],MasterData[],2)</f>
        <v>Product41</v>
      </c>
      <c r="H126" t="str">
        <f>VLOOKUP(InputData[[#This Row],[PRODUCT ID]],MasterData[],3)</f>
        <v>Category05</v>
      </c>
      <c r="I126" t="str">
        <f>VLOOKUP(InputData[[#This Row],[PRODUCT ID]],MasterData[],4)</f>
        <v>Ft</v>
      </c>
      <c r="J126" s="8">
        <f>VLOOKUP(InputData[[#This Row],[PRODUCT ID]],MasterData[],5)</f>
        <v>138</v>
      </c>
      <c r="K126" s="8">
        <f>VLOOKUP(InputData[[#This Row],[PRODUCT ID]],MasterData[],6)</f>
        <v>173.88</v>
      </c>
      <c r="L126" s="8">
        <f>InputData[[#This Row],[QUANTITY]]*InputData[[#This Row],[BUYING PRIZE]]</f>
        <v>828</v>
      </c>
      <c r="M126" s="8">
        <f>InputData[[#This Row],[QUANTITY]]*InputData[[#This Row],[SELLING PRICE]]*(1-InputData[[#This Row],[DISCOUNT %]])</f>
        <v>1043.28</v>
      </c>
      <c r="N126" s="8">
        <f>InputData[[#This Row],[Total Selling Value]]-InputData[[#This Row],[Total Buying Value]]</f>
        <v>215.27999999999997</v>
      </c>
      <c r="O126">
        <f>DAY(InputData[[#This Row],[DATE]])</f>
        <v>12</v>
      </c>
      <c r="P126" t="str">
        <f>TEXT(InputData[[#This Row],[DATE]],"mmm")</f>
        <v>Jun</v>
      </c>
      <c r="Q126">
        <f>YEAR(InputData[[#This Row],[DATE]])</f>
        <v>2021</v>
      </c>
    </row>
    <row r="127" spans="1:17" x14ac:dyDescent="0.2">
      <c r="A127" s="3">
        <v>44361</v>
      </c>
      <c r="B127" s="4" t="s">
        <v>58</v>
      </c>
      <c r="C127" s="5">
        <v>10</v>
      </c>
      <c r="D127" s="5" t="s">
        <v>106</v>
      </c>
      <c r="E127" s="5" t="s">
        <v>107</v>
      </c>
      <c r="F127" s="6">
        <v>0</v>
      </c>
      <c r="G127" t="str">
        <f>VLOOKUP(InputData[[#This Row],[PRODUCT ID]],MasterData[],2)</f>
        <v>Product25</v>
      </c>
      <c r="H127" t="str">
        <f>VLOOKUP(InputData[[#This Row],[PRODUCT ID]],MasterData[],3)</f>
        <v>Category03</v>
      </c>
      <c r="I127" t="str">
        <f>VLOOKUP(InputData[[#This Row],[PRODUCT ID]],MasterData[],4)</f>
        <v>No.</v>
      </c>
      <c r="J127" s="8">
        <f>VLOOKUP(InputData[[#This Row],[PRODUCT ID]],MasterData[],5)</f>
        <v>7</v>
      </c>
      <c r="K127" s="8">
        <f>VLOOKUP(InputData[[#This Row],[PRODUCT ID]],MasterData[],6)</f>
        <v>8.33</v>
      </c>
      <c r="L127" s="8">
        <f>InputData[[#This Row],[QUANTITY]]*InputData[[#This Row],[BUYING PRIZE]]</f>
        <v>70</v>
      </c>
      <c r="M127" s="8">
        <f>InputData[[#This Row],[QUANTITY]]*InputData[[#This Row],[SELLING PRICE]]*(1-InputData[[#This Row],[DISCOUNT %]])</f>
        <v>83.3</v>
      </c>
      <c r="N127" s="8">
        <f>InputData[[#This Row],[Total Selling Value]]-InputData[[#This Row],[Total Buying Value]]</f>
        <v>13.299999999999997</v>
      </c>
      <c r="O127">
        <f>DAY(InputData[[#This Row],[DATE]])</f>
        <v>14</v>
      </c>
      <c r="P127" t="str">
        <f>TEXT(InputData[[#This Row],[DATE]],"mmm")</f>
        <v>Jun</v>
      </c>
      <c r="Q127">
        <f>YEAR(InputData[[#This Row],[DATE]])</f>
        <v>2021</v>
      </c>
    </row>
    <row r="128" spans="1:17" x14ac:dyDescent="0.2">
      <c r="A128" s="3">
        <v>44363</v>
      </c>
      <c r="B128" s="4" t="s">
        <v>45</v>
      </c>
      <c r="C128" s="5">
        <v>5</v>
      </c>
      <c r="D128" s="5" t="s">
        <v>105</v>
      </c>
      <c r="E128" s="5" t="s">
        <v>107</v>
      </c>
      <c r="F128" s="6">
        <v>0</v>
      </c>
      <c r="G128" t="str">
        <f>VLOOKUP(InputData[[#This Row],[PRODUCT ID]],MasterData[],2)</f>
        <v>Product19</v>
      </c>
      <c r="H128" t="str">
        <f>VLOOKUP(InputData[[#This Row],[PRODUCT ID]],MasterData[],3)</f>
        <v>Category02</v>
      </c>
      <c r="I128" t="str">
        <f>VLOOKUP(InputData[[#This Row],[PRODUCT ID]],MasterData[],4)</f>
        <v>Ft</v>
      </c>
      <c r="J128" s="8">
        <f>VLOOKUP(InputData[[#This Row],[PRODUCT ID]],MasterData[],5)</f>
        <v>150</v>
      </c>
      <c r="K128" s="8">
        <f>VLOOKUP(InputData[[#This Row],[PRODUCT ID]],MasterData[],6)</f>
        <v>210</v>
      </c>
      <c r="L128" s="8">
        <f>InputData[[#This Row],[QUANTITY]]*InputData[[#This Row],[BUYING PRIZE]]</f>
        <v>750</v>
      </c>
      <c r="M128" s="8">
        <f>InputData[[#This Row],[QUANTITY]]*InputData[[#This Row],[SELLING PRICE]]*(1-InputData[[#This Row],[DISCOUNT %]])</f>
        <v>1050</v>
      </c>
      <c r="N128" s="8">
        <f>InputData[[#This Row],[Total Selling Value]]-InputData[[#This Row],[Total Buying Value]]</f>
        <v>300</v>
      </c>
      <c r="O128">
        <f>DAY(InputData[[#This Row],[DATE]])</f>
        <v>16</v>
      </c>
      <c r="P128" t="str">
        <f>TEXT(InputData[[#This Row],[DATE]],"mmm")</f>
        <v>Jun</v>
      </c>
      <c r="Q128">
        <f>YEAR(InputData[[#This Row],[DATE]])</f>
        <v>2021</v>
      </c>
    </row>
    <row r="129" spans="1:17" x14ac:dyDescent="0.2">
      <c r="A129" s="3">
        <v>44363</v>
      </c>
      <c r="B129" s="4" t="s">
        <v>37</v>
      </c>
      <c r="C129" s="5">
        <v>12</v>
      </c>
      <c r="D129" s="5" t="s">
        <v>106</v>
      </c>
      <c r="E129" s="5" t="s">
        <v>107</v>
      </c>
      <c r="F129" s="6">
        <v>0</v>
      </c>
      <c r="G129" t="str">
        <f>VLOOKUP(InputData[[#This Row],[PRODUCT ID]],MasterData[],2)</f>
        <v>Product15</v>
      </c>
      <c r="H129" t="str">
        <f>VLOOKUP(InputData[[#This Row],[PRODUCT ID]],MasterData[],3)</f>
        <v>Category02</v>
      </c>
      <c r="I129" t="str">
        <f>VLOOKUP(InputData[[#This Row],[PRODUCT ID]],MasterData[],4)</f>
        <v>No.</v>
      </c>
      <c r="J129" s="8">
        <f>VLOOKUP(InputData[[#This Row],[PRODUCT ID]],MasterData[],5)</f>
        <v>12</v>
      </c>
      <c r="K129" s="8">
        <f>VLOOKUP(InputData[[#This Row],[PRODUCT ID]],MasterData[],6)</f>
        <v>15.719999999999999</v>
      </c>
      <c r="L129" s="8">
        <f>InputData[[#This Row],[QUANTITY]]*InputData[[#This Row],[BUYING PRIZE]]</f>
        <v>144</v>
      </c>
      <c r="M129" s="8">
        <f>InputData[[#This Row],[QUANTITY]]*InputData[[#This Row],[SELLING PRICE]]*(1-InputData[[#This Row],[DISCOUNT %]])</f>
        <v>188.64</v>
      </c>
      <c r="N129" s="8">
        <f>InputData[[#This Row],[Total Selling Value]]-InputData[[#This Row],[Total Buying Value]]</f>
        <v>44.639999999999986</v>
      </c>
      <c r="O129">
        <f>DAY(InputData[[#This Row],[DATE]])</f>
        <v>16</v>
      </c>
      <c r="P129" t="str">
        <f>TEXT(InputData[[#This Row],[DATE]],"mmm")</f>
        <v>Jun</v>
      </c>
      <c r="Q129">
        <f>YEAR(InputData[[#This Row],[DATE]])</f>
        <v>2021</v>
      </c>
    </row>
    <row r="130" spans="1:17" x14ac:dyDescent="0.2">
      <c r="A130" s="3">
        <v>44363</v>
      </c>
      <c r="B130" s="4" t="s">
        <v>88</v>
      </c>
      <c r="C130" s="5">
        <v>11</v>
      </c>
      <c r="D130" s="5" t="s">
        <v>108</v>
      </c>
      <c r="E130" s="5" t="s">
        <v>107</v>
      </c>
      <c r="F130" s="6">
        <v>0</v>
      </c>
      <c r="G130" t="str">
        <f>VLOOKUP(InputData[[#This Row],[PRODUCT ID]],MasterData[],2)</f>
        <v>Product39</v>
      </c>
      <c r="H130" t="str">
        <f>VLOOKUP(InputData[[#This Row],[PRODUCT ID]],MasterData[],3)</f>
        <v>Category05</v>
      </c>
      <c r="I130" t="str">
        <f>VLOOKUP(InputData[[#This Row],[PRODUCT ID]],MasterData[],4)</f>
        <v>No.</v>
      </c>
      <c r="J130" s="8">
        <f>VLOOKUP(InputData[[#This Row],[PRODUCT ID]],MasterData[],5)</f>
        <v>37</v>
      </c>
      <c r="K130" s="8">
        <f>VLOOKUP(InputData[[#This Row],[PRODUCT ID]],MasterData[],6)</f>
        <v>42.55</v>
      </c>
      <c r="L130" s="8">
        <f>InputData[[#This Row],[QUANTITY]]*InputData[[#This Row],[BUYING PRIZE]]</f>
        <v>407</v>
      </c>
      <c r="M130" s="8">
        <f>InputData[[#This Row],[QUANTITY]]*InputData[[#This Row],[SELLING PRICE]]*(1-InputData[[#This Row],[DISCOUNT %]])</f>
        <v>468.04999999999995</v>
      </c>
      <c r="N130" s="8">
        <f>InputData[[#This Row],[Total Selling Value]]-InputData[[#This Row],[Total Buying Value]]</f>
        <v>61.049999999999955</v>
      </c>
      <c r="O130">
        <f>DAY(InputData[[#This Row],[DATE]])</f>
        <v>16</v>
      </c>
      <c r="P130" t="str">
        <f>TEXT(InputData[[#This Row],[DATE]],"mmm")</f>
        <v>Jun</v>
      </c>
      <c r="Q130">
        <f>YEAR(InputData[[#This Row],[DATE]])</f>
        <v>2021</v>
      </c>
    </row>
    <row r="131" spans="1:17" x14ac:dyDescent="0.2">
      <c r="A131" s="3">
        <v>44365</v>
      </c>
      <c r="B131" s="4" t="s">
        <v>58</v>
      </c>
      <c r="C131" s="5">
        <v>13</v>
      </c>
      <c r="D131" s="5" t="s">
        <v>108</v>
      </c>
      <c r="E131" s="5" t="s">
        <v>107</v>
      </c>
      <c r="F131" s="6">
        <v>0</v>
      </c>
      <c r="G131" t="str">
        <f>VLOOKUP(InputData[[#This Row],[PRODUCT ID]],MasterData[],2)</f>
        <v>Product25</v>
      </c>
      <c r="H131" t="str">
        <f>VLOOKUP(InputData[[#This Row],[PRODUCT ID]],MasterData[],3)</f>
        <v>Category03</v>
      </c>
      <c r="I131" t="str">
        <f>VLOOKUP(InputData[[#This Row],[PRODUCT ID]],MasterData[],4)</f>
        <v>No.</v>
      </c>
      <c r="J131" s="8">
        <f>VLOOKUP(InputData[[#This Row],[PRODUCT ID]],MasterData[],5)</f>
        <v>7</v>
      </c>
      <c r="K131" s="8">
        <f>VLOOKUP(InputData[[#This Row],[PRODUCT ID]],MasterData[],6)</f>
        <v>8.33</v>
      </c>
      <c r="L131" s="8">
        <f>InputData[[#This Row],[QUANTITY]]*InputData[[#This Row],[BUYING PRIZE]]</f>
        <v>91</v>
      </c>
      <c r="M131" s="8">
        <f>InputData[[#This Row],[QUANTITY]]*InputData[[#This Row],[SELLING PRICE]]*(1-InputData[[#This Row],[DISCOUNT %]])</f>
        <v>108.29</v>
      </c>
      <c r="N131" s="8">
        <f>InputData[[#This Row],[Total Selling Value]]-InputData[[#This Row],[Total Buying Value]]</f>
        <v>17.290000000000006</v>
      </c>
      <c r="O131">
        <f>DAY(InputData[[#This Row],[DATE]])</f>
        <v>18</v>
      </c>
      <c r="P131" t="str">
        <f>TEXT(InputData[[#This Row],[DATE]],"mmm")</f>
        <v>Jun</v>
      </c>
      <c r="Q131">
        <f>YEAR(InputData[[#This Row],[DATE]])</f>
        <v>2021</v>
      </c>
    </row>
    <row r="132" spans="1:17" x14ac:dyDescent="0.2">
      <c r="A132" s="3">
        <v>44366</v>
      </c>
      <c r="B132" s="4" t="s">
        <v>92</v>
      </c>
      <c r="C132" s="5">
        <v>5</v>
      </c>
      <c r="D132" s="5" t="s">
        <v>108</v>
      </c>
      <c r="E132" s="5" t="s">
        <v>106</v>
      </c>
      <c r="F132" s="6">
        <v>0</v>
      </c>
      <c r="G132" t="str">
        <f>VLOOKUP(InputData[[#This Row],[PRODUCT ID]],MasterData[],2)</f>
        <v>Product41</v>
      </c>
      <c r="H132" t="str">
        <f>VLOOKUP(InputData[[#This Row],[PRODUCT ID]],MasterData[],3)</f>
        <v>Category05</v>
      </c>
      <c r="I132" t="str">
        <f>VLOOKUP(InputData[[#This Row],[PRODUCT ID]],MasterData[],4)</f>
        <v>Ft</v>
      </c>
      <c r="J132" s="8">
        <f>VLOOKUP(InputData[[#This Row],[PRODUCT ID]],MasterData[],5)</f>
        <v>138</v>
      </c>
      <c r="K132" s="8">
        <f>VLOOKUP(InputData[[#This Row],[PRODUCT ID]],MasterData[],6)</f>
        <v>173.88</v>
      </c>
      <c r="L132" s="8">
        <f>InputData[[#This Row],[QUANTITY]]*InputData[[#This Row],[BUYING PRIZE]]</f>
        <v>690</v>
      </c>
      <c r="M132" s="8">
        <f>InputData[[#This Row],[QUANTITY]]*InputData[[#This Row],[SELLING PRICE]]*(1-InputData[[#This Row],[DISCOUNT %]])</f>
        <v>869.4</v>
      </c>
      <c r="N132" s="8">
        <f>InputData[[#This Row],[Total Selling Value]]-InputData[[#This Row],[Total Buying Value]]</f>
        <v>179.39999999999998</v>
      </c>
      <c r="O132">
        <f>DAY(InputData[[#This Row],[DATE]])</f>
        <v>19</v>
      </c>
      <c r="P132" t="str">
        <f>TEXT(InputData[[#This Row],[DATE]],"mmm")</f>
        <v>Jun</v>
      </c>
      <c r="Q132">
        <f>YEAR(InputData[[#This Row],[DATE]])</f>
        <v>2021</v>
      </c>
    </row>
    <row r="133" spans="1:17" x14ac:dyDescent="0.2">
      <c r="A133" s="3">
        <v>44367</v>
      </c>
      <c r="B133" s="4" t="s">
        <v>39</v>
      </c>
      <c r="C133" s="5">
        <v>1</v>
      </c>
      <c r="D133" s="5" t="s">
        <v>105</v>
      </c>
      <c r="E133" s="5" t="s">
        <v>107</v>
      </c>
      <c r="F133" s="6">
        <v>0</v>
      </c>
      <c r="G133" t="str">
        <f>VLOOKUP(InputData[[#This Row],[PRODUCT ID]],MasterData[],2)</f>
        <v>Product16</v>
      </c>
      <c r="H133" t="str">
        <f>VLOOKUP(InputData[[#This Row],[PRODUCT ID]],MasterData[],3)</f>
        <v>Category02</v>
      </c>
      <c r="I133" t="str">
        <f>VLOOKUP(InputData[[#This Row],[PRODUCT ID]],MasterData[],4)</f>
        <v>No.</v>
      </c>
      <c r="J133" s="8">
        <f>VLOOKUP(InputData[[#This Row],[PRODUCT ID]],MasterData[],5)</f>
        <v>13</v>
      </c>
      <c r="K133" s="8">
        <f>VLOOKUP(InputData[[#This Row],[PRODUCT ID]],MasterData[],6)</f>
        <v>16.64</v>
      </c>
      <c r="L133" s="8">
        <f>InputData[[#This Row],[QUANTITY]]*InputData[[#This Row],[BUYING PRIZE]]</f>
        <v>13</v>
      </c>
      <c r="M133" s="8">
        <f>InputData[[#This Row],[QUANTITY]]*InputData[[#This Row],[SELLING PRICE]]*(1-InputData[[#This Row],[DISCOUNT %]])</f>
        <v>16.64</v>
      </c>
      <c r="N133" s="8">
        <f>InputData[[#This Row],[Total Selling Value]]-InputData[[#This Row],[Total Buying Value]]</f>
        <v>3.6400000000000006</v>
      </c>
      <c r="O133">
        <f>DAY(InputData[[#This Row],[DATE]])</f>
        <v>20</v>
      </c>
      <c r="P133" t="str">
        <f>TEXT(InputData[[#This Row],[DATE]],"mmm")</f>
        <v>Jun</v>
      </c>
      <c r="Q133">
        <f>YEAR(InputData[[#This Row],[DATE]])</f>
        <v>2021</v>
      </c>
    </row>
    <row r="134" spans="1:17" x14ac:dyDescent="0.2">
      <c r="A134" s="3">
        <v>44370</v>
      </c>
      <c r="B134" s="4" t="s">
        <v>39</v>
      </c>
      <c r="C134" s="5">
        <v>4</v>
      </c>
      <c r="D134" s="5" t="s">
        <v>108</v>
      </c>
      <c r="E134" s="5" t="s">
        <v>106</v>
      </c>
      <c r="F134" s="6">
        <v>0</v>
      </c>
      <c r="G134" t="str">
        <f>VLOOKUP(InputData[[#This Row],[PRODUCT ID]],MasterData[],2)</f>
        <v>Product16</v>
      </c>
      <c r="H134" t="str">
        <f>VLOOKUP(InputData[[#This Row],[PRODUCT ID]],MasterData[],3)</f>
        <v>Category02</v>
      </c>
      <c r="I134" t="str">
        <f>VLOOKUP(InputData[[#This Row],[PRODUCT ID]],MasterData[],4)</f>
        <v>No.</v>
      </c>
      <c r="J134" s="8">
        <f>VLOOKUP(InputData[[#This Row],[PRODUCT ID]],MasterData[],5)</f>
        <v>13</v>
      </c>
      <c r="K134" s="8">
        <f>VLOOKUP(InputData[[#This Row],[PRODUCT ID]],MasterData[],6)</f>
        <v>16.64</v>
      </c>
      <c r="L134" s="8">
        <f>InputData[[#This Row],[QUANTITY]]*InputData[[#This Row],[BUYING PRIZE]]</f>
        <v>52</v>
      </c>
      <c r="M134" s="8">
        <f>InputData[[#This Row],[QUANTITY]]*InputData[[#This Row],[SELLING PRICE]]*(1-InputData[[#This Row],[DISCOUNT %]])</f>
        <v>66.56</v>
      </c>
      <c r="N134" s="8">
        <f>InputData[[#This Row],[Total Selling Value]]-InputData[[#This Row],[Total Buying Value]]</f>
        <v>14.560000000000002</v>
      </c>
      <c r="O134">
        <f>DAY(InputData[[#This Row],[DATE]])</f>
        <v>23</v>
      </c>
      <c r="P134" t="str">
        <f>TEXT(InputData[[#This Row],[DATE]],"mmm")</f>
        <v>Jun</v>
      </c>
      <c r="Q134">
        <f>YEAR(InputData[[#This Row],[DATE]])</f>
        <v>2021</v>
      </c>
    </row>
    <row r="135" spans="1:17" x14ac:dyDescent="0.2">
      <c r="A135" s="3">
        <v>44371</v>
      </c>
      <c r="B135" s="4" t="s">
        <v>29</v>
      </c>
      <c r="C135" s="5">
        <v>13</v>
      </c>
      <c r="D135" s="5" t="s">
        <v>108</v>
      </c>
      <c r="E135" s="5" t="s">
        <v>106</v>
      </c>
      <c r="F135" s="6">
        <v>0</v>
      </c>
      <c r="G135" t="str">
        <f>VLOOKUP(InputData[[#This Row],[PRODUCT ID]],MasterData[],2)</f>
        <v>Product11</v>
      </c>
      <c r="H135" t="str">
        <f>VLOOKUP(InputData[[#This Row],[PRODUCT ID]],MasterData[],3)</f>
        <v>Category02</v>
      </c>
      <c r="I135" t="str">
        <f>VLOOKUP(InputData[[#This Row],[PRODUCT ID]],MasterData[],4)</f>
        <v>Lt</v>
      </c>
      <c r="J135" s="8">
        <f>VLOOKUP(InputData[[#This Row],[PRODUCT ID]],MasterData[],5)</f>
        <v>44</v>
      </c>
      <c r="K135" s="8">
        <f>VLOOKUP(InputData[[#This Row],[PRODUCT ID]],MasterData[],6)</f>
        <v>48.4</v>
      </c>
      <c r="L135" s="8">
        <f>InputData[[#This Row],[QUANTITY]]*InputData[[#This Row],[BUYING PRIZE]]</f>
        <v>572</v>
      </c>
      <c r="M135" s="8">
        <f>InputData[[#This Row],[QUANTITY]]*InputData[[#This Row],[SELLING PRICE]]*(1-InputData[[#This Row],[DISCOUNT %]])</f>
        <v>629.19999999999993</v>
      </c>
      <c r="N135" s="8">
        <f>InputData[[#This Row],[Total Selling Value]]-InputData[[#This Row],[Total Buying Value]]</f>
        <v>57.199999999999932</v>
      </c>
      <c r="O135">
        <f>DAY(InputData[[#This Row],[DATE]])</f>
        <v>24</v>
      </c>
      <c r="P135" t="str">
        <f>TEXT(InputData[[#This Row],[DATE]],"mmm")</f>
        <v>Jun</v>
      </c>
      <c r="Q135">
        <f>YEAR(InputData[[#This Row],[DATE]])</f>
        <v>2021</v>
      </c>
    </row>
    <row r="136" spans="1:17" x14ac:dyDescent="0.2">
      <c r="A136" s="3">
        <v>44373</v>
      </c>
      <c r="B136" s="4" t="s">
        <v>24</v>
      </c>
      <c r="C136" s="5">
        <v>7</v>
      </c>
      <c r="D136" s="5" t="s">
        <v>106</v>
      </c>
      <c r="E136" s="5" t="s">
        <v>106</v>
      </c>
      <c r="F136" s="6">
        <v>0</v>
      </c>
      <c r="G136" t="str">
        <f>VLOOKUP(InputData[[#This Row],[PRODUCT ID]],MasterData[],2)</f>
        <v>Product09</v>
      </c>
      <c r="H136" t="str">
        <f>VLOOKUP(InputData[[#This Row],[PRODUCT ID]],MasterData[],3)</f>
        <v>Category01</v>
      </c>
      <c r="I136" t="str">
        <f>VLOOKUP(InputData[[#This Row],[PRODUCT ID]],MasterData[],4)</f>
        <v>No.</v>
      </c>
      <c r="J136" s="8">
        <f>VLOOKUP(InputData[[#This Row],[PRODUCT ID]],MasterData[],5)</f>
        <v>6</v>
      </c>
      <c r="K136" s="8">
        <f>VLOOKUP(InputData[[#This Row],[PRODUCT ID]],MasterData[],6)</f>
        <v>7.8599999999999994</v>
      </c>
      <c r="L136" s="8">
        <f>InputData[[#This Row],[QUANTITY]]*InputData[[#This Row],[BUYING PRIZE]]</f>
        <v>42</v>
      </c>
      <c r="M136" s="8">
        <f>InputData[[#This Row],[QUANTITY]]*InputData[[#This Row],[SELLING PRICE]]*(1-InputData[[#This Row],[DISCOUNT %]])</f>
        <v>55.019999999999996</v>
      </c>
      <c r="N136" s="8">
        <f>InputData[[#This Row],[Total Selling Value]]-InputData[[#This Row],[Total Buying Value]]</f>
        <v>13.019999999999996</v>
      </c>
      <c r="O136">
        <f>DAY(InputData[[#This Row],[DATE]])</f>
        <v>26</v>
      </c>
      <c r="P136" t="str">
        <f>TEXT(InputData[[#This Row],[DATE]],"mmm")</f>
        <v>Jun</v>
      </c>
      <c r="Q136">
        <f>YEAR(InputData[[#This Row],[DATE]])</f>
        <v>2021</v>
      </c>
    </row>
    <row r="137" spans="1:17" x14ac:dyDescent="0.2">
      <c r="A137" s="3">
        <v>44374</v>
      </c>
      <c r="B137" s="4" t="s">
        <v>16</v>
      </c>
      <c r="C137" s="5">
        <v>11</v>
      </c>
      <c r="D137" s="5" t="s">
        <v>108</v>
      </c>
      <c r="E137" s="5" t="s">
        <v>107</v>
      </c>
      <c r="F137" s="6">
        <v>0</v>
      </c>
      <c r="G137" t="str">
        <f>VLOOKUP(InputData[[#This Row],[PRODUCT ID]],MasterData[],2)</f>
        <v>Product05</v>
      </c>
      <c r="H137" t="str">
        <f>VLOOKUP(InputData[[#This Row],[PRODUCT ID]],MasterData[],3)</f>
        <v>Category01</v>
      </c>
      <c r="I137" t="str">
        <f>VLOOKUP(InputData[[#This Row],[PRODUCT ID]],MasterData[],4)</f>
        <v>Ft</v>
      </c>
      <c r="J137" s="8">
        <f>VLOOKUP(InputData[[#This Row],[PRODUCT ID]],MasterData[],5)</f>
        <v>133</v>
      </c>
      <c r="K137" s="8">
        <f>VLOOKUP(InputData[[#This Row],[PRODUCT ID]],MasterData[],6)</f>
        <v>155.61000000000001</v>
      </c>
      <c r="L137" s="8">
        <f>InputData[[#This Row],[QUANTITY]]*InputData[[#This Row],[BUYING PRIZE]]</f>
        <v>1463</v>
      </c>
      <c r="M137" s="8">
        <f>InputData[[#This Row],[QUANTITY]]*InputData[[#This Row],[SELLING PRICE]]*(1-InputData[[#This Row],[DISCOUNT %]])</f>
        <v>1711.71</v>
      </c>
      <c r="N137" s="8">
        <f>InputData[[#This Row],[Total Selling Value]]-InputData[[#This Row],[Total Buying Value]]</f>
        <v>248.71000000000004</v>
      </c>
      <c r="O137">
        <f>DAY(InputData[[#This Row],[DATE]])</f>
        <v>27</v>
      </c>
      <c r="P137" t="str">
        <f>TEXT(InputData[[#This Row],[DATE]],"mmm")</f>
        <v>Jun</v>
      </c>
      <c r="Q137">
        <f>YEAR(InputData[[#This Row],[DATE]])</f>
        <v>2021</v>
      </c>
    </row>
    <row r="138" spans="1:17" x14ac:dyDescent="0.2">
      <c r="A138" s="3">
        <v>44375</v>
      </c>
      <c r="B138" s="4" t="s">
        <v>50</v>
      </c>
      <c r="C138" s="5">
        <v>2</v>
      </c>
      <c r="D138" s="5" t="s">
        <v>106</v>
      </c>
      <c r="E138" s="5" t="s">
        <v>107</v>
      </c>
      <c r="F138" s="6">
        <v>0</v>
      </c>
      <c r="G138" t="str">
        <f>VLOOKUP(InputData[[#This Row],[PRODUCT ID]],MasterData[],2)</f>
        <v>Product21</v>
      </c>
      <c r="H138" t="str">
        <f>VLOOKUP(InputData[[#This Row],[PRODUCT ID]],MasterData[],3)</f>
        <v>Category03</v>
      </c>
      <c r="I138" t="str">
        <f>VLOOKUP(InputData[[#This Row],[PRODUCT ID]],MasterData[],4)</f>
        <v>Ft</v>
      </c>
      <c r="J138" s="8">
        <f>VLOOKUP(InputData[[#This Row],[PRODUCT ID]],MasterData[],5)</f>
        <v>126</v>
      </c>
      <c r="K138" s="8">
        <f>VLOOKUP(InputData[[#This Row],[PRODUCT ID]],MasterData[],6)</f>
        <v>162.54</v>
      </c>
      <c r="L138" s="8">
        <f>InputData[[#This Row],[QUANTITY]]*InputData[[#This Row],[BUYING PRIZE]]</f>
        <v>252</v>
      </c>
      <c r="M138" s="8">
        <f>InputData[[#This Row],[QUANTITY]]*InputData[[#This Row],[SELLING PRICE]]*(1-InputData[[#This Row],[DISCOUNT %]])</f>
        <v>325.08</v>
      </c>
      <c r="N138" s="8">
        <f>InputData[[#This Row],[Total Selling Value]]-InputData[[#This Row],[Total Buying Value]]</f>
        <v>73.079999999999984</v>
      </c>
      <c r="O138">
        <f>DAY(InputData[[#This Row],[DATE]])</f>
        <v>28</v>
      </c>
      <c r="P138" t="str">
        <f>TEXT(InputData[[#This Row],[DATE]],"mmm")</f>
        <v>Jun</v>
      </c>
      <c r="Q138">
        <f>YEAR(InputData[[#This Row],[DATE]])</f>
        <v>2021</v>
      </c>
    </row>
    <row r="139" spans="1:17" x14ac:dyDescent="0.2">
      <c r="A139" s="3">
        <v>44375</v>
      </c>
      <c r="B139" s="4" t="s">
        <v>79</v>
      </c>
      <c r="C139" s="5">
        <v>7</v>
      </c>
      <c r="D139" s="5" t="s">
        <v>106</v>
      </c>
      <c r="E139" s="5" t="s">
        <v>106</v>
      </c>
      <c r="F139" s="6">
        <v>0</v>
      </c>
      <c r="G139" t="str">
        <f>VLOOKUP(InputData[[#This Row],[PRODUCT ID]],MasterData[],2)</f>
        <v>Product35</v>
      </c>
      <c r="H139" t="str">
        <f>VLOOKUP(InputData[[#This Row],[PRODUCT ID]],MasterData[],3)</f>
        <v>Category04</v>
      </c>
      <c r="I139" t="str">
        <f>VLOOKUP(InputData[[#This Row],[PRODUCT ID]],MasterData[],4)</f>
        <v>No.</v>
      </c>
      <c r="J139" s="8">
        <f>VLOOKUP(InputData[[#This Row],[PRODUCT ID]],MasterData[],5)</f>
        <v>5</v>
      </c>
      <c r="K139" s="8">
        <f>VLOOKUP(InputData[[#This Row],[PRODUCT ID]],MasterData[],6)</f>
        <v>6.7</v>
      </c>
      <c r="L139" s="8">
        <f>InputData[[#This Row],[QUANTITY]]*InputData[[#This Row],[BUYING PRIZE]]</f>
        <v>35</v>
      </c>
      <c r="M139" s="8">
        <f>InputData[[#This Row],[QUANTITY]]*InputData[[#This Row],[SELLING PRICE]]*(1-InputData[[#This Row],[DISCOUNT %]])</f>
        <v>46.9</v>
      </c>
      <c r="N139" s="8">
        <f>InputData[[#This Row],[Total Selling Value]]-InputData[[#This Row],[Total Buying Value]]</f>
        <v>11.899999999999999</v>
      </c>
      <c r="O139">
        <f>DAY(InputData[[#This Row],[DATE]])</f>
        <v>28</v>
      </c>
      <c r="P139" t="str">
        <f>TEXT(InputData[[#This Row],[DATE]],"mmm")</f>
        <v>Jun</v>
      </c>
      <c r="Q139">
        <f>YEAR(InputData[[#This Row],[DATE]])</f>
        <v>2021</v>
      </c>
    </row>
    <row r="140" spans="1:17" x14ac:dyDescent="0.2">
      <c r="A140" s="3">
        <v>44376</v>
      </c>
      <c r="B140" s="4" t="s">
        <v>35</v>
      </c>
      <c r="C140" s="5">
        <v>4</v>
      </c>
      <c r="D140" s="5" t="s">
        <v>108</v>
      </c>
      <c r="E140" s="5" t="s">
        <v>106</v>
      </c>
      <c r="F140" s="6">
        <v>0</v>
      </c>
      <c r="G140" t="str">
        <f>VLOOKUP(InputData[[#This Row],[PRODUCT ID]],MasterData[],2)</f>
        <v>Product14</v>
      </c>
      <c r="H140" t="str">
        <f>VLOOKUP(InputData[[#This Row],[PRODUCT ID]],MasterData[],3)</f>
        <v>Category02</v>
      </c>
      <c r="I140" t="str">
        <f>VLOOKUP(InputData[[#This Row],[PRODUCT ID]],MasterData[],4)</f>
        <v>Kg</v>
      </c>
      <c r="J140" s="8">
        <f>VLOOKUP(InputData[[#This Row],[PRODUCT ID]],MasterData[],5)</f>
        <v>112</v>
      </c>
      <c r="K140" s="8">
        <f>VLOOKUP(InputData[[#This Row],[PRODUCT ID]],MasterData[],6)</f>
        <v>146.72</v>
      </c>
      <c r="L140" s="8">
        <f>InputData[[#This Row],[QUANTITY]]*InputData[[#This Row],[BUYING PRIZE]]</f>
        <v>448</v>
      </c>
      <c r="M140" s="8">
        <f>InputData[[#This Row],[QUANTITY]]*InputData[[#This Row],[SELLING PRICE]]*(1-InputData[[#This Row],[DISCOUNT %]])</f>
        <v>586.88</v>
      </c>
      <c r="N140" s="8">
        <f>InputData[[#This Row],[Total Selling Value]]-InputData[[#This Row],[Total Buying Value]]</f>
        <v>138.88</v>
      </c>
      <c r="O140">
        <f>DAY(InputData[[#This Row],[DATE]])</f>
        <v>29</v>
      </c>
      <c r="P140" t="str">
        <f>TEXT(InputData[[#This Row],[DATE]],"mmm")</f>
        <v>Jun</v>
      </c>
      <c r="Q140">
        <f>YEAR(InputData[[#This Row],[DATE]])</f>
        <v>2021</v>
      </c>
    </row>
    <row r="141" spans="1:17" x14ac:dyDescent="0.2">
      <c r="A141" s="3">
        <v>44378</v>
      </c>
      <c r="B141" s="4" t="s">
        <v>16</v>
      </c>
      <c r="C141" s="5">
        <v>11</v>
      </c>
      <c r="D141" s="5" t="s">
        <v>108</v>
      </c>
      <c r="E141" s="5" t="s">
        <v>107</v>
      </c>
      <c r="F141" s="6">
        <v>0</v>
      </c>
      <c r="G141" t="str">
        <f>VLOOKUP(InputData[[#This Row],[PRODUCT ID]],MasterData[],2)</f>
        <v>Product05</v>
      </c>
      <c r="H141" t="str">
        <f>VLOOKUP(InputData[[#This Row],[PRODUCT ID]],MasterData[],3)</f>
        <v>Category01</v>
      </c>
      <c r="I141" t="str">
        <f>VLOOKUP(InputData[[#This Row],[PRODUCT ID]],MasterData[],4)</f>
        <v>Ft</v>
      </c>
      <c r="J141" s="8">
        <f>VLOOKUP(InputData[[#This Row],[PRODUCT ID]],MasterData[],5)</f>
        <v>133</v>
      </c>
      <c r="K141" s="8">
        <f>VLOOKUP(InputData[[#This Row],[PRODUCT ID]],MasterData[],6)</f>
        <v>155.61000000000001</v>
      </c>
      <c r="L141" s="8">
        <f>InputData[[#This Row],[QUANTITY]]*InputData[[#This Row],[BUYING PRIZE]]</f>
        <v>1463</v>
      </c>
      <c r="M141" s="8">
        <f>InputData[[#This Row],[QUANTITY]]*InputData[[#This Row],[SELLING PRICE]]*(1-InputData[[#This Row],[DISCOUNT %]])</f>
        <v>1711.71</v>
      </c>
      <c r="N141" s="8">
        <f>InputData[[#This Row],[Total Selling Value]]-InputData[[#This Row],[Total Buying Value]]</f>
        <v>248.71000000000004</v>
      </c>
      <c r="O141">
        <f>DAY(InputData[[#This Row],[DATE]])</f>
        <v>1</v>
      </c>
      <c r="P141" t="str">
        <f>TEXT(InputData[[#This Row],[DATE]],"mmm")</f>
        <v>Jul</v>
      </c>
      <c r="Q141">
        <f>YEAR(InputData[[#This Row],[DATE]])</f>
        <v>2021</v>
      </c>
    </row>
    <row r="142" spans="1:17" x14ac:dyDescent="0.2">
      <c r="A142" s="3">
        <v>44379</v>
      </c>
      <c r="B142" s="4" t="s">
        <v>26</v>
      </c>
      <c r="C142" s="5">
        <v>11</v>
      </c>
      <c r="D142" s="5" t="s">
        <v>108</v>
      </c>
      <c r="E142" s="5" t="s">
        <v>107</v>
      </c>
      <c r="F142" s="6">
        <v>0</v>
      </c>
      <c r="G142" t="str">
        <f>VLOOKUP(InputData[[#This Row],[PRODUCT ID]],MasterData[],2)</f>
        <v>Product10</v>
      </c>
      <c r="H142" t="str">
        <f>VLOOKUP(InputData[[#This Row],[PRODUCT ID]],MasterData[],3)</f>
        <v>Category02</v>
      </c>
      <c r="I142" t="str">
        <f>VLOOKUP(InputData[[#This Row],[PRODUCT ID]],MasterData[],4)</f>
        <v>Ft</v>
      </c>
      <c r="J142" s="8">
        <f>VLOOKUP(InputData[[#This Row],[PRODUCT ID]],MasterData[],5)</f>
        <v>148</v>
      </c>
      <c r="K142" s="8">
        <f>VLOOKUP(InputData[[#This Row],[PRODUCT ID]],MasterData[],6)</f>
        <v>164.28</v>
      </c>
      <c r="L142" s="8">
        <f>InputData[[#This Row],[QUANTITY]]*InputData[[#This Row],[BUYING PRIZE]]</f>
        <v>1628</v>
      </c>
      <c r="M142" s="8">
        <f>InputData[[#This Row],[QUANTITY]]*InputData[[#This Row],[SELLING PRICE]]*(1-InputData[[#This Row],[DISCOUNT %]])</f>
        <v>1807.08</v>
      </c>
      <c r="N142" s="8">
        <f>InputData[[#This Row],[Total Selling Value]]-InputData[[#This Row],[Total Buying Value]]</f>
        <v>179.07999999999993</v>
      </c>
      <c r="O142">
        <f>DAY(InputData[[#This Row],[DATE]])</f>
        <v>2</v>
      </c>
      <c r="P142" t="str">
        <f>TEXT(InputData[[#This Row],[DATE]],"mmm")</f>
        <v>Jul</v>
      </c>
      <c r="Q142">
        <f>YEAR(InputData[[#This Row],[DATE]])</f>
        <v>2021</v>
      </c>
    </row>
    <row r="143" spans="1:17" x14ac:dyDescent="0.2">
      <c r="A143" s="3">
        <v>44380</v>
      </c>
      <c r="B143" s="4" t="s">
        <v>75</v>
      </c>
      <c r="C143" s="5">
        <v>9</v>
      </c>
      <c r="D143" s="5" t="s">
        <v>106</v>
      </c>
      <c r="E143" s="5" t="s">
        <v>107</v>
      </c>
      <c r="F143" s="6">
        <v>0</v>
      </c>
      <c r="G143" t="str">
        <f>VLOOKUP(InputData[[#This Row],[PRODUCT ID]],MasterData[],2)</f>
        <v>Product33</v>
      </c>
      <c r="H143" t="str">
        <f>VLOOKUP(InputData[[#This Row],[PRODUCT ID]],MasterData[],3)</f>
        <v>Category04</v>
      </c>
      <c r="I143" t="str">
        <f>VLOOKUP(InputData[[#This Row],[PRODUCT ID]],MasterData[],4)</f>
        <v>Kg</v>
      </c>
      <c r="J143" s="8">
        <f>VLOOKUP(InputData[[#This Row],[PRODUCT ID]],MasterData[],5)</f>
        <v>95</v>
      </c>
      <c r="K143" s="8">
        <f>VLOOKUP(InputData[[#This Row],[PRODUCT ID]],MasterData[],6)</f>
        <v>119.7</v>
      </c>
      <c r="L143" s="8">
        <f>InputData[[#This Row],[QUANTITY]]*InputData[[#This Row],[BUYING PRIZE]]</f>
        <v>855</v>
      </c>
      <c r="M143" s="8">
        <f>InputData[[#This Row],[QUANTITY]]*InputData[[#This Row],[SELLING PRICE]]*(1-InputData[[#This Row],[DISCOUNT %]])</f>
        <v>1077.3</v>
      </c>
      <c r="N143" s="8">
        <f>InputData[[#This Row],[Total Selling Value]]-InputData[[#This Row],[Total Buying Value]]</f>
        <v>222.29999999999995</v>
      </c>
      <c r="O143">
        <f>DAY(InputData[[#This Row],[DATE]])</f>
        <v>3</v>
      </c>
      <c r="P143" t="str">
        <f>TEXT(InputData[[#This Row],[DATE]],"mmm")</f>
        <v>Jul</v>
      </c>
      <c r="Q143">
        <f>YEAR(InputData[[#This Row],[DATE]])</f>
        <v>2021</v>
      </c>
    </row>
    <row r="144" spans="1:17" x14ac:dyDescent="0.2">
      <c r="A144" s="3">
        <v>44380</v>
      </c>
      <c r="B144" s="4" t="s">
        <v>12</v>
      </c>
      <c r="C144" s="5">
        <v>8</v>
      </c>
      <c r="D144" s="5" t="s">
        <v>106</v>
      </c>
      <c r="E144" s="5" t="s">
        <v>107</v>
      </c>
      <c r="F144" s="6">
        <v>0</v>
      </c>
      <c r="G144" t="str">
        <f>VLOOKUP(InputData[[#This Row],[PRODUCT ID]],MasterData[],2)</f>
        <v>Product03</v>
      </c>
      <c r="H144" t="str">
        <f>VLOOKUP(InputData[[#This Row],[PRODUCT ID]],MasterData[],3)</f>
        <v>Category01</v>
      </c>
      <c r="I144" t="str">
        <f>VLOOKUP(InputData[[#This Row],[PRODUCT ID]],MasterData[],4)</f>
        <v>Kg</v>
      </c>
      <c r="J144" s="8">
        <f>VLOOKUP(InputData[[#This Row],[PRODUCT ID]],MasterData[],5)</f>
        <v>71</v>
      </c>
      <c r="K144" s="8">
        <f>VLOOKUP(InputData[[#This Row],[PRODUCT ID]],MasterData[],6)</f>
        <v>80.94</v>
      </c>
      <c r="L144" s="8">
        <f>InputData[[#This Row],[QUANTITY]]*InputData[[#This Row],[BUYING PRIZE]]</f>
        <v>568</v>
      </c>
      <c r="M144" s="8">
        <f>InputData[[#This Row],[QUANTITY]]*InputData[[#This Row],[SELLING PRICE]]*(1-InputData[[#This Row],[DISCOUNT %]])</f>
        <v>647.52</v>
      </c>
      <c r="N144" s="8">
        <f>InputData[[#This Row],[Total Selling Value]]-InputData[[#This Row],[Total Buying Value]]</f>
        <v>79.519999999999982</v>
      </c>
      <c r="O144">
        <f>DAY(InputData[[#This Row],[DATE]])</f>
        <v>3</v>
      </c>
      <c r="P144" t="str">
        <f>TEXT(InputData[[#This Row],[DATE]],"mmm")</f>
        <v>Jul</v>
      </c>
      <c r="Q144">
        <f>YEAR(InputData[[#This Row],[DATE]])</f>
        <v>2021</v>
      </c>
    </row>
    <row r="145" spans="1:17" x14ac:dyDescent="0.2">
      <c r="A145" s="3">
        <v>44382</v>
      </c>
      <c r="B145" s="4" t="s">
        <v>10</v>
      </c>
      <c r="C145" s="5">
        <v>8</v>
      </c>
      <c r="D145" s="5" t="s">
        <v>108</v>
      </c>
      <c r="E145" s="5" t="s">
        <v>106</v>
      </c>
      <c r="F145" s="6">
        <v>0</v>
      </c>
      <c r="G145" t="str">
        <f>VLOOKUP(InputData[[#This Row],[PRODUCT ID]],MasterData[],2)</f>
        <v>Product02</v>
      </c>
      <c r="H145" t="str">
        <f>VLOOKUP(InputData[[#This Row],[PRODUCT ID]],MasterData[],3)</f>
        <v>Category01</v>
      </c>
      <c r="I145" t="str">
        <f>VLOOKUP(InputData[[#This Row],[PRODUCT ID]],MasterData[],4)</f>
        <v>Kg</v>
      </c>
      <c r="J145" s="8">
        <f>VLOOKUP(InputData[[#This Row],[PRODUCT ID]],MasterData[],5)</f>
        <v>105</v>
      </c>
      <c r="K145" s="8">
        <f>VLOOKUP(InputData[[#This Row],[PRODUCT ID]],MasterData[],6)</f>
        <v>142.80000000000001</v>
      </c>
      <c r="L145" s="8">
        <f>InputData[[#This Row],[QUANTITY]]*InputData[[#This Row],[BUYING PRIZE]]</f>
        <v>840</v>
      </c>
      <c r="M145" s="8">
        <f>InputData[[#This Row],[QUANTITY]]*InputData[[#This Row],[SELLING PRICE]]*(1-InputData[[#This Row],[DISCOUNT %]])</f>
        <v>1142.4000000000001</v>
      </c>
      <c r="N145" s="8">
        <f>InputData[[#This Row],[Total Selling Value]]-InputData[[#This Row],[Total Buying Value]]</f>
        <v>302.40000000000009</v>
      </c>
      <c r="O145">
        <f>DAY(InputData[[#This Row],[DATE]])</f>
        <v>5</v>
      </c>
      <c r="P145" t="str">
        <f>TEXT(InputData[[#This Row],[DATE]],"mmm")</f>
        <v>Jul</v>
      </c>
      <c r="Q145">
        <f>YEAR(InputData[[#This Row],[DATE]])</f>
        <v>2021</v>
      </c>
    </row>
    <row r="146" spans="1:17" x14ac:dyDescent="0.2">
      <c r="A146" s="3">
        <v>44383</v>
      </c>
      <c r="B146" s="4" t="s">
        <v>92</v>
      </c>
      <c r="C146" s="5">
        <v>15</v>
      </c>
      <c r="D146" s="5" t="s">
        <v>108</v>
      </c>
      <c r="E146" s="5" t="s">
        <v>107</v>
      </c>
      <c r="F146" s="6">
        <v>0</v>
      </c>
      <c r="G146" t="str">
        <f>VLOOKUP(InputData[[#This Row],[PRODUCT ID]],MasterData[],2)</f>
        <v>Product41</v>
      </c>
      <c r="H146" t="str">
        <f>VLOOKUP(InputData[[#This Row],[PRODUCT ID]],MasterData[],3)</f>
        <v>Category05</v>
      </c>
      <c r="I146" t="str">
        <f>VLOOKUP(InputData[[#This Row],[PRODUCT ID]],MasterData[],4)</f>
        <v>Ft</v>
      </c>
      <c r="J146" s="8">
        <f>VLOOKUP(InputData[[#This Row],[PRODUCT ID]],MasterData[],5)</f>
        <v>138</v>
      </c>
      <c r="K146" s="8">
        <f>VLOOKUP(InputData[[#This Row],[PRODUCT ID]],MasterData[],6)</f>
        <v>173.88</v>
      </c>
      <c r="L146" s="8">
        <f>InputData[[#This Row],[QUANTITY]]*InputData[[#This Row],[BUYING PRIZE]]</f>
        <v>2070</v>
      </c>
      <c r="M146" s="8">
        <f>InputData[[#This Row],[QUANTITY]]*InputData[[#This Row],[SELLING PRICE]]*(1-InputData[[#This Row],[DISCOUNT %]])</f>
        <v>2608.1999999999998</v>
      </c>
      <c r="N146" s="8">
        <f>InputData[[#This Row],[Total Selling Value]]-InputData[[#This Row],[Total Buying Value]]</f>
        <v>538.19999999999982</v>
      </c>
      <c r="O146">
        <f>DAY(InputData[[#This Row],[DATE]])</f>
        <v>6</v>
      </c>
      <c r="P146" t="str">
        <f>TEXT(InputData[[#This Row],[DATE]],"mmm")</f>
        <v>Jul</v>
      </c>
      <c r="Q146">
        <f>YEAR(InputData[[#This Row],[DATE]])</f>
        <v>2021</v>
      </c>
    </row>
    <row r="147" spans="1:17" x14ac:dyDescent="0.2">
      <c r="A147" s="3">
        <v>44385</v>
      </c>
      <c r="B147" s="4" t="s">
        <v>14</v>
      </c>
      <c r="C147" s="5">
        <v>10</v>
      </c>
      <c r="D147" s="5" t="s">
        <v>108</v>
      </c>
      <c r="E147" s="5" t="s">
        <v>106</v>
      </c>
      <c r="F147" s="6">
        <v>0</v>
      </c>
      <c r="G147" t="str">
        <f>VLOOKUP(InputData[[#This Row],[PRODUCT ID]],MasterData[],2)</f>
        <v>Product04</v>
      </c>
      <c r="H147" t="str">
        <f>VLOOKUP(InputData[[#This Row],[PRODUCT ID]],MasterData[],3)</f>
        <v>Category01</v>
      </c>
      <c r="I147" t="str">
        <f>VLOOKUP(InputData[[#This Row],[PRODUCT ID]],MasterData[],4)</f>
        <v>Lt</v>
      </c>
      <c r="J147" s="8">
        <f>VLOOKUP(InputData[[#This Row],[PRODUCT ID]],MasterData[],5)</f>
        <v>44</v>
      </c>
      <c r="K147" s="8">
        <f>VLOOKUP(InputData[[#This Row],[PRODUCT ID]],MasterData[],6)</f>
        <v>48.84</v>
      </c>
      <c r="L147" s="8">
        <f>InputData[[#This Row],[QUANTITY]]*InputData[[#This Row],[BUYING PRIZE]]</f>
        <v>440</v>
      </c>
      <c r="M147" s="8">
        <f>InputData[[#This Row],[QUANTITY]]*InputData[[#This Row],[SELLING PRICE]]*(1-InputData[[#This Row],[DISCOUNT %]])</f>
        <v>488.40000000000003</v>
      </c>
      <c r="N147" s="8">
        <f>InputData[[#This Row],[Total Selling Value]]-InputData[[#This Row],[Total Buying Value]]</f>
        <v>48.400000000000034</v>
      </c>
      <c r="O147">
        <f>DAY(InputData[[#This Row],[DATE]])</f>
        <v>8</v>
      </c>
      <c r="P147" t="str">
        <f>TEXT(InputData[[#This Row],[DATE]],"mmm")</f>
        <v>Jul</v>
      </c>
      <c r="Q147">
        <f>YEAR(InputData[[#This Row],[DATE]])</f>
        <v>2021</v>
      </c>
    </row>
    <row r="148" spans="1:17" x14ac:dyDescent="0.2">
      <c r="A148" s="3">
        <v>44387</v>
      </c>
      <c r="B148" s="4" t="s">
        <v>77</v>
      </c>
      <c r="C148" s="5">
        <v>6</v>
      </c>
      <c r="D148" s="5" t="s">
        <v>105</v>
      </c>
      <c r="E148" s="5" t="s">
        <v>107</v>
      </c>
      <c r="F148" s="6">
        <v>0</v>
      </c>
      <c r="G148" t="str">
        <f>VLOOKUP(InputData[[#This Row],[PRODUCT ID]],MasterData[],2)</f>
        <v>Product34</v>
      </c>
      <c r="H148" t="str">
        <f>VLOOKUP(InputData[[#This Row],[PRODUCT ID]],MasterData[],3)</f>
        <v>Category04</v>
      </c>
      <c r="I148" t="str">
        <f>VLOOKUP(InputData[[#This Row],[PRODUCT ID]],MasterData[],4)</f>
        <v>Lt</v>
      </c>
      <c r="J148" s="8">
        <f>VLOOKUP(InputData[[#This Row],[PRODUCT ID]],MasterData[],5)</f>
        <v>55</v>
      </c>
      <c r="K148" s="8">
        <f>VLOOKUP(InputData[[#This Row],[PRODUCT ID]],MasterData[],6)</f>
        <v>58.3</v>
      </c>
      <c r="L148" s="8">
        <f>InputData[[#This Row],[QUANTITY]]*InputData[[#This Row],[BUYING PRIZE]]</f>
        <v>330</v>
      </c>
      <c r="M148" s="8">
        <f>InputData[[#This Row],[QUANTITY]]*InputData[[#This Row],[SELLING PRICE]]*(1-InputData[[#This Row],[DISCOUNT %]])</f>
        <v>349.79999999999995</v>
      </c>
      <c r="N148" s="8">
        <f>InputData[[#This Row],[Total Selling Value]]-InputData[[#This Row],[Total Buying Value]]</f>
        <v>19.799999999999955</v>
      </c>
      <c r="O148">
        <f>DAY(InputData[[#This Row],[DATE]])</f>
        <v>10</v>
      </c>
      <c r="P148" t="str">
        <f>TEXT(InputData[[#This Row],[DATE]],"mmm")</f>
        <v>Jul</v>
      </c>
      <c r="Q148">
        <f>YEAR(InputData[[#This Row],[DATE]])</f>
        <v>2021</v>
      </c>
    </row>
    <row r="149" spans="1:17" x14ac:dyDescent="0.2">
      <c r="A149" s="3">
        <v>44388</v>
      </c>
      <c r="B149" s="4" t="s">
        <v>24</v>
      </c>
      <c r="C149" s="5">
        <v>4</v>
      </c>
      <c r="D149" s="5" t="s">
        <v>105</v>
      </c>
      <c r="E149" s="5" t="s">
        <v>106</v>
      </c>
      <c r="F149" s="6">
        <v>0</v>
      </c>
      <c r="G149" t="str">
        <f>VLOOKUP(InputData[[#This Row],[PRODUCT ID]],MasterData[],2)</f>
        <v>Product09</v>
      </c>
      <c r="H149" t="str">
        <f>VLOOKUP(InputData[[#This Row],[PRODUCT ID]],MasterData[],3)</f>
        <v>Category01</v>
      </c>
      <c r="I149" t="str">
        <f>VLOOKUP(InputData[[#This Row],[PRODUCT ID]],MasterData[],4)</f>
        <v>No.</v>
      </c>
      <c r="J149" s="8">
        <f>VLOOKUP(InputData[[#This Row],[PRODUCT ID]],MasterData[],5)</f>
        <v>6</v>
      </c>
      <c r="K149" s="8">
        <f>VLOOKUP(InputData[[#This Row],[PRODUCT ID]],MasterData[],6)</f>
        <v>7.8599999999999994</v>
      </c>
      <c r="L149" s="8">
        <f>InputData[[#This Row],[QUANTITY]]*InputData[[#This Row],[BUYING PRIZE]]</f>
        <v>24</v>
      </c>
      <c r="M149" s="8">
        <f>InputData[[#This Row],[QUANTITY]]*InputData[[#This Row],[SELLING PRICE]]*(1-InputData[[#This Row],[DISCOUNT %]])</f>
        <v>31.439999999999998</v>
      </c>
      <c r="N149" s="8">
        <f>InputData[[#This Row],[Total Selling Value]]-InputData[[#This Row],[Total Buying Value]]</f>
        <v>7.4399999999999977</v>
      </c>
      <c r="O149">
        <f>DAY(InputData[[#This Row],[DATE]])</f>
        <v>11</v>
      </c>
      <c r="P149" t="str">
        <f>TEXT(InputData[[#This Row],[DATE]],"mmm")</f>
        <v>Jul</v>
      </c>
      <c r="Q149">
        <f>YEAR(InputData[[#This Row],[DATE]])</f>
        <v>2021</v>
      </c>
    </row>
    <row r="150" spans="1:17" x14ac:dyDescent="0.2">
      <c r="A150" s="3">
        <v>44390</v>
      </c>
      <c r="B150" s="4" t="s">
        <v>45</v>
      </c>
      <c r="C150" s="5">
        <v>1</v>
      </c>
      <c r="D150" s="5" t="s">
        <v>108</v>
      </c>
      <c r="E150" s="5" t="s">
        <v>107</v>
      </c>
      <c r="F150" s="6">
        <v>0</v>
      </c>
      <c r="G150" t="str">
        <f>VLOOKUP(InputData[[#This Row],[PRODUCT ID]],MasterData[],2)</f>
        <v>Product19</v>
      </c>
      <c r="H150" t="str">
        <f>VLOOKUP(InputData[[#This Row],[PRODUCT ID]],MasterData[],3)</f>
        <v>Category02</v>
      </c>
      <c r="I150" t="str">
        <f>VLOOKUP(InputData[[#This Row],[PRODUCT ID]],MasterData[],4)</f>
        <v>Ft</v>
      </c>
      <c r="J150" s="8">
        <f>VLOOKUP(InputData[[#This Row],[PRODUCT ID]],MasterData[],5)</f>
        <v>150</v>
      </c>
      <c r="K150" s="8">
        <f>VLOOKUP(InputData[[#This Row],[PRODUCT ID]],MasterData[],6)</f>
        <v>210</v>
      </c>
      <c r="L150" s="8">
        <f>InputData[[#This Row],[QUANTITY]]*InputData[[#This Row],[BUYING PRIZE]]</f>
        <v>150</v>
      </c>
      <c r="M150" s="8">
        <f>InputData[[#This Row],[QUANTITY]]*InputData[[#This Row],[SELLING PRICE]]*(1-InputData[[#This Row],[DISCOUNT %]])</f>
        <v>210</v>
      </c>
      <c r="N150" s="8">
        <f>InputData[[#This Row],[Total Selling Value]]-InputData[[#This Row],[Total Buying Value]]</f>
        <v>60</v>
      </c>
      <c r="O150">
        <f>DAY(InputData[[#This Row],[DATE]])</f>
        <v>13</v>
      </c>
      <c r="P150" t="str">
        <f>TEXT(InputData[[#This Row],[DATE]],"mmm")</f>
        <v>Jul</v>
      </c>
      <c r="Q150">
        <f>YEAR(InputData[[#This Row],[DATE]])</f>
        <v>2021</v>
      </c>
    </row>
    <row r="151" spans="1:17" x14ac:dyDescent="0.2">
      <c r="A151" s="3">
        <v>44393</v>
      </c>
      <c r="B151" s="4" t="s">
        <v>54</v>
      </c>
      <c r="C151" s="5">
        <v>8</v>
      </c>
      <c r="D151" s="5" t="s">
        <v>105</v>
      </c>
      <c r="E151" s="5" t="s">
        <v>107</v>
      </c>
      <c r="F151" s="6">
        <v>0</v>
      </c>
      <c r="G151" t="str">
        <f>VLOOKUP(InputData[[#This Row],[PRODUCT ID]],MasterData[],2)</f>
        <v>Product23</v>
      </c>
      <c r="H151" t="str">
        <f>VLOOKUP(InputData[[#This Row],[PRODUCT ID]],MasterData[],3)</f>
        <v>Category03</v>
      </c>
      <c r="I151" t="str">
        <f>VLOOKUP(InputData[[#This Row],[PRODUCT ID]],MasterData[],4)</f>
        <v>Ft</v>
      </c>
      <c r="J151" s="8">
        <f>VLOOKUP(InputData[[#This Row],[PRODUCT ID]],MasterData[],5)</f>
        <v>141</v>
      </c>
      <c r="K151" s="8">
        <f>VLOOKUP(InputData[[#This Row],[PRODUCT ID]],MasterData[],6)</f>
        <v>149.46</v>
      </c>
      <c r="L151" s="8">
        <f>InputData[[#This Row],[QUANTITY]]*InputData[[#This Row],[BUYING PRIZE]]</f>
        <v>1128</v>
      </c>
      <c r="M151" s="8">
        <f>InputData[[#This Row],[QUANTITY]]*InputData[[#This Row],[SELLING PRICE]]*(1-InputData[[#This Row],[DISCOUNT %]])</f>
        <v>1195.68</v>
      </c>
      <c r="N151" s="8">
        <f>InputData[[#This Row],[Total Selling Value]]-InputData[[#This Row],[Total Buying Value]]</f>
        <v>67.680000000000064</v>
      </c>
      <c r="O151">
        <f>DAY(InputData[[#This Row],[DATE]])</f>
        <v>16</v>
      </c>
      <c r="P151" t="str">
        <f>TEXT(InputData[[#This Row],[DATE]],"mmm")</f>
        <v>Jul</v>
      </c>
      <c r="Q151">
        <f>YEAR(InputData[[#This Row],[DATE]])</f>
        <v>2021</v>
      </c>
    </row>
    <row r="152" spans="1:17" x14ac:dyDescent="0.2">
      <c r="A152" s="3">
        <v>44395</v>
      </c>
      <c r="B152" s="4" t="s">
        <v>63</v>
      </c>
      <c r="C152" s="5">
        <v>14</v>
      </c>
      <c r="D152" s="5" t="s">
        <v>106</v>
      </c>
      <c r="E152" s="5" t="s">
        <v>106</v>
      </c>
      <c r="F152" s="6">
        <v>0</v>
      </c>
      <c r="G152" t="str">
        <f>VLOOKUP(InputData[[#This Row],[PRODUCT ID]],MasterData[],2)</f>
        <v>Product27</v>
      </c>
      <c r="H152" t="str">
        <f>VLOOKUP(InputData[[#This Row],[PRODUCT ID]],MasterData[],3)</f>
        <v>Category04</v>
      </c>
      <c r="I152" t="str">
        <f>VLOOKUP(InputData[[#This Row],[PRODUCT ID]],MasterData[],4)</f>
        <v>Lt</v>
      </c>
      <c r="J152" s="8">
        <f>VLOOKUP(InputData[[#This Row],[PRODUCT ID]],MasterData[],5)</f>
        <v>48</v>
      </c>
      <c r="K152" s="8">
        <f>VLOOKUP(InputData[[#This Row],[PRODUCT ID]],MasterData[],6)</f>
        <v>57.120000000000005</v>
      </c>
      <c r="L152" s="8">
        <f>InputData[[#This Row],[QUANTITY]]*InputData[[#This Row],[BUYING PRIZE]]</f>
        <v>672</v>
      </c>
      <c r="M152" s="8">
        <f>InputData[[#This Row],[QUANTITY]]*InputData[[#This Row],[SELLING PRICE]]*(1-InputData[[#This Row],[DISCOUNT %]])</f>
        <v>799.68000000000006</v>
      </c>
      <c r="N152" s="8">
        <f>InputData[[#This Row],[Total Selling Value]]-InputData[[#This Row],[Total Buying Value]]</f>
        <v>127.68000000000006</v>
      </c>
      <c r="O152">
        <f>DAY(InputData[[#This Row],[DATE]])</f>
        <v>18</v>
      </c>
      <c r="P152" t="str">
        <f>TEXT(InputData[[#This Row],[DATE]],"mmm")</f>
        <v>Jul</v>
      </c>
      <c r="Q152">
        <f>YEAR(InputData[[#This Row],[DATE]])</f>
        <v>2021</v>
      </c>
    </row>
    <row r="153" spans="1:17" x14ac:dyDescent="0.2">
      <c r="A153" s="3">
        <v>44397</v>
      </c>
      <c r="B153" s="4" t="s">
        <v>86</v>
      </c>
      <c r="C153" s="5">
        <v>11</v>
      </c>
      <c r="D153" s="5" t="s">
        <v>106</v>
      </c>
      <c r="E153" s="5" t="s">
        <v>106</v>
      </c>
      <c r="F153" s="6">
        <v>0</v>
      </c>
      <c r="G153" t="str">
        <f>VLOOKUP(InputData[[#This Row],[PRODUCT ID]],MasterData[],2)</f>
        <v>Product38</v>
      </c>
      <c r="H153" t="str">
        <f>VLOOKUP(InputData[[#This Row],[PRODUCT ID]],MasterData[],3)</f>
        <v>Category05</v>
      </c>
      <c r="I153" t="str">
        <f>VLOOKUP(InputData[[#This Row],[PRODUCT ID]],MasterData[],4)</f>
        <v>Kg</v>
      </c>
      <c r="J153" s="8">
        <f>VLOOKUP(InputData[[#This Row],[PRODUCT ID]],MasterData[],5)</f>
        <v>72</v>
      </c>
      <c r="K153" s="8">
        <f>VLOOKUP(InputData[[#This Row],[PRODUCT ID]],MasterData[],6)</f>
        <v>79.92</v>
      </c>
      <c r="L153" s="8">
        <f>InputData[[#This Row],[QUANTITY]]*InputData[[#This Row],[BUYING PRIZE]]</f>
        <v>792</v>
      </c>
      <c r="M153" s="8">
        <f>InputData[[#This Row],[QUANTITY]]*InputData[[#This Row],[SELLING PRICE]]*(1-InputData[[#This Row],[DISCOUNT %]])</f>
        <v>879.12</v>
      </c>
      <c r="N153" s="8">
        <f>InputData[[#This Row],[Total Selling Value]]-InputData[[#This Row],[Total Buying Value]]</f>
        <v>87.12</v>
      </c>
      <c r="O153">
        <f>DAY(InputData[[#This Row],[DATE]])</f>
        <v>20</v>
      </c>
      <c r="P153" t="str">
        <f>TEXT(InputData[[#This Row],[DATE]],"mmm")</f>
        <v>Jul</v>
      </c>
      <c r="Q153">
        <f>YEAR(InputData[[#This Row],[DATE]])</f>
        <v>2021</v>
      </c>
    </row>
    <row r="154" spans="1:17" x14ac:dyDescent="0.2">
      <c r="A154" s="3">
        <v>44397</v>
      </c>
      <c r="B154" s="4" t="s">
        <v>96</v>
      </c>
      <c r="C154" s="5">
        <v>5</v>
      </c>
      <c r="D154" s="5" t="s">
        <v>108</v>
      </c>
      <c r="E154" s="5" t="s">
        <v>106</v>
      </c>
      <c r="F154" s="6">
        <v>0</v>
      </c>
      <c r="G154" t="str">
        <f>VLOOKUP(InputData[[#This Row],[PRODUCT ID]],MasterData[],2)</f>
        <v>Product43</v>
      </c>
      <c r="H154" t="str">
        <f>VLOOKUP(InputData[[#This Row],[PRODUCT ID]],MasterData[],3)</f>
        <v>Category05</v>
      </c>
      <c r="I154" t="str">
        <f>VLOOKUP(InputData[[#This Row],[PRODUCT ID]],MasterData[],4)</f>
        <v>Kg</v>
      </c>
      <c r="J154" s="8">
        <f>VLOOKUP(InputData[[#This Row],[PRODUCT ID]],MasterData[],5)</f>
        <v>67</v>
      </c>
      <c r="K154" s="8">
        <f>VLOOKUP(InputData[[#This Row],[PRODUCT ID]],MasterData[],6)</f>
        <v>83.08</v>
      </c>
      <c r="L154" s="8">
        <f>InputData[[#This Row],[QUANTITY]]*InputData[[#This Row],[BUYING PRIZE]]</f>
        <v>335</v>
      </c>
      <c r="M154" s="8">
        <f>InputData[[#This Row],[QUANTITY]]*InputData[[#This Row],[SELLING PRICE]]*(1-InputData[[#This Row],[DISCOUNT %]])</f>
        <v>415.4</v>
      </c>
      <c r="N154" s="8">
        <f>InputData[[#This Row],[Total Selling Value]]-InputData[[#This Row],[Total Buying Value]]</f>
        <v>80.399999999999977</v>
      </c>
      <c r="O154">
        <f>DAY(InputData[[#This Row],[DATE]])</f>
        <v>20</v>
      </c>
      <c r="P154" t="str">
        <f>TEXT(InputData[[#This Row],[DATE]],"mmm")</f>
        <v>Jul</v>
      </c>
      <c r="Q154">
        <f>YEAR(InputData[[#This Row],[DATE]])</f>
        <v>2021</v>
      </c>
    </row>
    <row r="155" spans="1:17" x14ac:dyDescent="0.2">
      <c r="A155" s="3">
        <v>44398</v>
      </c>
      <c r="B155" s="4" t="s">
        <v>67</v>
      </c>
      <c r="C155" s="5">
        <v>15</v>
      </c>
      <c r="D155" s="5" t="s">
        <v>108</v>
      </c>
      <c r="E155" s="5" t="s">
        <v>106</v>
      </c>
      <c r="F155" s="6">
        <v>0</v>
      </c>
      <c r="G155" t="str">
        <f>VLOOKUP(InputData[[#This Row],[PRODUCT ID]],MasterData[],2)</f>
        <v>Product29</v>
      </c>
      <c r="H155" t="str">
        <f>VLOOKUP(InputData[[#This Row],[PRODUCT ID]],MasterData[],3)</f>
        <v>Category04</v>
      </c>
      <c r="I155" t="str">
        <f>VLOOKUP(InputData[[#This Row],[PRODUCT ID]],MasterData[],4)</f>
        <v>Lt</v>
      </c>
      <c r="J155" s="8">
        <f>VLOOKUP(InputData[[#This Row],[PRODUCT ID]],MasterData[],5)</f>
        <v>47</v>
      </c>
      <c r="K155" s="8">
        <f>VLOOKUP(InputData[[#This Row],[PRODUCT ID]],MasterData[],6)</f>
        <v>53.11</v>
      </c>
      <c r="L155" s="8">
        <f>InputData[[#This Row],[QUANTITY]]*InputData[[#This Row],[BUYING PRIZE]]</f>
        <v>705</v>
      </c>
      <c r="M155" s="8">
        <f>InputData[[#This Row],[QUANTITY]]*InputData[[#This Row],[SELLING PRICE]]*(1-InputData[[#This Row],[DISCOUNT %]])</f>
        <v>796.65</v>
      </c>
      <c r="N155" s="8">
        <f>InputData[[#This Row],[Total Selling Value]]-InputData[[#This Row],[Total Buying Value]]</f>
        <v>91.649999999999977</v>
      </c>
      <c r="O155">
        <f>DAY(InputData[[#This Row],[DATE]])</f>
        <v>21</v>
      </c>
      <c r="P155" t="str">
        <f>TEXT(InputData[[#This Row],[DATE]],"mmm")</f>
        <v>Jul</v>
      </c>
      <c r="Q155">
        <f>YEAR(InputData[[#This Row],[DATE]])</f>
        <v>2021</v>
      </c>
    </row>
    <row r="156" spans="1:17" x14ac:dyDescent="0.2">
      <c r="A156" s="3">
        <v>44399</v>
      </c>
      <c r="B156" s="4" t="s">
        <v>60</v>
      </c>
      <c r="C156" s="5">
        <v>3</v>
      </c>
      <c r="D156" s="5" t="s">
        <v>105</v>
      </c>
      <c r="E156" s="5" t="s">
        <v>107</v>
      </c>
      <c r="F156" s="6">
        <v>0</v>
      </c>
      <c r="G156" t="str">
        <f>VLOOKUP(InputData[[#This Row],[PRODUCT ID]],MasterData[],2)</f>
        <v>Product26</v>
      </c>
      <c r="H156" t="str">
        <f>VLOOKUP(InputData[[#This Row],[PRODUCT ID]],MasterData[],3)</f>
        <v>Category04</v>
      </c>
      <c r="I156" t="str">
        <f>VLOOKUP(InputData[[#This Row],[PRODUCT ID]],MasterData[],4)</f>
        <v>No.</v>
      </c>
      <c r="J156" s="8">
        <f>VLOOKUP(InputData[[#This Row],[PRODUCT ID]],MasterData[],5)</f>
        <v>18</v>
      </c>
      <c r="K156" s="8">
        <f>VLOOKUP(InputData[[#This Row],[PRODUCT ID]],MasterData[],6)</f>
        <v>24.66</v>
      </c>
      <c r="L156" s="8">
        <f>InputData[[#This Row],[QUANTITY]]*InputData[[#This Row],[BUYING PRIZE]]</f>
        <v>54</v>
      </c>
      <c r="M156" s="8">
        <f>InputData[[#This Row],[QUANTITY]]*InputData[[#This Row],[SELLING PRICE]]*(1-InputData[[#This Row],[DISCOUNT %]])</f>
        <v>73.98</v>
      </c>
      <c r="N156" s="8">
        <f>InputData[[#This Row],[Total Selling Value]]-InputData[[#This Row],[Total Buying Value]]</f>
        <v>19.980000000000004</v>
      </c>
      <c r="O156">
        <f>DAY(InputData[[#This Row],[DATE]])</f>
        <v>22</v>
      </c>
      <c r="P156" t="str">
        <f>TEXT(InputData[[#This Row],[DATE]],"mmm")</f>
        <v>Jul</v>
      </c>
      <c r="Q156">
        <f>YEAR(InputData[[#This Row],[DATE]])</f>
        <v>2021</v>
      </c>
    </row>
    <row r="157" spans="1:17" x14ac:dyDescent="0.2">
      <c r="A157" s="3">
        <v>44399</v>
      </c>
      <c r="B157" s="4" t="s">
        <v>56</v>
      </c>
      <c r="C157" s="5">
        <v>14</v>
      </c>
      <c r="D157" s="5" t="s">
        <v>106</v>
      </c>
      <c r="E157" s="5" t="s">
        <v>107</v>
      </c>
      <c r="F157" s="6">
        <v>0</v>
      </c>
      <c r="G157" t="str">
        <f>VLOOKUP(InputData[[#This Row],[PRODUCT ID]],MasterData[],2)</f>
        <v>Product24</v>
      </c>
      <c r="H157" t="str">
        <f>VLOOKUP(InputData[[#This Row],[PRODUCT ID]],MasterData[],3)</f>
        <v>Category03</v>
      </c>
      <c r="I157" t="str">
        <f>VLOOKUP(InputData[[#This Row],[PRODUCT ID]],MasterData[],4)</f>
        <v>Ft</v>
      </c>
      <c r="J157" s="8">
        <f>VLOOKUP(InputData[[#This Row],[PRODUCT ID]],MasterData[],5)</f>
        <v>144</v>
      </c>
      <c r="K157" s="8">
        <f>VLOOKUP(InputData[[#This Row],[PRODUCT ID]],MasterData[],6)</f>
        <v>156.96</v>
      </c>
      <c r="L157" s="8">
        <f>InputData[[#This Row],[QUANTITY]]*InputData[[#This Row],[BUYING PRIZE]]</f>
        <v>2016</v>
      </c>
      <c r="M157" s="8">
        <f>InputData[[#This Row],[QUANTITY]]*InputData[[#This Row],[SELLING PRICE]]*(1-InputData[[#This Row],[DISCOUNT %]])</f>
        <v>2197.44</v>
      </c>
      <c r="N157" s="8">
        <f>InputData[[#This Row],[Total Selling Value]]-InputData[[#This Row],[Total Buying Value]]</f>
        <v>181.44000000000005</v>
      </c>
      <c r="O157">
        <f>DAY(InputData[[#This Row],[DATE]])</f>
        <v>22</v>
      </c>
      <c r="P157" t="str">
        <f>TEXT(InputData[[#This Row],[DATE]],"mmm")</f>
        <v>Jul</v>
      </c>
      <c r="Q157">
        <f>YEAR(InputData[[#This Row],[DATE]])</f>
        <v>2021</v>
      </c>
    </row>
    <row r="158" spans="1:17" x14ac:dyDescent="0.2">
      <c r="A158" s="3">
        <v>44400</v>
      </c>
      <c r="B158" s="4" t="s">
        <v>81</v>
      </c>
      <c r="C158" s="5">
        <v>7</v>
      </c>
      <c r="D158" s="5" t="s">
        <v>105</v>
      </c>
      <c r="E158" s="5" t="s">
        <v>106</v>
      </c>
      <c r="F158" s="6">
        <v>0</v>
      </c>
      <c r="G158" t="str">
        <f>VLOOKUP(InputData[[#This Row],[PRODUCT ID]],MasterData[],2)</f>
        <v>Product36</v>
      </c>
      <c r="H158" t="str">
        <f>VLOOKUP(InputData[[#This Row],[PRODUCT ID]],MasterData[],3)</f>
        <v>Category04</v>
      </c>
      <c r="I158" t="str">
        <f>VLOOKUP(InputData[[#This Row],[PRODUCT ID]],MasterData[],4)</f>
        <v>Kg</v>
      </c>
      <c r="J158" s="8">
        <f>VLOOKUP(InputData[[#This Row],[PRODUCT ID]],MasterData[],5)</f>
        <v>90</v>
      </c>
      <c r="K158" s="8">
        <f>VLOOKUP(InputData[[#This Row],[PRODUCT ID]],MasterData[],6)</f>
        <v>96.3</v>
      </c>
      <c r="L158" s="8">
        <f>InputData[[#This Row],[QUANTITY]]*InputData[[#This Row],[BUYING PRIZE]]</f>
        <v>630</v>
      </c>
      <c r="M158" s="8">
        <f>InputData[[#This Row],[QUANTITY]]*InputData[[#This Row],[SELLING PRICE]]*(1-InputData[[#This Row],[DISCOUNT %]])</f>
        <v>674.1</v>
      </c>
      <c r="N158" s="8">
        <f>InputData[[#This Row],[Total Selling Value]]-InputData[[#This Row],[Total Buying Value]]</f>
        <v>44.100000000000023</v>
      </c>
      <c r="O158">
        <f>DAY(InputData[[#This Row],[DATE]])</f>
        <v>23</v>
      </c>
      <c r="P158" t="str">
        <f>TEXT(InputData[[#This Row],[DATE]],"mmm")</f>
        <v>Jul</v>
      </c>
      <c r="Q158">
        <f>YEAR(InputData[[#This Row],[DATE]])</f>
        <v>2021</v>
      </c>
    </row>
    <row r="159" spans="1:17" x14ac:dyDescent="0.2">
      <c r="A159" s="3">
        <v>44400</v>
      </c>
      <c r="B159" s="4" t="s">
        <v>83</v>
      </c>
      <c r="C159" s="5">
        <v>8</v>
      </c>
      <c r="D159" s="5" t="s">
        <v>108</v>
      </c>
      <c r="E159" s="5" t="s">
        <v>106</v>
      </c>
      <c r="F159" s="6">
        <v>0</v>
      </c>
      <c r="G159" t="str">
        <f>VLOOKUP(InputData[[#This Row],[PRODUCT ID]],MasterData[],2)</f>
        <v>Product37</v>
      </c>
      <c r="H159" t="str">
        <f>VLOOKUP(InputData[[#This Row],[PRODUCT ID]],MasterData[],3)</f>
        <v>Category05</v>
      </c>
      <c r="I159" t="str">
        <f>VLOOKUP(InputData[[#This Row],[PRODUCT ID]],MasterData[],4)</f>
        <v>Kg</v>
      </c>
      <c r="J159" s="8">
        <f>VLOOKUP(InputData[[#This Row],[PRODUCT ID]],MasterData[],5)</f>
        <v>67</v>
      </c>
      <c r="K159" s="8">
        <f>VLOOKUP(InputData[[#This Row],[PRODUCT ID]],MasterData[],6)</f>
        <v>85.76</v>
      </c>
      <c r="L159" s="8">
        <f>InputData[[#This Row],[QUANTITY]]*InputData[[#This Row],[BUYING PRIZE]]</f>
        <v>536</v>
      </c>
      <c r="M159" s="8">
        <f>InputData[[#This Row],[QUANTITY]]*InputData[[#This Row],[SELLING PRICE]]*(1-InputData[[#This Row],[DISCOUNT %]])</f>
        <v>686.08</v>
      </c>
      <c r="N159" s="8">
        <f>InputData[[#This Row],[Total Selling Value]]-InputData[[#This Row],[Total Buying Value]]</f>
        <v>150.08000000000004</v>
      </c>
      <c r="O159">
        <f>DAY(InputData[[#This Row],[DATE]])</f>
        <v>23</v>
      </c>
      <c r="P159" t="str">
        <f>TEXT(InputData[[#This Row],[DATE]],"mmm")</f>
        <v>Jul</v>
      </c>
      <c r="Q159">
        <f>YEAR(InputData[[#This Row],[DATE]])</f>
        <v>2021</v>
      </c>
    </row>
    <row r="160" spans="1:17" x14ac:dyDescent="0.2">
      <c r="A160" s="3">
        <v>44401</v>
      </c>
      <c r="B160" s="4" t="s">
        <v>24</v>
      </c>
      <c r="C160" s="5">
        <v>4</v>
      </c>
      <c r="D160" s="5" t="s">
        <v>106</v>
      </c>
      <c r="E160" s="5" t="s">
        <v>107</v>
      </c>
      <c r="F160" s="6">
        <v>0</v>
      </c>
      <c r="G160" t="str">
        <f>VLOOKUP(InputData[[#This Row],[PRODUCT ID]],MasterData[],2)</f>
        <v>Product09</v>
      </c>
      <c r="H160" t="str">
        <f>VLOOKUP(InputData[[#This Row],[PRODUCT ID]],MasterData[],3)</f>
        <v>Category01</v>
      </c>
      <c r="I160" t="str">
        <f>VLOOKUP(InputData[[#This Row],[PRODUCT ID]],MasterData[],4)</f>
        <v>No.</v>
      </c>
      <c r="J160" s="8">
        <f>VLOOKUP(InputData[[#This Row],[PRODUCT ID]],MasterData[],5)</f>
        <v>6</v>
      </c>
      <c r="K160" s="8">
        <f>VLOOKUP(InputData[[#This Row],[PRODUCT ID]],MasterData[],6)</f>
        <v>7.8599999999999994</v>
      </c>
      <c r="L160" s="8">
        <f>InputData[[#This Row],[QUANTITY]]*InputData[[#This Row],[BUYING PRIZE]]</f>
        <v>24</v>
      </c>
      <c r="M160" s="8">
        <f>InputData[[#This Row],[QUANTITY]]*InputData[[#This Row],[SELLING PRICE]]*(1-InputData[[#This Row],[DISCOUNT %]])</f>
        <v>31.439999999999998</v>
      </c>
      <c r="N160" s="8">
        <f>InputData[[#This Row],[Total Selling Value]]-InputData[[#This Row],[Total Buying Value]]</f>
        <v>7.4399999999999977</v>
      </c>
      <c r="O160">
        <f>DAY(InputData[[#This Row],[DATE]])</f>
        <v>24</v>
      </c>
      <c r="P160" t="str">
        <f>TEXT(InputData[[#This Row],[DATE]],"mmm")</f>
        <v>Jul</v>
      </c>
      <c r="Q160">
        <f>YEAR(InputData[[#This Row],[DATE]])</f>
        <v>2021</v>
      </c>
    </row>
    <row r="161" spans="1:17" x14ac:dyDescent="0.2">
      <c r="A161" s="3">
        <v>44406</v>
      </c>
      <c r="B161" s="4" t="s">
        <v>98</v>
      </c>
      <c r="C161" s="5">
        <v>15</v>
      </c>
      <c r="D161" s="5" t="s">
        <v>106</v>
      </c>
      <c r="E161" s="5" t="s">
        <v>107</v>
      </c>
      <c r="F161" s="6">
        <v>0</v>
      </c>
      <c r="G161" t="str">
        <f>VLOOKUP(InputData[[#This Row],[PRODUCT ID]],MasterData[],2)</f>
        <v>Product44</v>
      </c>
      <c r="H161" t="str">
        <f>VLOOKUP(InputData[[#This Row],[PRODUCT ID]],MasterData[],3)</f>
        <v>Category05</v>
      </c>
      <c r="I161" t="str">
        <f>VLOOKUP(InputData[[#This Row],[PRODUCT ID]],MasterData[],4)</f>
        <v>Kg</v>
      </c>
      <c r="J161" s="8">
        <f>VLOOKUP(InputData[[#This Row],[PRODUCT ID]],MasterData[],5)</f>
        <v>76</v>
      </c>
      <c r="K161" s="8">
        <f>VLOOKUP(InputData[[#This Row],[PRODUCT ID]],MasterData[],6)</f>
        <v>82.08</v>
      </c>
      <c r="L161" s="8">
        <f>InputData[[#This Row],[QUANTITY]]*InputData[[#This Row],[BUYING PRIZE]]</f>
        <v>1140</v>
      </c>
      <c r="M161" s="8">
        <f>InputData[[#This Row],[QUANTITY]]*InputData[[#This Row],[SELLING PRICE]]*(1-InputData[[#This Row],[DISCOUNT %]])</f>
        <v>1231.2</v>
      </c>
      <c r="N161" s="8">
        <f>InputData[[#This Row],[Total Selling Value]]-InputData[[#This Row],[Total Buying Value]]</f>
        <v>91.200000000000045</v>
      </c>
      <c r="O161">
        <f>DAY(InputData[[#This Row],[DATE]])</f>
        <v>29</v>
      </c>
      <c r="P161" t="str">
        <f>TEXT(InputData[[#This Row],[DATE]],"mmm")</f>
        <v>Jul</v>
      </c>
      <c r="Q161">
        <f>YEAR(InputData[[#This Row],[DATE]])</f>
        <v>2021</v>
      </c>
    </row>
    <row r="162" spans="1:17" x14ac:dyDescent="0.2">
      <c r="A162" s="3">
        <v>44409</v>
      </c>
      <c r="B162" s="4" t="s">
        <v>6</v>
      </c>
      <c r="C162" s="5">
        <v>11</v>
      </c>
      <c r="D162" s="5" t="s">
        <v>108</v>
      </c>
      <c r="E162" s="5" t="s">
        <v>107</v>
      </c>
      <c r="F162" s="6">
        <v>0</v>
      </c>
      <c r="G162" t="str">
        <f>VLOOKUP(InputData[[#This Row],[PRODUCT ID]],MasterData[],2)</f>
        <v>Product01</v>
      </c>
      <c r="H162" t="str">
        <f>VLOOKUP(InputData[[#This Row],[PRODUCT ID]],MasterData[],3)</f>
        <v>Category01</v>
      </c>
      <c r="I162" t="str">
        <f>VLOOKUP(InputData[[#This Row],[PRODUCT ID]],MasterData[],4)</f>
        <v>Kg</v>
      </c>
      <c r="J162" s="8">
        <f>VLOOKUP(InputData[[#This Row],[PRODUCT ID]],MasterData[],5)</f>
        <v>98</v>
      </c>
      <c r="K162" s="8">
        <f>VLOOKUP(InputData[[#This Row],[PRODUCT ID]],MasterData[],6)</f>
        <v>103.88</v>
      </c>
      <c r="L162" s="8">
        <f>InputData[[#This Row],[QUANTITY]]*InputData[[#This Row],[BUYING PRIZE]]</f>
        <v>1078</v>
      </c>
      <c r="M162" s="8">
        <f>InputData[[#This Row],[QUANTITY]]*InputData[[#This Row],[SELLING PRICE]]*(1-InputData[[#This Row],[DISCOUNT %]])</f>
        <v>1142.6799999999998</v>
      </c>
      <c r="N162" s="8">
        <f>InputData[[#This Row],[Total Selling Value]]-InputData[[#This Row],[Total Buying Value]]</f>
        <v>64.679999999999836</v>
      </c>
      <c r="O162">
        <f>DAY(InputData[[#This Row],[DATE]])</f>
        <v>1</v>
      </c>
      <c r="P162" t="str">
        <f>TEXT(InputData[[#This Row],[DATE]],"mmm")</f>
        <v>Aug</v>
      </c>
      <c r="Q162">
        <f>YEAR(InputData[[#This Row],[DATE]])</f>
        <v>2021</v>
      </c>
    </row>
    <row r="163" spans="1:17" x14ac:dyDescent="0.2">
      <c r="A163" s="3">
        <v>44410</v>
      </c>
      <c r="B163" s="4" t="s">
        <v>54</v>
      </c>
      <c r="C163" s="5">
        <v>3</v>
      </c>
      <c r="D163" s="5" t="s">
        <v>108</v>
      </c>
      <c r="E163" s="5" t="s">
        <v>106</v>
      </c>
      <c r="F163" s="6">
        <v>0</v>
      </c>
      <c r="G163" t="str">
        <f>VLOOKUP(InputData[[#This Row],[PRODUCT ID]],MasterData[],2)</f>
        <v>Product23</v>
      </c>
      <c r="H163" t="str">
        <f>VLOOKUP(InputData[[#This Row],[PRODUCT ID]],MasterData[],3)</f>
        <v>Category03</v>
      </c>
      <c r="I163" t="str">
        <f>VLOOKUP(InputData[[#This Row],[PRODUCT ID]],MasterData[],4)</f>
        <v>Ft</v>
      </c>
      <c r="J163" s="8">
        <f>VLOOKUP(InputData[[#This Row],[PRODUCT ID]],MasterData[],5)</f>
        <v>141</v>
      </c>
      <c r="K163" s="8">
        <f>VLOOKUP(InputData[[#This Row],[PRODUCT ID]],MasterData[],6)</f>
        <v>149.46</v>
      </c>
      <c r="L163" s="8">
        <f>InputData[[#This Row],[QUANTITY]]*InputData[[#This Row],[BUYING PRIZE]]</f>
        <v>423</v>
      </c>
      <c r="M163" s="8">
        <f>InputData[[#This Row],[QUANTITY]]*InputData[[#This Row],[SELLING PRICE]]*(1-InputData[[#This Row],[DISCOUNT %]])</f>
        <v>448.38</v>
      </c>
      <c r="N163" s="8">
        <f>InputData[[#This Row],[Total Selling Value]]-InputData[[#This Row],[Total Buying Value]]</f>
        <v>25.379999999999995</v>
      </c>
      <c r="O163">
        <f>DAY(InputData[[#This Row],[DATE]])</f>
        <v>2</v>
      </c>
      <c r="P163" t="str">
        <f>TEXT(InputData[[#This Row],[DATE]],"mmm")</f>
        <v>Aug</v>
      </c>
      <c r="Q163">
        <f>YEAR(InputData[[#This Row],[DATE]])</f>
        <v>2021</v>
      </c>
    </row>
    <row r="164" spans="1:17" x14ac:dyDescent="0.2">
      <c r="A164" s="3">
        <v>44411</v>
      </c>
      <c r="B164" s="4" t="s">
        <v>52</v>
      </c>
      <c r="C164" s="5">
        <v>13</v>
      </c>
      <c r="D164" s="5" t="s">
        <v>106</v>
      </c>
      <c r="E164" s="5" t="s">
        <v>106</v>
      </c>
      <c r="F164" s="6">
        <v>0</v>
      </c>
      <c r="G164" t="str">
        <f>VLOOKUP(InputData[[#This Row],[PRODUCT ID]],MasterData[],2)</f>
        <v>Product22</v>
      </c>
      <c r="H164" t="str">
        <f>VLOOKUP(InputData[[#This Row],[PRODUCT ID]],MasterData[],3)</f>
        <v>Category03</v>
      </c>
      <c r="I164" t="str">
        <f>VLOOKUP(InputData[[#This Row],[PRODUCT ID]],MasterData[],4)</f>
        <v>Ft</v>
      </c>
      <c r="J164" s="8">
        <f>VLOOKUP(InputData[[#This Row],[PRODUCT ID]],MasterData[],5)</f>
        <v>121</v>
      </c>
      <c r="K164" s="8">
        <f>VLOOKUP(InputData[[#This Row],[PRODUCT ID]],MasterData[],6)</f>
        <v>141.57</v>
      </c>
      <c r="L164" s="8">
        <f>InputData[[#This Row],[QUANTITY]]*InputData[[#This Row],[BUYING PRIZE]]</f>
        <v>1573</v>
      </c>
      <c r="M164" s="8">
        <f>InputData[[#This Row],[QUANTITY]]*InputData[[#This Row],[SELLING PRICE]]*(1-InputData[[#This Row],[DISCOUNT %]])</f>
        <v>1840.4099999999999</v>
      </c>
      <c r="N164" s="8">
        <f>InputData[[#This Row],[Total Selling Value]]-InputData[[#This Row],[Total Buying Value]]</f>
        <v>267.40999999999985</v>
      </c>
      <c r="O164">
        <f>DAY(InputData[[#This Row],[DATE]])</f>
        <v>3</v>
      </c>
      <c r="P164" t="str">
        <f>TEXT(InputData[[#This Row],[DATE]],"mmm")</f>
        <v>Aug</v>
      </c>
      <c r="Q164">
        <f>YEAR(InputData[[#This Row],[DATE]])</f>
        <v>2021</v>
      </c>
    </row>
    <row r="165" spans="1:17" x14ac:dyDescent="0.2">
      <c r="A165" s="3">
        <v>44411</v>
      </c>
      <c r="B165" s="4" t="s">
        <v>77</v>
      </c>
      <c r="C165" s="5">
        <v>12</v>
      </c>
      <c r="D165" s="5" t="s">
        <v>106</v>
      </c>
      <c r="E165" s="5" t="s">
        <v>106</v>
      </c>
      <c r="F165" s="6">
        <v>0</v>
      </c>
      <c r="G165" t="str">
        <f>VLOOKUP(InputData[[#This Row],[PRODUCT ID]],MasterData[],2)</f>
        <v>Product34</v>
      </c>
      <c r="H165" t="str">
        <f>VLOOKUP(InputData[[#This Row],[PRODUCT ID]],MasterData[],3)</f>
        <v>Category04</v>
      </c>
      <c r="I165" t="str">
        <f>VLOOKUP(InputData[[#This Row],[PRODUCT ID]],MasterData[],4)</f>
        <v>Lt</v>
      </c>
      <c r="J165" s="8">
        <f>VLOOKUP(InputData[[#This Row],[PRODUCT ID]],MasterData[],5)</f>
        <v>55</v>
      </c>
      <c r="K165" s="8">
        <f>VLOOKUP(InputData[[#This Row],[PRODUCT ID]],MasterData[],6)</f>
        <v>58.3</v>
      </c>
      <c r="L165" s="8">
        <f>InputData[[#This Row],[QUANTITY]]*InputData[[#This Row],[BUYING PRIZE]]</f>
        <v>660</v>
      </c>
      <c r="M165" s="8">
        <f>InputData[[#This Row],[QUANTITY]]*InputData[[#This Row],[SELLING PRICE]]*(1-InputData[[#This Row],[DISCOUNT %]])</f>
        <v>699.59999999999991</v>
      </c>
      <c r="N165" s="8">
        <f>InputData[[#This Row],[Total Selling Value]]-InputData[[#This Row],[Total Buying Value]]</f>
        <v>39.599999999999909</v>
      </c>
      <c r="O165">
        <f>DAY(InputData[[#This Row],[DATE]])</f>
        <v>3</v>
      </c>
      <c r="P165" t="str">
        <f>TEXT(InputData[[#This Row],[DATE]],"mmm")</f>
        <v>Aug</v>
      </c>
      <c r="Q165">
        <f>YEAR(InputData[[#This Row],[DATE]])</f>
        <v>2021</v>
      </c>
    </row>
    <row r="166" spans="1:17" x14ac:dyDescent="0.2">
      <c r="A166" s="3">
        <v>44413</v>
      </c>
      <c r="B166" s="4" t="s">
        <v>65</v>
      </c>
      <c r="C166" s="5">
        <v>14</v>
      </c>
      <c r="D166" s="5" t="s">
        <v>108</v>
      </c>
      <c r="E166" s="5" t="s">
        <v>107</v>
      </c>
      <c r="F166" s="6">
        <v>0</v>
      </c>
      <c r="G166" t="str">
        <f>VLOOKUP(InputData[[#This Row],[PRODUCT ID]],MasterData[],2)</f>
        <v>Product28</v>
      </c>
      <c r="H166" t="str">
        <f>VLOOKUP(InputData[[#This Row],[PRODUCT ID]],MasterData[],3)</f>
        <v>Category04</v>
      </c>
      <c r="I166" t="str">
        <f>VLOOKUP(InputData[[#This Row],[PRODUCT ID]],MasterData[],4)</f>
        <v>No.</v>
      </c>
      <c r="J166" s="8">
        <f>VLOOKUP(InputData[[#This Row],[PRODUCT ID]],MasterData[],5)</f>
        <v>37</v>
      </c>
      <c r="K166" s="8">
        <f>VLOOKUP(InputData[[#This Row],[PRODUCT ID]],MasterData[],6)</f>
        <v>41.81</v>
      </c>
      <c r="L166" s="8">
        <f>InputData[[#This Row],[QUANTITY]]*InputData[[#This Row],[BUYING PRIZE]]</f>
        <v>518</v>
      </c>
      <c r="M166" s="8">
        <f>InputData[[#This Row],[QUANTITY]]*InputData[[#This Row],[SELLING PRICE]]*(1-InputData[[#This Row],[DISCOUNT %]])</f>
        <v>585.34</v>
      </c>
      <c r="N166" s="8">
        <f>InputData[[#This Row],[Total Selling Value]]-InputData[[#This Row],[Total Buying Value]]</f>
        <v>67.340000000000032</v>
      </c>
      <c r="O166">
        <f>DAY(InputData[[#This Row],[DATE]])</f>
        <v>5</v>
      </c>
      <c r="P166" t="str">
        <f>TEXT(InputData[[#This Row],[DATE]],"mmm")</f>
        <v>Aug</v>
      </c>
      <c r="Q166">
        <f>YEAR(InputData[[#This Row],[DATE]])</f>
        <v>2021</v>
      </c>
    </row>
    <row r="167" spans="1:17" x14ac:dyDescent="0.2">
      <c r="A167" s="3">
        <v>44414</v>
      </c>
      <c r="B167" s="4" t="s">
        <v>83</v>
      </c>
      <c r="C167" s="5">
        <v>1</v>
      </c>
      <c r="D167" s="5" t="s">
        <v>105</v>
      </c>
      <c r="E167" s="5" t="s">
        <v>107</v>
      </c>
      <c r="F167" s="6">
        <v>0</v>
      </c>
      <c r="G167" t="str">
        <f>VLOOKUP(InputData[[#This Row],[PRODUCT ID]],MasterData[],2)</f>
        <v>Product37</v>
      </c>
      <c r="H167" t="str">
        <f>VLOOKUP(InputData[[#This Row],[PRODUCT ID]],MasterData[],3)</f>
        <v>Category05</v>
      </c>
      <c r="I167" t="str">
        <f>VLOOKUP(InputData[[#This Row],[PRODUCT ID]],MasterData[],4)</f>
        <v>Kg</v>
      </c>
      <c r="J167" s="8">
        <f>VLOOKUP(InputData[[#This Row],[PRODUCT ID]],MasterData[],5)</f>
        <v>67</v>
      </c>
      <c r="K167" s="8">
        <f>VLOOKUP(InputData[[#This Row],[PRODUCT ID]],MasterData[],6)</f>
        <v>85.76</v>
      </c>
      <c r="L167" s="8">
        <f>InputData[[#This Row],[QUANTITY]]*InputData[[#This Row],[BUYING PRIZE]]</f>
        <v>67</v>
      </c>
      <c r="M167" s="8">
        <f>InputData[[#This Row],[QUANTITY]]*InputData[[#This Row],[SELLING PRICE]]*(1-InputData[[#This Row],[DISCOUNT %]])</f>
        <v>85.76</v>
      </c>
      <c r="N167" s="8">
        <f>InputData[[#This Row],[Total Selling Value]]-InputData[[#This Row],[Total Buying Value]]</f>
        <v>18.760000000000005</v>
      </c>
      <c r="O167">
        <f>DAY(InputData[[#This Row],[DATE]])</f>
        <v>6</v>
      </c>
      <c r="P167" t="str">
        <f>TEXT(InputData[[#This Row],[DATE]],"mmm")</f>
        <v>Aug</v>
      </c>
      <c r="Q167">
        <f>YEAR(InputData[[#This Row],[DATE]])</f>
        <v>2021</v>
      </c>
    </row>
    <row r="168" spans="1:17" x14ac:dyDescent="0.2">
      <c r="A168" s="3">
        <v>44418</v>
      </c>
      <c r="B168" s="4" t="s">
        <v>16</v>
      </c>
      <c r="C168" s="5">
        <v>4</v>
      </c>
      <c r="D168" s="5" t="s">
        <v>105</v>
      </c>
      <c r="E168" s="5" t="s">
        <v>107</v>
      </c>
      <c r="F168" s="6">
        <v>0</v>
      </c>
      <c r="G168" t="str">
        <f>VLOOKUP(InputData[[#This Row],[PRODUCT ID]],MasterData[],2)</f>
        <v>Product05</v>
      </c>
      <c r="H168" t="str">
        <f>VLOOKUP(InputData[[#This Row],[PRODUCT ID]],MasterData[],3)</f>
        <v>Category01</v>
      </c>
      <c r="I168" t="str">
        <f>VLOOKUP(InputData[[#This Row],[PRODUCT ID]],MasterData[],4)</f>
        <v>Ft</v>
      </c>
      <c r="J168" s="8">
        <f>VLOOKUP(InputData[[#This Row],[PRODUCT ID]],MasterData[],5)</f>
        <v>133</v>
      </c>
      <c r="K168" s="8">
        <f>VLOOKUP(InputData[[#This Row],[PRODUCT ID]],MasterData[],6)</f>
        <v>155.61000000000001</v>
      </c>
      <c r="L168" s="8">
        <f>InputData[[#This Row],[QUANTITY]]*InputData[[#This Row],[BUYING PRIZE]]</f>
        <v>532</v>
      </c>
      <c r="M168" s="8">
        <f>InputData[[#This Row],[QUANTITY]]*InputData[[#This Row],[SELLING PRICE]]*(1-InputData[[#This Row],[DISCOUNT %]])</f>
        <v>622.44000000000005</v>
      </c>
      <c r="N168" s="8">
        <f>InputData[[#This Row],[Total Selling Value]]-InputData[[#This Row],[Total Buying Value]]</f>
        <v>90.440000000000055</v>
      </c>
      <c r="O168">
        <f>DAY(InputData[[#This Row],[DATE]])</f>
        <v>10</v>
      </c>
      <c r="P168" t="str">
        <f>TEXT(InputData[[#This Row],[DATE]],"mmm")</f>
        <v>Aug</v>
      </c>
      <c r="Q168">
        <f>YEAR(InputData[[#This Row],[DATE]])</f>
        <v>2021</v>
      </c>
    </row>
    <row r="169" spans="1:17" x14ac:dyDescent="0.2">
      <c r="A169" s="3">
        <v>44418</v>
      </c>
      <c r="B169" s="4" t="s">
        <v>98</v>
      </c>
      <c r="C169" s="5">
        <v>10</v>
      </c>
      <c r="D169" s="5" t="s">
        <v>106</v>
      </c>
      <c r="E169" s="5" t="s">
        <v>107</v>
      </c>
      <c r="F169" s="6">
        <v>0</v>
      </c>
      <c r="G169" t="str">
        <f>VLOOKUP(InputData[[#This Row],[PRODUCT ID]],MasterData[],2)</f>
        <v>Product44</v>
      </c>
      <c r="H169" t="str">
        <f>VLOOKUP(InputData[[#This Row],[PRODUCT ID]],MasterData[],3)</f>
        <v>Category05</v>
      </c>
      <c r="I169" t="str">
        <f>VLOOKUP(InputData[[#This Row],[PRODUCT ID]],MasterData[],4)</f>
        <v>Kg</v>
      </c>
      <c r="J169" s="8">
        <f>VLOOKUP(InputData[[#This Row],[PRODUCT ID]],MasterData[],5)</f>
        <v>76</v>
      </c>
      <c r="K169" s="8">
        <f>VLOOKUP(InputData[[#This Row],[PRODUCT ID]],MasterData[],6)</f>
        <v>82.08</v>
      </c>
      <c r="L169" s="8">
        <f>InputData[[#This Row],[QUANTITY]]*InputData[[#This Row],[BUYING PRIZE]]</f>
        <v>760</v>
      </c>
      <c r="M169" s="8">
        <f>InputData[[#This Row],[QUANTITY]]*InputData[[#This Row],[SELLING PRICE]]*(1-InputData[[#This Row],[DISCOUNT %]])</f>
        <v>820.8</v>
      </c>
      <c r="N169" s="8">
        <f>InputData[[#This Row],[Total Selling Value]]-InputData[[#This Row],[Total Buying Value]]</f>
        <v>60.799999999999955</v>
      </c>
      <c r="O169">
        <f>DAY(InputData[[#This Row],[DATE]])</f>
        <v>10</v>
      </c>
      <c r="P169" t="str">
        <f>TEXT(InputData[[#This Row],[DATE]],"mmm")</f>
        <v>Aug</v>
      </c>
      <c r="Q169">
        <f>YEAR(InputData[[#This Row],[DATE]])</f>
        <v>2021</v>
      </c>
    </row>
    <row r="170" spans="1:17" x14ac:dyDescent="0.2">
      <c r="A170" s="3">
        <v>44418</v>
      </c>
      <c r="B170" s="4" t="s">
        <v>18</v>
      </c>
      <c r="C170" s="5">
        <v>6</v>
      </c>
      <c r="D170" s="5" t="s">
        <v>108</v>
      </c>
      <c r="E170" s="5" t="s">
        <v>107</v>
      </c>
      <c r="F170" s="6">
        <v>0</v>
      </c>
      <c r="G170" t="str">
        <f>VLOOKUP(InputData[[#This Row],[PRODUCT ID]],MasterData[],2)</f>
        <v>Product06</v>
      </c>
      <c r="H170" t="str">
        <f>VLOOKUP(InputData[[#This Row],[PRODUCT ID]],MasterData[],3)</f>
        <v>Category01</v>
      </c>
      <c r="I170" t="str">
        <f>VLOOKUP(InputData[[#This Row],[PRODUCT ID]],MasterData[],4)</f>
        <v>Kg</v>
      </c>
      <c r="J170" s="8">
        <f>VLOOKUP(InputData[[#This Row],[PRODUCT ID]],MasterData[],5)</f>
        <v>75</v>
      </c>
      <c r="K170" s="8">
        <f>VLOOKUP(InputData[[#This Row],[PRODUCT ID]],MasterData[],6)</f>
        <v>85.5</v>
      </c>
      <c r="L170" s="8">
        <f>InputData[[#This Row],[QUANTITY]]*InputData[[#This Row],[BUYING PRIZE]]</f>
        <v>450</v>
      </c>
      <c r="M170" s="8">
        <f>InputData[[#This Row],[QUANTITY]]*InputData[[#This Row],[SELLING PRICE]]*(1-InputData[[#This Row],[DISCOUNT %]])</f>
        <v>513</v>
      </c>
      <c r="N170" s="8">
        <f>InputData[[#This Row],[Total Selling Value]]-InputData[[#This Row],[Total Buying Value]]</f>
        <v>63</v>
      </c>
      <c r="O170">
        <f>DAY(InputData[[#This Row],[DATE]])</f>
        <v>10</v>
      </c>
      <c r="P170" t="str">
        <f>TEXT(InputData[[#This Row],[DATE]],"mmm")</f>
        <v>Aug</v>
      </c>
      <c r="Q170">
        <f>YEAR(InputData[[#This Row],[DATE]])</f>
        <v>2021</v>
      </c>
    </row>
    <row r="171" spans="1:17" x14ac:dyDescent="0.2">
      <c r="A171" s="3">
        <v>44419</v>
      </c>
      <c r="B171" s="4" t="s">
        <v>54</v>
      </c>
      <c r="C171" s="5">
        <v>4</v>
      </c>
      <c r="D171" s="5" t="s">
        <v>108</v>
      </c>
      <c r="E171" s="5" t="s">
        <v>106</v>
      </c>
      <c r="F171" s="6">
        <v>0</v>
      </c>
      <c r="G171" t="str">
        <f>VLOOKUP(InputData[[#This Row],[PRODUCT ID]],MasterData[],2)</f>
        <v>Product23</v>
      </c>
      <c r="H171" t="str">
        <f>VLOOKUP(InputData[[#This Row],[PRODUCT ID]],MasterData[],3)</f>
        <v>Category03</v>
      </c>
      <c r="I171" t="str">
        <f>VLOOKUP(InputData[[#This Row],[PRODUCT ID]],MasterData[],4)</f>
        <v>Ft</v>
      </c>
      <c r="J171" s="8">
        <f>VLOOKUP(InputData[[#This Row],[PRODUCT ID]],MasterData[],5)</f>
        <v>141</v>
      </c>
      <c r="K171" s="8">
        <f>VLOOKUP(InputData[[#This Row],[PRODUCT ID]],MasterData[],6)</f>
        <v>149.46</v>
      </c>
      <c r="L171" s="8">
        <f>InputData[[#This Row],[QUANTITY]]*InputData[[#This Row],[BUYING PRIZE]]</f>
        <v>564</v>
      </c>
      <c r="M171" s="8">
        <f>InputData[[#This Row],[QUANTITY]]*InputData[[#This Row],[SELLING PRICE]]*(1-InputData[[#This Row],[DISCOUNT %]])</f>
        <v>597.84</v>
      </c>
      <c r="N171" s="8">
        <f>InputData[[#This Row],[Total Selling Value]]-InputData[[#This Row],[Total Buying Value]]</f>
        <v>33.840000000000032</v>
      </c>
      <c r="O171">
        <f>DAY(InputData[[#This Row],[DATE]])</f>
        <v>11</v>
      </c>
      <c r="P171" t="str">
        <f>TEXT(InputData[[#This Row],[DATE]],"mmm")</f>
        <v>Aug</v>
      </c>
      <c r="Q171">
        <f>YEAR(InputData[[#This Row],[DATE]])</f>
        <v>2021</v>
      </c>
    </row>
    <row r="172" spans="1:17" x14ac:dyDescent="0.2">
      <c r="A172" s="3">
        <v>44421</v>
      </c>
      <c r="B172" s="4" t="s">
        <v>29</v>
      </c>
      <c r="C172" s="5">
        <v>13</v>
      </c>
      <c r="D172" s="5" t="s">
        <v>108</v>
      </c>
      <c r="E172" s="5" t="s">
        <v>106</v>
      </c>
      <c r="F172" s="6">
        <v>0</v>
      </c>
      <c r="G172" t="str">
        <f>VLOOKUP(InputData[[#This Row],[PRODUCT ID]],MasterData[],2)</f>
        <v>Product11</v>
      </c>
      <c r="H172" t="str">
        <f>VLOOKUP(InputData[[#This Row],[PRODUCT ID]],MasterData[],3)</f>
        <v>Category02</v>
      </c>
      <c r="I172" t="str">
        <f>VLOOKUP(InputData[[#This Row],[PRODUCT ID]],MasterData[],4)</f>
        <v>Lt</v>
      </c>
      <c r="J172" s="8">
        <f>VLOOKUP(InputData[[#This Row],[PRODUCT ID]],MasterData[],5)</f>
        <v>44</v>
      </c>
      <c r="K172" s="8">
        <f>VLOOKUP(InputData[[#This Row],[PRODUCT ID]],MasterData[],6)</f>
        <v>48.4</v>
      </c>
      <c r="L172" s="8">
        <f>InputData[[#This Row],[QUANTITY]]*InputData[[#This Row],[BUYING PRIZE]]</f>
        <v>572</v>
      </c>
      <c r="M172" s="8">
        <f>InputData[[#This Row],[QUANTITY]]*InputData[[#This Row],[SELLING PRICE]]*(1-InputData[[#This Row],[DISCOUNT %]])</f>
        <v>629.19999999999993</v>
      </c>
      <c r="N172" s="8">
        <f>InputData[[#This Row],[Total Selling Value]]-InputData[[#This Row],[Total Buying Value]]</f>
        <v>57.199999999999932</v>
      </c>
      <c r="O172">
        <f>DAY(InputData[[#This Row],[DATE]])</f>
        <v>13</v>
      </c>
      <c r="P172" t="str">
        <f>TEXT(InputData[[#This Row],[DATE]],"mmm")</f>
        <v>Aug</v>
      </c>
      <c r="Q172">
        <f>YEAR(InputData[[#This Row],[DATE]])</f>
        <v>2021</v>
      </c>
    </row>
    <row r="173" spans="1:17" x14ac:dyDescent="0.2">
      <c r="A173" s="3">
        <v>44421</v>
      </c>
      <c r="B173" s="4" t="s">
        <v>63</v>
      </c>
      <c r="C173" s="5">
        <v>9</v>
      </c>
      <c r="D173" s="5" t="s">
        <v>108</v>
      </c>
      <c r="E173" s="5" t="s">
        <v>106</v>
      </c>
      <c r="F173" s="6">
        <v>0</v>
      </c>
      <c r="G173" t="str">
        <f>VLOOKUP(InputData[[#This Row],[PRODUCT ID]],MasterData[],2)</f>
        <v>Product27</v>
      </c>
      <c r="H173" t="str">
        <f>VLOOKUP(InputData[[#This Row],[PRODUCT ID]],MasterData[],3)</f>
        <v>Category04</v>
      </c>
      <c r="I173" t="str">
        <f>VLOOKUP(InputData[[#This Row],[PRODUCT ID]],MasterData[],4)</f>
        <v>Lt</v>
      </c>
      <c r="J173" s="8">
        <f>VLOOKUP(InputData[[#This Row],[PRODUCT ID]],MasterData[],5)</f>
        <v>48</v>
      </c>
      <c r="K173" s="8">
        <f>VLOOKUP(InputData[[#This Row],[PRODUCT ID]],MasterData[],6)</f>
        <v>57.120000000000005</v>
      </c>
      <c r="L173" s="8">
        <f>InputData[[#This Row],[QUANTITY]]*InputData[[#This Row],[BUYING PRIZE]]</f>
        <v>432</v>
      </c>
      <c r="M173" s="8">
        <f>InputData[[#This Row],[QUANTITY]]*InputData[[#This Row],[SELLING PRICE]]*(1-InputData[[#This Row],[DISCOUNT %]])</f>
        <v>514.08000000000004</v>
      </c>
      <c r="N173" s="8">
        <f>InputData[[#This Row],[Total Selling Value]]-InputData[[#This Row],[Total Buying Value]]</f>
        <v>82.080000000000041</v>
      </c>
      <c r="O173">
        <f>DAY(InputData[[#This Row],[DATE]])</f>
        <v>13</v>
      </c>
      <c r="P173" t="str">
        <f>TEXT(InputData[[#This Row],[DATE]],"mmm")</f>
        <v>Aug</v>
      </c>
      <c r="Q173">
        <f>YEAR(InputData[[#This Row],[DATE]])</f>
        <v>2021</v>
      </c>
    </row>
    <row r="174" spans="1:17" x14ac:dyDescent="0.2">
      <c r="A174" s="3">
        <v>44424</v>
      </c>
      <c r="B174" s="4" t="s">
        <v>12</v>
      </c>
      <c r="C174" s="5">
        <v>3</v>
      </c>
      <c r="D174" s="5" t="s">
        <v>106</v>
      </c>
      <c r="E174" s="5" t="s">
        <v>106</v>
      </c>
      <c r="F174" s="6">
        <v>0</v>
      </c>
      <c r="G174" t="str">
        <f>VLOOKUP(InputData[[#This Row],[PRODUCT ID]],MasterData[],2)</f>
        <v>Product03</v>
      </c>
      <c r="H174" t="str">
        <f>VLOOKUP(InputData[[#This Row],[PRODUCT ID]],MasterData[],3)</f>
        <v>Category01</v>
      </c>
      <c r="I174" t="str">
        <f>VLOOKUP(InputData[[#This Row],[PRODUCT ID]],MasterData[],4)</f>
        <v>Kg</v>
      </c>
      <c r="J174" s="8">
        <f>VLOOKUP(InputData[[#This Row],[PRODUCT ID]],MasterData[],5)</f>
        <v>71</v>
      </c>
      <c r="K174" s="8">
        <f>VLOOKUP(InputData[[#This Row],[PRODUCT ID]],MasterData[],6)</f>
        <v>80.94</v>
      </c>
      <c r="L174" s="8">
        <f>InputData[[#This Row],[QUANTITY]]*InputData[[#This Row],[BUYING PRIZE]]</f>
        <v>213</v>
      </c>
      <c r="M174" s="8">
        <f>InputData[[#This Row],[QUANTITY]]*InputData[[#This Row],[SELLING PRICE]]*(1-InputData[[#This Row],[DISCOUNT %]])</f>
        <v>242.82</v>
      </c>
      <c r="N174" s="8">
        <f>InputData[[#This Row],[Total Selling Value]]-InputData[[#This Row],[Total Buying Value]]</f>
        <v>29.819999999999993</v>
      </c>
      <c r="O174">
        <f>DAY(InputData[[#This Row],[DATE]])</f>
        <v>16</v>
      </c>
      <c r="P174" t="str">
        <f>TEXT(InputData[[#This Row],[DATE]],"mmm")</f>
        <v>Aug</v>
      </c>
      <c r="Q174">
        <f>YEAR(InputData[[#This Row],[DATE]])</f>
        <v>2021</v>
      </c>
    </row>
    <row r="175" spans="1:17" x14ac:dyDescent="0.2">
      <c r="A175" s="3">
        <v>44426</v>
      </c>
      <c r="B175" s="4" t="s">
        <v>58</v>
      </c>
      <c r="C175" s="5">
        <v>6</v>
      </c>
      <c r="D175" s="5" t="s">
        <v>108</v>
      </c>
      <c r="E175" s="5" t="s">
        <v>106</v>
      </c>
      <c r="F175" s="6">
        <v>0</v>
      </c>
      <c r="G175" t="str">
        <f>VLOOKUP(InputData[[#This Row],[PRODUCT ID]],MasterData[],2)</f>
        <v>Product25</v>
      </c>
      <c r="H175" t="str">
        <f>VLOOKUP(InputData[[#This Row],[PRODUCT ID]],MasterData[],3)</f>
        <v>Category03</v>
      </c>
      <c r="I175" t="str">
        <f>VLOOKUP(InputData[[#This Row],[PRODUCT ID]],MasterData[],4)</f>
        <v>No.</v>
      </c>
      <c r="J175" s="8">
        <f>VLOOKUP(InputData[[#This Row],[PRODUCT ID]],MasterData[],5)</f>
        <v>7</v>
      </c>
      <c r="K175" s="8">
        <f>VLOOKUP(InputData[[#This Row],[PRODUCT ID]],MasterData[],6)</f>
        <v>8.33</v>
      </c>
      <c r="L175" s="8">
        <f>InputData[[#This Row],[QUANTITY]]*InputData[[#This Row],[BUYING PRIZE]]</f>
        <v>42</v>
      </c>
      <c r="M175" s="8">
        <f>InputData[[#This Row],[QUANTITY]]*InputData[[#This Row],[SELLING PRICE]]*(1-InputData[[#This Row],[DISCOUNT %]])</f>
        <v>49.980000000000004</v>
      </c>
      <c r="N175" s="8">
        <f>InputData[[#This Row],[Total Selling Value]]-InputData[[#This Row],[Total Buying Value]]</f>
        <v>7.980000000000004</v>
      </c>
      <c r="O175">
        <f>DAY(InputData[[#This Row],[DATE]])</f>
        <v>18</v>
      </c>
      <c r="P175" t="str">
        <f>TEXT(InputData[[#This Row],[DATE]],"mmm")</f>
        <v>Aug</v>
      </c>
      <c r="Q175">
        <f>YEAR(InputData[[#This Row],[DATE]])</f>
        <v>2021</v>
      </c>
    </row>
    <row r="176" spans="1:17" x14ac:dyDescent="0.2">
      <c r="A176" s="3">
        <v>44428</v>
      </c>
      <c r="B176" s="4" t="s">
        <v>47</v>
      </c>
      <c r="C176" s="5">
        <v>15</v>
      </c>
      <c r="D176" s="5" t="s">
        <v>108</v>
      </c>
      <c r="E176" s="5" t="s">
        <v>107</v>
      </c>
      <c r="F176" s="6">
        <v>0</v>
      </c>
      <c r="G176" t="str">
        <f>VLOOKUP(InputData[[#This Row],[PRODUCT ID]],MasterData[],2)</f>
        <v>Product20</v>
      </c>
      <c r="H176" t="str">
        <f>VLOOKUP(InputData[[#This Row],[PRODUCT ID]],MasterData[],3)</f>
        <v>Category03</v>
      </c>
      <c r="I176" t="str">
        <f>VLOOKUP(InputData[[#This Row],[PRODUCT ID]],MasterData[],4)</f>
        <v>Lt</v>
      </c>
      <c r="J176" s="8">
        <f>VLOOKUP(InputData[[#This Row],[PRODUCT ID]],MasterData[],5)</f>
        <v>61</v>
      </c>
      <c r="K176" s="8">
        <f>VLOOKUP(InputData[[#This Row],[PRODUCT ID]],MasterData[],6)</f>
        <v>76.25</v>
      </c>
      <c r="L176" s="8">
        <f>InputData[[#This Row],[QUANTITY]]*InputData[[#This Row],[BUYING PRIZE]]</f>
        <v>915</v>
      </c>
      <c r="M176" s="8">
        <f>InputData[[#This Row],[QUANTITY]]*InputData[[#This Row],[SELLING PRICE]]*(1-InputData[[#This Row],[DISCOUNT %]])</f>
        <v>1143.75</v>
      </c>
      <c r="N176" s="8">
        <f>InputData[[#This Row],[Total Selling Value]]-InputData[[#This Row],[Total Buying Value]]</f>
        <v>228.75</v>
      </c>
      <c r="O176">
        <f>DAY(InputData[[#This Row],[DATE]])</f>
        <v>20</v>
      </c>
      <c r="P176" t="str">
        <f>TEXT(InputData[[#This Row],[DATE]],"mmm")</f>
        <v>Aug</v>
      </c>
      <c r="Q176">
        <f>YEAR(InputData[[#This Row],[DATE]])</f>
        <v>2021</v>
      </c>
    </row>
    <row r="177" spans="1:17" x14ac:dyDescent="0.2">
      <c r="A177" s="3">
        <v>44428</v>
      </c>
      <c r="B177" s="4" t="s">
        <v>71</v>
      </c>
      <c r="C177" s="5">
        <v>9</v>
      </c>
      <c r="D177" s="5" t="s">
        <v>108</v>
      </c>
      <c r="E177" s="5" t="s">
        <v>106</v>
      </c>
      <c r="F177" s="6">
        <v>0</v>
      </c>
      <c r="G177" t="str">
        <f>VLOOKUP(InputData[[#This Row],[PRODUCT ID]],MasterData[],2)</f>
        <v>Product31</v>
      </c>
      <c r="H177" t="str">
        <f>VLOOKUP(InputData[[#This Row],[PRODUCT ID]],MasterData[],3)</f>
        <v>Category04</v>
      </c>
      <c r="I177" t="str">
        <f>VLOOKUP(InputData[[#This Row],[PRODUCT ID]],MasterData[],4)</f>
        <v>Kg</v>
      </c>
      <c r="J177" s="8">
        <f>VLOOKUP(InputData[[#This Row],[PRODUCT ID]],MasterData[],5)</f>
        <v>93</v>
      </c>
      <c r="K177" s="8">
        <f>VLOOKUP(InputData[[#This Row],[PRODUCT ID]],MasterData[],6)</f>
        <v>104.16</v>
      </c>
      <c r="L177" s="8">
        <f>InputData[[#This Row],[QUANTITY]]*InputData[[#This Row],[BUYING PRIZE]]</f>
        <v>837</v>
      </c>
      <c r="M177" s="8">
        <f>InputData[[#This Row],[QUANTITY]]*InputData[[#This Row],[SELLING PRICE]]*(1-InputData[[#This Row],[DISCOUNT %]])</f>
        <v>937.43999999999994</v>
      </c>
      <c r="N177" s="8">
        <f>InputData[[#This Row],[Total Selling Value]]-InputData[[#This Row],[Total Buying Value]]</f>
        <v>100.43999999999994</v>
      </c>
      <c r="O177">
        <f>DAY(InputData[[#This Row],[DATE]])</f>
        <v>20</v>
      </c>
      <c r="P177" t="str">
        <f>TEXT(InputData[[#This Row],[DATE]],"mmm")</f>
        <v>Aug</v>
      </c>
      <c r="Q177">
        <f>YEAR(InputData[[#This Row],[DATE]])</f>
        <v>2021</v>
      </c>
    </row>
    <row r="178" spans="1:17" x14ac:dyDescent="0.2">
      <c r="A178" s="3">
        <v>44428</v>
      </c>
      <c r="B178" s="4" t="s">
        <v>65</v>
      </c>
      <c r="C178" s="5">
        <v>13</v>
      </c>
      <c r="D178" s="5" t="s">
        <v>108</v>
      </c>
      <c r="E178" s="5" t="s">
        <v>106</v>
      </c>
      <c r="F178" s="6">
        <v>0</v>
      </c>
      <c r="G178" t="str">
        <f>VLOOKUP(InputData[[#This Row],[PRODUCT ID]],MasterData[],2)</f>
        <v>Product28</v>
      </c>
      <c r="H178" t="str">
        <f>VLOOKUP(InputData[[#This Row],[PRODUCT ID]],MasterData[],3)</f>
        <v>Category04</v>
      </c>
      <c r="I178" t="str">
        <f>VLOOKUP(InputData[[#This Row],[PRODUCT ID]],MasterData[],4)</f>
        <v>No.</v>
      </c>
      <c r="J178" s="8">
        <f>VLOOKUP(InputData[[#This Row],[PRODUCT ID]],MasterData[],5)</f>
        <v>37</v>
      </c>
      <c r="K178" s="8">
        <f>VLOOKUP(InputData[[#This Row],[PRODUCT ID]],MasterData[],6)</f>
        <v>41.81</v>
      </c>
      <c r="L178" s="8">
        <f>InputData[[#This Row],[QUANTITY]]*InputData[[#This Row],[BUYING PRIZE]]</f>
        <v>481</v>
      </c>
      <c r="M178" s="8">
        <f>InputData[[#This Row],[QUANTITY]]*InputData[[#This Row],[SELLING PRICE]]*(1-InputData[[#This Row],[DISCOUNT %]])</f>
        <v>543.53</v>
      </c>
      <c r="N178" s="8">
        <f>InputData[[#This Row],[Total Selling Value]]-InputData[[#This Row],[Total Buying Value]]</f>
        <v>62.529999999999973</v>
      </c>
      <c r="O178">
        <f>DAY(InputData[[#This Row],[DATE]])</f>
        <v>20</v>
      </c>
      <c r="P178" t="str">
        <f>TEXT(InputData[[#This Row],[DATE]],"mmm")</f>
        <v>Aug</v>
      </c>
      <c r="Q178">
        <f>YEAR(InputData[[#This Row],[DATE]])</f>
        <v>2021</v>
      </c>
    </row>
    <row r="179" spans="1:17" x14ac:dyDescent="0.2">
      <c r="A179" s="3">
        <v>44434</v>
      </c>
      <c r="B179" s="4" t="s">
        <v>88</v>
      </c>
      <c r="C179" s="5">
        <v>4</v>
      </c>
      <c r="D179" s="5" t="s">
        <v>108</v>
      </c>
      <c r="E179" s="5" t="s">
        <v>106</v>
      </c>
      <c r="F179" s="6">
        <v>0</v>
      </c>
      <c r="G179" t="str">
        <f>VLOOKUP(InputData[[#This Row],[PRODUCT ID]],MasterData[],2)</f>
        <v>Product39</v>
      </c>
      <c r="H179" t="str">
        <f>VLOOKUP(InputData[[#This Row],[PRODUCT ID]],MasterData[],3)</f>
        <v>Category05</v>
      </c>
      <c r="I179" t="str">
        <f>VLOOKUP(InputData[[#This Row],[PRODUCT ID]],MasterData[],4)</f>
        <v>No.</v>
      </c>
      <c r="J179" s="8">
        <f>VLOOKUP(InputData[[#This Row],[PRODUCT ID]],MasterData[],5)</f>
        <v>37</v>
      </c>
      <c r="K179" s="8">
        <f>VLOOKUP(InputData[[#This Row],[PRODUCT ID]],MasterData[],6)</f>
        <v>42.55</v>
      </c>
      <c r="L179" s="8">
        <f>InputData[[#This Row],[QUANTITY]]*InputData[[#This Row],[BUYING PRIZE]]</f>
        <v>148</v>
      </c>
      <c r="M179" s="8">
        <f>InputData[[#This Row],[QUANTITY]]*InputData[[#This Row],[SELLING PRICE]]*(1-InputData[[#This Row],[DISCOUNT %]])</f>
        <v>170.2</v>
      </c>
      <c r="N179" s="8">
        <f>InputData[[#This Row],[Total Selling Value]]-InputData[[#This Row],[Total Buying Value]]</f>
        <v>22.199999999999989</v>
      </c>
      <c r="O179">
        <f>DAY(InputData[[#This Row],[DATE]])</f>
        <v>26</v>
      </c>
      <c r="P179" t="str">
        <f>TEXT(InputData[[#This Row],[DATE]],"mmm")</f>
        <v>Aug</v>
      </c>
      <c r="Q179">
        <f>YEAR(InputData[[#This Row],[DATE]])</f>
        <v>2021</v>
      </c>
    </row>
    <row r="180" spans="1:17" x14ac:dyDescent="0.2">
      <c r="A180" s="3">
        <v>44437</v>
      </c>
      <c r="B180" s="4" t="s">
        <v>77</v>
      </c>
      <c r="C180" s="5">
        <v>12</v>
      </c>
      <c r="D180" s="5" t="s">
        <v>105</v>
      </c>
      <c r="E180" s="5" t="s">
        <v>106</v>
      </c>
      <c r="F180" s="6">
        <v>0</v>
      </c>
      <c r="G180" t="str">
        <f>VLOOKUP(InputData[[#This Row],[PRODUCT ID]],MasterData[],2)</f>
        <v>Product34</v>
      </c>
      <c r="H180" t="str">
        <f>VLOOKUP(InputData[[#This Row],[PRODUCT ID]],MasterData[],3)</f>
        <v>Category04</v>
      </c>
      <c r="I180" t="str">
        <f>VLOOKUP(InputData[[#This Row],[PRODUCT ID]],MasterData[],4)</f>
        <v>Lt</v>
      </c>
      <c r="J180" s="8">
        <f>VLOOKUP(InputData[[#This Row],[PRODUCT ID]],MasterData[],5)</f>
        <v>55</v>
      </c>
      <c r="K180" s="8">
        <f>VLOOKUP(InputData[[#This Row],[PRODUCT ID]],MasterData[],6)</f>
        <v>58.3</v>
      </c>
      <c r="L180" s="8">
        <f>InputData[[#This Row],[QUANTITY]]*InputData[[#This Row],[BUYING PRIZE]]</f>
        <v>660</v>
      </c>
      <c r="M180" s="8">
        <f>InputData[[#This Row],[QUANTITY]]*InputData[[#This Row],[SELLING PRICE]]*(1-InputData[[#This Row],[DISCOUNT %]])</f>
        <v>699.59999999999991</v>
      </c>
      <c r="N180" s="8">
        <f>InputData[[#This Row],[Total Selling Value]]-InputData[[#This Row],[Total Buying Value]]</f>
        <v>39.599999999999909</v>
      </c>
      <c r="O180">
        <f>DAY(InputData[[#This Row],[DATE]])</f>
        <v>29</v>
      </c>
      <c r="P180" t="str">
        <f>TEXT(InputData[[#This Row],[DATE]],"mmm")</f>
        <v>Aug</v>
      </c>
      <c r="Q180">
        <f>YEAR(InputData[[#This Row],[DATE]])</f>
        <v>2021</v>
      </c>
    </row>
    <row r="181" spans="1:17" x14ac:dyDescent="0.2">
      <c r="A181" s="3">
        <v>44438</v>
      </c>
      <c r="B181" s="4" t="s">
        <v>33</v>
      </c>
      <c r="C181" s="5">
        <v>13</v>
      </c>
      <c r="D181" s="5" t="s">
        <v>108</v>
      </c>
      <c r="E181" s="5" t="s">
        <v>106</v>
      </c>
      <c r="F181" s="6">
        <v>0</v>
      </c>
      <c r="G181" t="str">
        <f>VLOOKUP(InputData[[#This Row],[PRODUCT ID]],MasterData[],2)</f>
        <v>Product13</v>
      </c>
      <c r="H181" t="str">
        <f>VLOOKUP(InputData[[#This Row],[PRODUCT ID]],MasterData[],3)</f>
        <v>Category02</v>
      </c>
      <c r="I181" t="str">
        <f>VLOOKUP(InputData[[#This Row],[PRODUCT ID]],MasterData[],4)</f>
        <v>Kg</v>
      </c>
      <c r="J181" s="8">
        <f>VLOOKUP(InputData[[#This Row],[PRODUCT ID]],MasterData[],5)</f>
        <v>112</v>
      </c>
      <c r="K181" s="8">
        <f>VLOOKUP(InputData[[#This Row],[PRODUCT ID]],MasterData[],6)</f>
        <v>122.08</v>
      </c>
      <c r="L181" s="8">
        <f>InputData[[#This Row],[QUANTITY]]*InputData[[#This Row],[BUYING PRIZE]]</f>
        <v>1456</v>
      </c>
      <c r="M181" s="8">
        <f>InputData[[#This Row],[QUANTITY]]*InputData[[#This Row],[SELLING PRICE]]*(1-InputData[[#This Row],[DISCOUNT %]])</f>
        <v>1587.04</v>
      </c>
      <c r="N181" s="8">
        <f>InputData[[#This Row],[Total Selling Value]]-InputData[[#This Row],[Total Buying Value]]</f>
        <v>131.03999999999996</v>
      </c>
      <c r="O181">
        <f>DAY(InputData[[#This Row],[DATE]])</f>
        <v>30</v>
      </c>
      <c r="P181" t="str">
        <f>TEXT(InputData[[#This Row],[DATE]],"mmm")</f>
        <v>Aug</v>
      </c>
      <c r="Q181">
        <f>YEAR(InputData[[#This Row],[DATE]])</f>
        <v>2021</v>
      </c>
    </row>
    <row r="182" spans="1:17" x14ac:dyDescent="0.2">
      <c r="A182" s="3">
        <v>44439</v>
      </c>
      <c r="B182" s="4" t="s">
        <v>6</v>
      </c>
      <c r="C182" s="5">
        <v>2</v>
      </c>
      <c r="D182" s="5" t="s">
        <v>108</v>
      </c>
      <c r="E182" s="5" t="s">
        <v>106</v>
      </c>
      <c r="F182" s="6">
        <v>0</v>
      </c>
      <c r="G182" t="str">
        <f>VLOOKUP(InputData[[#This Row],[PRODUCT ID]],MasterData[],2)</f>
        <v>Product01</v>
      </c>
      <c r="H182" t="str">
        <f>VLOOKUP(InputData[[#This Row],[PRODUCT ID]],MasterData[],3)</f>
        <v>Category01</v>
      </c>
      <c r="I182" t="str">
        <f>VLOOKUP(InputData[[#This Row],[PRODUCT ID]],MasterData[],4)</f>
        <v>Kg</v>
      </c>
      <c r="J182" s="8">
        <f>VLOOKUP(InputData[[#This Row],[PRODUCT ID]],MasterData[],5)</f>
        <v>98</v>
      </c>
      <c r="K182" s="8">
        <f>VLOOKUP(InputData[[#This Row],[PRODUCT ID]],MasterData[],6)</f>
        <v>103.88</v>
      </c>
      <c r="L182" s="8">
        <f>InputData[[#This Row],[QUANTITY]]*InputData[[#This Row],[BUYING PRIZE]]</f>
        <v>196</v>
      </c>
      <c r="M182" s="8">
        <f>InputData[[#This Row],[QUANTITY]]*InputData[[#This Row],[SELLING PRICE]]*(1-InputData[[#This Row],[DISCOUNT %]])</f>
        <v>207.76</v>
      </c>
      <c r="N182" s="8">
        <f>InputData[[#This Row],[Total Selling Value]]-InputData[[#This Row],[Total Buying Value]]</f>
        <v>11.759999999999991</v>
      </c>
      <c r="O182">
        <f>DAY(InputData[[#This Row],[DATE]])</f>
        <v>31</v>
      </c>
      <c r="P182" t="str">
        <f>TEXT(InputData[[#This Row],[DATE]],"mmm")</f>
        <v>Aug</v>
      </c>
      <c r="Q182">
        <f>YEAR(InputData[[#This Row],[DATE]])</f>
        <v>2021</v>
      </c>
    </row>
    <row r="183" spans="1:17" x14ac:dyDescent="0.2">
      <c r="A183" s="3">
        <v>44439</v>
      </c>
      <c r="B183" s="4" t="s">
        <v>79</v>
      </c>
      <c r="C183" s="5">
        <v>11</v>
      </c>
      <c r="D183" s="5" t="s">
        <v>108</v>
      </c>
      <c r="E183" s="5" t="s">
        <v>106</v>
      </c>
      <c r="F183" s="6">
        <v>0</v>
      </c>
      <c r="G183" t="str">
        <f>VLOOKUP(InputData[[#This Row],[PRODUCT ID]],MasterData[],2)</f>
        <v>Product35</v>
      </c>
      <c r="H183" t="str">
        <f>VLOOKUP(InputData[[#This Row],[PRODUCT ID]],MasterData[],3)</f>
        <v>Category04</v>
      </c>
      <c r="I183" t="str">
        <f>VLOOKUP(InputData[[#This Row],[PRODUCT ID]],MasterData[],4)</f>
        <v>No.</v>
      </c>
      <c r="J183" s="8">
        <f>VLOOKUP(InputData[[#This Row],[PRODUCT ID]],MasterData[],5)</f>
        <v>5</v>
      </c>
      <c r="K183" s="8">
        <f>VLOOKUP(InputData[[#This Row],[PRODUCT ID]],MasterData[],6)</f>
        <v>6.7</v>
      </c>
      <c r="L183" s="8">
        <f>InputData[[#This Row],[QUANTITY]]*InputData[[#This Row],[BUYING PRIZE]]</f>
        <v>55</v>
      </c>
      <c r="M183" s="8">
        <f>InputData[[#This Row],[QUANTITY]]*InputData[[#This Row],[SELLING PRICE]]*(1-InputData[[#This Row],[DISCOUNT %]])</f>
        <v>73.7</v>
      </c>
      <c r="N183" s="8">
        <f>InputData[[#This Row],[Total Selling Value]]-InputData[[#This Row],[Total Buying Value]]</f>
        <v>18.700000000000003</v>
      </c>
      <c r="O183">
        <f>DAY(InputData[[#This Row],[DATE]])</f>
        <v>31</v>
      </c>
      <c r="P183" t="str">
        <f>TEXT(InputData[[#This Row],[DATE]],"mmm")</f>
        <v>Aug</v>
      </c>
      <c r="Q183">
        <f>YEAR(InputData[[#This Row],[DATE]])</f>
        <v>2021</v>
      </c>
    </row>
    <row r="184" spans="1:17" x14ac:dyDescent="0.2">
      <c r="A184" s="3">
        <v>44440</v>
      </c>
      <c r="B184" s="4" t="s">
        <v>56</v>
      </c>
      <c r="C184" s="5">
        <v>1</v>
      </c>
      <c r="D184" s="5" t="s">
        <v>105</v>
      </c>
      <c r="E184" s="5" t="s">
        <v>107</v>
      </c>
      <c r="F184" s="6">
        <v>0</v>
      </c>
      <c r="G184" t="str">
        <f>VLOOKUP(InputData[[#This Row],[PRODUCT ID]],MasterData[],2)</f>
        <v>Product24</v>
      </c>
      <c r="H184" t="str">
        <f>VLOOKUP(InputData[[#This Row],[PRODUCT ID]],MasterData[],3)</f>
        <v>Category03</v>
      </c>
      <c r="I184" t="str">
        <f>VLOOKUP(InputData[[#This Row],[PRODUCT ID]],MasterData[],4)</f>
        <v>Ft</v>
      </c>
      <c r="J184" s="8">
        <f>VLOOKUP(InputData[[#This Row],[PRODUCT ID]],MasterData[],5)</f>
        <v>144</v>
      </c>
      <c r="K184" s="8">
        <f>VLOOKUP(InputData[[#This Row],[PRODUCT ID]],MasterData[],6)</f>
        <v>156.96</v>
      </c>
      <c r="L184" s="8">
        <f>InputData[[#This Row],[QUANTITY]]*InputData[[#This Row],[BUYING PRIZE]]</f>
        <v>144</v>
      </c>
      <c r="M184" s="8">
        <f>InputData[[#This Row],[QUANTITY]]*InputData[[#This Row],[SELLING PRICE]]*(1-InputData[[#This Row],[DISCOUNT %]])</f>
        <v>156.96</v>
      </c>
      <c r="N184" s="8">
        <f>InputData[[#This Row],[Total Selling Value]]-InputData[[#This Row],[Total Buying Value]]</f>
        <v>12.960000000000008</v>
      </c>
      <c r="O184">
        <f>DAY(InputData[[#This Row],[DATE]])</f>
        <v>1</v>
      </c>
      <c r="P184" t="str">
        <f>TEXT(InputData[[#This Row],[DATE]],"mmm")</f>
        <v>Sep</v>
      </c>
      <c r="Q184">
        <f>YEAR(InputData[[#This Row],[DATE]])</f>
        <v>2021</v>
      </c>
    </row>
    <row r="185" spans="1:17" x14ac:dyDescent="0.2">
      <c r="A185" s="3">
        <v>44440</v>
      </c>
      <c r="B185" s="4" t="s">
        <v>12</v>
      </c>
      <c r="C185" s="5">
        <v>14</v>
      </c>
      <c r="D185" s="5" t="s">
        <v>106</v>
      </c>
      <c r="E185" s="5" t="s">
        <v>106</v>
      </c>
      <c r="F185" s="6">
        <v>0</v>
      </c>
      <c r="G185" t="str">
        <f>VLOOKUP(InputData[[#This Row],[PRODUCT ID]],MasterData[],2)</f>
        <v>Product03</v>
      </c>
      <c r="H185" t="str">
        <f>VLOOKUP(InputData[[#This Row],[PRODUCT ID]],MasterData[],3)</f>
        <v>Category01</v>
      </c>
      <c r="I185" t="str">
        <f>VLOOKUP(InputData[[#This Row],[PRODUCT ID]],MasterData[],4)</f>
        <v>Kg</v>
      </c>
      <c r="J185" s="8">
        <f>VLOOKUP(InputData[[#This Row],[PRODUCT ID]],MasterData[],5)</f>
        <v>71</v>
      </c>
      <c r="K185" s="8">
        <f>VLOOKUP(InputData[[#This Row],[PRODUCT ID]],MasterData[],6)</f>
        <v>80.94</v>
      </c>
      <c r="L185" s="8">
        <f>InputData[[#This Row],[QUANTITY]]*InputData[[#This Row],[BUYING PRIZE]]</f>
        <v>994</v>
      </c>
      <c r="M185" s="8">
        <f>InputData[[#This Row],[QUANTITY]]*InputData[[#This Row],[SELLING PRICE]]*(1-InputData[[#This Row],[DISCOUNT %]])</f>
        <v>1133.1599999999999</v>
      </c>
      <c r="N185" s="8">
        <f>InputData[[#This Row],[Total Selling Value]]-InputData[[#This Row],[Total Buying Value]]</f>
        <v>139.15999999999985</v>
      </c>
      <c r="O185">
        <f>DAY(InputData[[#This Row],[DATE]])</f>
        <v>1</v>
      </c>
      <c r="P185" t="str">
        <f>TEXT(InputData[[#This Row],[DATE]],"mmm")</f>
        <v>Sep</v>
      </c>
      <c r="Q185">
        <f>YEAR(InputData[[#This Row],[DATE]])</f>
        <v>2021</v>
      </c>
    </row>
    <row r="186" spans="1:17" x14ac:dyDescent="0.2">
      <c r="A186" s="3">
        <v>44442</v>
      </c>
      <c r="B186" s="4" t="s">
        <v>92</v>
      </c>
      <c r="C186" s="5">
        <v>8</v>
      </c>
      <c r="D186" s="5" t="s">
        <v>108</v>
      </c>
      <c r="E186" s="5" t="s">
        <v>106</v>
      </c>
      <c r="F186" s="6">
        <v>0</v>
      </c>
      <c r="G186" t="str">
        <f>VLOOKUP(InputData[[#This Row],[PRODUCT ID]],MasterData[],2)</f>
        <v>Product41</v>
      </c>
      <c r="H186" t="str">
        <f>VLOOKUP(InputData[[#This Row],[PRODUCT ID]],MasterData[],3)</f>
        <v>Category05</v>
      </c>
      <c r="I186" t="str">
        <f>VLOOKUP(InputData[[#This Row],[PRODUCT ID]],MasterData[],4)</f>
        <v>Ft</v>
      </c>
      <c r="J186" s="8">
        <f>VLOOKUP(InputData[[#This Row],[PRODUCT ID]],MasterData[],5)</f>
        <v>138</v>
      </c>
      <c r="K186" s="8">
        <f>VLOOKUP(InputData[[#This Row],[PRODUCT ID]],MasterData[],6)</f>
        <v>173.88</v>
      </c>
      <c r="L186" s="8">
        <f>InputData[[#This Row],[QUANTITY]]*InputData[[#This Row],[BUYING PRIZE]]</f>
        <v>1104</v>
      </c>
      <c r="M186" s="8">
        <f>InputData[[#This Row],[QUANTITY]]*InputData[[#This Row],[SELLING PRICE]]*(1-InputData[[#This Row],[DISCOUNT %]])</f>
        <v>1391.04</v>
      </c>
      <c r="N186" s="8">
        <f>InputData[[#This Row],[Total Selling Value]]-InputData[[#This Row],[Total Buying Value]]</f>
        <v>287.03999999999996</v>
      </c>
      <c r="O186">
        <f>DAY(InputData[[#This Row],[DATE]])</f>
        <v>3</v>
      </c>
      <c r="P186" t="str">
        <f>TEXT(InputData[[#This Row],[DATE]],"mmm")</f>
        <v>Sep</v>
      </c>
      <c r="Q186">
        <f>YEAR(InputData[[#This Row],[DATE]])</f>
        <v>2021</v>
      </c>
    </row>
    <row r="187" spans="1:17" x14ac:dyDescent="0.2">
      <c r="A187" s="3">
        <v>44443</v>
      </c>
      <c r="B187" s="4" t="s">
        <v>65</v>
      </c>
      <c r="C187" s="5">
        <v>7</v>
      </c>
      <c r="D187" s="5" t="s">
        <v>108</v>
      </c>
      <c r="E187" s="5" t="s">
        <v>106</v>
      </c>
      <c r="F187" s="6">
        <v>0</v>
      </c>
      <c r="G187" t="str">
        <f>VLOOKUP(InputData[[#This Row],[PRODUCT ID]],MasterData[],2)</f>
        <v>Product28</v>
      </c>
      <c r="H187" t="str">
        <f>VLOOKUP(InputData[[#This Row],[PRODUCT ID]],MasterData[],3)</f>
        <v>Category04</v>
      </c>
      <c r="I187" t="str">
        <f>VLOOKUP(InputData[[#This Row],[PRODUCT ID]],MasterData[],4)</f>
        <v>No.</v>
      </c>
      <c r="J187" s="8">
        <f>VLOOKUP(InputData[[#This Row],[PRODUCT ID]],MasterData[],5)</f>
        <v>37</v>
      </c>
      <c r="K187" s="8">
        <f>VLOOKUP(InputData[[#This Row],[PRODUCT ID]],MasterData[],6)</f>
        <v>41.81</v>
      </c>
      <c r="L187" s="8">
        <f>InputData[[#This Row],[QUANTITY]]*InputData[[#This Row],[BUYING PRIZE]]</f>
        <v>259</v>
      </c>
      <c r="M187" s="8">
        <f>InputData[[#This Row],[QUANTITY]]*InputData[[#This Row],[SELLING PRICE]]*(1-InputData[[#This Row],[DISCOUNT %]])</f>
        <v>292.67</v>
      </c>
      <c r="N187" s="8">
        <f>InputData[[#This Row],[Total Selling Value]]-InputData[[#This Row],[Total Buying Value]]</f>
        <v>33.670000000000016</v>
      </c>
      <c r="O187">
        <f>DAY(InputData[[#This Row],[DATE]])</f>
        <v>4</v>
      </c>
      <c r="P187" t="str">
        <f>TEXT(InputData[[#This Row],[DATE]],"mmm")</f>
        <v>Sep</v>
      </c>
      <c r="Q187">
        <f>YEAR(InputData[[#This Row],[DATE]])</f>
        <v>2021</v>
      </c>
    </row>
    <row r="188" spans="1:17" x14ac:dyDescent="0.2">
      <c r="A188" s="3">
        <v>44443</v>
      </c>
      <c r="B188" s="4" t="s">
        <v>54</v>
      </c>
      <c r="C188" s="5">
        <v>15</v>
      </c>
      <c r="D188" s="5" t="s">
        <v>108</v>
      </c>
      <c r="E188" s="5" t="s">
        <v>106</v>
      </c>
      <c r="F188" s="6">
        <v>0</v>
      </c>
      <c r="G188" t="str">
        <f>VLOOKUP(InputData[[#This Row],[PRODUCT ID]],MasterData[],2)</f>
        <v>Product23</v>
      </c>
      <c r="H188" t="str">
        <f>VLOOKUP(InputData[[#This Row],[PRODUCT ID]],MasterData[],3)</f>
        <v>Category03</v>
      </c>
      <c r="I188" t="str">
        <f>VLOOKUP(InputData[[#This Row],[PRODUCT ID]],MasterData[],4)</f>
        <v>Ft</v>
      </c>
      <c r="J188" s="8">
        <f>VLOOKUP(InputData[[#This Row],[PRODUCT ID]],MasterData[],5)</f>
        <v>141</v>
      </c>
      <c r="K188" s="8">
        <f>VLOOKUP(InputData[[#This Row],[PRODUCT ID]],MasterData[],6)</f>
        <v>149.46</v>
      </c>
      <c r="L188" s="8">
        <f>InputData[[#This Row],[QUANTITY]]*InputData[[#This Row],[BUYING PRIZE]]</f>
        <v>2115</v>
      </c>
      <c r="M188" s="8">
        <f>InputData[[#This Row],[QUANTITY]]*InputData[[#This Row],[SELLING PRICE]]*(1-InputData[[#This Row],[DISCOUNT %]])</f>
        <v>2241.9</v>
      </c>
      <c r="N188" s="8">
        <f>InputData[[#This Row],[Total Selling Value]]-InputData[[#This Row],[Total Buying Value]]</f>
        <v>126.90000000000009</v>
      </c>
      <c r="O188">
        <f>DAY(InputData[[#This Row],[DATE]])</f>
        <v>4</v>
      </c>
      <c r="P188" t="str">
        <f>TEXT(InputData[[#This Row],[DATE]],"mmm")</f>
        <v>Sep</v>
      </c>
      <c r="Q188">
        <f>YEAR(InputData[[#This Row],[DATE]])</f>
        <v>2021</v>
      </c>
    </row>
    <row r="189" spans="1:17" x14ac:dyDescent="0.2">
      <c r="A189" s="3">
        <v>44444</v>
      </c>
      <c r="B189" s="4" t="s">
        <v>73</v>
      </c>
      <c r="C189" s="5">
        <v>1</v>
      </c>
      <c r="D189" s="5" t="s">
        <v>108</v>
      </c>
      <c r="E189" s="5" t="s">
        <v>107</v>
      </c>
      <c r="F189" s="6">
        <v>0</v>
      </c>
      <c r="G189" t="str">
        <f>VLOOKUP(InputData[[#This Row],[PRODUCT ID]],MasterData[],2)</f>
        <v>Product32</v>
      </c>
      <c r="H189" t="str">
        <f>VLOOKUP(InputData[[#This Row],[PRODUCT ID]],MasterData[],3)</f>
        <v>Category04</v>
      </c>
      <c r="I189" t="str">
        <f>VLOOKUP(InputData[[#This Row],[PRODUCT ID]],MasterData[],4)</f>
        <v>Kg</v>
      </c>
      <c r="J189" s="8">
        <f>VLOOKUP(InputData[[#This Row],[PRODUCT ID]],MasterData[],5)</f>
        <v>89</v>
      </c>
      <c r="K189" s="8">
        <f>VLOOKUP(InputData[[#This Row],[PRODUCT ID]],MasterData[],6)</f>
        <v>117.48</v>
      </c>
      <c r="L189" s="8">
        <f>InputData[[#This Row],[QUANTITY]]*InputData[[#This Row],[BUYING PRIZE]]</f>
        <v>89</v>
      </c>
      <c r="M189" s="8">
        <f>InputData[[#This Row],[QUANTITY]]*InputData[[#This Row],[SELLING PRICE]]*(1-InputData[[#This Row],[DISCOUNT %]])</f>
        <v>117.48</v>
      </c>
      <c r="N189" s="8">
        <f>InputData[[#This Row],[Total Selling Value]]-InputData[[#This Row],[Total Buying Value]]</f>
        <v>28.480000000000004</v>
      </c>
      <c r="O189">
        <f>DAY(InputData[[#This Row],[DATE]])</f>
        <v>5</v>
      </c>
      <c r="P189" t="str">
        <f>TEXT(InputData[[#This Row],[DATE]],"mmm")</f>
        <v>Sep</v>
      </c>
      <c r="Q189">
        <f>YEAR(InputData[[#This Row],[DATE]])</f>
        <v>2021</v>
      </c>
    </row>
    <row r="190" spans="1:17" x14ac:dyDescent="0.2">
      <c r="A190" s="3">
        <v>44446</v>
      </c>
      <c r="B190" s="4" t="s">
        <v>45</v>
      </c>
      <c r="C190" s="5">
        <v>5</v>
      </c>
      <c r="D190" s="5" t="s">
        <v>108</v>
      </c>
      <c r="E190" s="5" t="s">
        <v>106</v>
      </c>
      <c r="F190" s="6">
        <v>0</v>
      </c>
      <c r="G190" t="str">
        <f>VLOOKUP(InputData[[#This Row],[PRODUCT ID]],MasterData[],2)</f>
        <v>Product19</v>
      </c>
      <c r="H190" t="str">
        <f>VLOOKUP(InputData[[#This Row],[PRODUCT ID]],MasterData[],3)</f>
        <v>Category02</v>
      </c>
      <c r="I190" t="str">
        <f>VLOOKUP(InputData[[#This Row],[PRODUCT ID]],MasterData[],4)</f>
        <v>Ft</v>
      </c>
      <c r="J190" s="8">
        <f>VLOOKUP(InputData[[#This Row],[PRODUCT ID]],MasterData[],5)</f>
        <v>150</v>
      </c>
      <c r="K190" s="8">
        <f>VLOOKUP(InputData[[#This Row],[PRODUCT ID]],MasterData[],6)</f>
        <v>210</v>
      </c>
      <c r="L190" s="8">
        <f>InputData[[#This Row],[QUANTITY]]*InputData[[#This Row],[BUYING PRIZE]]</f>
        <v>750</v>
      </c>
      <c r="M190" s="8">
        <f>InputData[[#This Row],[QUANTITY]]*InputData[[#This Row],[SELLING PRICE]]*(1-InputData[[#This Row],[DISCOUNT %]])</f>
        <v>1050</v>
      </c>
      <c r="N190" s="8">
        <f>InputData[[#This Row],[Total Selling Value]]-InputData[[#This Row],[Total Buying Value]]</f>
        <v>300</v>
      </c>
      <c r="O190">
        <f>DAY(InputData[[#This Row],[DATE]])</f>
        <v>7</v>
      </c>
      <c r="P190" t="str">
        <f>TEXT(InputData[[#This Row],[DATE]],"mmm")</f>
        <v>Sep</v>
      </c>
      <c r="Q190">
        <f>YEAR(InputData[[#This Row],[DATE]])</f>
        <v>2021</v>
      </c>
    </row>
    <row r="191" spans="1:17" x14ac:dyDescent="0.2">
      <c r="A191" s="3">
        <v>44448</v>
      </c>
      <c r="B191" s="4" t="s">
        <v>98</v>
      </c>
      <c r="C191" s="5">
        <v>4</v>
      </c>
      <c r="D191" s="5" t="s">
        <v>108</v>
      </c>
      <c r="E191" s="5" t="s">
        <v>106</v>
      </c>
      <c r="F191" s="6">
        <v>0</v>
      </c>
      <c r="G191" t="str">
        <f>VLOOKUP(InputData[[#This Row],[PRODUCT ID]],MasterData[],2)</f>
        <v>Product44</v>
      </c>
      <c r="H191" t="str">
        <f>VLOOKUP(InputData[[#This Row],[PRODUCT ID]],MasterData[],3)</f>
        <v>Category05</v>
      </c>
      <c r="I191" t="str">
        <f>VLOOKUP(InputData[[#This Row],[PRODUCT ID]],MasterData[],4)</f>
        <v>Kg</v>
      </c>
      <c r="J191" s="8">
        <f>VLOOKUP(InputData[[#This Row],[PRODUCT ID]],MasterData[],5)</f>
        <v>76</v>
      </c>
      <c r="K191" s="8">
        <f>VLOOKUP(InputData[[#This Row],[PRODUCT ID]],MasterData[],6)</f>
        <v>82.08</v>
      </c>
      <c r="L191" s="8">
        <f>InputData[[#This Row],[QUANTITY]]*InputData[[#This Row],[BUYING PRIZE]]</f>
        <v>304</v>
      </c>
      <c r="M191" s="8">
        <f>InputData[[#This Row],[QUANTITY]]*InputData[[#This Row],[SELLING PRICE]]*(1-InputData[[#This Row],[DISCOUNT %]])</f>
        <v>328.32</v>
      </c>
      <c r="N191" s="8">
        <f>InputData[[#This Row],[Total Selling Value]]-InputData[[#This Row],[Total Buying Value]]</f>
        <v>24.319999999999993</v>
      </c>
      <c r="O191">
        <f>DAY(InputData[[#This Row],[DATE]])</f>
        <v>9</v>
      </c>
      <c r="P191" t="str">
        <f>TEXT(InputData[[#This Row],[DATE]],"mmm")</f>
        <v>Sep</v>
      </c>
      <c r="Q191">
        <f>YEAR(InputData[[#This Row],[DATE]])</f>
        <v>2021</v>
      </c>
    </row>
    <row r="192" spans="1:17" x14ac:dyDescent="0.2">
      <c r="A192" s="3">
        <v>44449</v>
      </c>
      <c r="B192" s="4" t="s">
        <v>69</v>
      </c>
      <c r="C192" s="5">
        <v>6</v>
      </c>
      <c r="D192" s="5" t="s">
        <v>108</v>
      </c>
      <c r="E192" s="5" t="s">
        <v>106</v>
      </c>
      <c r="F192" s="6">
        <v>0</v>
      </c>
      <c r="G192" t="str">
        <f>VLOOKUP(InputData[[#This Row],[PRODUCT ID]],MasterData[],2)</f>
        <v>Product30</v>
      </c>
      <c r="H192" t="str">
        <f>VLOOKUP(InputData[[#This Row],[PRODUCT ID]],MasterData[],3)</f>
        <v>Category04</v>
      </c>
      <c r="I192" t="str">
        <f>VLOOKUP(InputData[[#This Row],[PRODUCT ID]],MasterData[],4)</f>
        <v>Ft</v>
      </c>
      <c r="J192" s="8">
        <f>VLOOKUP(InputData[[#This Row],[PRODUCT ID]],MasterData[],5)</f>
        <v>148</v>
      </c>
      <c r="K192" s="8">
        <f>VLOOKUP(InputData[[#This Row],[PRODUCT ID]],MasterData[],6)</f>
        <v>201.28</v>
      </c>
      <c r="L192" s="8">
        <f>InputData[[#This Row],[QUANTITY]]*InputData[[#This Row],[BUYING PRIZE]]</f>
        <v>888</v>
      </c>
      <c r="M192" s="8">
        <f>InputData[[#This Row],[QUANTITY]]*InputData[[#This Row],[SELLING PRICE]]*(1-InputData[[#This Row],[DISCOUNT %]])</f>
        <v>1207.68</v>
      </c>
      <c r="N192" s="8">
        <f>InputData[[#This Row],[Total Selling Value]]-InputData[[#This Row],[Total Buying Value]]</f>
        <v>319.68000000000006</v>
      </c>
      <c r="O192">
        <f>DAY(InputData[[#This Row],[DATE]])</f>
        <v>10</v>
      </c>
      <c r="P192" t="str">
        <f>TEXT(InputData[[#This Row],[DATE]],"mmm")</f>
        <v>Sep</v>
      </c>
      <c r="Q192">
        <f>YEAR(InputData[[#This Row],[DATE]])</f>
        <v>2021</v>
      </c>
    </row>
    <row r="193" spans="1:17" x14ac:dyDescent="0.2">
      <c r="A193" s="3">
        <v>44449</v>
      </c>
      <c r="B193" s="4" t="s">
        <v>6</v>
      </c>
      <c r="C193" s="5">
        <v>9</v>
      </c>
      <c r="D193" s="5" t="s">
        <v>105</v>
      </c>
      <c r="E193" s="5" t="s">
        <v>106</v>
      </c>
      <c r="F193" s="6">
        <v>0</v>
      </c>
      <c r="G193" t="str">
        <f>VLOOKUP(InputData[[#This Row],[PRODUCT ID]],MasterData[],2)</f>
        <v>Product01</v>
      </c>
      <c r="H193" t="str">
        <f>VLOOKUP(InputData[[#This Row],[PRODUCT ID]],MasterData[],3)</f>
        <v>Category01</v>
      </c>
      <c r="I193" t="str">
        <f>VLOOKUP(InputData[[#This Row],[PRODUCT ID]],MasterData[],4)</f>
        <v>Kg</v>
      </c>
      <c r="J193" s="8">
        <f>VLOOKUP(InputData[[#This Row],[PRODUCT ID]],MasterData[],5)</f>
        <v>98</v>
      </c>
      <c r="K193" s="8">
        <f>VLOOKUP(InputData[[#This Row],[PRODUCT ID]],MasterData[],6)</f>
        <v>103.88</v>
      </c>
      <c r="L193" s="8">
        <f>InputData[[#This Row],[QUANTITY]]*InputData[[#This Row],[BUYING PRIZE]]</f>
        <v>882</v>
      </c>
      <c r="M193" s="8">
        <f>InputData[[#This Row],[QUANTITY]]*InputData[[#This Row],[SELLING PRICE]]*(1-InputData[[#This Row],[DISCOUNT %]])</f>
        <v>934.92</v>
      </c>
      <c r="N193" s="8">
        <f>InputData[[#This Row],[Total Selling Value]]-InputData[[#This Row],[Total Buying Value]]</f>
        <v>52.919999999999959</v>
      </c>
      <c r="O193">
        <f>DAY(InputData[[#This Row],[DATE]])</f>
        <v>10</v>
      </c>
      <c r="P193" t="str">
        <f>TEXT(InputData[[#This Row],[DATE]],"mmm")</f>
        <v>Sep</v>
      </c>
      <c r="Q193">
        <f>YEAR(InputData[[#This Row],[DATE]])</f>
        <v>2021</v>
      </c>
    </row>
    <row r="194" spans="1:17" x14ac:dyDescent="0.2">
      <c r="A194" s="3">
        <v>44449</v>
      </c>
      <c r="B194" s="4" t="s">
        <v>60</v>
      </c>
      <c r="C194" s="5">
        <v>2</v>
      </c>
      <c r="D194" s="5" t="s">
        <v>108</v>
      </c>
      <c r="E194" s="5" t="s">
        <v>106</v>
      </c>
      <c r="F194" s="6">
        <v>0</v>
      </c>
      <c r="G194" t="str">
        <f>VLOOKUP(InputData[[#This Row],[PRODUCT ID]],MasterData[],2)</f>
        <v>Product26</v>
      </c>
      <c r="H194" t="str">
        <f>VLOOKUP(InputData[[#This Row],[PRODUCT ID]],MasterData[],3)</f>
        <v>Category04</v>
      </c>
      <c r="I194" t="str">
        <f>VLOOKUP(InputData[[#This Row],[PRODUCT ID]],MasterData[],4)</f>
        <v>No.</v>
      </c>
      <c r="J194" s="8">
        <f>VLOOKUP(InputData[[#This Row],[PRODUCT ID]],MasterData[],5)</f>
        <v>18</v>
      </c>
      <c r="K194" s="8">
        <f>VLOOKUP(InputData[[#This Row],[PRODUCT ID]],MasterData[],6)</f>
        <v>24.66</v>
      </c>
      <c r="L194" s="8">
        <f>InputData[[#This Row],[QUANTITY]]*InputData[[#This Row],[BUYING PRIZE]]</f>
        <v>36</v>
      </c>
      <c r="M194" s="8">
        <f>InputData[[#This Row],[QUANTITY]]*InputData[[#This Row],[SELLING PRICE]]*(1-InputData[[#This Row],[DISCOUNT %]])</f>
        <v>49.32</v>
      </c>
      <c r="N194" s="8">
        <f>InputData[[#This Row],[Total Selling Value]]-InputData[[#This Row],[Total Buying Value]]</f>
        <v>13.32</v>
      </c>
      <c r="O194">
        <f>DAY(InputData[[#This Row],[DATE]])</f>
        <v>10</v>
      </c>
      <c r="P194" t="str">
        <f>TEXT(InputData[[#This Row],[DATE]],"mmm")</f>
        <v>Sep</v>
      </c>
      <c r="Q194">
        <f>YEAR(InputData[[#This Row],[DATE]])</f>
        <v>2021</v>
      </c>
    </row>
    <row r="195" spans="1:17" x14ac:dyDescent="0.2">
      <c r="A195" s="3">
        <v>44450</v>
      </c>
      <c r="B195" s="4" t="s">
        <v>6</v>
      </c>
      <c r="C195" s="5">
        <v>6</v>
      </c>
      <c r="D195" s="5" t="s">
        <v>105</v>
      </c>
      <c r="E195" s="5" t="s">
        <v>106</v>
      </c>
      <c r="F195" s="6">
        <v>0</v>
      </c>
      <c r="G195" t="str">
        <f>VLOOKUP(InputData[[#This Row],[PRODUCT ID]],MasterData[],2)</f>
        <v>Product01</v>
      </c>
      <c r="H195" t="str">
        <f>VLOOKUP(InputData[[#This Row],[PRODUCT ID]],MasterData[],3)</f>
        <v>Category01</v>
      </c>
      <c r="I195" t="str">
        <f>VLOOKUP(InputData[[#This Row],[PRODUCT ID]],MasterData[],4)</f>
        <v>Kg</v>
      </c>
      <c r="J195" s="8">
        <f>VLOOKUP(InputData[[#This Row],[PRODUCT ID]],MasterData[],5)</f>
        <v>98</v>
      </c>
      <c r="K195" s="8">
        <f>VLOOKUP(InputData[[#This Row],[PRODUCT ID]],MasterData[],6)</f>
        <v>103.88</v>
      </c>
      <c r="L195" s="8">
        <f>InputData[[#This Row],[QUANTITY]]*InputData[[#This Row],[BUYING PRIZE]]</f>
        <v>588</v>
      </c>
      <c r="M195" s="8">
        <f>InputData[[#This Row],[QUANTITY]]*InputData[[#This Row],[SELLING PRICE]]*(1-InputData[[#This Row],[DISCOUNT %]])</f>
        <v>623.28</v>
      </c>
      <c r="N195" s="8">
        <f>InputData[[#This Row],[Total Selling Value]]-InputData[[#This Row],[Total Buying Value]]</f>
        <v>35.279999999999973</v>
      </c>
      <c r="O195">
        <f>DAY(InputData[[#This Row],[DATE]])</f>
        <v>11</v>
      </c>
      <c r="P195" t="str">
        <f>TEXT(InputData[[#This Row],[DATE]],"mmm")</f>
        <v>Sep</v>
      </c>
      <c r="Q195">
        <f>YEAR(InputData[[#This Row],[DATE]])</f>
        <v>2021</v>
      </c>
    </row>
    <row r="196" spans="1:17" x14ac:dyDescent="0.2">
      <c r="A196" s="3">
        <v>44452</v>
      </c>
      <c r="B196" s="4" t="s">
        <v>92</v>
      </c>
      <c r="C196" s="5">
        <v>7</v>
      </c>
      <c r="D196" s="5" t="s">
        <v>108</v>
      </c>
      <c r="E196" s="5" t="s">
        <v>107</v>
      </c>
      <c r="F196" s="6">
        <v>0</v>
      </c>
      <c r="G196" t="str">
        <f>VLOOKUP(InputData[[#This Row],[PRODUCT ID]],MasterData[],2)</f>
        <v>Product41</v>
      </c>
      <c r="H196" t="str">
        <f>VLOOKUP(InputData[[#This Row],[PRODUCT ID]],MasterData[],3)</f>
        <v>Category05</v>
      </c>
      <c r="I196" t="str">
        <f>VLOOKUP(InputData[[#This Row],[PRODUCT ID]],MasterData[],4)</f>
        <v>Ft</v>
      </c>
      <c r="J196" s="8">
        <f>VLOOKUP(InputData[[#This Row],[PRODUCT ID]],MasterData[],5)</f>
        <v>138</v>
      </c>
      <c r="K196" s="8">
        <f>VLOOKUP(InputData[[#This Row],[PRODUCT ID]],MasterData[],6)</f>
        <v>173.88</v>
      </c>
      <c r="L196" s="8">
        <f>InputData[[#This Row],[QUANTITY]]*InputData[[#This Row],[BUYING PRIZE]]</f>
        <v>966</v>
      </c>
      <c r="M196" s="8">
        <f>InputData[[#This Row],[QUANTITY]]*InputData[[#This Row],[SELLING PRICE]]*(1-InputData[[#This Row],[DISCOUNT %]])</f>
        <v>1217.1599999999999</v>
      </c>
      <c r="N196" s="8">
        <f>InputData[[#This Row],[Total Selling Value]]-InputData[[#This Row],[Total Buying Value]]</f>
        <v>251.15999999999985</v>
      </c>
      <c r="O196">
        <f>DAY(InputData[[#This Row],[DATE]])</f>
        <v>13</v>
      </c>
      <c r="P196" t="str">
        <f>TEXT(InputData[[#This Row],[DATE]],"mmm")</f>
        <v>Sep</v>
      </c>
      <c r="Q196">
        <f>YEAR(InputData[[#This Row],[DATE]])</f>
        <v>2021</v>
      </c>
    </row>
    <row r="197" spans="1:17" x14ac:dyDescent="0.2">
      <c r="A197" s="3">
        <v>44454</v>
      </c>
      <c r="B197" s="4" t="s">
        <v>94</v>
      </c>
      <c r="C197" s="5">
        <v>6</v>
      </c>
      <c r="D197" s="5" t="s">
        <v>108</v>
      </c>
      <c r="E197" s="5" t="s">
        <v>106</v>
      </c>
      <c r="F197" s="6">
        <v>0</v>
      </c>
      <c r="G197" t="str">
        <f>VLOOKUP(InputData[[#This Row],[PRODUCT ID]],MasterData[],2)</f>
        <v>Product42</v>
      </c>
      <c r="H197" t="str">
        <f>VLOOKUP(InputData[[#This Row],[PRODUCT ID]],MasterData[],3)</f>
        <v>Category05</v>
      </c>
      <c r="I197" t="str">
        <f>VLOOKUP(InputData[[#This Row],[PRODUCT ID]],MasterData[],4)</f>
        <v>Ft</v>
      </c>
      <c r="J197" s="8">
        <f>VLOOKUP(InputData[[#This Row],[PRODUCT ID]],MasterData[],5)</f>
        <v>120</v>
      </c>
      <c r="K197" s="8">
        <f>VLOOKUP(InputData[[#This Row],[PRODUCT ID]],MasterData[],6)</f>
        <v>162</v>
      </c>
      <c r="L197" s="8">
        <f>InputData[[#This Row],[QUANTITY]]*InputData[[#This Row],[BUYING PRIZE]]</f>
        <v>720</v>
      </c>
      <c r="M197" s="8">
        <f>InputData[[#This Row],[QUANTITY]]*InputData[[#This Row],[SELLING PRICE]]*(1-InputData[[#This Row],[DISCOUNT %]])</f>
        <v>972</v>
      </c>
      <c r="N197" s="8">
        <f>InputData[[#This Row],[Total Selling Value]]-InputData[[#This Row],[Total Buying Value]]</f>
        <v>252</v>
      </c>
      <c r="O197">
        <f>DAY(InputData[[#This Row],[DATE]])</f>
        <v>15</v>
      </c>
      <c r="P197" t="str">
        <f>TEXT(InputData[[#This Row],[DATE]],"mmm")</f>
        <v>Sep</v>
      </c>
      <c r="Q197">
        <f>YEAR(InputData[[#This Row],[DATE]])</f>
        <v>2021</v>
      </c>
    </row>
    <row r="198" spans="1:17" x14ac:dyDescent="0.2">
      <c r="A198" s="3">
        <v>44454</v>
      </c>
      <c r="B198" s="4" t="s">
        <v>94</v>
      </c>
      <c r="C198" s="5">
        <v>14</v>
      </c>
      <c r="D198" s="5" t="s">
        <v>108</v>
      </c>
      <c r="E198" s="5" t="s">
        <v>106</v>
      </c>
      <c r="F198" s="6">
        <v>0</v>
      </c>
      <c r="G198" t="str">
        <f>VLOOKUP(InputData[[#This Row],[PRODUCT ID]],MasterData[],2)</f>
        <v>Product42</v>
      </c>
      <c r="H198" t="str">
        <f>VLOOKUP(InputData[[#This Row],[PRODUCT ID]],MasterData[],3)</f>
        <v>Category05</v>
      </c>
      <c r="I198" t="str">
        <f>VLOOKUP(InputData[[#This Row],[PRODUCT ID]],MasterData[],4)</f>
        <v>Ft</v>
      </c>
      <c r="J198" s="8">
        <f>VLOOKUP(InputData[[#This Row],[PRODUCT ID]],MasterData[],5)</f>
        <v>120</v>
      </c>
      <c r="K198" s="8">
        <f>VLOOKUP(InputData[[#This Row],[PRODUCT ID]],MasterData[],6)</f>
        <v>162</v>
      </c>
      <c r="L198" s="8">
        <f>InputData[[#This Row],[QUANTITY]]*InputData[[#This Row],[BUYING PRIZE]]</f>
        <v>1680</v>
      </c>
      <c r="M198" s="8">
        <f>InputData[[#This Row],[QUANTITY]]*InputData[[#This Row],[SELLING PRICE]]*(1-InputData[[#This Row],[DISCOUNT %]])</f>
        <v>2268</v>
      </c>
      <c r="N198" s="8">
        <f>InputData[[#This Row],[Total Selling Value]]-InputData[[#This Row],[Total Buying Value]]</f>
        <v>588</v>
      </c>
      <c r="O198">
        <f>DAY(InputData[[#This Row],[DATE]])</f>
        <v>15</v>
      </c>
      <c r="P198" t="str">
        <f>TEXT(InputData[[#This Row],[DATE]],"mmm")</f>
        <v>Sep</v>
      </c>
      <c r="Q198">
        <f>YEAR(InputData[[#This Row],[DATE]])</f>
        <v>2021</v>
      </c>
    </row>
    <row r="199" spans="1:17" x14ac:dyDescent="0.2">
      <c r="A199" s="3">
        <v>44460</v>
      </c>
      <c r="B199" s="4" t="s">
        <v>47</v>
      </c>
      <c r="C199" s="5">
        <v>7</v>
      </c>
      <c r="D199" s="5" t="s">
        <v>105</v>
      </c>
      <c r="E199" s="5" t="s">
        <v>107</v>
      </c>
      <c r="F199" s="6">
        <v>0</v>
      </c>
      <c r="G199" t="str">
        <f>VLOOKUP(InputData[[#This Row],[PRODUCT ID]],MasterData[],2)</f>
        <v>Product20</v>
      </c>
      <c r="H199" t="str">
        <f>VLOOKUP(InputData[[#This Row],[PRODUCT ID]],MasterData[],3)</f>
        <v>Category03</v>
      </c>
      <c r="I199" t="str">
        <f>VLOOKUP(InputData[[#This Row],[PRODUCT ID]],MasterData[],4)</f>
        <v>Lt</v>
      </c>
      <c r="J199" s="8">
        <f>VLOOKUP(InputData[[#This Row],[PRODUCT ID]],MasterData[],5)</f>
        <v>61</v>
      </c>
      <c r="K199" s="8">
        <f>VLOOKUP(InputData[[#This Row],[PRODUCT ID]],MasterData[],6)</f>
        <v>76.25</v>
      </c>
      <c r="L199" s="8">
        <f>InputData[[#This Row],[QUANTITY]]*InputData[[#This Row],[BUYING PRIZE]]</f>
        <v>427</v>
      </c>
      <c r="M199" s="8">
        <f>InputData[[#This Row],[QUANTITY]]*InputData[[#This Row],[SELLING PRICE]]*(1-InputData[[#This Row],[DISCOUNT %]])</f>
        <v>533.75</v>
      </c>
      <c r="N199" s="8">
        <f>InputData[[#This Row],[Total Selling Value]]-InputData[[#This Row],[Total Buying Value]]</f>
        <v>106.75</v>
      </c>
      <c r="O199">
        <f>DAY(InputData[[#This Row],[DATE]])</f>
        <v>21</v>
      </c>
      <c r="P199" t="str">
        <f>TEXT(InputData[[#This Row],[DATE]],"mmm")</f>
        <v>Sep</v>
      </c>
      <c r="Q199">
        <f>YEAR(InputData[[#This Row],[DATE]])</f>
        <v>2021</v>
      </c>
    </row>
    <row r="200" spans="1:17" x14ac:dyDescent="0.2">
      <c r="A200" s="3">
        <v>44461</v>
      </c>
      <c r="B200" s="4" t="s">
        <v>90</v>
      </c>
      <c r="C200" s="5">
        <v>2</v>
      </c>
      <c r="D200" s="5" t="s">
        <v>106</v>
      </c>
      <c r="E200" s="5" t="s">
        <v>107</v>
      </c>
      <c r="F200" s="6">
        <v>0</v>
      </c>
      <c r="G200" t="str">
        <f>VLOOKUP(InputData[[#This Row],[PRODUCT ID]],MasterData[],2)</f>
        <v>Product40</v>
      </c>
      <c r="H200" t="str">
        <f>VLOOKUP(InputData[[#This Row],[PRODUCT ID]],MasterData[],3)</f>
        <v>Category05</v>
      </c>
      <c r="I200" t="str">
        <f>VLOOKUP(InputData[[#This Row],[PRODUCT ID]],MasterData[],4)</f>
        <v>Kg</v>
      </c>
      <c r="J200" s="8">
        <f>VLOOKUP(InputData[[#This Row],[PRODUCT ID]],MasterData[],5)</f>
        <v>90</v>
      </c>
      <c r="K200" s="8">
        <f>VLOOKUP(InputData[[#This Row],[PRODUCT ID]],MasterData[],6)</f>
        <v>115.2</v>
      </c>
      <c r="L200" s="8">
        <f>InputData[[#This Row],[QUANTITY]]*InputData[[#This Row],[BUYING PRIZE]]</f>
        <v>180</v>
      </c>
      <c r="M200" s="8">
        <f>InputData[[#This Row],[QUANTITY]]*InputData[[#This Row],[SELLING PRICE]]*(1-InputData[[#This Row],[DISCOUNT %]])</f>
        <v>230.4</v>
      </c>
      <c r="N200" s="8">
        <f>InputData[[#This Row],[Total Selling Value]]-InputData[[#This Row],[Total Buying Value]]</f>
        <v>50.400000000000006</v>
      </c>
      <c r="O200">
        <f>DAY(InputData[[#This Row],[DATE]])</f>
        <v>22</v>
      </c>
      <c r="P200" t="str">
        <f>TEXT(InputData[[#This Row],[DATE]],"mmm")</f>
        <v>Sep</v>
      </c>
      <c r="Q200">
        <f>YEAR(InputData[[#This Row],[DATE]])</f>
        <v>2021</v>
      </c>
    </row>
    <row r="201" spans="1:17" x14ac:dyDescent="0.2">
      <c r="A201" s="3">
        <v>44461</v>
      </c>
      <c r="B201" s="4" t="s">
        <v>10</v>
      </c>
      <c r="C201" s="5">
        <v>4</v>
      </c>
      <c r="D201" s="5" t="s">
        <v>108</v>
      </c>
      <c r="E201" s="5" t="s">
        <v>107</v>
      </c>
      <c r="F201" s="6">
        <v>0</v>
      </c>
      <c r="G201" t="str">
        <f>VLOOKUP(InputData[[#This Row],[PRODUCT ID]],MasterData[],2)</f>
        <v>Product02</v>
      </c>
      <c r="H201" t="str">
        <f>VLOOKUP(InputData[[#This Row],[PRODUCT ID]],MasterData[],3)</f>
        <v>Category01</v>
      </c>
      <c r="I201" t="str">
        <f>VLOOKUP(InputData[[#This Row],[PRODUCT ID]],MasterData[],4)</f>
        <v>Kg</v>
      </c>
      <c r="J201" s="8">
        <f>VLOOKUP(InputData[[#This Row],[PRODUCT ID]],MasterData[],5)</f>
        <v>105</v>
      </c>
      <c r="K201" s="8">
        <f>VLOOKUP(InputData[[#This Row],[PRODUCT ID]],MasterData[],6)</f>
        <v>142.80000000000001</v>
      </c>
      <c r="L201" s="8">
        <f>InputData[[#This Row],[QUANTITY]]*InputData[[#This Row],[BUYING PRIZE]]</f>
        <v>420</v>
      </c>
      <c r="M201" s="8">
        <f>InputData[[#This Row],[QUANTITY]]*InputData[[#This Row],[SELLING PRICE]]*(1-InputData[[#This Row],[DISCOUNT %]])</f>
        <v>571.20000000000005</v>
      </c>
      <c r="N201" s="8">
        <f>InputData[[#This Row],[Total Selling Value]]-InputData[[#This Row],[Total Buying Value]]</f>
        <v>151.20000000000005</v>
      </c>
      <c r="O201">
        <f>DAY(InputData[[#This Row],[DATE]])</f>
        <v>22</v>
      </c>
      <c r="P201" t="str">
        <f>TEXT(InputData[[#This Row],[DATE]],"mmm")</f>
        <v>Sep</v>
      </c>
      <c r="Q201">
        <f>YEAR(InputData[[#This Row],[DATE]])</f>
        <v>2021</v>
      </c>
    </row>
    <row r="202" spans="1:17" x14ac:dyDescent="0.2">
      <c r="A202" s="3">
        <v>44462</v>
      </c>
      <c r="B202" s="4" t="s">
        <v>43</v>
      </c>
      <c r="C202" s="5">
        <v>12</v>
      </c>
      <c r="D202" s="5" t="s">
        <v>108</v>
      </c>
      <c r="E202" s="5" t="s">
        <v>107</v>
      </c>
      <c r="F202" s="6">
        <v>0</v>
      </c>
      <c r="G202" t="str">
        <f>VLOOKUP(InputData[[#This Row],[PRODUCT ID]],MasterData[],2)</f>
        <v>Product18</v>
      </c>
      <c r="H202" t="str">
        <f>VLOOKUP(InputData[[#This Row],[PRODUCT ID]],MasterData[],3)</f>
        <v>Category02</v>
      </c>
      <c r="I202" t="str">
        <f>VLOOKUP(InputData[[#This Row],[PRODUCT ID]],MasterData[],4)</f>
        <v>No.</v>
      </c>
      <c r="J202" s="8">
        <f>VLOOKUP(InputData[[#This Row],[PRODUCT ID]],MasterData[],5)</f>
        <v>37</v>
      </c>
      <c r="K202" s="8">
        <f>VLOOKUP(InputData[[#This Row],[PRODUCT ID]],MasterData[],6)</f>
        <v>49.21</v>
      </c>
      <c r="L202" s="8">
        <f>InputData[[#This Row],[QUANTITY]]*InputData[[#This Row],[BUYING PRIZE]]</f>
        <v>444</v>
      </c>
      <c r="M202" s="8">
        <f>InputData[[#This Row],[QUANTITY]]*InputData[[#This Row],[SELLING PRICE]]*(1-InputData[[#This Row],[DISCOUNT %]])</f>
        <v>590.52</v>
      </c>
      <c r="N202" s="8">
        <f>InputData[[#This Row],[Total Selling Value]]-InputData[[#This Row],[Total Buying Value]]</f>
        <v>146.51999999999998</v>
      </c>
      <c r="O202">
        <f>DAY(InputData[[#This Row],[DATE]])</f>
        <v>23</v>
      </c>
      <c r="P202" t="str">
        <f>TEXT(InputData[[#This Row],[DATE]],"mmm")</f>
        <v>Sep</v>
      </c>
      <c r="Q202">
        <f>YEAR(InputData[[#This Row],[DATE]])</f>
        <v>2021</v>
      </c>
    </row>
    <row r="203" spans="1:17" x14ac:dyDescent="0.2">
      <c r="A203" s="3">
        <v>44462</v>
      </c>
      <c r="B203" s="4" t="s">
        <v>50</v>
      </c>
      <c r="C203" s="5">
        <v>7</v>
      </c>
      <c r="D203" s="5" t="s">
        <v>106</v>
      </c>
      <c r="E203" s="5" t="s">
        <v>106</v>
      </c>
      <c r="F203" s="6">
        <v>0</v>
      </c>
      <c r="G203" t="str">
        <f>VLOOKUP(InputData[[#This Row],[PRODUCT ID]],MasterData[],2)</f>
        <v>Product21</v>
      </c>
      <c r="H203" t="str">
        <f>VLOOKUP(InputData[[#This Row],[PRODUCT ID]],MasterData[],3)</f>
        <v>Category03</v>
      </c>
      <c r="I203" t="str">
        <f>VLOOKUP(InputData[[#This Row],[PRODUCT ID]],MasterData[],4)</f>
        <v>Ft</v>
      </c>
      <c r="J203" s="8">
        <f>VLOOKUP(InputData[[#This Row],[PRODUCT ID]],MasterData[],5)</f>
        <v>126</v>
      </c>
      <c r="K203" s="8">
        <f>VLOOKUP(InputData[[#This Row],[PRODUCT ID]],MasterData[],6)</f>
        <v>162.54</v>
      </c>
      <c r="L203" s="8">
        <f>InputData[[#This Row],[QUANTITY]]*InputData[[#This Row],[BUYING PRIZE]]</f>
        <v>882</v>
      </c>
      <c r="M203" s="8">
        <f>InputData[[#This Row],[QUANTITY]]*InputData[[#This Row],[SELLING PRICE]]*(1-InputData[[#This Row],[DISCOUNT %]])</f>
        <v>1137.78</v>
      </c>
      <c r="N203" s="8">
        <f>InputData[[#This Row],[Total Selling Value]]-InputData[[#This Row],[Total Buying Value]]</f>
        <v>255.77999999999997</v>
      </c>
      <c r="O203">
        <f>DAY(InputData[[#This Row],[DATE]])</f>
        <v>23</v>
      </c>
      <c r="P203" t="str">
        <f>TEXT(InputData[[#This Row],[DATE]],"mmm")</f>
        <v>Sep</v>
      </c>
      <c r="Q203">
        <f>YEAR(InputData[[#This Row],[DATE]])</f>
        <v>2021</v>
      </c>
    </row>
    <row r="204" spans="1:17" x14ac:dyDescent="0.2">
      <c r="A204" s="3">
        <v>44466</v>
      </c>
      <c r="B204" s="4" t="s">
        <v>77</v>
      </c>
      <c r="C204" s="5">
        <v>1</v>
      </c>
      <c r="D204" s="5" t="s">
        <v>108</v>
      </c>
      <c r="E204" s="5" t="s">
        <v>107</v>
      </c>
      <c r="F204" s="6">
        <v>0</v>
      </c>
      <c r="G204" t="str">
        <f>VLOOKUP(InputData[[#This Row],[PRODUCT ID]],MasterData[],2)</f>
        <v>Product34</v>
      </c>
      <c r="H204" t="str">
        <f>VLOOKUP(InputData[[#This Row],[PRODUCT ID]],MasterData[],3)</f>
        <v>Category04</v>
      </c>
      <c r="I204" t="str">
        <f>VLOOKUP(InputData[[#This Row],[PRODUCT ID]],MasterData[],4)</f>
        <v>Lt</v>
      </c>
      <c r="J204" s="8">
        <f>VLOOKUP(InputData[[#This Row],[PRODUCT ID]],MasterData[],5)</f>
        <v>55</v>
      </c>
      <c r="K204" s="8">
        <f>VLOOKUP(InputData[[#This Row],[PRODUCT ID]],MasterData[],6)</f>
        <v>58.3</v>
      </c>
      <c r="L204" s="8">
        <f>InputData[[#This Row],[QUANTITY]]*InputData[[#This Row],[BUYING PRIZE]]</f>
        <v>55</v>
      </c>
      <c r="M204" s="8">
        <f>InputData[[#This Row],[QUANTITY]]*InputData[[#This Row],[SELLING PRICE]]*(1-InputData[[#This Row],[DISCOUNT %]])</f>
        <v>58.3</v>
      </c>
      <c r="N204" s="8">
        <f>InputData[[#This Row],[Total Selling Value]]-InputData[[#This Row],[Total Buying Value]]</f>
        <v>3.2999999999999972</v>
      </c>
      <c r="O204">
        <f>DAY(InputData[[#This Row],[DATE]])</f>
        <v>27</v>
      </c>
      <c r="P204" t="str">
        <f>TEXT(InputData[[#This Row],[DATE]],"mmm")</f>
        <v>Sep</v>
      </c>
      <c r="Q204">
        <f>YEAR(InputData[[#This Row],[DATE]])</f>
        <v>2021</v>
      </c>
    </row>
    <row r="205" spans="1:17" x14ac:dyDescent="0.2">
      <c r="A205" s="3">
        <v>44469</v>
      </c>
      <c r="B205" s="4" t="s">
        <v>35</v>
      </c>
      <c r="C205" s="5">
        <v>9</v>
      </c>
      <c r="D205" s="5" t="s">
        <v>106</v>
      </c>
      <c r="E205" s="5" t="s">
        <v>106</v>
      </c>
      <c r="F205" s="6">
        <v>0</v>
      </c>
      <c r="G205" t="str">
        <f>VLOOKUP(InputData[[#This Row],[PRODUCT ID]],MasterData[],2)</f>
        <v>Product14</v>
      </c>
      <c r="H205" t="str">
        <f>VLOOKUP(InputData[[#This Row],[PRODUCT ID]],MasterData[],3)</f>
        <v>Category02</v>
      </c>
      <c r="I205" t="str">
        <f>VLOOKUP(InputData[[#This Row],[PRODUCT ID]],MasterData[],4)</f>
        <v>Kg</v>
      </c>
      <c r="J205" s="8">
        <f>VLOOKUP(InputData[[#This Row],[PRODUCT ID]],MasterData[],5)</f>
        <v>112</v>
      </c>
      <c r="K205" s="8">
        <f>VLOOKUP(InputData[[#This Row],[PRODUCT ID]],MasterData[],6)</f>
        <v>146.72</v>
      </c>
      <c r="L205" s="8">
        <f>InputData[[#This Row],[QUANTITY]]*InputData[[#This Row],[BUYING PRIZE]]</f>
        <v>1008</v>
      </c>
      <c r="M205" s="8">
        <f>InputData[[#This Row],[QUANTITY]]*InputData[[#This Row],[SELLING PRICE]]*(1-InputData[[#This Row],[DISCOUNT %]])</f>
        <v>1320.48</v>
      </c>
      <c r="N205" s="8">
        <f>InputData[[#This Row],[Total Selling Value]]-InputData[[#This Row],[Total Buying Value]]</f>
        <v>312.48</v>
      </c>
      <c r="O205">
        <f>DAY(InputData[[#This Row],[DATE]])</f>
        <v>30</v>
      </c>
      <c r="P205" t="str">
        <f>TEXT(InputData[[#This Row],[DATE]],"mmm")</f>
        <v>Sep</v>
      </c>
      <c r="Q205">
        <f>YEAR(InputData[[#This Row],[DATE]])</f>
        <v>2021</v>
      </c>
    </row>
    <row r="206" spans="1:17" x14ac:dyDescent="0.2">
      <c r="A206" s="3">
        <v>44469</v>
      </c>
      <c r="B206" s="4" t="s">
        <v>18</v>
      </c>
      <c r="C206" s="5">
        <v>5</v>
      </c>
      <c r="D206" s="5" t="s">
        <v>106</v>
      </c>
      <c r="E206" s="5" t="s">
        <v>106</v>
      </c>
      <c r="F206" s="6">
        <v>0</v>
      </c>
      <c r="G206" t="str">
        <f>VLOOKUP(InputData[[#This Row],[PRODUCT ID]],MasterData[],2)</f>
        <v>Product06</v>
      </c>
      <c r="H206" t="str">
        <f>VLOOKUP(InputData[[#This Row],[PRODUCT ID]],MasterData[],3)</f>
        <v>Category01</v>
      </c>
      <c r="I206" t="str">
        <f>VLOOKUP(InputData[[#This Row],[PRODUCT ID]],MasterData[],4)</f>
        <v>Kg</v>
      </c>
      <c r="J206" s="8">
        <f>VLOOKUP(InputData[[#This Row],[PRODUCT ID]],MasterData[],5)</f>
        <v>75</v>
      </c>
      <c r="K206" s="8">
        <f>VLOOKUP(InputData[[#This Row],[PRODUCT ID]],MasterData[],6)</f>
        <v>85.5</v>
      </c>
      <c r="L206" s="8">
        <f>InputData[[#This Row],[QUANTITY]]*InputData[[#This Row],[BUYING PRIZE]]</f>
        <v>375</v>
      </c>
      <c r="M206" s="8">
        <f>InputData[[#This Row],[QUANTITY]]*InputData[[#This Row],[SELLING PRICE]]*(1-InputData[[#This Row],[DISCOUNT %]])</f>
        <v>427.5</v>
      </c>
      <c r="N206" s="8">
        <f>InputData[[#This Row],[Total Selling Value]]-InputData[[#This Row],[Total Buying Value]]</f>
        <v>52.5</v>
      </c>
      <c r="O206">
        <f>DAY(InputData[[#This Row],[DATE]])</f>
        <v>30</v>
      </c>
      <c r="P206" t="str">
        <f>TEXT(InputData[[#This Row],[DATE]],"mmm")</f>
        <v>Sep</v>
      </c>
      <c r="Q206">
        <f>YEAR(InputData[[#This Row],[DATE]])</f>
        <v>2021</v>
      </c>
    </row>
    <row r="207" spans="1:17" x14ac:dyDescent="0.2">
      <c r="A207" s="3">
        <v>44470</v>
      </c>
      <c r="B207" s="4" t="s">
        <v>69</v>
      </c>
      <c r="C207" s="5">
        <v>14</v>
      </c>
      <c r="D207" s="5" t="s">
        <v>106</v>
      </c>
      <c r="E207" s="5" t="s">
        <v>107</v>
      </c>
      <c r="F207" s="6">
        <v>0</v>
      </c>
      <c r="G207" t="str">
        <f>VLOOKUP(InputData[[#This Row],[PRODUCT ID]],MasterData[],2)</f>
        <v>Product30</v>
      </c>
      <c r="H207" t="str">
        <f>VLOOKUP(InputData[[#This Row],[PRODUCT ID]],MasterData[],3)</f>
        <v>Category04</v>
      </c>
      <c r="I207" t="str">
        <f>VLOOKUP(InputData[[#This Row],[PRODUCT ID]],MasterData[],4)</f>
        <v>Ft</v>
      </c>
      <c r="J207" s="8">
        <f>VLOOKUP(InputData[[#This Row],[PRODUCT ID]],MasterData[],5)</f>
        <v>148</v>
      </c>
      <c r="K207" s="8">
        <f>VLOOKUP(InputData[[#This Row],[PRODUCT ID]],MasterData[],6)</f>
        <v>201.28</v>
      </c>
      <c r="L207" s="8">
        <f>InputData[[#This Row],[QUANTITY]]*InputData[[#This Row],[BUYING PRIZE]]</f>
        <v>2072</v>
      </c>
      <c r="M207" s="8">
        <f>InputData[[#This Row],[QUANTITY]]*InputData[[#This Row],[SELLING PRICE]]*(1-InputData[[#This Row],[DISCOUNT %]])</f>
        <v>2817.92</v>
      </c>
      <c r="N207" s="8">
        <f>InputData[[#This Row],[Total Selling Value]]-InputData[[#This Row],[Total Buying Value]]</f>
        <v>745.92000000000007</v>
      </c>
      <c r="O207">
        <f>DAY(InputData[[#This Row],[DATE]])</f>
        <v>1</v>
      </c>
      <c r="P207" t="str">
        <f>TEXT(InputData[[#This Row],[DATE]],"mmm")</f>
        <v>Oct</v>
      </c>
      <c r="Q207">
        <f>YEAR(InputData[[#This Row],[DATE]])</f>
        <v>2021</v>
      </c>
    </row>
    <row r="208" spans="1:17" x14ac:dyDescent="0.2">
      <c r="A208" s="3">
        <v>44471</v>
      </c>
      <c r="B208" s="4" t="s">
        <v>35</v>
      </c>
      <c r="C208" s="5">
        <v>15</v>
      </c>
      <c r="D208" s="5" t="s">
        <v>108</v>
      </c>
      <c r="E208" s="5" t="s">
        <v>106</v>
      </c>
      <c r="F208" s="6">
        <v>0</v>
      </c>
      <c r="G208" t="str">
        <f>VLOOKUP(InputData[[#This Row],[PRODUCT ID]],MasterData[],2)</f>
        <v>Product14</v>
      </c>
      <c r="H208" t="str">
        <f>VLOOKUP(InputData[[#This Row],[PRODUCT ID]],MasterData[],3)</f>
        <v>Category02</v>
      </c>
      <c r="I208" t="str">
        <f>VLOOKUP(InputData[[#This Row],[PRODUCT ID]],MasterData[],4)</f>
        <v>Kg</v>
      </c>
      <c r="J208" s="8">
        <f>VLOOKUP(InputData[[#This Row],[PRODUCT ID]],MasterData[],5)</f>
        <v>112</v>
      </c>
      <c r="K208" s="8">
        <f>VLOOKUP(InputData[[#This Row],[PRODUCT ID]],MasterData[],6)</f>
        <v>146.72</v>
      </c>
      <c r="L208" s="8">
        <f>InputData[[#This Row],[QUANTITY]]*InputData[[#This Row],[BUYING PRIZE]]</f>
        <v>1680</v>
      </c>
      <c r="M208" s="8">
        <f>InputData[[#This Row],[QUANTITY]]*InputData[[#This Row],[SELLING PRICE]]*(1-InputData[[#This Row],[DISCOUNT %]])</f>
        <v>2200.8000000000002</v>
      </c>
      <c r="N208" s="8">
        <f>InputData[[#This Row],[Total Selling Value]]-InputData[[#This Row],[Total Buying Value]]</f>
        <v>520.80000000000018</v>
      </c>
      <c r="O208">
        <f>DAY(InputData[[#This Row],[DATE]])</f>
        <v>2</v>
      </c>
      <c r="P208" t="str">
        <f>TEXT(InputData[[#This Row],[DATE]],"mmm")</f>
        <v>Oct</v>
      </c>
      <c r="Q208">
        <f>YEAR(InputData[[#This Row],[DATE]])</f>
        <v>2021</v>
      </c>
    </row>
    <row r="209" spans="1:17" x14ac:dyDescent="0.2">
      <c r="A209" s="3">
        <v>44472</v>
      </c>
      <c r="B209" s="4" t="s">
        <v>45</v>
      </c>
      <c r="C209" s="5">
        <v>9</v>
      </c>
      <c r="D209" s="5" t="s">
        <v>108</v>
      </c>
      <c r="E209" s="5" t="s">
        <v>106</v>
      </c>
      <c r="F209" s="6">
        <v>0</v>
      </c>
      <c r="G209" t="str">
        <f>VLOOKUP(InputData[[#This Row],[PRODUCT ID]],MasterData[],2)</f>
        <v>Product19</v>
      </c>
      <c r="H209" t="str">
        <f>VLOOKUP(InputData[[#This Row],[PRODUCT ID]],MasterData[],3)</f>
        <v>Category02</v>
      </c>
      <c r="I209" t="str">
        <f>VLOOKUP(InputData[[#This Row],[PRODUCT ID]],MasterData[],4)</f>
        <v>Ft</v>
      </c>
      <c r="J209" s="8">
        <f>VLOOKUP(InputData[[#This Row],[PRODUCT ID]],MasterData[],5)</f>
        <v>150</v>
      </c>
      <c r="K209" s="8">
        <f>VLOOKUP(InputData[[#This Row],[PRODUCT ID]],MasterData[],6)</f>
        <v>210</v>
      </c>
      <c r="L209" s="8">
        <f>InputData[[#This Row],[QUANTITY]]*InputData[[#This Row],[BUYING PRIZE]]</f>
        <v>1350</v>
      </c>
      <c r="M209" s="8">
        <f>InputData[[#This Row],[QUANTITY]]*InputData[[#This Row],[SELLING PRICE]]*(1-InputData[[#This Row],[DISCOUNT %]])</f>
        <v>1890</v>
      </c>
      <c r="N209" s="8">
        <f>InputData[[#This Row],[Total Selling Value]]-InputData[[#This Row],[Total Buying Value]]</f>
        <v>540</v>
      </c>
      <c r="O209">
        <f>DAY(InputData[[#This Row],[DATE]])</f>
        <v>3</v>
      </c>
      <c r="P209" t="str">
        <f>TEXT(InputData[[#This Row],[DATE]],"mmm")</f>
        <v>Oct</v>
      </c>
      <c r="Q209">
        <f>YEAR(InputData[[#This Row],[DATE]])</f>
        <v>2021</v>
      </c>
    </row>
    <row r="210" spans="1:17" x14ac:dyDescent="0.2">
      <c r="A210" s="3">
        <v>44475</v>
      </c>
      <c r="B210" s="4" t="s">
        <v>79</v>
      </c>
      <c r="C210" s="5">
        <v>1</v>
      </c>
      <c r="D210" s="5" t="s">
        <v>108</v>
      </c>
      <c r="E210" s="5" t="s">
        <v>106</v>
      </c>
      <c r="F210" s="6">
        <v>0</v>
      </c>
      <c r="G210" t="str">
        <f>VLOOKUP(InputData[[#This Row],[PRODUCT ID]],MasterData[],2)</f>
        <v>Product35</v>
      </c>
      <c r="H210" t="str">
        <f>VLOOKUP(InputData[[#This Row],[PRODUCT ID]],MasterData[],3)</f>
        <v>Category04</v>
      </c>
      <c r="I210" t="str">
        <f>VLOOKUP(InputData[[#This Row],[PRODUCT ID]],MasterData[],4)</f>
        <v>No.</v>
      </c>
      <c r="J210" s="8">
        <f>VLOOKUP(InputData[[#This Row],[PRODUCT ID]],MasterData[],5)</f>
        <v>5</v>
      </c>
      <c r="K210" s="8">
        <f>VLOOKUP(InputData[[#This Row],[PRODUCT ID]],MasterData[],6)</f>
        <v>6.7</v>
      </c>
      <c r="L210" s="8">
        <f>InputData[[#This Row],[QUANTITY]]*InputData[[#This Row],[BUYING PRIZE]]</f>
        <v>5</v>
      </c>
      <c r="M210" s="8">
        <f>InputData[[#This Row],[QUANTITY]]*InputData[[#This Row],[SELLING PRICE]]*(1-InputData[[#This Row],[DISCOUNT %]])</f>
        <v>6.7</v>
      </c>
      <c r="N210" s="8">
        <f>InputData[[#This Row],[Total Selling Value]]-InputData[[#This Row],[Total Buying Value]]</f>
        <v>1.7000000000000002</v>
      </c>
      <c r="O210">
        <f>DAY(InputData[[#This Row],[DATE]])</f>
        <v>6</v>
      </c>
      <c r="P210" t="str">
        <f>TEXT(InputData[[#This Row],[DATE]],"mmm")</f>
        <v>Oct</v>
      </c>
      <c r="Q210">
        <f>YEAR(InputData[[#This Row],[DATE]])</f>
        <v>2021</v>
      </c>
    </row>
    <row r="211" spans="1:17" x14ac:dyDescent="0.2">
      <c r="A211" s="3">
        <v>44475</v>
      </c>
      <c r="B211" s="4" t="s">
        <v>81</v>
      </c>
      <c r="C211" s="5">
        <v>12</v>
      </c>
      <c r="D211" s="5" t="s">
        <v>106</v>
      </c>
      <c r="E211" s="5" t="s">
        <v>106</v>
      </c>
      <c r="F211" s="6">
        <v>0</v>
      </c>
      <c r="G211" t="str">
        <f>VLOOKUP(InputData[[#This Row],[PRODUCT ID]],MasterData[],2)</f>
        <v>Product36</v>
      </c>
      <c r="H211" t="str">
        <f>VLOOKUP(InputData[[#This Row],[PRODUCT ID]],MasterData[],3)</f>
        <v>Category04</v>
      </c>
      <c r="I211" t="str">
        <f>VLOOKUP(InputData[[#This Row],[PRODUCT ID]],MasterData[],4)</f>
        <v>Kg</v>
      </c>
      <c r="J211" s="8">
        <f>VLOOKUP(InputData[[#This Row],[PRODUCT ID]],MasterData[],5)</f>
        <v>90</v>
      </c>
      <c r="K211" s="8">
        <f>VLOOKUP(InputData[[#This Row],[PRODUCT ID]],MasterData[],6)</f>
        <v>96.3</v>
      </c>
      <c r="L211" s="8">
        <f>InputData[[#This Row],[QUANTITY]]*InputData[[#This Row],[BUYING PRIZE]]</f>
        <v>1080</v>
      </c>
      <c r="M211" s="8">
        <f>InputData[[#This Row],[QUANTITY]]*InputData[[#This Row],[SELLING PRICE]]*(1-InputData[[#This Row],[DISCOUNT %]])</f>
        <v>1155.5999999999999</v>
      </c>
      <c r="N211" s="8">
        <f>InputData[[#This Row],[Total Selling Value]]-InputData[[#This Row],[Total Buying Value]]</f>
        <v>75.599999999999909</v>
      </c>
      <c r="O211">
        <f>DAY(InputData[[#This Row],[DATE]])</f>
        <v>6</v>
      </c>
      <c r="P211" t="str">
        <f>TEXT(InputData[[#This Row],[DATE]],"mmm")</f>
        <v>Oct</v>
      </c>
      <c r="Q211">
        <f>YEAR(InputData[[#This Row],[DATE]])</f>
        <v>2021</v>
      </c>
    </row>
    <row r="212" spans="1:17" x14ac:dyDescent="0.2">
      <c r="A212" s="3">
        <v>44476</v>
      </c>
      <c r="B212" s="4" t="s">
        <v>60</v>
      </c>
      <c r="C212" s="5">
        <v>6</v>
      </c>
      <c r="D212" s="5" t="s">
        <v>108</v>
      </c>
      <c r="E212" s="5" t="s">
        <v>107</v>
      </c>
      <c r="F212" s="6">
        <v>0</v>
      </c>
      <c r="G212" t="str">
        <f>VLOOKUP(InputData[[#This Row],[PRODUCT ID]],MasterData[],2)</f>
        <v>Product26</v>
      </c>
      <c r="H212" t="str">
        <f>VLOOKUP(InputData[[#This Row],[PRODUCT ID]],MasterData[],3)</f>
        <v>Category04</v>
      </c>
      <c r="I212" t="str">
        <f>VLOOKUP(InputData[[#This Row],[PRODUCT ID]],MasterData[],4)</f>
        <v>No.</v>
      </c>
      <c r="J212" s="8">
        <f>VLOOKUP(InputData[[#This Row],[PRODUCT ID]],MasterData[],5)</f>
        <v>18</v>
      </c>
      <c r="K212" s="8">
        <f>VLOOKUP(InputData[[#This Row],[PRODUCT ID]],MasterData[],6)</f>
        <v>24.66</v>
      </c>
      <c r="L212" s="8">
        <f>InputData[[#This Row],[QUANTITY]]*InputData[[#This Row],[BUYING PRIZE]]</f>
        <v>108</v>
      </c>
      <c r="M212" s="8">
        <f>InputData[[#This Row],[QUANTITY]]*InputData[[#This Row],[SELLING PRICE]]*(1-InputData[[#This Row],[DISCOUNT %]])</f>
        <v>147.96</v>
      </c>
      <c r="N212" s="8">
        <f>InputData[[#This Row],[Total Selling Value]]-InputData[[#This Row],[Total Buying Value]]</f>
        <v>39.960000000000008</v>
      </c>
      <c r="O212">
        <f>DAY(InputData[[#This Row],[DATE]])</f>
        <v>7</v>
      </c>
      <c r="P212" t="str">
        <f>TEXT(InputData[[#This Row],[DATE]],"mmm")</f>
        <v>Oct</v>
      </c>
      <c r="Q212">
        <f>YEAR(InputData[[#This Row],[DATE]])</f>
        <v>2021</v>
      </c>
    </row>
    <row r="213" spans="1:17" x14ac:dyDescent="0.2">
      <c r="A213" s="3">
        <v>44478</v>
      </c>
      <c r="B213" s="4" t="s">
        <v>86</v>
      </c>
      <c r="C213" s="5">
        <v>5</v>
      </c>
      <c r="D213" s="5" t="s">
        <v>108</v>
      </c>
      <c r="E213" s="5" t="s">
        <v>107</v>
      </c>
      <c r="F213" s="6">
        <v>0</v>
      </c>
      <c r="G213" t="str">
        <f>VLOOKUP(InputData[[#This Row],[PRODUCT ID]],MasterData[],2)</f>
        <v>Product38</v>
      </c>
      <c r="H213" t="str">
        <f>VLOOKUP(InputData[[#This Row],[PRODUCT ID]],MasterData[],3)</f>
        <v>Category05</v>
      </c>
      <c r="I213" t="str">
        <f>VLOOKUP(InputData[[#This Row],[PRODUCT ID]],MasterData[],4)</f>
        <v>Kg</v>
      </c>
      <c r="J213" s="8">
        <f>VLOOKUP(InputData[[#This Row],[PRODUCT ID]],MasterData[],5)</f>
        <v>72</v>
      </c>
      <c r="K213" s="8">
        <f>VLOOKUP(InputData[[#This Row],[PRODUCT ID]],MasterData[],6)</f>
        <v>79.92</v>
      </c>
      <c r="L213" s="8">
        <f>InputData[[#This Row],[QUANTITY]]*InputData[[#This Row],[BUYING PRIZE]]</f>
        <v>360</v>
      </c>
      <c r="M213" s="8">
        <f>InputData[[#This Row],[QUANTITY]]*InputData[[#This Row],[SELLING PRICE]]*(1-InputData[[#This Row],[DISCOUNT %]])</f>
        <v>399.6</v>
      </c>
      <c r="N213" s="8">
        <f>InputData[[#This Row],[Total Selling Value]]-InputData[[#This Row],[Total Buying Value]]</f>
        <v>39.600000000000023</v>
      </c>
      <c r="O213">
        <f>DAY(InputData[[#This Row],[DATE]])</f>
        <v>9</v>
      </c>
      <c r="P213" t="str">
        <f>TEXT(InputData[[#This Row],[DATE]],"mmm")</f>
        <v>Oct</v>
      </c>
      <c r="Q213">
        <f>YEAR(InputData[[#This Row],[DATE]])</f>
        <v>2021</v>
      </c>
    </row>
    <row r="214" spans="1:17" x14ac:dyDescent="0.2">
      <c r="A214" s="3">
        <v>44478</v>
      </c>
      <c r="B214" s="4" t="s">
        <v>73</v>
      </c>
      <c r="C214" s="5">
        <v>11</v>
      </c>
      <c r="D214" s="5" t="s">
        <v>106</v>
      </c>
      <c r="E214" s="5" t="s">
        <v>107</v>
      </c>
      <c r="F214" s="6">
        <v>0</v>
      </c>
      <c r="G214" t="str">
        <f>VLOOKUP(InputData[[#This Row],[PRODUCT ID]],MasterData[],2)</f>
        <v>Product32</v>
      </c>
      <c r="H214" t="str">
        <f>VLOOKUP(InputData[[#This Row],[PRODUCT ID]],MasterData[],3)</f>
        <v>Category04</v>
      </c>
      <c r="I214" t="str">
        <f>VLOOKUP(InputData[[#This Row],[PRODUCT ID]],MasterData[],4)</f>
        <v>Kg</v>
      </c>
      <c r="J214" s="8">
        <f>VLOOKUP(InputData[[#This Row],[PRODUCT ID]],MasterData[],5)</f>
        <v>89</v>
      </c>
      <c r="K214" s="8">
        <f>VLOOKUP(InputData[[#This Row],[PRODUCT ID]],MasterData[],6)</f>
        <v>117.48</v>
      </c>
      <c r="L214" s="8">
        <f>InputData[[#This Row],[QUANTITY]]*InputData[[#This Row],[BUYING PRIZE]]</f>
        <v>979</v>
      </c>
      <c r="M214" s="8">
        <f>InputData[[#This Row],[QUANTITY]]*InputData[[#This Row],[SELLING PRICE]]*(1-InputData[[#This Row],[DISCOUNT %]])</f>
        <v>1292.28</v>
      </c>
      <c r="N214" s="8">
        <f>InputData[[#This Row],[Total Selling Value]]-InputData[[#This Row],[Total Buying Value]]</f>
        <v>313.27999999999997</v>
      </c>
      <c r="O214">
        <f>DAY(InputData[[#This Row],[DATE]])</f>
        <v>9</v>
      </c>
      <c r="P214" t="str">
        <f>TEXT(InputData[[#This Row],[DATE]],"mmm")</f>
        <v>Oct</v>
      </c>
      <c r="Q214">
        <f>YEAR(InputData[[#This Row],[DATE]])</f>
        <v>2021</v>
      </c>
    </row>
    <row r="215" spans="1:17" x14ac:dyDescent="0.2">
      <c r="A215" s="3">
        <v>44479</v>
      </c>
      <c r="B215" s="4" t="s">
        <v>79</v>
      </c>
      <c r="C215" s="5">
        <v>14</v>
      </c>
      <c r="D215" s="5" t="s">
        <v>108</v>
      </c>
      <c r="E215" s="5" t="s">
        <v>107</v>
      </c>
      <c r="F215" s="6">
        <v>0</v>
      </c>
      <c r="G215" t="str">
        <f>VLOOKUP(InputData[[#This Row],[PRODUCT ID]],MasterData[],2)</f>
        <v>Product35</v>
      </c>
      <c r="H215" t="str">
        <f>VLOOKUP(InputData[[#This Row],[PRODUCT ID]],MasterData[],3)</f>
        <v>Category04</v>
      </c>
      <c r="I215" t="str">
        <f>VLOOKUP(InputData[[#This Row],[PRODUCT ID]],MasterData[],4)</f>
        <v>No.</v>
      </c>
      <c r="J215" s="8">
        <f>VLOOKUP(InputData[[#This Row],[PRODUCT ID]],MasterData[],5)</f>
        <v>5</v>
      </c>
      <c r="K215" s="8">
        <f>VLOOKUP(InputData[[#This Row],[PRODUCT ID]],MasterData[],6)</f>
        <v>6.7</v>
      </c>
      <c r="L215" s="8">
        <f>InputData[[#This Row],[QUANTITY]]*InputData[[#This Row],[BUYING PRIZE]]</f>
        <v>70</v>
      </c>
      <c r="M215" s="8">
        <f>InputData[[#This Row],[QUANTITY]]*InputData[[#This Row],[SELLING PRICE]]*(1-InputData[[#This Row],[DISCOUNT %]])</f>
        <v>93.8</v>
      </c>
      <c r="N215" s="8">
        <f>InputData[[#This Row],[Total Selling Value]]-InputData[[#This Row],[Total Buying Value]]</f>
        <v>23.799999999999997</v>
      </c>
      <c r="O215">
        <f>DAY(InputData[[#This Row],[DATE]])</f>
        <v>10</v>
      </c>
      <c r="P215" t="str">
        <f>TEXT(InputData[[#This Row],[DATE]],"mmm")</f>
        <v>Oct</v>
      </c>
      <c r="Q215">
        <f>YEAR(InputData[[#This Row],[DATE]])</f>
        <v>2021</v>
      </c>
    </row>
    <row r="216" spans="1:17" x14ac:dyDescent="0.2">
      <c r="A216" s="3">
        <v>44480</v>
      </c>
      <c r="B216" s="4" t="s">
        <v>29</v>
      </c>
      <c r="C216" s="5">
        <v>15</v>
      </c>
      <c r="D216" s="5" t="s">
        <v>108</v>
      </c>
      <c r="E216" s="5" t="s">
        <v>107</v>
      </c>
      <c r="F216" s="6">
        <v>0</v>
      </c>
      <c r="G216" t="str">
        <f>VLOOKUP(InputData[[#This Row],[PRODUCT ID]],MasterData[],2)</f>
        <v>Product11</v>
      </c>
      <c r="H216" t="str">
        <f>VLOOKUP(InputData[[#This Row],[PRODUCT ID]],MasterData[],3)</f>
        <v>Category02</v>
      </c>
      <c r="I216" t="str">
        <f>VLOOKUP(InputData[[#This Row],[PRODUCT ID]],MasterData[],4)</f>
        <v>Lt</v>
      </c>
      <c r="J216" s="8">
        <f>VLOOKUP(InputData[[#This Row],[PRODUCT ID]],MasterData[],5)</f>
        <v>44</v>
      </c>
      <c r="K216" s="8">
        <f>VLOOKUP(InputData[[#This Row],[PRODUCT ID]],MasterData[],6)</f>
        <v>48.4</v>
      </c>
      <c r="L216" s="8">
        <f>InputData[[#This Row],[QUANTITY]]*InputData[[#This Row],[BUYING PRIZE]]</f>
        <v>660</v>
      </c>
      <c r="M216" s="8">
        <f>InputData[[#This Row],[QUANTITY]]*InputData[[#This Row],[SELLING PRICE]]*(1-InputData[[#This Row],[DISCOUNT %]])</f>
        <v>726</v>
      </c>
      <c r="N216" s="8">
        <f>InputData[[#This Row],[Total Selling Value]]-InputData[[#This Row],[Total Buying Value]]</f>
        <v>66</v>
      </c>
      <c r="O216">
        <f>DAY(InputData[[#This Row],[DATE]])</f>
        <v>11</v>
      </c>
      <c r="P216" t="str">
        <f>TEXT(InputData[[#This Row],[DATE]],"mmm")</f>
        <v>Oct</v>
      </c>
      <c r="Q216">
        <f>YEAR(InputData[[#This Row],[DATE]])</f>
        <v>2021</v>
      </c>
    </row>
    <row r="217" spans="1:17" x14ac:dyDescent="0.2">
      <c r="A217" s="3">
        <v>44481</v>
      </c>
      <c r="B217" s="4" t="s">
        <v>63</v>
      </c>
      <c r="C217" s="5">
        <v>8</v>
      </c>
      <c r="D217" s="5" t="s">
        <v>106</v>
      </c>
      <c r="E217" s="5" t="s">
        <v>106</v>
      </c>
      <c r="F217" s="6">
        <v>0</v>
      </c>
      <c r="G217" t="str">
        <f>VLOOKUP(InputData[[#This Row],[PRODUCT ID]],MasterData[],2)</f>
        <v>Product27</v>
      </c>
      <c r="H217" t="str">
        <f>VLOOKUP(InputData[[#This Row],[PRODUCT ID]],MasterData[],3)</f>
        <v>Category04</v>
      </c>
      <c r="I217" t="str">
        <f>VLOOKUP(InputData[[#This Row],[PRODUCT ID]],MasterData[],4)</f>
        <v>Lt</v>
      </c>
      <c r="J217" s="8">
        <f>VLOOKUP(InputData[[#This Row],[PRODUCT ID]],MasterData[],5)</f>
        <v>48</v>
      </c>
      <c r="K217" s="8">
        <f>VLOOKUP(InputData[[#This Row],[PRODUCT ID]],MasterData[],6)</f>
        <v>57.120000000000005</v>
      </c>
      <c r="L217" s="8">
        <f>InputData[[#This Row],[QUANTITY]]*InputData[[#This Row],[BUYING PRIZE]]</f>
        <v>384</v>
      </c>
      <c r="M217" s="8">
        <f>InputData[[#This Row],[QUANTITY]]*InputData[[#This Row],[SELLING PRICE]]*(1-InputData[[#This Row],[DISCOUNT %]])</f>
        <v>456.96000000000004</v>
      </c>
      <c r="N217" s="8">
        <f>InputData[[#This Row],[Total Selling Value]]-InputData[[#This Row],[Total Buying Value]]</f>
        <v>72.960000000000036</v>
      </c>
      <c r="O217">
        <f>DAY(InputData[[#This Row],[DATE]])</f>
        <v>12</v>
      </c>
      <c r="P217" t="str">
        <f>TEXT(InputData[[#This Row],[DATE]],"mmm")</f>
        <v>Oct</v>
      </c>
      <c r="Q217">
        <f>YEAR(InputData[[#This Row],[DATE]])</f>
        <v>2021</v>
      </c>
    </row>
    <row r="218" spans="1:17" x14ac:dyDescent="0.2">
      <c r="A218" s="3">
        <v>44486</v>
      </c>
      <c r="B218" s="4" t="s">
        <v>6</v>
      </c>
      <c r="C218" s="5">
        <v>13</v>
      </c>
      <c r="D218" s="5" t="s">
        <v>108</v>
      </c>
      <c r="E218" s="5" t="s">
        <v>106</v>
      </c>
      <c r="F218" s="6">
        <v>0</v>
      </c>
      <c r="G218" t="str">
        <f>VLOOKUP(InputData[[#This Row],[PRODUCT ID]],MasterData[],2)</f>
        <v>Product01</v>
      </c>
      <c r="H218" t="str">
        <f>VLOOKUP(InputData[[#This Row],[PRODUCT ID]],MasterData[],3)</f>
        <v>Category01</v>
      </c>
      <c r="I218" t="str">
        <f>VLOOKUP(InputData[[#This Row],[PRODUCT ID]],MasterData[],4)</f>
        <v>Kg</v>
      </c>
      <c r="J218" s="8">
        <f>VLOOKUP(InputData[[#This Row],[PRODUCT ID]],MasterData[],5)</f>
        <v>98</v>
      </c>
      <c r="K218" s="8">
        <f>VLOOKUP(InputData[[#This Row],[PRODUCT ID]],MasterData[],6)</f>
        <v>103.88</v>
      </c>
      <c r="L218" s="8">
        <f>InputData[[#This Row],[QUANTITY]]*InputData[[#This Row],[BUYING PRIZE]]</f>
        <v>1274</v>
      </c>
      <c r="M218" s="8">
        <f>InputData[[#This Row],[QUANTITY]]*InputData[[#This Row],[SELLING PRICE]]*(1-InputData[[#This Row],[DISCOUNT %]])</f>
        <v>1350.44</v>
      </c>
      <c r="N218" s="8">
        <f>InputData[[#This Row],[Total Selling Value]]-InputData[[#This Row],[Total Buying Value]]</f>
        <v>76.440000000000055</v>
      </c>
      <c r="O218">
        <f>DAY(InputData[[#This Row],[DATE]])</f>
        <v>17</v>
      </c>
      <c r="P218" t="str">
        <f>TEXT(InputData[[#This Row],[DATE]],"mmm")</f>
        <v>Oct</v>
      </c>
      <c r="Q218">
        <f>YEAR(InputData[[#This Row],[DATE]])</f>
        <v>2021</v>
      </c>
    </row>
    <row r="219" spans="1:17" x14ac:dyDescent="0.2">
      <c r="A219" s="3">
        <v>44487</v>
      </c>
      <c r="B219" s="4" t="s">
        <v>58</v>
      </c>
      <c r="C219" s="5">
        <v>6</v>
      </c>
      <c r="D219" s="5" t="s">
        <v>106</v>
      </c>
      <c r="E219" s="5" t="s">
        <v>107</v>
      </c>
      <c r="F219" s="6">
        <v>0</v>
      </c>
      <c r="G219" t="str">
        <f>VLOOKUP(InputData[[#This Row],[PRODUCT ID]],MasterData[],2)</f>
        <v>Product25</v>
      </c>
      <c r="H219" t="str">
        <f>VLOOKUP(InputData[[#This Row],[PRODUCT ID]],MasterData[],3)</f>
        <v>Category03</v>
      </c>
      <c r="I219" t="str">
        <f>VLOOKUP(InputData[[#This Row],[PRODUCT ID]],MasterData[],4)</f>
        <v>No.</v>
      </c>
      <c r="J219" s="8">
        <f>VLOOKUP(InputData[[#This Row],[PRODUCT ID]],MasterData[],5)</f>
        <v>7</v>
      </c>
      <c r="K219" s="8">
        <f>VLOOKUP(InputData[[#This Row],[PRODUCT ID]],MasterData[],6)</f>
        <v>8.33</v>
      </c>
      <c r="L219" s="8">
        <f>InputData[[#This Row],[QUANTITY]]*InputData[[#This Row],[BUYING PRIZE]]</f>
        <v>42</v>
      </c>
      <c r="M219" s="8">
        <f>InputData[[#This Row],[QUANTITY]]*InputData[[#This Row],[SELLING PRICE]]*(1-InputData[[#This Row],[DISCOUNT %]])</f>
        <v>49.980000000000004</v>
      </c>
      <c r="N219" s="8">
        <f>InputData[[#This Row],[Total Selling Value]]-InputData[[#This Row],[Total Buying Value]]</f>
        <v>7.980000000000004</v>
      </c>
      <c r="O219">
        <f>DAY(InputData[[#This Row],[DATE]])</f>
        <v>18</v>
      </c>
      <c r="P219" t="str">
        <f>TEXT(InputData[[#This Row],[DATE]],"mmm")</f>
        <v>Oct</v>
      </c>
      <c r="Q219">
        <f>YEAR(InputData[[#This Row],[DATE]])</f>
        <v>2021</v>
      </c>
    </row>
    <row r="220" spans="1:17" x14ac:dyDescent="0.2">
      <c r="A220" s="3">
        <v>44487</v>
      </c>
      <c r="B220" s="4" t="s">
        <v>50</v>
      </c>
      <c r="C220" s="5">
        <v>13</v>
      </c>
      <c r="D220" s="5" t="s">
        <v>106</v>
      </c>
      <c r="E220" s="5" t="s">
        <v>107</v>
      </c>
      <c r="F220" s="6">
        <v>0</v>
      </c>
      <c r="G220" t="str">
        <f>VLOOKUP(InputData[[#This Row],[PRODUCT ID]],MasterData[],2)</f>
        <v>Product21</v>
      </c>
      <c r="H220" t="str">
        <f>VLOOKUP(InputData[[#This Row],[PRODUCT ID]],MasterData[],3)</f>
        <v>Category03</v>
      </c>
      <c r="I220" t="str">
        <f>VLOOKUP(InputData[[#This Row],[PRODUCT ID]],MasterData[],4)</f>
        <v>Ft</v>
      </c>
      <c r="J220" s="8">
        <f>VLOOKUP(InputData[[#This Row],[PRODUCT ID]],MasterData[],5)</f>
        <v>126</v>
      </c>
      <c r="K220" s="8">
        <f>VLOOKUP(InputData[[#This Row],[PRODUCT ID]],MasterData[],6)</f>
        <v>162.54</v>
      </c>
      <c r="L220" s="8">
        <f>InputData[[#This Row],[QUANTITY]]*InputData[[#This Row],[BUYING PRIZE]]</f>
        <v>1638</v>
      </c>
      <c r="M220" s="8">
        <f>InputData[[#This Row],[QUANTITY]]*InputData[[#This Row],[SELLING PRICE]]*(1-InputData[[#This Row],[DISCOUNT %]])</f>
        <v>2113.02</v>
      </c>
      <c r="N220" s="8">
        <f>InputData[[#This Row],[Total Selling Value]]-InputData[[#This Row],[Total Buying Value]]</f>
        <v>475.02</v>
      </c>
      <c r="O220">
        <f>DAY(InputData[[#This Row],[DATE]])</f>
        <v>18</v>
      </c>
      <c r="P220" t="str">
        <f>TEXT(InputData[[#This Row],[DATE]],"mmm")</f>
        <v>Oct</v>
      </c>
      <c r="Q220">
        <f>YEAR(InputData[[#This Row],[DATE]])</f>
        <v>2021</v>
      </c>
    </row>
    <row r="221" spans="1:17" x14ac:dyDescent="0.2">
      <c r="A221" s="3">
        <v>44491</v>
      </c>
      <c r="B221" s="4" t="s">
        <v>29</v>
      </c>
      <c r="C221" s="5">
        <v>7</v>
      </c>
      <c r="D221" s="5" t="s">
        <v>108</v>
      </c>
      <c r="E221" s="5" t="s">
        <v>107</v>
      </c>
      <c r="F221" s="6">
        <v>0</v>
      </c>
      <c r="G221" t="str">
        <f>VLOOKUP(InputData[[#This Row],[PRODUCT ID]],MasterData[],2)</f>
        <v>Product11</v>
      </c>
      <c r="H221" t="str">
        <f>VLOOKUP(InputData[[#This Row],[PRODUCT ID]],MasterData[],3)</f>
        <v>Category02</v>
      </c>
      <c r="I221" t="str">
        <f>VLOOKUP(InputData[[#This Row],[PRODUCT ID]],MasterData[],4)</f>
        <v>Lt</v>
      </c>
      <c r="J221" s="8">
        <f>VLOOKUP(InputData[[#This Row],[PRODUCT ID]],MasterData[],5)</f>
        <v>44</v>
      </c>
      <c r="K221" s="8">
        <f>VLOOKUP(InputData[[#This Row],[PRODUCT ID]],MasterData[],6)</f>
        <v>48.4</v>
      </c>
      <c r="L221" s="8">
        <f>InputData[[#This Row],[QUANTITY]]*InputData[[#This Row],[BUYING PRIZE]]</f>
        <v>308</v>
      </c>
      <c r="M221" s="8">
        <f>InputData[[#This Row],[QUANTITY]]*InputData[[#This Row],[SELLING PRICE]]*(1-InputData[[#This Row],[DISCOUNT %]])</f>
        <v>338.8</v>
      </c>
      <c r="N221" s="8">
        <f>InputData[[#This Row],[Total Selling Value]]-InputData[[#This Row],[Total Buying Value]]</f>
        <v>30.800000000000011</v>
      </c>
      <c r="O221">
        <f>DAY(InputData[[#This Row],[DATE]])</f>
        <v>22</v>
      </c>
      <c r="P221" t="str">
        <f>TEXT(InputData[[#This Row],[DATE]],"mmm")</f>
        <v>Oct</v>
      </c>
      <c r="Q221">
        <f>YEAR(InputData[[#This Row],[DATE]])</f>
        <v>2021</v>
      </c>
    </row>
    <row r="222" spans="1:17" x14ac:dyDescent="0.2">
      <c r="A222" s="3">
        <v>44491</v>
      </c>
      <c r="B222" s="4" t="s">
        <v>56</v>
      </c>
      <c r="C222" s="5">
        <v>13</v>
      </c>
      <c r="D222" s="5" t="s">
        <v>106</v>
      </c>
      <c r="E222" s="5" t="s">
        <v>107</v>
      </c>
      <c r="F222" s="6">
        <v>0</v>
      </c>
      <c r="G222" t="str">
        <f>VLOOKUP(InputData[[#This Row],[PRODUCT ID]],MasterData[],2)</f>
        <v>Product24</v>
      </c>
      <c r="H222" t="str">
        <f>VLOOKUP(InputData[[#This Row],[PRODUCT ID]],MasterData[],3)</f>
        <v>Category03</v>
      </c>
      <c r="I222" t="str">
        <f>VLOOKUP(InputData[[#This Row],[PRODUCT ID]],MasterData[],4)</f>
        <v>Ft</v>
      </c>
      <c r="J222" s="8">
        <f>VLOOKUP(InputData[[#This Row],[PRODUCT ID]],MasterData[],5)</f>
        <v>144</v>
      </c>
      <c r="K222" s="8">
        <f>VLOOKUP(InputData[[#This Row],[PRODUCT ID]],MasterData[],6)</f>
        <v>156.96</v>
      </c>
      <c r="L222" s="8">
        <f>InputData[[#This Row],[QUANTITY]]*InputData[[#This Row],[BUYING PRIZE]]</f>
        <v>1872</v>
      </c>
      <c r="M222" s="8">
        <f>InputData[[#This Row],[QUANTITY]]*InputData[[#This Row],[SELLING PRICE]]*(1-InputData[[#This Row],[DISCOUNT %]])</f>
        <v>2040.48</v>
      </c>
      <c r="N222" s="8">
        <f>InputData[[#This Row],[Total Selling Value]]-InputData[[#This Row],[Total Buying Value]]</f>
        <v>168.48000000000002</v>
      </c>
      <c r="O222">
        <f>DAY(InputData[[#This Row],[DATE]])</f>
        <v>22</v>
      </c>
      <c r="P222" t="str">
        <f>TEXT(InputData[[#This Row],[DATE]],"mmm")</f>
        <v>Oct</v>
      </c>
      <c r="Q222">
        <f>YEAR(InputData[[#This Row],[DATE]])</f>
        <v>2021</v>
      </c>
    </row>
    <row r="223" spans="1:17" x14ac:dyDescent="0.2">
      <c r="A223" s="3">
        <v>44491</v>
      </c>
      <c r="B223" s="4" t="s">
        <v>24</v>
      </c>
      <c r="C223" s="5">
        <v>1</v>
      </c>
      <c r="D223" s="5" t="s">
        <v>108</v>
      </c>
      <c r="E223" s="5" t="s">
        <v>107</v>
      </c>
      <c r="F223" s="6">
        <v>0</v>
      </c>
      <c r="G223" t="str">
        <f>VLOOKUP(InputData[[#This Row],[PRODUCT ID]],MasterData[],2)</f>
        <v>Product09</v>
      </c>
      <c r="H223" t="str">
        <f>VLOOKUP(InputData[[#This Row],[PRODUCT ID]],MasterData[],3)</f>
        <v>Category01</v>
      </c>
      <c r="I223" t="str">
        <f>VLOOKUP(InputData[[#This Row],[PRODUCT ID]],MasterData[],4)</f>
        <v>No.</v>
      </c>
      <c r="J223" s="8">
        <f>VLOOKUP(InputData[[#This Row],[PRODUCT ID]],MasterData[],5)</f>
        <v>6</v>
      </c>
      <c r="K223" s="8">
        <f>VLOOKUP(InputData[[#This Row],[PRODUCT ID]],MasterData[],6)</f>
        <v>7.8599999999999994</v>
      </c>
      <c r="L223" s="8">
        <f>InputData[[#This Row],[QUANTITY]]*InputData[[#This Row],[BUYING PRIZE]]</f>
        <v>6</v>
      </c>
      <c r="M223" s="8">
        <f>InputData[[#This Row],[QUANTITY]]*InputData[[#This Row],[SELLING PRICE]]*(1-InputData[[#This Row],[DISCOUNT %]])</f>
        <v>7.8599999999999994</v>
      </c>
      <c r="N223" s="8">
        <f>InputData[[#This Row],[Total Selling Value]]-InputData[[#This Row],[Total Buying Value]]</f>
        <v>1.8599999999999994</v>
      </c>
      <c r="O223">
        <f>DAY(InputData[[#This Row],[DATE]])</f>
        <v>22</v>
      </c>
      <c r="P223" t="str">
        <f>TEXT(InputData[[#This Row],[DATE]],"mmm")</f>
        <v>Oct</v>
      </c>
      <c r="Q223">
        <f>YEAR(InputData[[#This Row],[DATE]])</f>
        <v>2021</v>
      </c>
    </row>
    <row r="224" spans="1:17" x14ac:dyDescent="0.2">
      <c r="A224" s="3">
        <v>44493</v>
      </c>
      <c r="B224" s="4" t="s">
        <v>29</v>
      </c>
      <c r="C224" s="5">
        <v>3</v>
      </c>
      <c r="D224" s="5" t="s">
        <v>105</v>
      </c>
      <c r="E224" s="5" t="s">
        <v>107</v>
      </c>
      <c r="F224" s="6">
        <v>0</v>
      </c>
      <c r="G224" t="str">
        <f>VLOOKUP(InputData[[#This Row],[PRODUCT ID]],MasterData[],2)</f>
        <v>Product11</v>
      </c>
      <c r="H224" t="str">
        <f>VLOOKUP(InputData[[#This Row],[PRODUCT ID]],MasterData[],3)</f>
        <v>Category02</v>
      </c>
      <c r="I224" t="str">
        <f>VLOOKUP(InputData[[#This Row],[PRODUCT ID]],MasterData[],4)</f>
        <v>Lt</v>
      </c>
      <c r="J224" s="8">
        <f>VLOOKUP(InputData[[#This Row],[PRODUCT ID]],MasterData[],5)</f>
        <v>44</v>
      </c>
      <c r="K224" s="8">
        <f>VLOOKUP(InputData[[#This Row],[PRODUCT ID]],MasterData[],6)</f>
        <v>48.4</v>
      </c>
      <c r="L224" s="8">
        <f>InputData[[#This Row],[QUANTITY]]*InputData[[#This Row],[BUYING PRIZE]]</f>
        <v>132</v>
      </c>
      <c r="M224" s="8">
        <f>InputData[[#This Row],[QUANTITY]]*InputData[[#This Row],[SELLING PRICE]]*(1-InputData[[#This Row],[DISCOUNT %]])</f>
        <v>145.19999999999999</v>
      </c>
      <c r="N224" s="8">
        <f>InputData[[#This Row],[Total Selling Value]]-InputData[[#This Row],[Total Buying Value]]</f>
        <v>13.199999999999989</v>
      </c>
      <c r="O224">
        <f>DAY(InputData[[#This Row],[DATE]])</f>
        <v>24</v>
      </c>
      <c r="P224" t="str">
        <f>TEXT(InputData[[#This Row],[DATE]],"mmm")</f>
        <v>Oct</v>
      </c>
      <c r="Q224">
        <f>YEAR(InputData[[#This Row],[DATE]])</f>
        <v>2021</v>
      </c>
    </row>
    <row r="225" spans="1:17" x14ac:dyDescent="0.2">
      <c r="A225" s="3">
        <v>44494</v>
      </c>
      <c r="B225" s="4" t="s">
        <v>98</v>
      </c>
      <c r="C225" s="5">
        <v>9</v>
      </c>
      <c r="D225" s="5" t="s">
        <v>106</v>
      </c>
      <c r="E225" s="5" t="s">
        <v>107</v>
      </c>
      <c r="F225" s="6">
        <v>0</v>
      </c>
      <c r="G225" t="str">
        <f>VLOOKUP(InputData[[#This Row],[PRODUCT ID]],MasterData[],2)</f>
        <v>Product44</v>
      </c>
      <c r="H225" t="str">
        <f>VLOOKUP(InputData[[#This Row],[PRODUCT ID]],MasterData[],3)</f>
        <v>Category05</v>
      </c>
      <c r="I225" t="str">
        <f>VLOOKUP(InputData[[#This Row],[PRODUCT ID]],MasterData[],4)</f>
        <v>Kg</v>
      </c>
      <c r="J225" s="8">
        <f>VLOOKUP(InputData[[#This Row],[PRODUCT ID]],MasterData[],5)</f>
        <v>76</v>
      </c>
      <c r="K225" s="8">
        <f>VLOOKUP(InputData[[#This Row],[PRODUCT ID]],MasterData[],6)</f>
        <v>82.08</v>
      </c>
      <c r="L225" s="8">
        <f>InputData[[#This Row],[QUANTITY]]*InputData[[#This Row],[BUYING PRIZE]]</f>
        <v>684</v>
      </c>
      <c r="M225" s="8">
        <f>InputData[[#This Row],[QUANTITY]]*InputData[[#This Row],[SELLING PRICE]]*(1-InputData[[#This Row],[DISCOUNT %]])</f>
        <v>738.72</v>
      </c>
      <c r="N225" s="8">
        <f>InputData[[#This Row],[Total Selling Value]]-InputData[[#This Row],[Total Buying Value]]</f>
        <v>54.720000000000027</v>
      </c>
      <c r="O225">
        <f>DAY(InputData[[#This Row],[DATE]])</f>
        <v>25</v>
      </c>
      <c r="P225" t="str">
        <f>TEXT(InputData[[#This Row],[DATE]],"mmm")</f>
        <v>Oct</v>
      </c>
      <c r="Q225">
        <f>YEAR(InputData[[#This Row],[DATE]])</f>
        <v>2021</v>
      </c>
    </row>
    <row r="226" spans="1:17" x14ac:dyDescent="0.2">
      <c r="A226" s="3">
        <v>44495</v>
      </c>
      <c r="B226" s="4" t="s">
        <v>14</v>
      </c>
      <c r="C226" s="5">
        <v>6</v>
      </c>
      <c r="D226" s="5" t="s">
        <v>105</v>
      </c>
      <c r="E226" s="5" t="s">
        <v>107</v>
      </c>
      <c r="F226" s="6">
        <v>0</v>
      </c>
      <c r="G226" t="str">
        <f>VLOOKUP(InputData[[#This Row],[PRODUCT ID]],MasterData[],2)</f>
        <v>Product04</v>
      </c>
      <c r="H226" t="str">
        <f>VLOOKUP(InputData[[#This Row],[PRODUCT ID]],MasterData[],3)</f>
        <v>Category01</v>
      </c>
      <c r="I226" t="str">
        <f>VLOOKUP(InputData[[#This Row],[PRODUCT ID]],MasterData[],4)</f>
        <v>Lt</v>
      </c>
      <c r="J226" s="8">
        <f>VLOOKUP(InputData[[#This Row],[PRODUCT ID]],MasterData[],5)</f>
        <v>44</v>
      </c>
      <c r="K226" s="8">
        <f>VLOOKUP(InputData[[#This Row],[PRODUCT ID]],MasterData[],6)</f>
        <v>48.84</v>
      </c>
      <c r="L226" s="8">
        <f>InputData[[#This Row],[QUANTITY]]*InputData[[#This Row],[BUYING PRIZE]]</f>
        <v>264</v>
      </c>
      <c r="M226" s="8">
        <f>InputData[[#This Row],[QUANTITY]]*InputData[[#This Row],[SELLING PRICE]]*(1-InputData[[#This Row],[DISCOUNT %]])</f>
        <v>293.04000000000002</v>
      </c>
      <c r="N226" s="8">
        <f>InputData[[#This Row],[Total Selling Value]]-InputData[[#This Row],[Total Buying Value]]</f>
        <v>29.04000000000002</v>
      </c>
      <c r="O226">
        <f>DAY(InputData[[#This Row],[DATE]])</f>
        <v>26</v>
      </c>
      <c r="P226" t="str">
        <f>TEXT(InputData[[#This Row],[DATE]],"mmm")</f>
        <v>Oct</v>
      </c>
      <c r="Q226">
        <f>YEAR(InputData[[#This Row],[DATE]])</f>
        <v>2021</v>
      </c>
    </row>
    <row r="227" spans="1:17" x14ac:dyDescent="0.2">
      <c r="A227" s="3">
        <v>44497</v>
      </c>
      <c r="B227" s="4" t="s">
        <v>22</v>
      </c>
      <c r="C227" s="5">
        <v>1</v>
      </c>
      <c r="D227" s="5" t="s">
        <v>108</v>
      </c>
      <c r="E227" s="5" t="s">
        <v>107</v>
      </c>
      <c r="F227" s="6">
        <v>0</v>
      </c>
      <c r="G227" t="str">
        <f>VLOOKUP(InputData[[#This Row],[PRODUCT ID]],MasterData[],2)</f>
        <v>Product08</v>
      </c>
      <c r="H227" t="str">
        <f>VLOOKUP(InputData[[#This Row],[PRODUCT ID]],MasterData[],3)</f>
        <v>Category01</v>
      </c>
      <c r="I227" t="str">
        <f>VLOOKUP(InputData[[#This Row],[PRODUCT ID]],MasterData[],4)</f>
        <v>Kg</v>
      </c>
      <c r="J227" s="8">
        <f>VLOOKUP(InputData[[#This Row],[PRODUCT ID]],MasterData[],5)</f>
        <v>83</v>
      </c>
      <c r="K227" s="8">
        <f>VLOOKUP(InputData[[#This Row],[PRODUCT ID]],MasterData[],6)</f>
        <v>94.62</v>
      </c>
      <c r="L227" s="8">
        <f>InputData[[#This Row],[QUANTITY]]*InputData[[#This Row],[BUYING PRIZE]]</f>
        <v>83</v>
      </c>
      <c r="M227" s="8">
        <f>InputData[[#This Row],[QUANTITY]]*InputData[[#This Row],[SELLING PRICE]]*(1-InputData[[#This Row],[DISCOUNT %]])</f>
        <v>94.62</v>
      </c>
      <c r="N227" s="8">
        <f>InputData[[#This Row],[Total Selling Value]]-InputData[[#This Row],[Total Buying Value]]</f>
        <v>11.620000000000005</v>
      </c>
      <c r="O227">
        <f>DAY(InputData[[#This Row],[DATE]])</f>
        <v>28</v>
      </c>
      <c r="P227" t="str">
        <f>TEXT(InputData[[#This Row],[DATE]],"mmm")</f>
        <v>Oct</v>
      </c>
      <c r="Q227">
        <f>YEAR(InputData[[#This Row],[DATE]])</f>
        <v>2021</v>
      </c>
    </row>
    <row r="228" spans="1:17" x14ac:dyDescent="0.2">
      <c r="A228" s="3">
        <v>44498</v>
      </c>
      <c r="B228" s="4" t="s">
        <v>86</v>
      </c>
      <c r="C228" s="5">
        <v>14</v>
      </c>
      <c r="D228" s="5" t="s">
        <v>106</v>
      </c>
      <c r="E228" s="5" t="s">
        <v>106</v>
      </c>
      <c r="F228" s="6">
        <v>0</v>
      </c>
      <c r="G228" t="str">
        <f>VLOOKUP(InputData[[#This Row],[PRODUCT ID]],MasterData[],2)</f>
        <v>Product38</v>
      </c>
      <c r="H228" t="str">
        <f>VLOOKUP(InputData[[#This Row],[PRODUCT ID]],MasterData[],3)</f>
        <v>Category05</v>
      </c>
      <c r="I228" t="str">
        <f>VLOOKUP(InputData[[#This Row],[PRODUCT ID]],MasterData[],4)</f>
        <v>Kg</v>
      </c>
      <c r="J228" s="8">
        <f>VLOOKUP(InputData[[#This Row],[PRODUCT ID]],MasterData[],5)</f>
        <v>72</v>
      </c>
      <c r="K228" s="8">
        <f>VLOOKUP(InputData[[#This Row],[PRODUCT ID]],MasterData[],6)</f>
        <v>79.92</v>
      </c>
      <c r="L228" s="8">
        <f>InputData[[#This Row],[QUANTITY]]*InputData[[#This Row],[BUYING PRIZE]]</f>
        <v>1008</v>
      </c>
      <c r="M228" s="8">
        <f>InputData[[#This Row],[QUANTITY]]*InputData[[#This Row],[SELLING PRICE]]*(1-InputData[[#This Row],[DISCOUNT %]])</f>
        <v>1118.8800000000001</v>
      </c>
      <c r="N228" s="8">
        <f>InputData[[#This Row],[Total Selling Value]]-InputData[[#This Row],[Total Buying Value]]</f>
        <v>110.88000000000011</v>
      </c>
      <c r="O228">
        <f>DAY(InputData[[#This Row],[DATE]])</f>
        <v>29</v>
      </c>
      <c r="P228" t="str">
        <f>TEXT(InputData[[#This Row],[DATE]],"mmm")</f>
        <v>Oct</v>
      </c>
      <c r="Q228">
        <f>YEAR(InputData[[#This Row],[DATE]])</f>
        <v>2021</v>
      </c>
    </row>
    <row r="229" spans="1:17" x14ac:dyDescent="0.2">
      <c r="A229" s="3">
        <v>44500</v>
      </c>
      <c r="B229" s="4" t="s">
        <v>50</v>
      </c>
      <c r="C229" s="5">
        <v>6</v>
      </c>
      <c r="D229" s="5" t="s">
        <v>106</v>
      </c>
      <c r="E229" s="5" t="s">
        <v>107</v>
      </c>
      <c r="F229" s="6">
        <v>0</v>
      </c>
      <c r="G229" t="str">
        <f>VLOOKUP(InputData[[#This Row],[PRODUCT ID]],MasterData[],2)</f>
        <v>Product21</v>
      </c>
      <c r="H229" t="str">
        <f>VLOOKUP(InputData[[#This Row],[PRODUCT ID]],MasterData[],3)</f>
        <v>Category03</v>
      </c>
      <c r="I229" t="str">
        <f>VLOOKUP(InputData[[#This Row],[PRODUCT ID]],MasterData[],4)</f>
        <v>Ft</v>
      </c>
      <c r="J229" s="8">
        <f>VLOOKUP(InputData[[#This Row],[PRODUCT ID]],MasterData[],5)</f>
        <v>126</v>
      </c>
      <c r="K229" s="8">
        <f>VLOOKUP(InputData[[#This Row],[PRODUCT ID]],MasterData[],6)</f>
        <v>162.54</v>
      </c>
      <c r="L229" s="8">
        <f>InputData[[#This Row],[QUANTITY]]*InputData[[#This Row],[BUYING PRIZE]]</f>
        <v>756</v>
      </c>
      <c r="M229" s="8">
        <f>InputData[[#This Row],[QUANTITY]]*InputData[[#This Row],[SELLING PRICE]]*(1-InputData[[#This Row],[DISCOUNT %]])</f>
        <v>975.24</v>
      </c>
      <c r="N229" s="8">
        <f>InputData[[#This Row],[Total Selling Value]]-InputData[[#This Row],[Total Buying Value]]</f>
        <v>219.24</v>
      </c>
      <c r="O229">
        <f>DAY(InputData[[#This Row],[DATE]])</f>
        <v>31</v>
      </c>
      <c r="P229" t="str">
        <f>TEXT(InputData[[#This Row],[DATE]],"mmm")</f>
        <v>Oct</v>
      </c>
      <c r="Q229">
        <f>YEAR(InputData[[#This Row],[DATE]])</f>
        <v>2021</v>
      </c>
    </row>
    <row r="230" spans="1:17" x14ac:dyDescent="0.2">
      <c r="A230" s="3">
        <v>44503</v>
      </c>
      <c r="B230" s="4" t="s">
        <v>33</v>
      </c>
      <c r="C230" s="5">
        <v>12</v>
      </c>
      <c r="D230" s="5" t="s">
        <v>108</v>
      </c>
      <c r="E230" s="5" t="s">
        <v>107</v>
      </c>
      <c r="F230" s="6">
        <v>0</v>
      </c>
      <c r="G230" t="str">
        <f>VLOOKUP(InputData[[#This Row],[PRODUCT ID]],MasterData[],2)</f>
        <v>Product13</v>
      </c>
      <c r="H230" t="str">
        <f>VLOOKUP(InputData[[#This Row],[PRODUCT ID]],MasterData[],3)</f>
        <v>Category02</v>
      </c>
      <c r="I230" t="str">
        <f>VLOOKUP(InputData[[#This Row],[PRODUCT ID]],MasterData[],4)</f>
        <v>Kg</v>
      </c>
      <c r="J230" s="8">
        <f>VLOOKUP(InputData[[#This Row],[PRODUCT ID]],MasterData[],5)</f>
        <v>112</v>
      </c>
      <c r="K230" s="8">
        <f>VLOOKUP(InputData[[#This Row],[PRODUCT ID]],MasterData[],6)</f>
        <v>122.08</v>
      </c>
      <c r="L230" s="8">
        <f>InputData[[#This Row],[QUANTITY]]*InputData[[#This Row],[BUYING PRIZE]]</f>
        <v>1344</v>
      </c>
      <c r="M230" s="8">
        <f>InputData[[#This Row],[QUANTITY]]*InputData[[#This Row],[SELLING PRICE]]*(1-InputData[[#This Row],[DISCOUNT %]])</f>
        <v>1464.96</v>
      </c>
      <c r="N230" s="8">
        <f>InputData[[#This Row],[Total Selling Value]]-InputData[[#This Row],[Total Buying Value]]</f>
        <v>120.96000000000004</v>
      </c>
      <c r="O230">
        <f>DAY(InputData[[#This Row],[DATE]])</f>
        <v>3</v>
      </c>
      <c r="P230" t="str">
        <f>TEXT(InputData[[#This Row],[DATE]],"mmm")</f>
        <v>Nov</v>
      </c>
      <c r="Q230">
        <f>YEAR(InputData[[#This Row],[DATE]])</f>
        <v>2021</v>
      </c>
    </row>
    <row r="231" spans="1:17" x14ac:dyDescent="0.2">
      <c r="A231" s="3">
        <v>44506</v>
      </c>
      <c r="B231" s="4" t="s">
        <v>81</v>
      </c>
      <c r="C231" s="5">
        <v>10</v>
      </c>
      <c r="D231" s="5" t="s">
        <v>108</v>
      </c>
      <c r="E231" s="5" t="s">
        <v>106</v>
      </c>
      <c r="F231" s="6">
        <v>0</v>
      </c>
      <c r="G231" t="str">
        <f>VLOOKUP(InputData[[#This Row],[PRODUCT ID]],MasterData[],2)</f>
        <v>Product36</v>
      </c>
      <c r="H231" t="str">
        <f>VLOOKUP(InputData[[#This Row],[PRODUCT ID]],MasterData[],3)</f>
        <v>Category04</v>
      </c>
      <c r="I231" t="str">
        <f>VLOOKUP(InputData[[#This Row],[PRODUCT ID]],MasterData[],4)</f>
        <v>Kg</v>
      </c>
      <c r="J231" s="8">
        <f>VLOOKUP(InputData[[#This Row],[PRODUCT ID]],MasterData[],5)</f>
        <v>90</v>
      </c>
      <c r="K231" s="8">
        <f>VLOOKUP(InputData[[#This Row],[PRODUCT ID]],MasterData[],6)</f>
        <v>96.3</v>
      </c>
      <c r="L231" s="8">
        <f>InputData[[#This Row],[QUANTITY]]*InputData[[#This Row],[BUYING PRIZE]]</f>
        <v>900</v>
      </c>
      <c r="M231" s="8">
        <f>InputData[[#This Row],[QUANTITY]]*InputData[[#This Row],[SELLING PRICE]]*(1-InputData[[#This Row],[DISCOUNT %]])</f>
        <v>963</v>
      </c>
      <c r="N231" s="8">
        <f>InputData[[#This Row],[Total Selling Value]]-InputData[[#This Row],[Total Buying Value]]</f>
        <v>63</v>
      </c>
      <c r="O231">
        <f>DAY(InputData[[#This Row],[DATE]])</f>
        <v>6</v>
      </c>
      <c r="P231" t="str">
        <f>TEXT(InputData[[#This Row],[DATE]],"mmm")</f>
        <v>Nov</v>
      </c>
      <c r="Q231">
        <f>YEAR(InputData[[#This Row],[DATE]])</f>
        <v>2021</v>
      </c>
    </row>
    <row r="232" spans="1:17" x14ac:dyDescent="0.2">
      <c r="A232" s="3">
        <v>44508</v>
      </c>
      <c r="B232" s="4" t="s">
        <v>20</v>
      </c>
      <c r="C232" s="5">
        <v>15</v>
      </c>
      <c r="D232" s="5" t="s">
        <v>108</v>
      </c>
      <c r="E232" s="5" t="s">
        <v>106</v>
      </c>
      <c r="F232" s="6">
        <v>0</v>
      </c>
      <c r="G232" t="str">
        <f>VLOOKUP(InputData[[#This Row],[PRODUCT ID]],MasterData[],2)</f>
        <v>Product07</v>
      </c>
      <c r="H232" t="str">
        <f>VLOOKUP(InputData[[#This Row],[PRODUCT ID]],MasterData[],3)</f>
        <v>Category01</v>
      </c>
      <c r="I232" t="str">
        <f>VLOOKUP(InputData[[#This Row],[PRODUCT ID]],MasterData[],4)</f>
        <v>Lt</v>
      </c>
      <c r="J232" s="8">
        <f>VLOOKUP(InputData[[#This Row],[PRODUCT ID]],MasterData[],5)</f>
        <v>43</v>
      </c>
      <c r="K232" s="8">
        <f>VLOOKUP(InputData[[#This Row],[PRODUCT ID]],MasterData[],6)</f>
        <v>47.730000000000004</v>
      </c>
      <c r="L232" s="8">
        <f>InputData[[#This Row],[QUANTITY]]*InputData[[#This Row],[BUYING PRIZE]]</f>
        <v>645</v>
      </c>
      <c r="M232" s="8">
        <f>InputData[[#This Row],[QUANTITY]]*InputData[[#This Row],[SELLING PRICE]]*(1-InputData[[#This Row],[DISCOUNT %]])</f>
        <v>715.95</v>
      </c>
      <c r="N232" s="8">
        <f>InputData[[#This Row],[Total Selling Value]]-InputData[[#This Row],[Total Buying Value]]</f>
        <v>70.950000000000045</v>
      </c>
      <c r="O232">
        <f>DAY(InputData[[#This Row],[DATE]])</f>
        <v>8</v>
      </c>
      <c r="P232" t="str">
        <f>TEXT(InputData[[#This Row],[DATE]],"mmm")</f>
        <v>Nov</v>
      </c>
      <c r="Q232">
        <f>YEAR(InputData[[#This Row],[DATE]])</f>
        <v>2021</v>
      </c>
    </row>
    <row r="233" spans="1:17" x14ac:dyDescent="0.2">
      <c r="A233" s="3">
        <v>44510</v>
      </c>
      <c r="B233" s="4" t="s">
        <v>94</v>
      </c>
      <c r="C233" s="5">
        <v>6</v>
      </c>
      <c r="D233" s="5" t="s">
        <v>106</v>
      </c>
      <c r="E233" s="5" t="s">
        <v>107</v>
      </c>
      <c r="F233" s="6">
        <v>0</v>
      </c>
      <c r="G233" t="str">
        <f>VLOOKUP(InputData[[#This Row],[PRODUCT ID]],MasterData[],2)</f>
        <v>Product42</v>
      </c>
      <c r="H233" t="str">
        <f>VLOOKUP(InputData[[#This Row],[PRODUCT ID]],MasterData[],3)</f>
        <v>Category05</v>
      </c>
      <c r="I233" t="str">
        <f>VLOOKUP(InputData[[#This Row],[PRODUCT ID]],MasterData[],4)</f>
        <v>Ft</v>
      </c>
      <c r="J233" s="8">
        <f>VLOOKUP(InputData[[#This Row],[PRODUCT ID]],MasterData[],5)</f>
        <v>120</v>
      </c>
      <c r="K233" s="8">
        <f>VLOOKUP(InputData[[#This Row],[PRODUCT ID]],MasterData[],6)</f>
        <v>162</v>
      </c>
      <c r="L233" s="8">
        <f>InputData[[#This Row],[QUANTITY]]*InputData[[#This Row],[BUYING PRIZE]]</f>
        <v>720</v>
      </c>
      <c r="M233" s="8">
        <f>InputData[[#This Row],[QUANTITY]]*InputData[[#This Row],[SELLING PRICE]]*(1-InputData[[#This Row],[DISCOUNT %]])</f>
        <v>972</v>
      </c>
      <c r="N233" s="8">
        <f>InputData[[#This Row],[Total Selling Value]]-InputData[[#This Row],[Total Buying Value]]</f>
        <v>252</v>
      </c>
      <c r="O233">
        <f>DAY(InputData[[#This Row],[DATE]])</f>
        <v>10</v>
      </c>
      <c r="P233" t="str">
        <f>TEXT(InputData[[#This Row],[DATE]],"mmm")</f>
        <v>Nov</v>
      </c>
      <c r="Q233">
        <f>YEAR(InputData[[#This Row],[DATE]])</f>
        <v>2021</v>
      </c>
    </row>
    <row r="234" spans="1:17" x14ac:dyDescent="0.2">
      <c r="A234" s="3">
        <v>44511</v>
      </c>
      <c r="B234" s="4" t="s">
        <v>90</v>
      </c>
      <c r="C234" s="5">
        <v>12</v>
      </c>
      <c r="D234" s="5" t="s">
        <v>105</v>
      </c>
      <c r="E234" s="5" t="s">
        <v>106</v>
      </c>
      <c r="F234" s="6">
        <v>0</v>
      </c>
      <c r="G234" t="str">
        <f>VLOOKUP(InputData[[#This Row],[PRODUCT ID]],MasterData[],2)</f>
        <v>Product40</v>
      </c>
      <c r="H234" t="str">
        <f>VLOOKUP(InputData[[#This Row],[PRODUCT ID]],MasterData[],3)</f>
        <v>Category05</v>
      </c>
      <c r="I234" t="str">
        <f>VLOOKUP(InputData[[#This Row],[PRODUCT ID]],MasterData[],4)</f>
        <v>Kg</v>
      </c>
      <c r="J234" s="8">
        <f>VLOOKUP(InputData[[#This Row],[PRODUCT ID]],MasterData[],5)</f>
        <v>90</v>
      </c>
      <c r="K234" s="8">
        <f>VLOOKUP(InputData[[#This Row],[PRODUCT ID]],MasterData[],6)</f>
        <v>115.2</v>
      </c>
      <c r="L234" s="8">
        <f>InputData[[#This Row],[QUANTITY]]*InputData[[#This Row],[BUYING PRIZE]]</f>
        <v>1080</v>
      </c>
      <c r="M234" s="8">
        <f>InputData[[#This Row],[QUANTITY]]*InputData[[#This Row],[SELLING PRICE]]*(1-InputData[[#This Row],[DISCOUNT %]])</f>
        <v>1382.4</v>
      </c>
      <c r="N234" s="8">
        <f>InputData[[#This Row],[Total Selling Value]]-InputData[[#This Row],[Total Buying Value]]</f>
        <v>302.40000000000009</v>
      </c>
      <c r="O234">
        <f>DAY(InputData[[#This Row],[DATE]])</f>
        <v>11</v>
      </c>
      <c r="P234" t="str">
        <f>TEXT(InputData[[#This Row],[DATE]],"mmm")</f>
        <v>Nov</v>
      </c>
      <c r="Q234">
        <f>YEAR(InputData[[#This Row],[DATE]])</f>
        <v>2021</v>
      </c>
    </row>
    <row r="235" spans="1:17" x14ac:dyDescent="0.2">
      <c r="A235" s="3">
        <v>44512</v>
      </c>
      <c r="B235" s="4" t="s">
        <v>26</v>
      </c>
      <c r="C235" s="5">
        <v>3</v>
      </c>
      <c r="D235" s="5" t="s">
        <v>106</v>
      </c>
      <c r="E235" s="5" t="s">
        <v>107</v>
      </c>
      <c r="F235" s="6">
        <v>0</v>
      </c>
      <c r="G235" t="str">
        <f>VLOOKUP(InputData[[#This Row],[PRODUCT ID]],MasterData[],2)</f>
        <v>Product10</v>
      </c>
      <c r="H235" t="str">
        <f>VLOOKUP(InputData[[#This Row],[PRODUCT ID]],MasterData[],3)</f>
        <v>Category02</v>
      </c>
      <c r="I235" t="str">
        <f>VLOOKUP(InputData[[#This Row],[PRODUCT ID]],MasterData[],4)</f>
        <v>Ft</v>
      </c>
      <c r="J235" s="8">
        <f>VLOOKUP(InputData[[#This Row],[PRODUCT ID]],MasterData[],5)</f>
        <v>148</v>
      </c>
      <c r="K235" s="8">
        <f>VLOOKUP(InputData[[#This Row],[PRODUCT ID]],MasterData[],6)</f>
        <v>164.28</v>
      </c>
      <c r="L235" s="8">
        <f>InputData[[#This Row],[QUANTITY]]*InputData[[#This Row],[BUYING PRIZE]]</f>
        <v>444</v>
      </c>
      <c r="M235" s="8">
        <f>InputData[[#This Row],[QUANTITY]]*InputData[[#This Row],[SELLING PRICE]]*(1-InputData[[#This Row],[DISCOUNT %]])</f>
        <v>492.84000000000003</v>
      </c>
      <c r="N235" s="8">
        <f>InputData[[#This Row],[Total Selling Value]]-InputData[[#This Row],[Total Buying Value]]</f>
        <v>48.840000000000032</v>
      </c>
      <c r="O235">
        <f>DAY(InputData[[#This Row],[DATE]])</f>
        <v>12</v>
      </c>
      <c r="P235" t="str">
        <f>TEXT(InputData[[#This Row],[DATE]],"mmm")</f>
        <v>Nov</v>
      </c>
      <c r="Q235">
        <f>YEAR(InputData[[#This Row],[DATE]])</f>
        <v>2021</v>
      </c>
    </row>
    <row r="236" spans="1:17" x14ac:dyDescent="0.2">
      <c r="A236" s="3">
        <v>44520</v>
      </c>
      <c r="B236" s="4" t="s">
        <v>77</v>
      </c>
      <c r="C236" s="5">
        <v>14</v>
      </c>
      <c r="D236" s="5" t="s">
        <v>106</v>
      </c>
      <c r="E236" s="5" t="s">
        <v>106</v>
      </c>
      <c r="F236" s="6">
        <v>0</v>
      </c>
      <c r="G236" t="str">
        <f>VLOOKUP(InputData[[#This Row],[PRODUCT ID]],MasterData[],2)</f>
        <v>Product34</v>
      </c>
      <c r="H236" t="str">
        <f>VLOOKUP(InputData[[#This Row],[PRODUCT ID]],MasterData[],3)</f>
        <v>Category04</v>
      </c>
      <c r="I236" t="str">
        <f>VLOOKUP(InputData[[#This Row],[PRODUCT ID]],MasterData[],4)</f>
        <v>Lt</v>
      </c>
      <c r="J236" s="8">
        <f>VLOOKUP(InputData[[#This Row],[PRODUCT ID]],MasterData[],5)</f>
        <v>55</v>
      </c>
      <c r="K236" s="8">
        <f>VLOOKUP(InputData[[#This Row],[PRODUCT ID]],MasterData[],6)</f>
        <v>58.3</v>
      </c>
      <c r="L236" s="8">
        <f>InputData[[#This Row],[QUANTITY]]*InputData[[#This Row],[BUYING PRIZE]]</f>
        <v>770</v>
      </c>
      <c r="M236" s="8">
        <f>InputData[[#This Row],[QUANTITY]]*InputData[[#This Row],[SELLING PRICE]]*(1-InputData[[#This Row],[DISCOUNT %]])</f>
        <v>816.19999999999993</v>
      </c>
      <c r="N236" s="8">
        <f>InputData[[#This Row],[Total Selling Value]]-InputData[[#This Row],[Total Buying Value]]</f>
        <v>46.199999999999932</v>
      </c>
      <c r="O236">
        <f>DAY(InputData[[#This Row],[DATE]])</f>
        <v>20</v>
      </c>
      <c r="P236" t="str">
        <f>TEXT(InputData[[#This Row],[DATE]],"mmm")</f>
        <v>Nov</v>
      </c>
      <c r="Q236">
        <f>YEAR(InputData[[#This Row],[DATE]])</f>
        <v>2021</v>
      </c>
    </row>
    <row r="237" spans="1:17" x14ac:dyDescent="0.2">
      <c r="A237" s="3">
        <v>44520</v>
      </c>
      <c r="B237" s="4" t="s">
        <v>22</v>
      </c>
      <c r="C237" s="5">
        <v>11</v>
      </c>
      <c r="D237" s="5" t="s">
        <v>106</v>
      </c>
      <c r="E237" s="5" t="s">
        <v>107</v>
      </c>
      <c r="F237" s="6">
        <v>0</v>
      </c>
      <c r="G237" t="str">
        <f>VLOOKUP(InputData[[#This Row],[PRODUCT ID]],MasterData[],2)</f>
        <v>Product08</v>
      </c>
      <c r="H237" t="str">
        <f>VLOOKUP(InputData[[#This Row],[PRODUCT ID]],MasterData[],3)</f>
        <v>Category01</v>
      </c>
      <c r="I237" t="str">
        <f>VLOOKUP(InputData[[#This Row],[PRODUCT ID]],MasterData[],4)</f>
        <v>Kg</v>
      </c>
      <c r="J237" s="8">
        <f>VLOOKUP(InputData[[#This Row],[PRODUCT ID]],MasterData[],5)</f>
        <v>83</v>
      </c>
      <c r="K237" s="8">
        <f>VLOOKUP(InputData[[#This Row],[PRODUCT ID]],MasterData[],6)</f>
        <v>94.62</v>
      </c>
      <c r="L237" s="8">
        <f>InputData[[#This Row],[QUANTITY]]*InputData[[#This Row],[BUYING PRIZE]]</f>
        <v>913</v>
      </c>
      <c r="M237" s="8">
        <f>InputData[[#This Row],[QUANTITY]]*InputData[[#This Row],[SELLING PRICE]]*(1-InputData[[#This Row],[DISCOUNT %]])</f>
        <v>1040.8200000000002</v>
      </c>
      <c r="N237" s="8">
        <f>InputData[[#This Row],[Total Selling Value]]-InputData[[#This Row],[Total Buying Value]]</f>
        <v>127.82000000000016</v>
      </c>
      <c r="O237">
        <f>DAY(InputData[[#This Row],[DATE]])</f>
        <v>20</v>
      </c>
      <c r="P237" t="str">
        <f>TEXT(InputData[[#This Row],[DATE]],"mmm")</f>
        <v>Nov</v>
      </c>
      <c r="Q237">
        <f>YEAR(InputData[[#This Row],[DATE]])</f>
        <v>2021</v>
      </c>
    </row>
    <row r="238" spans="1:17" x14ac:dyDescent="0.2">
      <c r="A238" s="3">
        <v>44521</v>
      </c>
      <c r="B238" s="4" t="s">
        <v>35</v>
      </c>
      <c r="C238" s="5">
        <v>1</v>
      </c>
      <c r="D238" s="5" t="s">
        <v>105</v>
      </c>
      <c r="E238" s="5" t="s">
        <v>106</v>
      </c>
      <c r="F238" s="6">
        <v>0</v>
      </c>
      <c r="G238" t="str">
        <f>VLOOKUP(InputData[[#This Row],[PRODUCT ID]],MasterData[],2)</f>
        <v>Product14</v>
      </c>
      <c r="H238" t="str">
        <f>VLOOKUP(InputData[[#This Row],[PRODUCT ID]],MasterData[],3)</f>
        <v>Category02</v>
      </c>
      <c r="I238" t="str">
        <f>VLOOKUP(InputData[[#This Row],[PRODUCT ID]],MasterData[],4)</f>
        <v>Kg</v>
      </c>
      <c r="J238" s="8">
        <f>VLOOKUP(InputData[[#This Row],[PRODUCT ID]],MasterData[],5)</f>
        <v>112</v>
      </c>
      <c r="K238" s="8">
        <f>VLOOKUP(InputData[[#This Row],[PRODUCT ID]],MasterData[],6)</f>
        <v>146.72</v>
      </c>
      <c r="L238" s="8">
        <f>InputData[[#This Row],[QUANTITY]]*InputData[[#This Row],[BUYING PRIZE]]</f>
        <v>112</v>
      </c>
      <c r="M238" s="8">
        <f>InputData[[#This Row],[QUANTITY]]*InputData[[#This Row],[SELLING PRICE]]*(1-InputData[[#This Row],[DISCOUNT %]])</f>
        <v>146.72</v>
      </c>
      <c r="N238" s="8">
        <f>InputData[[#This Row],[Total Selling Value]]-InputData[[#This Row],[Total Buying Value]]</f>
        <v>34.72</v>
      </c>
      <c r="O238">
        <f>DAY(InputData[[#This Row],[DATE]])</f>
        <v>21</v>
      </c>
      <c r="P238" t="str">
        <f>TEXT(InputData[[#This Row],[DATE]],"mmm")</f>
        <v>Nov</v>
      </c>
      <c r="Q238">
        <f>YEAR(InputData[[#This Row],[DATE]])</f>
        <v>2021</v>
      </c>
    </row>
    <row r="239" spans="1:17" x14ac:dyDescent="0.2">
      <c r="A239" s="3">
        <v>44521</v>
      </c>
      <c r="B239" s="4" t="s">
        <v>18</v>
      </c>
      <c r="C239" s="5">
        <v>1</v>
      </c>
      <c r="D239" s="5" t="s">
        <v>106</v>
      </c>
      <c r="E239" s="5" t="s">
        <v>107</v>
      </c>
      <c r="F239" s="6">
        <v>0</v>
      </c>
      <c r="G239" t="str">
        <f>VLOOKUP(InputData[[#This Row],[PRODUCT ID]],MasterData[],2)</f>
        <v>Product06</v>
      </c>
      <c r="H239" t="str">
        <f>VLOOKUP(InputData[[#This Row],[PRODUCT ID]],MasterData[],3)</f>
        <v>Category01</v>
      </c>
      <c r="I239" t="str">
        <f>VLOOKUP(InputData[[#This Row],[PRODUCT ID]],MasterData[],4)</f>
        <v>Kg</v>
      </c>
      <c r="J239" s="8">
        <f>VLOOKUP(InputData[[#This Row],[PRODUCT ID]],MasterData[],5)</f>
        <v>75</v>
      </c>
      <c r="K239" s="8">
        <f>VLOOKUP(InputData[[#This Row],[PRODUCT ID]],MasterData[],6)</f>
        <v>85.5</v>
      </c>
      <c r="L239" s="8">
        <f>InputData[[#This Row],[QUANTITY]]*InputData[[#This Row],[BUYING PRIZE]]</f>
        <v>75</v>
      </c>
      <c r="M239" s="8">
        <f>InputData[[#This Row],[QUANTITY]]*InputData[[#This Row],[SELLING PRICE]]*(1-InputData[[#This Row],[DISCOUNT %]])</f>
        <v>85.5</v>
      </c>
      <c r="N239" s="8">
        <f>InputData[[#This Row],[Total Selling Value]]-InputData[[#This Row],[Total Buying Value]]</f>
        <v>10.5</v>
      </c>
      <c r="O239">
        <f>DAY(InputData[[#This Row],[DATE]])</f>
        <v>21</v>
      </c>
      <c r="P239" t="str">
        <f>TEXT(InputData[[#This Row],[DATE]],"mmm")</f>
        <v>Nov</v>
      </c>
      <c r="Q239">
        <f>YEAR(InputData[[#This Row],[DATE]])</f>
        <v>2021</v>
      </c>
    </row>
    <row r="240" spans="1:17" x14ac:dyDescent="0.2">
      <c r="A240" s="3">
        <v>44527</v>
      </c>
      <c r="B240" s="4" t="s">
        <v>31</v>
      </c>
      <c r="C240" s="5">
        <v>8</v>
      </c>
      <c r="D240" s="5" t="s">
        <v>106</v>
      </c>
      <c r="E240" s="5" t="s">
        <v>106</v>
      </c>
      <c r="F240" s="6">
        <v>0</v>
      </c>
      <c r="G240" t="str">
        <f>VLOOKUP(InputData[[#This Row],[PRODUCT ID]],MasterData[],2)</f>
        <v>Product12</v>
      </c>
      <c r="H240" t="str">
        <f>VLOOKUP(InputData[[#This Row],[PRODUCT ID]],MasterData[],3)</f>
        <v>Category02</v>
      </c>
      <c r="I240" t="str">
        <f>VLOOKUP(InputData[[#This Row],[PRODUCT ID]],MasterData[],4)</f>
        <v>Kg</v>
      </c>
      <c r="J240" s="8">
        <f>VLOOKUP(InputData[[#This Row],[PRODUCT ID]],MasterData[],5)</f>
        <v>73</v>
      </c>
      <c r="K240" s="8">
        <f>VLOOKUP(InputData[[#This Row],[PRODUCT ID]],MasterData[],6)</f>
        <v>94.17</v>
      </c>
      <c r="L240" s="8">
        <f>InputData[[#This Row],[QUANTITY]]*InputData[[#This Row],[BUYING PRIZE]]</f>
        <v>584</v>
      </c>
      <c r="M240" s="8">
        <f>InputData[[#This Row],[QUANTITY]]*InputData[[#This Row],[SELLING PRICE]]*(1-InputData[[#This Row],[DISCOUNT %]])</f>
        <v>753.36</v>
      </c>
      <c r="N240" s="8">
        <f>InputData[[#This Row],[Total Selling Value]]-InputData[[#This Row],[Total Buying Value]]</f>
        <v>169.36</v>
      </c>
      <c r="O240">
        <f>DAY(InputData[[#This Row],[DATE]])</f>
        <v>27</v>
      </c>
      <c r="P240" t="str">
        <f>TEXT(InputData[[#This Row],[DATE]],"mmm")</f>
        <v>Nov</v>
      </c>
      <c r="Q240">
        <f>YEAR(InputData[[#This Row],[DATE]])</f>
        <v>2021</v>
      </c>
    </row>
    <row r="241" spans="1:17" x14ac:dyDescent="0.2">
      <c r="A241" s="3">
        <v>44528</v>
      </c>
      <c r="B241" s="4" t="s">
        <v>90</v>
      </c>
      <c r="C241" s="5">
        <v>2</v>
      </c>
      <c r="D241" s="5" t="s">
        <v>108</v>
      </c>
      <c r="E241" s="5" t="s">
        <v>107</v>
      </c>
      <c r="F241" s="6">
        <v>0</v>
      </c>
      <c r="G241" t="str">
        <f>VLOOKUP(InputData[[#This Row],[PRODUCT ID]],MasterData[],2)</f>
        <v>Product40</v>
      </c>
      <c r="H241" t="str">
        <f>VLOOKUP(InputData[[#This Row],[PRODUCT ID]],MasterData[],3)</f>
        <v>Category05</v>
      </c>
      <c r="I241" t="str">
        <f>VLOOKUP(InputData[[#This Row],[PRODUCT ID]],MasterData[],4)</f>
        <v>Kg</v>
      </c>
      <c r="J241" s="8">
        <f>VLOOKUP(InputData[[#This Row],[PRODUCT ID]],MasterData[],5)</f>
        <v>90</v>
      </c>
      <c r="K241" s="8">
        <f>VLOOKUP(InputData[[#This Row],[PRODUCT ID]],MasterData[],6)</f>
        <v>115.2</v>
      </c>
      <c r="L241" s="8">
        <f>InputData[[#This Row],[QUANTITY]]*InputData[[#This Row],[BUYING PRIZE]]</f>
        <v>180</v>
      </c>
      <c r="M241" s="8">
        <f>InputData[[#This Row],[QUANTITY]]*InputData[[#This Row],[SELLING PRICE]]*(1-InputData[[#This Row],[DISCOUNT %]])</f>
        <v>230.4</v>
      </c>
      <c r="N241" s="8">
        <f>InputData[[#This Row],[Total Selling Value]]-InputData[[#This Row],[Total Buying Value]]</f>
        <v>50.400000000000006</v>
      </c>
      <c r="O241">
        <f>DAY(InputData[[#This Row],[DATE]])</f>
        <v>28</v>
      </c>
      <c r="P241" t="str">
        <f>TEXT(InputData[[#This Row],[DATE]],"mmm")</f>
        <v>Nov</v>
      </c>
      <c r="Q241">
        <f>YEAR(InputData[[#This Row],[DATE]])</f>
        <v>2021</v>
      </c>
    </row>
    <row r="242" spans="1:17" x14ac:dyDescent="0.2">
      <c r="A242" s="3">
        <v>44530</v>
      </c>
      <c r="B242" s="4" t="s">
        <v>88</v>
      </c>
      <c r="C242" s="5">
        <v>15</v>
      </c>
      <c r="D242" s="5" t="s">
        <v>108</v>
      </c>
      <c r="E242" s="5" t="s">
        <v>106</v>
      </c>
      <c r="F242" s="6">
        <v>0</v>
      </c>
      <c r="G242" t="str">
        <f>VLOOKUP(InputData[[#This Row],[PRODUCT ID]],MasterData[],2)</f>
        <v>Product39</v>
      </c>
      <c r="H242" t="str">
        <f>VLOOKUP(InputData[[#This Row],[PRODUCT ID]],MasterData[],3)</f>
        <v>Category05</v>
      </c>
      <c r="I242" t="str">
        <f>VLOOKUP(InputData[[#This Row],[PRODUCT ID]],MasterData[],4)</f>
        <v>No.</v>
      </c>
      <c r="J242" s="8">
        <f>VLOOKUP(InputData[[#This Row],[PRODUCT ID]],MasterData[],5)</f>
        <v>37</v>
      </c>
      <c r="K242" s="8">
        <f>VLOOKUP(InputData[[#This Row],[PRODUCT ID]],MasterData[],6)</f>
        <v>42.55</v>
      </c>
      <c r="L242" s="8">
        <f>InputData[[#This Row],[QUANTITY]]*InputData[[#This Row],[BUYING PRIZE]]</f>
        <v>555</v>
      </c>
      <c r="M242" s="8">
        <f>InputData[[#This Row],[QUANTITY]]*InputData[[#This Row],[SELLING PRICE]]*(1-InputData[[#This Row],[DISCOUNT %]])</f>
        <v>638.25</v>
      </c>
      <c r="N242" s="8">
        <f>InputData[[#This Row],[Total Selling Value]]-InputData[[#This Row],[Total Buying Value]]</f>
        <v>83.25</v>
      </c>
      <c r="O242">
        <f>DAY(InputData[[#This Row],[DATE]])</f>
        <v>30</v>
      </c>
      <c r="P242" t="str">
        <f>TEXT(InputData[[#This Row],[DATE]],"mmm")</f>
        <v>Nov</v>
      </c>
      <c r="Q242">
        <f>YEAR(InputData[[#This Row],[DATE]])</f>
        <v>2021</v>
      </c>
    </row>
    <row r="243" spans="1:17" x14ac:dyDescent="0.2">
      <c r="A243" s="3">
        <v>44532</v>
      </c>
      <c r="B243" s="4" t="s">
        <v>39</v>
      </c>
      <c r="C243" s="5">
        <v>10</v>
      </c>
      <c r="D243" s="5" t="s">
        <v>108</v>
      </c>
      <c r="E243" s="5" t="s">
        <v>107</v>
      </c>
      <c r="F243" s="6">
        <v>0</v>
      </c>
      <c r="G243" t="str">
        <f>VLOOKUP(InputData[[#This Row],[PRODUCT ID]],MasterData[],2)</f>
        <v>Product16</v>
      </c>
      <c r="H243" t="str">
        <f>VLOOKUP(InputData[[#This Row],[PRODUCT ID]],MasterData[],3)</f>
        <v>Category02</v>
      </c>
      <c r="I243" t="str">
        <f>VLOOKUP(InputData[[#This Row],[PRODUCT ID]],MasterData[],4)</f>
        <v>No.</v>
      </c>
      <c r="J243" s="8">
        <f>VLOOKUP(InputData[[#This Row],[PRODUCT ID]],MasterData[],5)</f>
        <v>13</v>
      </c>
      <c r="K243" s="8">
        <f>VLOOKUP(InputData[[#This Row],[PRODUCT ID]],MasterData[],6)</f>
        <v>16.64</v>
      </c>
      <c r="L243" s="8">
        <f>InputData[[#This Row],[QUANTITY]]*InputData[[#This Row],[BUYING PRIZE]]</f>
        <v>130</v>
      </c>
      <c r="M243" s="8">
        <f>InputData[[#This Row],[QUANTITY]]*InputData[[#This Row],[SELLING PRICE]]*(1-InputData[[#This Row],[DISCOUNT %]])</f>
        <v>166.4</v>
      </c>
      <c r="N243" s="8">
        <f>InputData[[#This Row],[Total Selling Value]]-InputData[[#This Row],[Total Buying Value]]</f>
        <v>36.400000000000006</v>
      </c>
      <c r="O243">
        <f>DAY(InputData[[#This Row],[DATE]])</f>
        <v>2</v>
      </c>
      <c r="P243" t="str">
        <f>TEXT(InputData[[#This Row],[DATE]],"mmm")</f>
        <v>Dec</v>
      </c>
      <c r="Q243">
        <f>YEAR(InputData[[#This Row],[DATE]])</f>
        <v>2021</v>
      </c>
    </row>
    <row r="244" spans="1:17" x14ac:dyDescent="0.2">
      <c r="A244" s="3">
        <v>44533</v>
      </c>
      <c r="B244" s="4" t="s">
        <v>77</v>
      </c>
      <c r="C244" s="5">
        <v>2</v>
      </c>
      <c r="D244" s="5" t="s">
        <v>106</v>
      </c>
      <c r="E244" s="5" t="s">
        <v>107</v>
      </c>
      <c r="F244" s="6">
        <v>0</v>
      </c>
      <c r="G244" t="str">
        <f>VLOOKUP(InputData[[#This Row],[PRODUCT ID]],MasterData[],2)</f>
        <v>Product34</v>
      </c>
      <c r="H244" t="str">
        <f>VLOOKUP(InputData[[#This Row],[PRODUCT ID]],MasterData[],3)</f>
        <v>Category04</v>
      </c>
      <c r="I244" t="str">
        <f>VLOOKUP(InputData[[#This Row],[PRODUCT ID]],MasterData[],4)</f>
        <v>Lt</v>
      </c>
      <c r="J244" s="8">
        <f>VLOOKUP(InputData[[#This Row],[PRODUCT ID]],MasterData[],5)</f>
        <v>55</v>
      </c>
      <c r="K244" s="8">
        <f>VLOOKUP(InputData[[#This Row],[PRODUCT ID]],MasterData[],6)</f>
        <v>58.3</v>
      </c>
      <c r="L244" s="8">
        <f>InputData[[#This Row],[QUANTITY]]*InputData[[#This Row],[BUYING PRIZE]]</f>
        <v>110</v>
      </c>
      <c r="M244" s="8">
        <f>InputData[[#This Row],[QUANTITY]]*InputData[[#This Row],[SELLING PRICE]]*(1-InputData[[#This Row],[DISCOUNT %]])</f>
        <v>116.6</v>
      </c>
      <c r="N244" s="8">
        <f>InputData[[#This Row],[Total Selling Value]]-InputData[[#This Row],[Total Buying Value]]</f>
        <v>6.5999999999999943</v>
      </c>
      <c r="O244">
        <f>DAY(InputData[[#This Row],[DATE]])</f>
        <v>3</v>
      </c>
      <c r="P244" t="str">
        <f>TEXT(InputData[[#This Row],[DATE]],"mmm")</f>
        <v>Dec</v>
      </c>
      <c r="Q244">
        <f>YEAR(InputData[[#This Row],[DATE]])</f>
        <v>2021</v>
      </c>
    </row>
    <row r="245" spans="1:17" x14ac:dyDescent="0.2">
      <c r="A245" s="3">
        <v>44533</v>
      </c>
      <c r="B245" s="4" t="s">
        <v>45</v>
      </c>
      <c r="C245" s="5">
        <v>8</v>
      </c>
      <c r="D245" s="5" t="s">
        <v>106</v>
      </c>
      <c r="E245" s="5" t="s">
        <v>106</v>
      </c>
      <c r="F245" s="6">
        <v>0</v>
      </c>
      <c r="G245" t="str">
        <f>VLOOKUP(InputData[[#This Row],[PRODUCT ID]],MasterData[],2)</f>
        <v>Product19</v>
      </c>
      <c r="H245" t="str">
        <f>VLOOKUP(InputData[[#This Row],[PRODUCT ID]],MasterData[],3)</f>
        <v>Category02</v>
      </c>
      <c r="I245" t="str">
        <f>VLOOKUP(InputData[[#This Row],[PRODUCT ID]],MasterData[],4)</f>
        <v>Ft</v>
      </c>
      <c r="J245" s="8">
        <f>VLOOKUP(InputData[[#This Row],[PRODUCT ID]],MasterData[],5)</f>
        <v>150</v>
      </c>
      <c r="K245" s="8">
        <f>VLOOKUP(InputData[[#This Row],[PRODUCT ID]],MasterData[],6)</f>
        <v>210</v>
      </c>
      <c r="L245" s="8">
        <f>InputData[[#This Row],[QUANTITY]]*InputData[[#This Row],[BUYING PRIZE]]</f>
        <v>1200</v>
      </c>
      <c r="M245" s="8">
        <f>InputData[[#This Row],[QUANTITY]]*InputData[[#This Row],[SELLING PRICE]]*(1-InputData[[#This Row],[DISCOUNT %]])</f>
        <v>1680</v>
      </c>
      <c r="N245" s="8">
        <f>InputData[[#This Row],[Total Selling Value]]-InputData[[#This Row],[Total Buying Value]]</f>
        <v>480</v>
      </c>
      <c r="O245">
        <f>DAY(InputData[[#This Row],[DATE]])</f>
        <v>3</v>
      </c>
      <c r="P245" t="str">
        <f>TEXT(InputData[[#This Row],[DATE]],"mmm")</f>
        <v>Dec</v>
      </c>
      <c r="Q245">
        <f>YEAR(InputData[[#This Row],[DATE]])</f>
        <v>2021</v>
      </c>
    </row>
    <row r="246" spans="1:17" x14ac:dyDescent="0.2">
      <c r="A246" s="3">
        <v>44535</v>
      </c>
      <c r="B246" s="4" t="s">
        <v>14</v>
      </c>
      <c r="C246" s="5">
        <v>15</v>
      </c>
      <c r="D246" s="5" t="s">
        <v>108</v>
      </c>
      <c r="E246" s="5" t="s">
        <v>107</v>
      </c>
      <c r="F246" s="6">
        <v>0</v>
      </c>
      <c r="G246" t="str">
        <f>VLOOKUP(InputData[[#This Row],[PRODUCT ID]],MasterData[],2)</f>
        <v>Product04</v>
      </c>
      <c r="H246" t="str">
        <f>VLOOKUP(InputData[[#This Row],[PRODUCT ID]],MasterData[],3)</f>
        <v>Category01</v>
      </c>
      <c r="I246" t="str">
        <f>VLOOKUP(InputData[[#This Row],[PRODUCT ID]],MasterData[],4)</f>
        <v>Lt</v>
      </c>
      <c r="J246" s="8">
        <f>VLOOKUP(InputData[[#This Row],[PRODUCT ID]],MasterData[],5)</f>
        <v>44</v>
      </c>
      <c r="K246" s="8">
        <f>VLOOKUP(InputData[[#This Row],[PRODUCT ID]],MasterData[],6)</f>
        <v>48.84</v>
      </c>
      <c r="L246" s="8">
        <f>InputData[[#This Row],[QUANTITY]]*InputData[[#This Row],[BUYING PRIZE]]</f>
        <v>660</v>
      </c>
      <c r="M246" s="8">
        <f>InputData[[#This Row],[QUANTITY]]*InputData[[#This Row],[SELLING PRICE]]*(1-InputData[[#This Row],[DISCOUNT %]])</f>
        <v>732.6</v>
      </c>
      <c r="N246" s="8">
        <f>InputData[[#This Row],[Total Selling Value]]-InputData[[#This Row],[Total Buying Value]]</f>
        <v>72.600000000000023</v>
      </c>
      <c r="O246">
        <f>DAY(InputData[[#This Row],[DATE]])</f>
        <v>5</v>
      </c>
      <c r="P246" t="str">
        <f>TEXT(InputData[[#This Row],[DATE]],"mmm")</f>
        <v>Dec</v>
      </c>
      <c r="Q246">
        <f>YEAR(InputData[[#This Row],[DATE]])</f>
        <v>2021</v>
      </c>
    </row>
    <row r="247" spans="1:17" x14ac:dyDescent="0.2">
      <c r="A247" s="3">
        <v>44535</v>
      </c>
      <c r="B247" s="4" t="s">
        <v>26</v>
      </c>
      <c r="C247" s="5">
        <v>1</v>
      </c>
      <c r="D247" s="5" t="s">
        <v>108</v>
      </c>
      <c r="E247" s="5" t="s">
        <v>106</v>
      </c>
      <c r="F247" s="6">
        <v>0</v>
      </c>
      <c r="G247" t="str">
        <f>VLOOKUP(InputData[[#This Row],[PRODUCT ID]],MasterData[],2)</f>
        <v>Product10</v>
      </c>
      <c r="H247" t="str">
        <f>VLOOKUP(InputData[[#This Row],[PRODUCT ID]],MasterData[],3)</f>
        <v>Category02</v>
      </c>
      <c r="I247" t="str">
        <f>VLOOKUP(InputData[[#This Row],[PRODUCT ID]],MasterData[],4)</f>
        <v>Ft</v>
      </c>
      <c r="J247" s="8">
        <f>VLOOKUP(InputData[[#This Row],[PRODUCT ID]],MasterData[],5)</f>
        <v>148</v>
      </c>
      <c r="K247" s="8">
        <f>VLOOKUP(InputData[[#This Row],[PRODUCT ID]],MasterData[],6)</f>
        <v>164.28</v>
      </c>
      <c r="L247" s="8">
        <f>InputData[[#This Row],[QUANTITY]]*InputData[[#This Row],[BUYING PRIZE]]</f>
        <v>148</v>
      </c>
      <c r="M247" s="8">
        <f>InputData[[#This Row],[QUANTITY]]*InputData[[#This Row],[SELLING PRICE]]*(1-InputData[[#This Row],[DISCOUNT %]])</f>
        <v>164.28</v>
      </c>
      <c r="N247" s="8">
        <f>InputData[[#This Row],[Total Selling Value]]-InputData[[#This Row],[Total Buying Value]]</f>
        <v>16.28</v>
      </c>
      <c r="O247">
        <f>DAY(InputData[[#This Row],[DATE]])</f>
        <v>5</v>
      </c>
      <c r="P247" t="str">
        <f>TEXT(InputData[[#This Row],[DATE]],"mmm")</f>
        <v>Dec</v>
      </c>
      <c r="Q247">
        <f>YEAR(InputData[[#This Row],[DATE]])</f>
        <v>2021</v>
      </c>
    </row>
    <row r="248" spans="1:17" x14ac:dyDescent="0.2">
      <c r="A248" s="3">
        <v>44537</v>
      </c>
      <c r="B248" s="4" t="s">
        <v>33</v>
      </c>
      <c r="C248" s="5">
        <v>8</v>
      </c>
      <c r="D248" s="5" t="s">
        <v>108</v>
      </c>
      <c r="E248" s="5" t="s">
        <v>106</v>
      </c>
      <c r="F248" s="6">
        <v>0</v>
      </c>
      <c r="G248" t="str">
        <f>VLOOKUP(InputData[[#This Row],[PRODUCT ID]],MasterData[],2)</f>
        <v>Product13</v>
      </c>
      <c r="H248" t="str">
        <f>VLOOKUP(InputData[[#This Row],[PRODUCT ID]],MasterData[],3)</f>
        <v>Category02</v>
      </c>
      <c r="I248" t="str">
        <f>VLOOKUP(InputData[[#This Row],[PRODUCT ID]],MasterData[],4)</f>
        <v>Kg</v>
      </c>
      <c r="J248" s="8">
        <f>VLOOKUP(InputData[[#This Row],[PRODUCT ID]],MasterData[],5)</f>
        <v>112</v>
      </c>
      <c r="K248" s="8">
        <f>VLOOKUP(InputData[[#This Row],[PRODUCT ID]],MasterData[],6)</f>
        <v>122.08</v>
      </c>
      <c r="L248" s="8">
        <f>InputData[[#This Row],[QUANTITY]]*InputData[[#This Row],[BUYING PRIZE]]</f>
        <v>896</v>
      </c>
      <c r="M248" s="8">
        <f>InputData[[#This Row],[QUANTITY]]*InputData[[#This Row],[SELLING PRICE]]*(1-InputData[[#This Row],[DISCOUNT %]])</f>
        <v>976.64</v>
      </c>
      <c r="N248" s="8">
        <f>InputData[[#This Row],[Total Selling Value]]-InputData[[#This Row],[Total Buying Value]]</f>
        <v>80.639999999999986</v>
      </c>
      <c r="O248">
        <f>DAY(InputData[[#This Row],[DATE]])</f>
        <v>7</v>
      </c>
      <c r="P248" t="str">
        <f>TEXT(InputData[[#This Row],[DATE]],"mmm")</f>
        <v>Dec</v>
      </c>
      <c r="Q248">
        <f>YEAR(InputData[[#This Row],[DATE]])</f>
        <v>2021</v>
      </c>
    </row>
    <row r="249" spans="1:17" x14ac:dyDescent="0.2">
      <c r="A249" s="3">
        <v>44538</v>
      </c>
      <c r="B249" s="4" t="s">
        <v>98</v>
      </c>
      <c r="C249" s="5">
        <v>14</v>
      </c>
      <c r="D249" s="5" t="s">
        <v>108</v>
      </c>
      <c r="E249" s="5" t="s">
        <v>106</v>
      </c>
      <c r="F249" s="6">
        <v>0</v>
      </c>
      <c r="G249" t="str">
        <f>VLOOKUP(InputData[[#This Row],[PRODUCT ID]],MasterData[],2)</f>
        <v>Product44</v>
      </c>
      <c r="H249" t="str">
        <f>VLOOKUP(InputData[[#This Row],[PRODUCT ID]],MasterData[],3)</f>
        <v>Category05</v>
      </c>
      <c r="I249" t="str">
        <f>VLOOKUP(InputData[[#This Row],[PRODUCT ID]],MasterData[],4)</f>
        <v>Kg</v>
      </c>
      <c r="J249" s="8">
        <f>VLOOKUP(InputData[[#This Row],[PRODUCT ID]],MasterData[],5)</f>
        <v>76</v>
      </c>
      <c r="K249" s="8">
        <f>VLOOKUP(InputData[[#This Row],[PRODUCT ID]],MasterData[],6)</f>
        <v>82.08</v>
      </c>
      <c r="L249" s="8">
        <f>InputData[[#This Row],[QUANTITY]]*InputData[[#This Row],[BUYING PRIZE]]</f>
        <v>1064</v>
      </c>
      <c r="M249" s="8">
        <f>InputData[[#This Row],[QUANTITY]]*InputData[[#This Row],[SELLING PRICE]]*(1-InputData[[#This Row],[DISCOUNT %]])</f>
        <v>1149.1199999999999</v>
      </c>
      <c r="N249" s="8">
        <f>InputData[[#This Row],[Total Selling Value]]-InputData[[#This Row],[Total Buying Value]]</f>
        <v>85.119999999999891</v>
      </c>
      <c r="O249">
        <f>DAY(InputData[[#This Row],[DATE]])</f>
        <v>8</v>
      </c>
      <c r="P249" t="str">
        <f>TEXT(InputData[[#This Row],[DATE]],"mmm")</f>
        <v>Dec</v>
      </c>
      <c r="Q249">
        <f>YEAR(InputData[[#This Row],[DATE]])</f>
        <v>2021</v>
      </c>
    </row>
    <row r="250" spans="1:17" x14ac:dyDescent="0.2">
      <c r="A250" s="3">
        <v>44544</v>
      </c>
      <c r="B250" s="4" t="s">
        <v>94</v>
      </c>
      <c r="C250" s="5">
        <v>4</v>
      </c>
      <c r="D250" s="5" t="s">
        <v>108</v>
      </c>
      <c r="E250" s="5" t="s">
        <v>106</v>
      </c>
      <c r="F250" s="6">
        <v>0</v>
      </c>
      <c r="G250" t="str">
        <f>VLOOKUP(InputData[[#This Row],[PRODUCT ID]],MasterData[],2)</f>
        <v>Product42</v>
      </c>
      <c r="H250" t="str">
        <f>VLOOKUP(InputData[[#This Row],[PRODUCT ID]],MasterData[],3)</f>
        <v>Category05</v>
      </c>
      <c r="I250" t="str">
        <f>VLOOKUP(InputData[[#This Row],[PRODUCT ID]],MasterData[],4)</f>
        <v>Ft</v>
      </c>
      <c r="J250" s="8">
        <f>VLOOKUP(InputData[[#This Row],[PRODUCT ID]],MasterData[],5)</f>
        <v>120</v>
      </c>
      <c r="K250" s="8">
        <f>VLOOKUP(InputData[[#This Row],[PRODUCT ID]],MasterData[],6)</f>
        <v>162</v>
      </c>
      <c r="L250" s="8">
        <f>InputData[[#This Row],[QUANTITY]]*InputData[[#This Row],[BUYING PRIZE]]</f>
        <v>480</v>
      </c>
      <c r="M250" s="8">
        <f>InputData[[#This Row],[QUANTITY]]*InputData[[#This Row],[SELLING PRICE]]*(1-InputData[[#This Row],[DISCOUNT %]])</f>
        <v>648</v>
      </c>
      <c r="N250" s="8">
        <f>InputData[[#This Row],[Total Selling Value]]-InputData[[#This Row],[Total Buying Value]]</f>
        <v>168</v>
      </c>
      <c r="O250">
        <f>DAY(InputData[[#This Row],[DATE]])</f>
        <v>14</v>
      </c>
      <c r="P250" t="str">
        <f>TEXT(InputData[[#This Row],[DATE]],"mmm")</f>
        <v>Dec</v>
      </c>
      <c r="Q250">
        <f>YEAR(InputData[[#This Row],[DATE]])</f>
        <v>2021</v>
      </c>
    </row>
    <row r="251" spans="1:17" x14ac:dyDescent="0.2">
      <c r="A251" s="3">
        <v>44548</v>
      </c>
      <c r="B251" s="4" t="s">
        <v>12</v>
      </c>
      <c r="C251" s="5">
        <v>2</v>
      </c>
      <c r="D251" s="5" t="s">
        <v>108</v>
      </c>
      <c r="E251" s="5" t="s">
        <v>107</v>
      </c>
      <c r="F251" s="6">
        <v>0</v>
      </c>
      <c r="G251" t="str">
        <f>VLOOKUP(InputData[[#This Row],[PRODUCT ID]],MasterData[],2)</f>
        <v>Product03</v>
      </c>
      <c r="H251" t="str">
        <f>VLOOKUP(InputData[[#This Row],[PRODUCT ID]],MasterData[],3)</f>
        <v>Category01</v>
      </c>
      <c r="I251" t="str">
        <f>VLOOKUP(InputData[[#This Row],[PRODUCT ID]],MasterData[],4)</f>
        <v>Kg</v>
      </c>
      <c r="J251" s="8">
        <f>VLOOKUP(InputData[[#This Row],[PRODUCT ID]],MasterData[],5)</f>
        <v>71</v>
      </c>
      <c r="K251" s="8">
        <f>VLOOKUP(InputData[[#This Row],[PRODUCT ID]],MasterData[],6)</f>
        <v>80.94</v>
      </c>
      <c r="L251" s="8">
        <f>InputData[[#This Row],[QUANTITY]]*InputData[[#This Row],[BUYING PRIZE]]</f>
        <v>142</v>
      </c>
      <c r="M251" s="8">
        <f>InputData[[#This Row],[QUANTITY]]*InputData[[#This Row],[SELLING PRICE]]*(1-InputData[[#This Row],[DISCOUNT %]])</f>
        <v>161.88</v>
      </c>
      <c r="N251" s="8">
        <f>InputData[[#This Row],[Total Selling Value]]-InputData[[#This Row],[Total Buying Value]]</f>
        <v>19.879999999999995</v>
      </c>
      <c r="O251">
        <f>DAY(InputData[[#This Row],[DATE]])</f>
        <v>18</v>
      </c>
      <c r="P251" t="str">
        <f>TEXT(InputData[[#This Row],[DATE]],"mmm")</f>
        <v>Dec</v>
      </c>
      <c r="Q251">
        <f>YEAR(InputData[[#This Row],[DATE]])</f>
        <v>2021</v>
      </c>
    </row>
    <row r="252" spans="1:17" x14ac:dyDescent="0.2">
      <c r="A252" s="3">
        <v>44548</v>
      </c>
      <c r="B252" s="4" t="s">
        <v>52</v>
      </c>
      <c r="C252" s="5">
        <v>8</v>
      </c>
      <c r="D252" s="5" t="s">
        <v>106</v>
      </c>
      <c r="E252" s="5" t="s">
        <v>107</v>
      </c>
      <c r="F252" s="6">
        <v>0</v>
      </c>
      <c r="G252" t="str">
        <f>VLOOKUP(InputData[[#This Row],[PRODUCT ID]],MasterData[],2)</f>
        <v>Product22</v>
      </c>
      <c r="H252" t="str">
        <f>VLOOKUP(InputData[[#This Row],[PRODUCT ID]],MasterData[],3)</f>
        <v>Category03</v>
      </c>
      <c r="I252" t="str">
        <f>VLOOKUP(InputData[[#This Row],[PRODUCT ID]],MasterData[],4)</f>
        <v>Ft</v>
      </c>
      <c r="J252" s="8">
        <f>VLOOKUP(InputData[[#This Row],[PRODUCT ID]],MasterData[],5)</f>
        <v>121</v>
      </c>
      <c r="K252" s="8">
        <f>VLOOKUP(InputData[[#This Row],[PRODUCT ID]],MasterData[],6)</f>
        <v>141.57</v>
      </c>
      <c r="L252" s="8">
        <f>InputData[[#This Row],[QUANTITY]]*InputData[[#This Row],[BUYING PRIZE]]</f>
        <v>968</v>
      </c>
      <c r="M252" s="8">
        <f>InputData[[#This Row],[QUANTITY]]*InputData[[#This Row],[SELLING PRICE]]*(1-InputData[[#This Row],[DISCOUNT %]])</f>
        <v>1132.56</v>
      </c>
      <c r="N252" s="8">
        <f>InputData[[#This Row],[Total Selling Value]]-InputData[[#This Row],[Total Buying Value]]</f>
        <v>164.55999999999995</v>
      </c>
      <c r="O252">
        <f>DAY(InputData[[#This Row],[DATE]])</f>
        <v>18</v>
      </c>
      <c r="P252" t="str">
        <f>TEXT(InputData[[#This Row],[DATE]],"mmm")</f>
        <v>Dec</v>
      </c>
      <c r="Q252">
        <f>YEAR(InputData[[#This Row],[DATE]])</f>
        <v>2021</v>
      </c>
    </row>
    <row r="253" spans="1:17" x14ac:dyDescent="0.2">
      <c r="A253" s="3">
        <v>44549</v>
      </c>
      <c r="B253" s="4" t="s">
        <v>54</v>
      </c>
      <c r="C253" s="5">
        <v>12</v>
      </c>
      <c r="D253" s="5" t="s">
        <v>108</v>
      </c>
      <c r="E253" s="5" t="s">
        <v>106</v>
      </c>
      <c r="F253" s="6">
        <v>0</v>
      </c>
      <c r="G253" t="str">
        <f>VLOOKUP(InputData[[#This Row],[PRODUCT ID]],MasterData[],2)</f>
        <v>Product23</v>
      </c>
      <c r="H253" t="str">
        <f>VLOOKUP(InputData[[#This Row],[PRODUCT ID]],MasterData[],3)</f>
        <v>Category03</v>
      </c>
      <c r="I253" t="str">
        <f>VLOOKUP(InputData[[#This Row],[PRODUCT ID]],MasterData[],4)</f>
        <v>Ft</v>
      </c>
      <c r="J253" s="8">
        <f>VLOOKUP(InputData[[#This Row],[PRODUCT ID]],MasterData[],5)</f>
        <v>141</v>
      </c>
      <c r="K253" s="8">
        <f>VLOOKUP(InputData[[#This Row],[PRODUCT ID]],MasterData[],6)</f>
        <v>149.46</v>
      </c>
      <c r="L253" s="8">
        <f>InputData[[#This Row],[QUANTITY]]*InputData[[#This Row],[BUYING PRIZE]]</f>
        <v>1692</v>
      </c>
      <c r="M253" s="8">
        <f>InputData[[#This Row],[QUANTITY]]*InputData[[#This Row],[SELLING PRICE]]*(1-InputData[[#This Row],[DISCOUNT %]])</f>
        <v>1793.52</v>
      </c>
      <c r="N253" s="8">
        <f>InputData[[#This Row],[Total Selling Value]]-InputData[[#This Row],[Total Buying Value]]</f>
        <v>101.51999999999998</v>
      </c>
      <c r="O253">
        <f>DAY(InputData[[#This Row],[DATE]])</f>
        <v>19</v>
      </c>
      <c r="P253" t="str">
        <f>TEXT(InputData[[#This Row],[DATE]],"mmm")</f>
        <v>Dec</v>
      </c>
      <c r="Q253">
        <f>YEAR(InputData[[#This Row],[DATE]])</f>
        <v>2021</v>
      </c>
    </row>
    <row r="254" spans="1:17" x14ac:dyDescent="0.2">
      <c r="A254" s="3">
        <v>44549</v>
      </c>
      <c r="B254" s="4" t="s">
        <v>67</v>
      </c>
      <c r="C254" s="5">
        <v>3</v>
      </c>
      <c r="D254" s="5" t="s">
        <v>105</v>
      </c>
      <c r="E254" s="5" t="s">
        <v>106</v>
      </c>
      <c r="F254" s="6">
        <v>0</v>
      </c>
      <c r="G254" t="str">
        <f>VLOOKUP(InputData[[#This Row],[PRODUCT ID]],MasterData[],2)</f>
        <v>Product29</v>
      </c>
      <c r="H254" t="str">
        <f>VLOOKUP(InputData[[#This Row],[PRODUCT ID]],MasterData[],3)</f>
        <v>Category04</v>
      </c>
      <c r="I254" t="str">
        <f>VLOOKUP(InputData[[#This Row],[PRODUCT ID]],MasterData[],4)</f>
        <v>Lt</v>
      </c>
      <c r="J254" s="8">
        <f>VLOOKUP(InputData[[#This Row],[PRODUCT ID]],MasterData[],5)</f>
        <v>47</v>
      </c>
      <c r="K254" s="8">
        <f>VLOOKUP(InputData[[#This Row],[PRODUCT ID]],MasterData[],6)</f>
        <v>53.11</v>
      </c>
      <c r="L254" s="8">
        <f>InputData[[#This Row],[QUANTITY]]*InputData[[#This Row],[BUYING PRIZE]]</f>
        <v>141</v>
      </c>
      <c r="M254" s="8">
        <f>InputData[[#This Row],[QUANTITY]]*InputData[[#This Row],[SELLING PRICE]]*(1-InputData[[#This Row],[DISCOUNT %]])</f>
        <v>159.32999999999998</v>
      </c>
      <c r="N254" s="8">
        <f>InputData[[#This Row],[Total Selling Value]]-InputData[[#This Row],[Total Buying Value]]</f>
        <v>18.329999999999984</v>
      </c>
      <c r="O254">
        <f>DAY(InputData[[#This Row],[DATE]])</f>
        <v>19</v>
      </c>
      <c r="P254" t="str">
        <f>TEXT(InputData[[#This Row],[DATE]],"mmm")</f>
        <v>Dec</v>
      </c>
      <c r="Q254">
        <f>YEAR(InputData[[#This Row],[DATE]])</f>
        <v>2021</v>
      </c>
    </row>
    <row r="255" spans="1:17" x14ac:dyDescent="0.2">
      <c r="A255" s="3">
        <v>44549</v>
      </c>
      <c r="B255" s="4" t="s">
        <v>29</v>
      </c>
      <c r="C255" s="5">
        <v>10</v>
      </c>
      <c r="D255" s="5" t="s">
        <v>106</v>
      </c>
      <c r="E255" s="5" t="s">
        <v>106</v>
      </c>
      <c r="F255" s="6">
        <v>0</v>
      </c>
      <c r="G255" t="str">
        <f>VLOOKUP(InputData[[#This Row],[PRODUCT ID]],MasterData[],2)</f>
        <v>Product11</v>
      </c>
      <c r="H255" t="str">
        <f>VLOOKUP(InputData[[#This Row],[PRODUCT ID]],MasterData[],3)</f>
        <v>Category02</v>
      </c>
      <c r="I255" t="str">
        <f>VLOOKUP(InputData[[#This Row],[PRODUCT ID]],MasterData[],4)</f>
        <v>Lt</v>
      </c>
      <c r="J255" s="8">
        <f>VLOOKUP(InputData[[#This Row],[PRODUCT ID]],MasterData[],5)</f>
        <v>44</v>
      </c>
      <c r="K255" s="8">
        <f>VLOOKUP(InputData[[#This Row],[PRODUCT ID]],MasterData[],6)</f>
        <v>48.4</v>
      </c>
      <c r="L255" s="8">
        <f>InputData[[#This Row],[QUANTITY]]*InputData[[#This Row],[BUYING PRIZE]]</f>
        <v>440</v>
      </c>
      <c r="M255" s="8">
        <f>InputData[[#This Row],[QUANTITY]]*InputData[[#This Row],[SELLING PRICE]]*(1-InputData[[#This Row],[DISCOUNT %]])</f>
        <v>484</v>
      </c>
      <c r="N255" s="8">
        <f>InputData[[#This Row],[Total Selling Value]]-InputData[[#This Row],[Total Buying Value]]</f>
        <v>44</v>
      </c>
      <c r="O255">
        <f>DAY(InputData[[#This Row],[DATE]])</f>
        <v>19</v>
      </c>
      <c r="P255" t="str">
        <f>TEXT(InputData[[#This Row],[DATE]],"mmm")</f>
        <v>Dec</v>
      </c>
      <c r="Q255">
        <f>YEAR(InputData[[#This Row],[DATE]])</f>
        <v>2021</v>
      </c>
    </row>
    <row r="256" spans="1:17" x14ac:dyDescent="0.2">
      <c r="A256" s="3">
        <v>44550</v>
      </c>
      <c r="B256" s="4" t="s">
        <v>31</v>
      </c>
      <c r="C256" s="5">
        <v>14</v>
      </c>
      <c r="D256" s="5" t="s">
        <v>108</v>
      </c>
      <c r="E256" s="5" t="s">
        <v>106</v>
      </c>
      <c r="F256" s="6">
        <v>0</v>
      </c>
      <c r="G256" t="str">
        <f>VLOOKUP(InputData[[#This Row],[PRODUCT ID]],MasterData[],2)</f>
        <v>Product12</v>
      </c>
      <c r="H256" t="str">
        <f>VLOOKUP(InputData[[#This Row],[PRODUCT ID]],MasterData[],3)</f>
        <v>Category02</v>
      </c>
      <c r="I256" t="str">
        <f>VLOOKUP(InputData[[#This Row],[PRODUCT ID]],MasterData[],4)</f>
        <v>Kg</v>
      </c>
      <c r="J256" s="8">
        <f>VLOOKUP(InputData[[#This Row],[PRODUCT ID]],MasterData[],5)</f>
        <v>73</v>
      </c>
      <c r="K256" s="8">
        <f>VLOOKUP(InputData[[#This Row],[PRODUCT ID]],MasterData[],6)</f>
        <v>94.17</v>
      </c>
      <c r="L256" s="8">
        <f>InputData[[#This Row],[QUANTITY]]*InputData[[#This Row],[BUYING PRIZE]]</f>
        <v>1022</v>
      </c>
      <c r="M256" s="8">
        <f>InputData[[#This Row],[QUANTITY]]*InputData[[#This Row],[SELLING PRICE]]*(1-InputData[[#This Row],[DISCOUNT %]])</f>
        <v>1318.38</v>
      </c>
      <c r="N256" s="8">
        <f>InputData[[#This Row],[Total Selling Value]]-InputData[[#This Row],[Total Buying Value]]</f>
        <v>296.38000000000011</v>
      </c>
      <c r="O256">
        <f>DAY(InputData[[#This Row],[DATE]])</f>
        <v>20</v>
      </c>
      <c r="P256" t="str">
        <f>TEXT(InputData[[#This Row],[DATE]],"mmm")</f>
        <v>Dec</v>
      </c>
      <c r="Q256">
        <f>YEAR(InputData[[#This Row],[DATE]])</f>
        <v>2021</v>
      </c>
    </row>
    <row r="257" spans="1:17" x14ac:dyDescent="0.2">
      <c r="A257" s="3">
        <v>44551</v>
      </c>
      <c r="B257" s="4" t="s">
        <v>60</v>
      </c>
      <c r="C257" s="5">
        <v>10</v>
      </c>
      <c r="D257" s="5" t="s">
        <v>106</v>
      </c>
      <c r="E257" s="5" t="s">
        <v>107</v>
      </c>
      <c r="F257" s="6">
        <v>0</v>
      </c>
      <c r="G257" t="str">
        <f>VLOOKUP(InputData[[#This Row],[PRODUCT ID]],MasterData[],2)</f>
        <v>Product26</v>
      </c>
      <c r="H257" t="str">
        <f>VLOOKUP(InputData[[#This Row],[PRODUCT ID]],MasterData[],3)</f>
        <v>Category04</v>
      </c>
      <c r="I257" t="str">
        <f>VLOOKUP(InputData[[#This Row],[PRODUCT ID]],MasterData[],4)</f>
        <v>No.</v>
      </c>
      <c r="J257" s="8">
        <f>VLOOKUP(InputData[[#This Row],[PRODUCT ID]],MasterData[],5)</f>
        <v>18</v>
      </c>
      <c r="K257" s="8">
        <f>VLOOKUP(InputData[[#This Row],[PRODUCT ID]],MasterData[],6)</f>
        <v>24.66</v>
      </c>
      <c r="L257" s="8">
        <f>InputData[[#This Row],[QUANTITY]]*InputData[[#This Row],[BUYING PRIZE]]</f>
        <v>180</v>
      </c>
      <c r="M257" s="8">
        <f>InputData[[#This Row],[QUANTITY]]*InputData[[#This Row],[SELLING PRICE]]*(1-InputData[[#This Row],[DISCOUNT %]])</f>
        <v>246.6</v>
      </c>
      <c r="N257" s="8">
        <f>InputData[[#This Row],[Total Selling Value]]-InputData[[#This Row],[Total Buying Value]]</f>
        <v>66.599999999999994</v>
      </c>
      <c r="O257">
        <f>DAY(InputData[[#This Row],[DATE]])</f>
        <v>21</v>
      </c>
      <c r="P257" t="str">
        <f>TEXT(InputData[[#This Row],[DATE]],"mmm")</f>
        <v>Dec</v>
      </c>
      <c r="Q257">
        <f>YEAR(InputData[[#This Row],[DATE]])</f>
        <v>2021</v>
      </c>
    </row>
    <row r="258" spans="1:17" x14ac:dyDescent="0.2">
      <c r="A258" s="3">
        <v>44554</v>
      </c>
      <c r="B258" s="4" t="s">
        <v>94</v>
      </c>
      <c r="C258" s="5">
        <v>8</v>
      </c>
      <c r="D258" s="5" t="s">
        <v>105</v>
      </c>
      <c r="E258" s="5" t="s">
        <v>107</v>
      </c>
      <c r="F258" s="6">
        <v>0</v>
      </c>
      <c r="G258" t="str">
        <f>VLOOKUP(InputData[[#This Row],[PRODUCT ID]],MasterData[],2)</f>
        <v>Product42</v>
      </c>
      <c r="H258" t="str">
        <f>VLOOKUP(InputData[[#This Row],[PRODUCT ID]],MasterData[],3)</f>
        <v>Category05</v>
      </c>
      <c r="I258" t="str">
        <f>VLOOKUP(InputData[[#This Row],[PRODUCT ID]],MasterData[],4)</f>
        <v>Ft</v>
      </c>
      <c r="J258" s="8">
        <f>VLOOKUP(InputData[[#This Row],[PRODUCT ID]],MasterData[],5)</f>
        <v>120</v>
      </c>
      <c r="K258" s="8">
        <f>VLOOKUP(InputData[[#This Row],[PRODUCT ID]],MasterData[],6)</f>
        <v>162</v>
      </c>
      <c r="L258" s="8">
        <f>InputData[[#This Row],[QUANTITY]]*InputData[[#This Row],[BUYING PRIZE]]</f>
        <v>960</v>
      </c>
      <c r="M258" s="8">
        <f>InputData[[#This Row],[QUANTITY]]*InputData[[#This Row],[SELLING PRICE]]*(1-InputData[[#This Row],[DISCOUNT %]])</f>
        <v>1296</v>
      </c>
      <c r="N258" s="8">
        <f>InputData[[#This Row],[Total Selling Value]]-InputData[[#This Row],[Total Buying Value]]</f>
        <v>336</v>
      </c>
      <c r="O258">
        <f>DAY(InputData[[#This Row],[DATE]])</f>
        <v>24</v>
      </c>
      <c r="P258" t="str">
        <f>TEXT(InputData[[#This Row],[DATE]],"mmm")</f>
        <v>Dec</v>
      </c>
      <c r="Q258">
        <f>YEAR(InputData[[#This Row],[DATE]])</f>
        <v>2021</v>
      </c>
    </row>
    <row r="259" spans="1:17" x14ac:dyDescent="0.2">
      <c r="A259" s="3">
        <v>44554</v>
      </c>
      <c r="B259" s="4" t="s">
        <v>81</v>
      </c>
      <c r="C259" s="5">
        <v>8</v>
      </c>
      <c r="D259" s="5" t="s">
        <v>105</v>
      </c>
      <c r="E259" s="5" t="s">
        <v>106</v>
      </c>
      <c r="F259" s="6">
        <v>0</v>
      </c>
      <c r="G259" t="str">
        <f>VLOOKUP(InputData[[#This Row],[PRODUCT ID]],MasterData[],2)</f>
        <v>Product36</v>
      </c>
      <c r="H259" t="str">
        <f>VLOOKUP(InputData[[#This Row],[PRODUCT ID]],MasterData[],3)</f>
        <v>Category04</v>
      </c>
      <c r="I259" t="str">
        <f>VLOOKUP(InputData[[#This Row],[PRODUCT ID]],MasterData[],4)</f>
        <v>Kg</v>
      </c>
      <c r="J259" s="8">
        <f>VLOOKUP(InputData[[#This Row],[PRODUCT ID]],MasterData[],5)</f>
        <v>90</v>
      </c>
      <c r="K259" s="8">
        <f>VLOOKUP(InputData[[#This Row],[PRODUCT ID]],MasterData[],6)</f>
        <v>96.3</v>
      </c>
      <c r="L259" s="8">
        <f>InputData[[#This Row],[QUANTITY]]*InputData[[#This Row],[BUYING PRIZE]]</f>
        <v>720</v>
      </c>
      <c r="M259" s="8">
        <f>InputData[[#This Row],[QUANTITY]]*InputData[[#This Row],[SELLING PRICE]]*(1-InputData[[#This Row],[DISCOUNT %]])</f>
        <v>770.4</v>
      </c>
      <c r="N259" s="8">
        <f>InputData[[#This Row],[Total Selling Value]]-InputData[[#This Row],[Total Buying Value]]</f>
        <v>50.399999999999977</v>
      </c>
      <c r="O259">
        <f>DAY(InputData[[#This Row],[DATE]])</f>
        <v>24</v>
      </c>
      <c r="P259" t="str">
        <f>TEXT(InputData[[#This Row],[DATE]],"mmm")</f>
        <v>Dec</v>
      </c>
      <c r="Q259">
        <f>YEAR(InputData[[#This Row],[DATE]])</f>
        <v>2021</v>
      </c>
    </row>
    <row r="260" spans="1:17" x14ac:dyDescent="0.2">
      <c r="A260" s="3">
        <v>44556</v>
      </c>
      <c r="B260" s="4" t="s">
        <v>92</v>
      </c>
      <c r="C260" s="5">
        <v>14</v>
      </c>
      <c r="D260" s="5" t="s">
        <v>106</v>
      </c>
      <c r="E260" s="5" t="s">
        <v>107</v>
      </c>
      <c r="F260" s="6">
        <v>0</v>
      </c>
      <c r="G260" t="str">
        <f>VLOOKUP(InputData[[#This Row],[PRODUCT ID]],MasterData[],2)</f>
        <v>Product41</v>
      </c>
      <c r="H260" t="str">
        <f>VLOOKUP(InputData[[#This Row],[PRODUCT ID]],MasterData[],3)</f>
        <v>Category05</v>
      </c>
      <c r="I260" t="str">
        <f>VLOOKUP(InputData[[#This Row],[PRODUCT ID]],MasterData[],4)</f>
        <v>Ft</v>
      </c>
      <c r="J260" s="8">
        <f>VLOOKUP(InputData[[#This Row],[PRODUCT ID]],MasterData[],5)</f>
        <v>138</v>
      </c>
      <c r="K260" s="8">
        <f>VLOOKUP(InputData[[#This Row],[PRODUCT ID]],MasterData[],6)</f>
        <v>173.88</v>
      </c>
      <c r="L260" s="8">
        <f>InputData[[#This Row],[QUANTITY]]*InputData[[#This Row],[BUYING PRIZE]]</f>
        <v>1932</v>
      </c>
      <c r="M260" s="8">
        <f>InputData[[#This Row],[QUANTITY]]*InputData[[#This Row],[SELLING PRICE]]*(1-InputData[[#This Row],[DISCOUNT %]])</f>
        <v>2434.3199999999997</v>
      </c>
      <c r="N260" s="8">
        <f>InputData[[#This Row],[Total Selling Value]]-InputData[[#This Row],[Total Buying Value]]</f>
        <v>502.31999999999971</v>
      </c>
      <c r="O260">
        <f>DAY(InputData[[#This Row],[DATE]])</f>
        <v>26</v>
      </c>
      <c r="P260" t="str">
        <f>TEXT(InputData[[#This Row],[DATE]],"mmm")</f>
        <v>Dec</v>
      </c>
      <c r="Q260">
        <f>YEAR(InputData[[#This Row],[DATE]])</f>
        <v>2021</v>
      </c>
    </row>
    <row r="261" spans="1:17" x14ac:dyDescent="0.2">
      <c r="A261" s="3">
        <v>44557</v>
      </c>
      <c r="B261" s="4" t="s">
        <v>67</v>
      </c>
      <c r="C261" s="5">
        <v>14</v>
      </c>
      <c r="D261" s="5" t="s">
        <v>108</v>
      </c>
      <c r="E261" s="5" t="s">
        <v>107</v>
      </c>
      <c r="F261" s="6">
        <v>0</v>
      </c>
      <c r="G261" t="str">
        <f>VLOOKUP(InputData[[#This Row],[PRODUCT ID]],MasterData[],2)</f>
        <v>Product29</v>
      </c>
      <c r="H261" t="str">
        <f>VLOOKUP(InputData[[#This Row],[PRODUCT ID]],MasterData[],3)</f>
        <v>Category04</v>
      </c>
      <c r="I261" t="str">
        <f>VLOOKUP(InputData[[#This Row],[PRODUCT ID]],MasterData[],4)</f>
        <v>Lt</v>
      </c>
      <c r="J261" s="8">
        <f>VLOOKUP(InputData[[#This Row],[PRODUCT ID]],MasterData[],5)</f>
        <v>47</v>
      </c>
      <c r="K261" s="8">
        <f>VLOOKUP(InputData[[#This Row],[PRODUCT ID]],MasterData[],6)</f>
        <v>53.11</v>
      </c>
      <c r="L261" s="8">
        <f>InputData[[#This Row],[QUANTITY]]*InputData[[#This Row],[BUYING PRIZE]]</f>
        <v>658</v>
      </c>
      <c r="M261" s="8">
        <f>InputData[[#This Row],[QUANTITY]]*InputData[[#This Row],[SELLING PRICE]]*(1-InputData[[#This Row],[DISCOUNT %]])</f>
        <v>743.54</v>
      </c>
      <c r="N261" s="8">
        <f>InputData[[#This Row],[Total Selling Value]]-InputData[[#This Row],[Total Buying Value]]</f>
        <v>85.539999999999964</v>
      </c>
      <c r="O261">
        <f>DAY(InputData[[#This Row],[DATE]])</f>
        <v>27</v>
      </c>
      <c r="P261" t="str">
        <f>TEXT(InputData[[#This Row],[DATE]],"mmm")</f>
        <v>Dec</v>
      </c>
      <c r="Q261">
        <f>YEAR(InputData[[#This Row],[DATE]])</f>
        <v>2021</v>
      </c>
    </row>
    <row r="262" spans="1:17" x14ac:dyDescent="0.2">
      <c r="A262" s="3">
        <v>44558</v>
      </c>
      <c r="B262" s="4" t="s">
        <v>67</v>
      </c>
      <c r="C262" s="5">
        <v>6</v>
      </c>
      <c r="D262" s="5" t="s">
        <v>108</v>
      </c>
      <c r="E262" s="5" t="s">
        <v>107</v>
      </c>
      <c r="F262" s="6">
        <v>0</v>
      </c>
      <c r="G262" t="str">
        <f>VLOOKUP(InputData[[#This Row],[PRODUCT ID]],MasterData[],2)</f>
        <v>Product29</v>
      </c>
      <c r="H262" t="str">
        <f>VLOOKUP(InputData[[#This Row],[PRODUCT ID]],MasterData[],3)</f>
        <v>Category04</v>
      </c>
      <c r="I262" t="str">
        <f>VLOOKUP(InputData[[#This Row],[PRODUCT ID]],MasterData[],4)</f>
        <v>Lt</v>
      </c>
      <c r="J262" s="8">
        <f>VLOOKUP(InputData[[#This Row],[PRODUCT ID]],MasterData[],5)</f>
        <v>47</v>
      </c>
      <c r="K262" s="8">
        <f>VLOOKUP(InputData[[#This Row],[PRODUCT ID]],MasterData[],6)</f>
        <v>53.11</v>
      </c>
      <c r="L262" s="8">
        <f>InputData[[#This Row],[QUANTITY]]*InputData[[#This Row],[BUYING PRIZE]]</f>
        <v>282</v>
      </c>
      <c r="M262" s="8">
        <f>InputData[[#This Row],[QUANTITY]]*InputData[[#This Row],[SELLING PRICE]]*(1-InputData[[#This Row],[DISCOUNT %]])</f>
        <v>318.65999999999997</v>
      </c>
      <c r="N262" s="8">
        <f>InputData[[#This Row],[Total Selling Value]]-InputData[[#This Row],[Total Buying Value]]</f>
        <v>36.659999999999968</v>
      </c>
      <c r="O262">
        <f>DAY(InputData[[#This Row],[DATE]])</f>
        <v>28</v>
      </c>
      <c r="P262" t="str">
        <f>TEXT(InputData[[#This Row],[DATE]],"mmm")</f>
        <v>Dec</v>
      </c>
      <c r="Q262">
        <f>YEAR(InputData[[#This Row],[DATE]])</f>
        <v>2021</v>
      </c>
    </row>
    <row r="263" spans="1:17" x14ac:dyDescent="0.2">
      <c r="A263" s="3">
        <v>44560</v>
      </c>
      <c r="B263" s="4" t="s">
        <v>26</v>
      </c>
      <c r="C263" s="5">
        <v>13</v>
      </c>
      <c r="D263" s="5" t="s">
        <v>106</v>
      </c>
      <c r="E263" s="5" t="s">
        <v>106</v>
      </c>
      <c r="F263" s="6">
        <v>0</v>
      </c>
      <c r="G263" t="str">
        <f>VLOOKUP(InputData[[#This Row],[PRODUCT ID]],MasterData[],2)</f>
        <v>Product10</v>
      </c>
      <c r="H263" t="str">
        <f>VLOOKUP(InputData[[#This Row],[PRODUCT ID]],MasterData[],3)</f>
        <v>Category02</v>
      </c>
      <c r="I263" t="str">
        <f>VLOOKUP(InputData[[#This Row],[PRODUCT ID]],MasterData[],4)</f>
        <v>Ft</v>
      </c>
      <c r="J263" s="8">
        <f>VLOOKUP(InputData[[#This Row],[PRODUCT ID]],MasterData[],5)</f>
        <v>148</v>
      </c>
      <c r="K263" s="8">
        <f>VLOOKUP(InputData[[#This Row],[PRODUCT ID]],MasterData[],6)</f>
        <v>164.28</v>
      </c>
      <c r="L263" s="8">
        <f>InputData[[#This Row],[QUANTITY]]*InputData[[#This Row],[BUYING PRIZE]]</f>
        <v>1924</v>
      </c>
      <c r="M263" s="8">
        <f>InputData[[#This Row],[QUANTITY]]*InputData[[#This Row],[SELLING PRICE]]*(1-InputData[[#This Row],[DISCOUNT %]])</f>
        <v>2135.64</v>
      </c>
      <c r="N263" s="8">
        <f>InputData[[#This Row],[Total Selling Value]]-InputData[[#This Row],[Total Buying Value]]</f>
        <v>211.63999999999987</v>
      </c>
      <c r="O263">
        <f>DAY(InputData[[#This Row],[DATE]])</f>
        <v>30</v>
      </c>
      <c r="P263" t="str">
        <f>TEXT(InputData[[#This Row],[DATE]],"mmm")</f>
        <v>Dec</v>
      </c>
      <c r="Q263">
        <f>YEAR(InputData[[#This Row],[DATE]])</f>
        <v>2021</v>
      </c>
    </row>
    <row r="264" spans="1:17" x14ac:dyDescent="0.2">
      <c r="A264" s="3">
        <v>44562</v>
      </c>
      <c r="B264" s="4" t="s">
        <v>52</v>
      </c>
      <c r="C264" s="5">
        <v>1</v>
      </c>
      <c r="D264" s="5" t="s">
        <v>105</v>
      </c>
      <c r="E264" s="5" t="s">
        <v>107</v>
      </c>
      <c r="F264" s="6">
        <v>0</v>
      </c>
      <c r="G264" t="str">
        <f>VLOOKUP(InputData[[#This Row],[PRODUCT ID]],MasterData[],2)</f>
        <v>Product22</v>
      </c>
      <c r="H264" t="str">
        <f>VLOOKUP(InputData[[#This Row],[PRODUCT ID]],MasterData[],3)</f>
        <v>Category03</v>
      </c>
      <c r="I264" t="str">
        <f>VLOOKUP(InputData[[#This Row],[PRODUCT ID]],MasterData[],4)</f>
        <v>Ft</v>
      </c>
      <c r="J264" s="8">
        <f>VLOOKUP(InputData[[#This Row],[PRODUCT ID]],MasterData[],5)</f>
        <v>121</v>
      </c>
      <c r="K264" s="8">
        <f>VLOOKUP(InputData[[#This Row],[PRODUCT ID]],MasterData[],6)</f>
        <v>141.57</v>
      </c>
      <c r="L264" s="8">
        <f>InputData[[#This Row],[QUANTITY]]*InputData[[#This Row],[BUYING PRIZE]]</f>
        <v>121</v>
      </c>
      <c r="M264" s="8">
        <f>InputData[[#This Row],[QUANTITY]]*InputData[[#This Row],[SELLING PRICE]]*(1-InputData[[#This Row],[DISCOUNT %]])</f>
        <v>141.57</v>
      </c>
      <c r="N264" s="8">
        <f>InputData[[#This Row],[Total Selling Value]]-InputData[[#This Row],[Total Buying Value]]</f>
        <v>20.569999999999993</v>
      </c>
      <c r="O264">
        <f>DAY(InputData[[#This Row],[DATE]])</f>
        <v>1</v>
      </c>
      <c r="P264" t="str">
        <f>TEXT(InputData[[#This Row],[DATE]],"mmm")</f>
        <v>Jan</v>
      </c>
      <c r="Q264">
        <f>YEAR(InputData[[#This Row],[DATE]])</f>
        <v>2022</v>
      </c>
    </row>
    <row r="265" spans="1:17" x14ac:dyDescent="0.2">
      <c r="A265" s="3">
        <v>44563</v>
      </c>
      <c r="B265" s="4" t="s">
        <v>26</v>
      </c>
      <c r="C265" s="5">
        <v>7</v>
      </c>
      <c r="D265" s="5" t="s">
        <v>108</v>
      </c>
      <c r="E265" s="5" t="s">
        <v>107</v>
      </c>
      <c r="F265" s="6">
        <v>0</v>
      </c>
      <c r="G265" t="str">
        <f>VLOOKUP(InputData[[#This Row],[PRODUCT ID]],MasterData[],2)</f>
        <v>Product10</v>
      </c>
      <c r="H265" t="str">
        <f>VLOOKUP(InputData[[#This Row],[PRODUCT ID]],MasterData[],3)</f>
        <v>Category02</v>
      </c>
      <c r="I265" t="str">
        <f>VLOOKUP(InputData[[#This Row],[PRODUCT ID]],MasterData[],4)</f>
        <v>Ft</v>
      </c>
      <c r="J265" s="8">
        <f>VLOOKUP(InputData[[#This Row],[PRODUCT ID]],MasterData[],5)</f>
        <v>148</v>
      </c>
      <c r="K265" s="8">
        <f>VLOOKUP(InputData[[#This Row],[PRODUCT ID]],MasterData[],6)</f>
        <v>164.28</v>
      </c>
      <c r="L265" s="8">
        <f>InputData[[#This Row],[QUANTITY]]*InputData[[#This Row],[BUYING PRIZE]]</f>
        <v>1036</v>
      </c>
      <c r="M265" s="8">
        <f>InputData[[#This Row],[QUANTITY]]*InputData[[#This Row],[SELLING PRICE]]*(1-InputData[[#This Row],[DISCOUNT %]])</f>
        <v>1149.96</v>
      </c>
      <c r="N265" s="8">
        <f>InputData[[#This Row],[Total Selling Value]]-InputData[[#This Row],[Total Buying Value]]</f>
        <v>113.96000000000004</v>
      </c>
      <c r="O265">
        <f>DAY(InputData[[#This Row],[DATE]])</f>
        <v>2</v>
      </c>
      <c r="P265" t="str">
        <f>TEXT(InputData[[#This Row],[DATE]],"mmm")</f>
        <v>Jan</v>
      </c>
      <c r="Q265">
        <f>YEAR(InputData[[#This Row],[DATE]])</f>
        <v>2022</v>
      </c>
    </row>
    <row r="266" spans="1:17" x14ac:dyDescent="0.2">
      <c r="A266" s="3">
        <v>44563</v>
      </c>
      <c r="B266" s="4" t="s">
        <v>37</v>
      </c>
      <c r="C266" s="5">
        <v>2</v>
      </c>
      <c r="D266" s="5" t="s">
        <v>106</v>
      </c>
      <c r="E266" s="5" t="s">
        <v>107</v>
      </c>
      <c r="F266" s="6">
        <v>0</v>
      </c>
      <c r="G266" t="str">
        <f>VLOOKUP(InputData[[#This Row],[PRODUCT ID]],MasterData[],2)</f>
        <v>Product15</v>
      </c>
      <c r="H266" t="str">
        <f>VLOOKUP(InputData[[#This Row],[PRODUCT ID]],MasterData[],3)</f>
        <v>Category02</v>
      </c>
      <c r="I266" t="str">
        <f>VLOOKUP(InputData[[#This Row],[PRODUCT ID]],MasterData[],4)</f>
        <v>No.</v>
      </c>
      <c r="J266" s="8">
        <f>VLOOKUP(InputData[[#This Row],[PRODUCT ID]],MasterData[],5)</f>
        <v>12</v>
      </c>
      <c r="K266" s="8">
        <f>VLOOKUP(InputData[[#This Row],[PRODUCT ID]],MasterData[],6)</f>
        <v>15.719999999999999</v>
      </c>
      <c r="L266" s="8">
        <f>InputData[[#This Row],[QUANTITY]]*InputData[[#This Row],[BUYING PRIZE]]</f>
        <v>24</v>
      </c>
      <c r="M266" s="8">
        <f>InputData[[#This Row],[QUANTITY]]*InputData[[#This Row],[SELLING PRICE]]*(1-InputData[[#This Row],[DISCOUNT %]])</f>
        <v>31.439999999999998</v>
      </c>
      <c r="N266" s="8">
        <f>InputData[[#This Row],[Total Selling Value]]-InputData[[#This Row],[Total Buying Value]]</f>
        <v>7.4399999999999977</v>
      </c>
      <c r="O266">
        <f>DAY(InputData[[#This Row],[DATE]])</f>
        <v>2</v>
      </c>
      <c r="P266" t="str">
        <f>TEXT(InputData[[#This Row],[DATE]],"mmm")</f>
        <v>Jan</v>
      </c>
      <c r="Q266">
        <f>YEAR(InputData[[#This Row],[DATE]])</f>
        <v>2022</v>
      </c>
    </row>
    <row r="267" spans="1:17" x14ac:dyDescent="0.2">
      <c r="A267" s="3">
        <v>44563</v>
      </c>
      <c r="B267" s="4" t="s">
        <v>75</v>
      </c>
      <c r="C267" s="5">
        <v>1</v>
      </c>
      <c r="D267" s="5" t="s">
        <v>108</v>
      </c>
      <c r="E267" s="5" t="s">
        <v>107</v>
      </c>
      <c r="F267" s="6">
        <v>0</v>
      </c>
      <c r="G267" t="str">
        <f>VLOOKUP(InputData[[#This Row],[PRODUCT ID]],MasterData[],2)</f>
        <v>Product33</v>
      </c>
      <c r="H267" t="str">
        <f>VLOOKUP(InputData[[#This Row],[PRODUCT ID]],MasterData[],3)</f>
        <v>Category04</v>
      </c>
      <c r="I267" t="str">
        <f>VLOOKUP(InputData[[#This Row],[PRODUCT ID]],MasterData[],4)</f>
        <v>Kg</v>
      </c>
      <c r="J267" s="8">
        <f>VLOOKUP(InputData[[#This Row],[PRODUCT ID]],MasterData[],5)</f>
        <v>95</v>
      </c>
      <c r="K267" s="8">
        <f>VLOOKUP(InputData[[#This Row],[PRODUCT ID]],MasterData[],6)</f>
        <v>119.7</v>
      </c>
      <c r="L267" s="8">
        <f>InputData[[#This Row],[QUANTITY]]*InputData[[#This Row],[BUYING PRIZE]]</f>
        <v>95</v>
      </c>
      <c r="M267" s="8">
        <f>InputData[[#This Row],[QUANTITY]]*InputData[[#This Row],[SELLING PRICE]]*(1-InputData[[#This Row],[DISCOUNT %]])</f>
        <v>119.7</v>
      </c>
      <c r="N267" s="8">
        <f>InputData[[#This Row],[Total Selling Value]]-InputData[[#This Row],[Total Buying Value]]</f>
        <v>24.700000000000003</v>
      </c>
      <c r="O267">
        <f>DAY(InputData[[#This Row],[DATE]])</f>
        <v>2</v>
      </c>
      <c r="P267" t="str">
        <f>TEXT(InputData[[#This Row],[DATE]],"mmm")</f>
        <v>Jan</v>
      </c>
      <c r="Q267">
        <f>YEAR(InputData[[#This Row],[DATE]])</f>
        <v>2022</v>
      </c>
    </row>
    <row r="268" spans="1:17" x14ac:dyDescent="0.2">
      <c r="A268" s="3">
        <v>44564</v>
      </c>
      <c r="B268" s="4" t="s">
        <v>96</v>
      </c>
      <c r="C268" s="5">
        <v>9</v>
      </c>
      <c r="D268" s="5" t="s">
        <v>108</v>
      </c>
      <c r="E268" s="5" t="s">
        <v>107</v>
      </c>
      <c r="F268" s="6">
        <v>0</v>
      </c>
      <c r="G268" t="str">
        <f>VLOOKUP(InputData[[#This Row],[PRODUCT ID]],MasterData[],2)</f>
        <v>Product43</v>
      </c>
      <c r="H268" t="str">
        <f>VLOOKUP(InputData[[#This Row],[PRODUCT ID]],MasterData[],3)</f>
        <v>Category05</v>
      </c>
      <c r="I268" t="str">
        <f>VLOOKUP(InputData[[#This Row],[PRODUCT ID]],MasterData[],4)</f>
        <v>Kg</v>
      </c>
      <c r="J268" s="8">
        <f>VLOOKUP(InputData[[#This Row],[PRODUCT ID]],MasterData[],5)</f>
        <v>67</v>
      </c>
      <c r="K268" s="8">
        <f>VLOOKUP(InputData[[#This Row],[PRODUCT ID]],MasterData[],6)</f>
        <v>83.08</v>
      </c>
      <c r="L268" s="8">
        <f>InputData[[#This Row],[QUANTITY]]*InputData[[#This Row],[BUYING PRIZE]]</f>
        <v>603</v>
      </c>
      <c r="M268" s="8">
        <f>InputData[[#This Row],[QUANTITY]]*InputData[[#This Row],[SELLING PRICE]]*(1-InputData[[#This Row],[DISCOUNT %]])</f>
        <v>747.72</v>
      </c>
      <c r="N268" s="8">
        <f>InputData[[#This Row],[Total Selling Value]]-InputData[[#This Row],[Total Buying Value]]</f>
        <v>144.72000000000003</v>
      </c>
      <c r="O268">
        <f>DAY(InputData[[#This Row],[DATE]])</f>
        <v>3</v>
      </c>
      <c r="P268" t="str">
        <f>TEXT(InputData[[#This Row],[DATE]],"mmm")</f>
        <v>Jan</v>
      </c>
      <c r="Q268">
        <f>YEAR(InputData[[#This Row],[DATE]])</f>
        <v>2022</v>
      </c>
    </row>
    <row r="269" spans="1:17" x14ac:dyDescent="0.2">
      <c r="A269" s="3">
        <v>44565</v>
      </c>
      <c r="B269" s="4" t="s">
        <v>31</v>
      </c>
      <c r="C269" s="5">
        <v>8</v>
      </c>
      <c r="D269" s="5" t="s">
        <v>108</v>
      </c>
      <c r="E269" s="5" t="s">
        <v>106</v>
      </c>
      <c r="F269" s="6">
        <v>0</v>
      </c>
      <c r="G269" t="str">
        <f>VLOOKUP(InputData[[#This Row],[PRODUCT ID]],MasterData[],2)</f>
        <v>Product12</v>
      </c>
      <c r="H269" t="str">
        <f>VLOOKUP(InputData[[#This Row],[PRODUCT ID]],MasterData[],3)</f>
        <v>Category02</v>
      </c>
      <c r="I269" t="str">
        <f>VLOOKUP(InputData[[#This Row],[PRODUCT ID]],MasterData[],4)</f>
        <v>Kg</v>
      </c>
      <c r="J269" s="8">
        <f>VLOOKUP(InputData[[#This Row],[PRODUCT ID]],MasterData[],5)</f>
        <v>73</v>
      </c>
      <c r="K269" s="8">
        <f>VLOOKUP(InputData[[#This Row],[PRODUCT ID]],MasterData[],6)</f>
        <v>94.17</v>
      </c>
      <c r="L269" s="8">
        <f>InputData[[#This Row],[QUANTITY]]*InputData[[#This Row],[BUYING PRIZE]]</f>
        <v>584</v>
      </c>
      <c r="M269" s="8">
        <f>InputData[[#This Row],[QUANTITY]]*InputData[[#This Row],[SELLING PRICE]]*(1-InputData[[#This Row],[DISCOUNT %]])</f>
        <v>753.36</v>
      </c>
      <c r="N269" s="8">
        <f>InputData[[#This Row],[Total Selling Value]]-InputData[[#This Row],[Total Buying Value]]</f>
        <v>169.36</v>
      </c>
      <c r="O269">
        <f>DAY(InputData[[#This Row],[DATE]])</f>
        <v>4</v>
      </c>
      <c r="P269" t="str">
        <f>TEXT(InputData[[#This Row],[DATE]],"mmm")</f>
        <v>Jan</v>
      </c>
      <c r="Q269">
        <f>YEAR(InputData[[#This Row],[DATE]])</f>
        <v>2022</v>
      </c>
    </row>
    <row r="270" spans="1:17" x14ac:dyDescent="0.2">
      <c r="A270" s="3">
        <v>44565</v>
      </c>
      <c r="B270" s="4" t="s">
        <v>67</v>
      </c>
      <c r="C270" s="5">
        <v>1</v>
      </c>
      <c r="D270" s="5" t="s">
        <v>106</v>
      </c>
      <c r="E270" s="5" t="s">
        <v>106</v>
      </c>
      <c r="F270" s="6">
        <v>0</v>
      </c>
      <c r="G270" t="str">
        <f>VLOOKUP(InputData[[#This Row],[PRODUCT ID]],MasterData[],2)</f>
        <v>Product29</v>
      </c>
      <c r="H270" t="str">
        <f>VLOOKUP(InputData[[#This Row],[PRODUCT ID]],MasterData[],3)</f>
        <v>Category04</v>
      </c>
      <c r="I270" t="str">
        <f>VLOOKUP(InputData[[#This Row],[PRODUCT ID]],MasterData[],4)</f>
        <v>Lt</v>
      </c>
      <c r="J270" s="8">
        <f>VLOOKUP(InputData[[#This Row],[PRODUCT ID]],MasterData[],5)</f>
        <v>47</v>
      </c>
      <c r="K270" s="8">
        <f>VLOOKUP(InputData[[#This Row],[PRODUCT ID]],MasterData[],6)</f>
        <v>53.11</v>
      </c>
      <c r="L270" s="8">
        <f>InputData[[#This Row],[QUANTITY]]*InputData[[#This Row],[BUYING PRIZE]]</f>
        <v>47</v>
      </c>
      <c r="M270" s="8">
        <f>InputData[[#This Row],[QUANTITY]]*InputData[[#This Row],[SELLING PRICE]]*(1-InputData[[#This Row],[DISCOUNT %]])</f>
        <v>53.11</v>
      </c>
      <c r="N270" s="8">
        <f>InputData[[#This Row],[Total Selling Value]]-InputData[[#This Row],[Total Buying Value]]</f>
        <v>6.1099999999999994</v>
      </c>
      <c r="O270">
        <f>DAY(InputData[[#This Row],[DATE]])</f>
        <v>4</v>
      </c>
      <c r="P270" t="str">
        <f>TEXT(InputData[[#This Row],[DATE]],"mmm")</f>
        <v>Jan</v>
      </c>
      <c r="Q270">
        <f>YEAR(InputData[[#This Row],[DATE]])</f>
        <v>2022</v>
      </c>
    </row>
    <row r="271" spans="1:17" x14ac:dyDescent="0.2">
      <c r="A271" s="3">
        <v>44570</v>
      </c>
      <c r="B271" s="4" t="s">
        <v>73</v>
      </c>
      <c r="C271" s="5">
        <v>12</v>
      </c>
      <c r="D271" s="5" t="s">
        <v>108</v>
      </c>
      <c r="E271" s="5" t="s">
        <v>106</v>
      </c>
      <c r="F271" s="6">
        <v>0</v>
      </c>
      <c r="G271" t="str">
        <f>VLOOKUP(InputData[[#This Row],[PRODUCT ID]],MasterData[],2)</f>
        <v>Product32</v>
      </c>
      <c r="H271" t="str">
        <f>VLOOKUP(InputData[[#This Row],[PRODUCT ID]],MasterData[],3)</f>
        <v>Category04</v>
      </c>
      <c r="I271" t="str">
        <f>VLOOKUP(InputData[[#This Row],[PRODUCT ID]],MasterData[],4)</f>
        <v>Kg</v>
      </c>
      <c r="J271" s="8">
        <f>VLOOKUP(InputData[[#This Row],[PRODUCT ID]],MasterData[],5)</f>
        <v>89</v>
      </c>
      <c r="K271" s="8">
        <f>VLOOKUP(InputData[[#This Row],[PRODUCT ID]],MasterData[],6)</f>
        <v>117.48</v>
      </c>
      <c r="L271" s="8">
        <f>InputData[[#This Row],[QUANTITY]]*InputData[[#This Row],[BUYING PRIZE]]</f>
        <v>1068</v>
      </c>
      <c r="M271" s="8">
        <f>InputData[[#This Row],[QUANTITY]]*InputData[[#This Row],[SELLING PRICE]]*(1-InputData[[#This Row],[DISCOUNT %]])</f>
        <v>1409.76</v>
      </c>
      <c r="N271" s="8">
        <f>InputData[[#This Row],[Total Selling Value]]-InputData[[#This Row],[Total Buying Value]]</f>
        <v>341.76</v>
      </c>
      <c r="O271">
        <f>DAY(InputData[[#This Row],[DATE]])</f>
        <v>9</v>
      </c>
      <c r="P271" t="str">
        <f>TEXT(InputData[[#This Row],[DATE]],"mmm")</f>
        <v>Jan</v>
      </c>
      <c r="Q271">
        <f>YEAR(InputData[[#This Row],[DATE]])</f>
        <v>2022</v>
      </c>
    </row>
    <row r="272" spans="1:17" x14ac:dyDescent="0.2">
      <c r="A272" s="3">
        <v>44571</v>
      </c>
      <c r="B272" s="4" t="s">
        <v>77</v>
      </c>
      <c r="C272" s="5">
        <v>14</v>
      </c>
      <c r="D272" s="5" t="s">
        <v>106</v>
      </c>
      <c r="E272" s="5" t="s">
        <v>106</v>
      </c>
      <c r="F272" s="6">
        <v>0</v>
      </c>
      <c r="G272" t="str">
        <f>VLOOKUP(InputData[[#This Row],[PRODUCT ID]],MasterData[],2)</f>
        <v>Product34</v>
      </c>
      <c r="H272" t="str">
        <f>VLOOKUP(InputData[[#This Row],[PRODUCT ID]],MasterData[],3)</f>
        <v>Category04</v>
      </c>
      <c r="I272" t="str">
        <f>VLOOKUP(InputData[[#This Row],[PRODUCT ID]],MasterData[],4)</f>
        <v>Lt</v>
      </c>
      <c r="J272" s="8">
        <f>VLOOKUP(InputData[[#This Row],[PRODUCT ID]],MasterData[],5)</f>
        <v>55</v>
      </c>
      <c r="K272" s="8">
        <f>VLOOKUP(InputData[[#This Row],[PRODUCT ID]],MasterData[],6)</f>
        <v>58.3</v>
      </c>
      <c r="L272" s="8">
        <f>InputData[[#This Row],[QUANTITY]]*InputData[[#This Row],[BUYING PRIZE]]</f>
        <v>770</v>
      </c>
      <c r="M272" s="8">
        <f>InputData[[#This Row],[QUANTITY]]*InputData[[#This Row],[SELLING PRICE]]*(1-InputData[[#This Row],[DISCOUNT %]])</f>
        <v>816.19999999999993</v>
      </c>
      <c r="N272" s="8">
        <f>InputData[[#This Row],[Total Selling Value]]-InputData[[#This Row],[Total Buying Value]]</f>
        <v>46.199999999999932</v>
      </c>
      <c r="O272">
        <f>DAY(InputData[[#This Row],[DATE]])</f>
        <v>10</v>
      </c>
      <c r="P272" t="str">
        <f>TEXT(InputData[[#This Row],[DATE]],"mmm")</f>
        <v>Jan</v>
      </c>
      <c r="Q272">
        <f>YEAR(InputData[[#This Row],[DATE]])</f>
        <v>2022</v>
      </c>
    </row>
    <row r="273" spans="1:17" x14ac:dyDescent="0.2">
      <c r="A273" s="3">
        <v>44572</v>
      </c>
      <c r="B273" s="4" t="s">
        <v>73</v>
      </c>
      <c r="C273" s="5">
        <v>2</v>
      </c>
      <c r="D273" s="5" t="s">
        <v>108</v>
      </c>
      <c r="E273" s="5" t="s">
        <v>106</v>
      </c>
      <c r="F273" s="6">
        <v>0</v>
      </c>
      <c r="G273" t="str">
        <f>VLOOKUP(InputData[[#This Row],[PRODUCT ID]],MasterData[],2)</f>
        <v>Product32</v>
      </c>
      <c r="H273" t="str">
        <f>VLOOKUP(InputData[[#This Row],[PRODUCT ID]],MasterData[],3)</f>
        <v>Category04</v>
      </c>
      <c r="I273" t="str">
        <f>VLOOKUP(InputData[[#This Row],[PRODUCT ID]],MasterData[],4)</f>
        <v>Kg</v>
      </c>
      <c r="J273" s="8">
        <f>VLOOKUP(InputData[[#This Row],[PRODUCT ID]],MasterData[],5)</f>
        <v>89</v>
      </c>
      <c r="K273" s="8">
        <f>VLOOKUP(InputData[[#This Row],[PRODUCT ID]],MasterData[],6)</f>
        <v>117.48</v>
      </c>
      <c r="L273" s="8">
        <f>InputData[[#This Row],[QUANTITY]]*InputData[[#This Row],[BUYING PRIZE]]</f>
        <v>178</v>
      </c>
      <c r="M273" s="8">
        <f>InputData[[#This Row],[QUANTITY]]*InputData[[#This Row],[SELLING PRICE]]*(1-InputData[[#This Row],[DISCOUNT %]])</f>
        <v>234.96</v>
      </c>
      <c r="N273" s="8">
        <f>InputData[[#This Row],[Total Selling Value]]-InputData[[#This Row],[Total Buying Value]]</f>
        <v>56.960000000000008</v>
      </c>
      <c r="O273">
        <f>DAY(InputData[[#This Row],[DATE]])</f>
        <v>11</v>
      </c>
      <c r="P273" t="str">
        <f>TEXT(InputData[[#This Row],[DATE]],"mmm")</f>
        <v>Jan</v>
      </c>
      <c r="Q273">
        <f>YEAR(InputData[[#This Row],[DATE]])</f>
        <v>2022</v>
      </c>
    </row>
    <row r="274" spans="1:17" x14ac:dyDescent="0.2">
      <c r="A274" s="3">
        <v>44574</v>
      </c>
      <c r="B274" s="4" t="s">
        <v>45</v>
      </c>
      <c r="C274" s="5">
        <v>6</v>
      </c>
      <c r="D274" s="5" t="s">
        <v>106</v>
      </c>
      <c r="E274" s="5" t="s">
        <v>106</v>
      </c>
      <c r="F274" s="6">
        <v>0</v>
      </c>
      <c r="G274" t="str">
        <f>VLOOKUP(InputData[[#This Row],[PRODUCT ID]],MasterData[],2)</f>
        <v>Product19</v>
      </c>
      <c r="H274" t="str">
        <f>VLOOKUP(InputData[[#This Row],[PRODUCT ID]],MasterData[],3)</f>
        <v>Category02</v>
      </c>
      <c r="I274" t="str">
        <f>VLOOKUP(InputData[[#This Row],[PRODUCT ID]],MasterData[],4)</f>
        <v>Ft</v>
      </c>
      <c r="J274" s="8">
        <f>VLOOKUP(InputData[[#This Row],[PRODUCT ID]],MasterData[],5)</f>
        <v>150</v>
      </c>
      <c r="K274" s="8">
        <f>VLOOKUP(InputData[[#This Row],[PRODUCT ID]],MasterData[],6)</f>
        <v>210</v>
      </c>
      <c r="L274" s="8">
        <f>InputData[[#This Row],[QUANTITY]]*InputData[[#This Row],[BUYING PRIZE]]</f>
        <v>900</v>
      </c>
      <c r="M274" s="8">
        <f>InputData[[#This Row],[QUANTITY]]*InputData[[#This Row],[SELLING PRICE]]*(1-InputData[[#This Row],[DISCOUNT %]])</f>
        <v>1260</v>
      </c>
      <c r="N274" s="8">
        <f>InputData[[#This Row],[Total Selling Value]]-InputData[[#This Row],[Total Buying Value]]</f>
        <v>360</v>
      </c>
      <c r="O274">
        <f>DAY(InputData[[#This Row],[DATE]])</f>
        <v>13</v>
      </c>
      <c r="P274" t="str">
        <f>TEXT(InputData[[#This Row],[DATE]],"mmm")</f>
        <v>Jan</v>
      </c>
      <c r="Q274">
        <f>YEAR(InputData[[#This Row],[DATE]])</f>
        <v>2022</v>
      </c>
    </row>
    <row r="275" spans="1:17" x14ac:dyDescent="0.2">
      <c r="A275" s="3">
        <v>44575</v>
      </c>
      <c r="B275" s="4" t="s">
        <v>29</v>
      </c>
      <c r="C275" s="5">
        <v>14</v>
      </c>
      <c r="D275" s="5" t="s">
        <v>108</v>
      </c>
      <c r="E275" s="5" t="s">
        <v>106</v>
      </c>
      <c r="F275" s="6">
        <v>0</v>
      </c>
      <c r="G275" t="str">
        <f>VLOOKUP(InputData[[#This Row],[PRODUCT ID]],MasterData[],2)</f>
        <v>Product11</v>
      </c>
      <c r="H275" t="str">
        <f>VLOOKUP(InputData[[#This Row],[PRODUCT ID]],MasterData[],3)</f>
        <v>Category02</v>
      </c>
      <c r="I275" t="str">
        <f>VLOOKUP(InputData[[#This Row],[PRODUCT ID]],MasterData[],4)</f>
        <v>Lt</v>
      </c>
      <c r="J275" s="8">
        <f>VLOOKUP(InputData[[#This Row],[PRODUCT ID]],MasterData[],5)</f>
        <v>44</v>
      </c>
      <c r="K275" s="8">
        <f>VLOOKUP(InputData[[#This Row],[PRODUCT ID]],MasterData[],6)</f>
        <v>48.4</v>
      </c>
      <c r="L275" s="8">
        <f>InputData[[#This Row],[QUANTITY]]*InputData[[#This Row],[BUYING PRIZE]]</f>
        <v>616</v>
      </c>
      <c r="M275" s="8">
        <f>InputData[[#This Row],[QUANTITY]]*InputData[[#This Row],[SELLING PRICE]]*(1-InputData[[#This Row],[DISCOUNT %]])</f>
        <v>677.6</v>
      </c>
      <c r="N275" s="8">
        <f>InputData[[#This Row],[Total Selling Value]]-InputData[[#This Row],[Total Buying Value]]</f>
        <v>61.600000000000023</v>
      </c>
      <c r="O275">
        <f>DAY(InputData[[#This Row],[DATE]])</f>
        <v>14</v>
      </c>
      <c r="P275" t="str">
        <f>TEXT(InputData[[#This Row],[DATE]],"mmm")</f>
        <v>Jan</v>
      </c>
      <c r="Q275">
        <f>YEAR(InputData[[#This Row],[DATE]])</f>
        <v>2022</v>
      </c>
    </row>
    <row r="276" spans="1:17" x14ac:dyDescent="0.2">
      <c r="A276" s="3">
        <v>44576</v>
      </c>
      <c r="B276" s="4" t="s">
        <v>52</v>
      </c>
      <c r="C276" s="5">
        <v>10</v>
      </c>
      <c r="D276" s="5" t="s">
        <v>108</v>
      </c>
      <c r="E276" s="5" t="s">
        <v>107</v>
      </c>
      <c r="F276" s="6">
        <v>0</v>
      </c>
      <c r="G276" t="str">
        <f>VLOOKUP(InputData[[#This Row],[PRODUCT ID]],MasterData[],2)</f>
        <v>Product22</v>
      </c>
      <c r="H276" t="str">
        <f>VLOOKUP(InputData[[#This Row],[PRODUCT ID]],MasterData[],3)</f>
        <v>Category03</v>
      </c>
      <c r="I276" t="str">
        <f>VLOOKUP(InputData[[#This Row],[PRODUCT ID]],MasterData[],4)</f>
        <v>Ft</v>
      </c>
      <c r="J276" s="8">
        <f>VLOOKUP(InputData[[#This Row],[PRODUCT ID]],MasterData[],5)</f>
        <v>121</v>
      </c>
      <c r="K276" s="8">
        <f>VLOOKUP(InputData[[#This Row],[PRODUCT ID]],MasterData[],6)</f>
        <v>141.57</v>
      </c>
      <c r="L276" s="8">
        <f>InputData[[#This Row],[QUANTITY]]*InputData[[#This Row],[BUYING PRIZE]]</f>
        <v>1210</v>
      </c>
      <c r="M276" s="8">
        <f>InputData[[#This Row],[QUANTITY]]*InputData[[#This Row],[SELLING PRICE]]*(1-InputData[[#This Row],[DISCOUNT %]])</f>
        <v>1415.6999999999998</v>
      </c>
      <c r="N276" s="8">
        <f>InputData[[#This Row],[Total Selling Value]]-InputData[[#This Row],[Total Buying Value]]</f>
        <v>205.69999999999982</v>
      </c>
      <c r="O276">
        <f>DAY(InputData[[#This Row],[DATE]])</f>
        <v>15</v>
      </c>
      <c r="P276" t="str">
        <f>TEXT(InputData[[#This Row],[DATE]],"mmm")</f>
        <v>Jan</v>
      </c>
      <c r="Q276">
        <f>YEAR(InputData[[#This Row],[DATE]])</f>
        <v>2022</v>
      </c>
    </row>
    <row r="277" spans="1:17" x14ac:dyDescent="0.2">
      <c r="A277" s="3">
        <v>44577</v>
      </c>
      <c r="B277" s="4" t="s">
        <v>35</v>
      </c>
      <c r="C277" s="5">
        <v>11</v>
      </c>
      <c r="D277" s="5" t="s">
        <v>106</v>
      </c>
      <c r="E277" s="5" t="s">
        <v>107</v>
      </c>
      <c r="F277" s="6">
        <v>0</v>
      </c>
      <c r="G277" t="str">
        <f>VLOOKUP(InputData[[#This Row],[PRODUCT ID]],MasterData[],2)</f>
        <v>Product14</v>
      </c>
      <c r="H277" t="str">
        <f>VLOOKUP(InputData[[#This Row],[PRODUCT ID]],MasterData[],3)</f>
        <v>Category02</v>
      </c>
      <c r="I277" t="str">
        <f>VLOOKUP(InputData[[#This Row],[PRODUCT ID]],MasterData[],4)</f>
        <v>Kg</v>
      </c>
      <c r="J277" s="8">
        <f>VLOOKUP(InputData[[#This Row],[PRODUCT ID]],MasterData[],5)</f>
        <v>112</v>
      </c>
      <c r="K277" s="8">
        <f>VLOOKUP(InputData[[#This Row],[PRODUCT ID]],MasterData[],6)</f>
        <v>146.72</v>
      </c>
      <c r="L277" s="8">
        <f>InputData[[#This Row],[QUANTITY]]*InputData[[#This Row],[BUYING PRIZE]]</f>
        <v>1232</v>
      </c>
      <c r="M277" s="8">
        <f>InputData[[#This Row],[QUANTITY]]*InputData[[#This Row],[SELLING PRICE]]*(1-InputData[[#This Row],[DISCOUNT %]])</f>
        <v>1613.92</v>
      </c>
      <c r="N277" s="8">
        <f>InputData[[#This Row],[Total Selling Value]]-InputData[[#This Row],[Total Buying Value]]</f>
        <v>381.92000000000007</v>
      </c>
      <c r="O277">
        <f>DAY(InputData[[#This Row],[DATE]])</f>
        <v>16</v>
      </c>
      <c r="P277" t="str">
        <f>TEXT(InputData[[#This Row],[DATE]],"mmm")</f>
        <v>Jan</v>
      </c>
      <c r="Q277">
        <f>YEAR(InputData[[#This Row],[DATE]])</f>
        <v>2022</v>
      </c>
    </row>
    <row r="278" spans="1:17" x14ac:dyDescent="0.2">
      <c r="A278" s="3">
        <v>44578</v>
      </c>
      <c r="B278" s="4" t="s">
        <v>90</v>
      </c>
      <c r="C278" s="5">
        <v>4</v>
      </c>
      <c r="D278" s="5" t="s">
        <v>106</v>
      </c>
      <c r="E278" s="5" t="s">
        <v>106</v>
      </c>
      <c r="F278" s="6">
        <v>0</v>
      </c>
      <c r="G278" t="str">
        <f>VLOOKUP(InputData[[#This Row],[PRODUCT ID]],MasterData[],2)</f>
        <v>Product40</v>
      </c>
      <c r="H278" t="str">
        <f>VLOOKUP(InputData[[#This Row],[PRODUCT ID]],MasterData[],3)</f>
        <v>Category05</v>
      </c>
      <c r="I278" t="str">
        <f>VLOOKUP(InputData[[#This Row],[PRODUCT ID]],MasterData[],4)</f>
        <v>Kg</v>
      </c>
      <c r="J278" s="8">
        <f>VLOOKUP(InputData[[#This Row],[PRODUCT ID]],MasterData[],5)</f>
        <v>90</v>
      </c>
      <c r="K278" s="8">
        <f>VLOOKUP(InputData[[#This Row],[PRODUCT ID]],MasterData[],6)</f>
        <v>115.2</v>
      </c>
      <c r="L278" s="8">
        <f>InputData[[#This Row],[QUANTITY]]*InputData[[#This Row],[BUYING PRIZE]]</f>
        <v>360</v>
      </c>
      <c r="M278" s="8">
        <f>InputData[[#This Row],[QUANTITY]]*InputData[[#This Row],[SELLING PRICE]]*(1-InputData[[#This Row],[DISCOUNT %]])</f>
        <v>460.8</v>
      </c>
      <c r="N278" s="8">
        <f>InputData[[#This Row],[Total Selling Value]]-InputData[[#This Row],[Total Buying Value]]</f>
        <v>100.80000000000001</v>
      </c>
      <c r="O278">
        <f>DAY(InputData[[#This Row],[DATE]])</f>
        <v>17</v>
      </c>
      <c r="P278" t="str">
        <f>TEXT(InputData[[#This Row],[DATE]],"mmm")</f>
        <v>Jan</v>
      </c>
      <c r="Q278">
        <f>YEAR(InputData[[#This Row],[DATE]])</f>
        <v>2022</v>
      </c>
    </row>
    <row r="279" spans="1:17" x14ac:dyDescent="0.2">
      <c r="A279" s="3">
        <v>44579</v>
      </c>
      <c r="B279" s="4" t="s">
        <v>22</v>
      </c>
      <c r="C279" s="5">
        <v>9</v>
      </c>
      <c r="D279" s="5" t="s">
        <v>105</v>
      </c>
      <c r="E279" s="5" t="s">
        <v>107</v>
      </c>
      <c r="F279" s="6">
        <v>0</v>
      </c>
      <c r="G279" t="str">
        <f>VLOOKUP(InputData[[#This Row],[PRODUCT ID]],MasterData[],2)</f>
        <v>Product08</v>
      </c>
      <c r="H279" t="str">
        <f>VLOOKUP(InputData[[#This Row],[PRODUCT ID]],MasterData[],3)</f>
        <v>Category01</v>
      </c>
      <c r="I279" t="str">
        <f>VLOOKUP(InputData[[#This Row],[PRODUCT ID]],MasterData[],4)</f>
        <v>Kg</v>
      </c>
      <c r="J279" s="8">
        <f>VLOOKUP(InputData[[#This Row],[PRODUCT ID]],MasterData[],5)</f>
        <v>83</v>
      </c>
      <c r="K279" s="8">
        <f>VLOOKUP(InputData[[#This Row],[PRODUCT ID]],MasterData[],6)</f>
        <v>94.62</v>
      </c>
      <c r="L279" s="8">
        <f>InputData[[#This Row],[QUANTITY]]*InputData[[#This Row],[BUYING PRIZE]]</f>
        <v>747</v>
      </c>
      <c r="M279" s="8">
        <f>InputData[[#This Row],[QUANTITY]]*InputData[[#This Row],[SELLING PRICE]]*(1-InputData[[#This Row],[DISCOUNT %]])</f>
        <v>851.58</v>
      </c>
      <c r="N279" s="8">
        <f>InputData[[#This Row],[Total Selling Value]]-InputData[[#This Row],[Total Buying Value]]</f>
        <v>104.58000000000004</v>
      </c>
      <c r="O279">
        <f>DAY(InputData[[#This Row],[DATE]])</f>
        <v>18</v>
      </c>
      <c r="P279" t="str">
        <f>TEXT(InputData[[#This Row],[DATE]],"mmm")</f>
        <v>Jan</v>
      </c>
      <c r="Q279">
        <f>YEAR(InputData[[#This Row],[DATE]])</f>
        <v>2022</v>
      </c>
    </row>
    <row r="280" spans="1:17" x14ac:dyDescent="0.2">
      <c r="A280" s="3">
        <v>44581</v>
      </c>
      <c r="B280" s="4" t="s">
        <v>50</v>
      </c>
      <c r="C280" s="5">
        <v>2</v>
      </c>
      <c r="D280" s="5" t="s">
        <v>108</v>
      </c>
      <c r="E280" s="5" t="s">
        <v>107</v>
      </c>
      <c r="F280" s="6">
        <v>0</v>
      </c>
      <c r="G280" t="str">
        <f>VLOOKUP(InputData[[#This Row],[PRODUCT ID]],MasterData[],2)</f>
        <v>Product21</v>
      </c>
      <c r="H280" t="str">
        <f>VLOOKUP(InputData[[#This Row],[PRODUCT ID]],MasterData[],3)</f>
        <v>Category03</v>
      </c>
      <c r="I280" t="str">
        <f>VLOOKUP(InputData[[#This Row],[PRODUCT ID]],MasterData[],4)</f>
        <v>Ft</v>
      </c>
      <c r="J280" s="8">
        <f>VLOOKUP(InputData[[#This Row],[PRODUCT ID]],MasterData[],5)</f>
        <v>126</v>
      </c>
      <c r="K280" s="8">
        <f>VLOOKUP(InputData[[#This Row],[PRODUCT ID]],MasterData[],6)</f>
        <v>162.54</v>
      </c>
      <c r="L280" s="8">
        <f>InputData[[#This Row],[QUANTITY]]*InputData[[#This Row],[BUYING PRIZE]]</f>
        <v>252</v>
      </c>
      <c r="M280" s="8">
        <f>InputData[[#This Row],[QUANTITY]]*InputData[[#This Row],[SELLING PRICE]]*(1-InputData[[#This Row],[DISCOUNT %]])</f>
        <v>325.08</v>
      </c>
      <c r="N280" s="8">
        <f>InputData[[#This Row],[Total Selling Value]]-InputData[[#This Row],[Total Buying Value]]</f>
        <v>73.079999999999984</v>
      </c>
      <c r="O280">
        <f>DAY(InputData[[#This Row],[DATE]])</f>
        <v>20</v>
      </c>
      <c r="P280" t="str">
        <f>TEXT(InputData[[#This Row],[DATE]],"mmm")</f>
        <v>Jan</v>
      </c>
      <c r="Q280">
        <f>YEAR(InputData[[#This Row],[DATE]])</f>
        <v>2022</v>
      </c>
    </row>
    <row r="281" spans="1:17" x14ac:dyDescent="0.2">
      <c r="A281" s="3">
        <v>44581</v>
      </c>
      <c r="B281" s="4" t="s">
        <v>35</v>
      </c>
      <c r="C281" s="5">
        <v>7</v>
      </c>
      <c r="D281" s="5" t="s">
        <v>106</v>
      </c>
      <c r="E281" s="5" t="s">
        <v>106</v>
      </c>
      <c r="F281" s="6">
        <v>0</v>
      </c>
      <c r="G281" t="str">
        <f>VLOOKUP(InputData[[#This Row],[PRODUCT ID]],MasterData[],2)</f>
        <v>Product14</v>
      </c>
      <c r="H281" t="str">
        <f>VLOOKUP(InputData[[#This Row],[PRODUCT ID]],MasterData[],3)</f>
        <v>Category02</v>
      </c>
      <c r="I281" t="str">
        <f>VLOOKUP(InputData[[#This Row],[PRODUCT ID]],MasterData[],4)</f>
        <v>Kg</v>
      </c>
      <c r="J281" s="8">
        <f>VLOOKUP(InputData[[#This Row],[PRODUCT ID]],MasterData[],5)</f>
        <v>112</v>
      </c>
      <c r="K281" s="8">
        <f>VLOOKUP(InputData[[#This Row],[PRODUCT ID]],MasterData[],6)</f>
        <v>146.72</v>
      </c>
      <c r="L281" s="8">
        <f>InputData[[#This Row],[QUANTITY]]*InputData[[#This Row],[BUYING PRIZE]]</f>
        <v>784</v>
      </c>
      <c r="M281" s="8">
        <f>InputData[[#This Row],[QUANTITY]]*InputData[[#This Row],[SELLING PRICE]]*(1-InputData[[#This Row],[DISCOUNT %]])</f>
        <v>1027.04</v>
      </c>
      <c r="N281" s="8">
        <f>InputData[[#This Row],[Total Selling Value]]-InputData[[#This Row],[Total Buying Value]]</f>
        <v>243.03999999999996</v>
      </c>
      <c r="O281">
        <f>DAY(InputData[[#This Row],[DATE]])</f>
        <v>20</v>
      </c>
      <c r="P281" t="str">
        <f>TEXT(InputData[[#This Row],[DATE]],"mmm")</f>
        <v>Jan</v>
      </c>
      <c r="Q281">
        <f>YEAR(InputData[[#This Row],[DATE]])</f>
        <v>2022</v>
      </c>
    </row>
    <row r="282" spans="1:17" x14ac:dyDescent="0.2">
      <c r="A282" s="3">
        <v>44583</v>
      </c>
      <c r="B282" s="4" t="s">
        <v>6</v>
      </c>
      <c r="C282" s="5">
        <v>6</v>
      </c>
      <c r="D282" s="5" t="s">
        <v>106</v>
      </c>
      <c r="E282" s="5" t="s">
        <v>107</v>
      </c>
      <c r="F282" s="6">
        <v>0</v>
      </c>
      <c r="G282" t="str">
        <f>VLOOKUP(InputData[[#This Row],[PRODUCT ID]],MasterData[],2)</f>
        <v>Product01</v>
      </c>
      <c r="H282" t="str">
        <f>VLOOKUP(InputData[[#This Row],[PRODUCT ID]],MasterData[],3)</f>
        <v>Category01</v>
      </c>
      <c r="I282" t="str">
        <f>VLOOKUP(InputData[[#This Row],[PRODUCT ID]],MasterData[],4)</f>
        <v>Kg</v>
      </c>
      <c r="J282" s="8">
        <f>VLOOKUP(InputData[[#This Row],[PRODUCT ID]],MasterData[],5)</f>
        <v>98</v>
      </c>
      <c r="K282" s="8">
        <f>VLOOKUP(InputData[[#This Row],[PRODUCT ID]],MasterData[],6)</f>
        <v>103.88</v>
      </c>
      <c r="L282" s="8">
        <f>InputData[[#This Row],[QUANTITY]]*InputData[[#This Row],[BUYING PRIZE]]</f>
        <v>588</v>
      </c>
      <c r="M282" s="8">
        <f>InputData[[#This Row],[QUANTITY]]*InputData[[#This Row],[SELLING PRICE]]*(1-InputData[[#This Row],[DISCOUNT %]])</f>
        <v>623.28</v>
      </c>
      <c r="N282" s="8">
        <f>InputData[[#This Row],[Total Selling Value]]-InputData[[#This Row],[Total Buying Value]]</f>
        <v>35.279999999999973</v>
      </c>
      <c r="O282">
        <f>DAY(InputData[[#This Row],[DATE]])</f>
        <v>22</v>
      </c>
      <c r="P282" t="str">
        <f>TEXT(InputData[[#This Row],[DATE]],"mmm")</f>
        <v>Jan</v>
      </c>
      <c r="Q282">
        <f>YEAR(InputData[[#This Row],[DATE]])</f>
        <v>2022</v>
      </c>
    </row>
    <row r="283" spans="1:17" x14ac:dyDescent="0.2">
      <c r="A283" s="3">
        <v>44584</v>
      </c>
      <c r="B283" s="4" t="s">
        <v>10</v>
      </c>
      <c r="C283" s="5">
        <v>5</v>
      </c>
      <c r="D283" s="5" t="s">
        <v>105</v>
      </c>
      <c r="E283" s="5" t="s">
        <v>107</v>
      </c>
      <c r="F283" s="6">
        <v>0</v>
      </c>
      <c r="G283" t="str">
        <f>VLOOKUP(InputData[[#This Row],[PRODUCT ID]],MasterData[],2)</f>
        <v>Product02</v>
      </c>
      <c r="H283" t="str">
        <f>VLOOKUP(InputData[[#This Row],[PRODUCT ID]],MasterData[],3)</f>
        <v>Category01</v>
      </c>
      <c r="I283" t="str">
        <f>VLOOKUP(InputData[[#This Row],[PRODUCT ID]],MasterData[],4)</f>
        <v>Kg</v>
      </c>
      <c r="J283" s="8">
        <f>VLOOKUP(InputData[[#This Row],[PRODUCT ID]],MasterData[],5)</f>
        <v>105</v>
      </c>
      <c r="K283" s="8">
        <f>VLOOKUP(InputData[[#This Row],[PRODUCT ID]],MasterData[],6)</f>
        <v>142.80000000000001</v>
      </c>
      <c r="L283" s="8">
        <f>InputData[[#This Row],[QUANTITY]]*InputData[[#This Row],[BUYING PRIZE]]</f>
        <v>525</v>
      </c>
      <c r="M283" s="8">
        <f>InputData[[#This Row],[QUANTITY]]*InputData[[#This Row],[SELLING PRICE]]*(1-InputData[[#This Row],[DISCOUNT %]])</f>
        <v>714</v>
      </c>
      <c r="N283" s="8">
        <f>InputData[[#This Row],[Total Selling Value]]-InputData[[#This Row],[Total Buying Value]]</f>
        <v>189</v>
      </c>
      <c r="O283">
        <f>DAY(InputData[[#This Row],[DATE]])</f>
        <v>23</v>
      </c>
      <c r="P283" t="str">
        <f>TEXT(InputData[[#This Row],[DATE]],"mmm")</f>
        <v>Jan</v>
      </c>
      <c r="Q283">
        <f>YEAR(InputData[[#This Row],[DATE]])</f>
        <v>2022</v>
      </c>
    </row>
    <row r="284" spans="1:17" x14ac:dyDescent="0.2">
      <c r="A284" s="3">
        <v>44584</v>
      </c>
      <c r="B284" s="4" t="s">
        <v>94</v>
      </c>
      <c r="C284" s="5">
        <v>8</v>
      </c>
      <c r="D284" s="5" t="s">
        <v>108</v>
      </c>
      <c r="E284" s="5" t="s">
        <v>106</v>
      </c>
      <c r="F284" s="6">
        <v>0</v>
      </c>
      <c r="G284" t="str">
        <f>VLOOKUP(InputData[[#This Row],[PRODUCT ID]],MasterData[],2)</f>
        <v>Product42</v>
      </c>
      <c r="H284" t="str">
        <f>VLOOKUP(InputData[[#This Row],[PRODUCT ID]],MasterData[],3)</f>
        <v>Category05</v>
      </c>
      <c r="I284" t="str">
        <f>VLOOKUP(InputData[[#This Row],[PRODUCT ID]],MasterData[],4)</f>
        <v>Ft</v>
      </c>
      <c r="J284" s="8">
        <f>VLOOKUP(InputData[[#This Row],[PRODUCT ID]],MasterData[],5)</f>
        <v>120</v>
      </c>
      <c r="K284" s="8">
        <f>VLOOKUP(InputData[[#This Row],[PRODUCT ID]],MasterData[],6)</f>
        <v>162</v>
      </c>
      <c r="L284" s="8">
        <f>InputData[[#This Row],[QUANTITY]]*InputData[[#This Row],[BUYING PRIZE]]</f>
        <v>960</v>
      </c>
      <c r="M284" s="8">
        <f>InputData[[#This Row],[QUANTITY]]*InputData[[#This Row],[SELLING PRICE]]*(1-InputData[[#This Row],[DISCOUNT %]])</f>
        <v>1296</v>
      </c>
      <c r="N284" s="8">
        <f>InputData[[#This Row],[Total Selling Value]]-InputData[[#This Row],[Total Buying Value]]</f>
        <v>336</v>
      </c>
      <c r="O284">
        <f>DAY(InputData[[#This Row],[DATE]])</f>
        <v>23</v>
      </c>
      <c r="P284" t="str">
        <f>TEXT(InputData[[#This Row],[DATE]],"mmm")</f>
        <v>Jan</v>
      </c>
      <c r="Q284">
        <f>YEAR(InputData[[#This Row],[DATE]])</f>
        <v>2022</v>
      </c>
    </row>
    <row r="285" spans="1:17" x14ac:dyDescent="0.2">
      <c r="A285" s="3">
        <v>44585</v>
      </c>
      <c r="B285" s="4" t="s">
        <v>69</v>
      </c>
      <c r="C285" s="5">
        <v>15</v>
      </c>
      <c r="D285" s="5" t="s">
        <v>106</v>
      </c>
      <c r="E285" s="5" t="s">
        <v>106</v>
      </c>
      <c r="F285" s="6">
        <v>0</v>
      </c>
      <c r="G285" t="str">
        <f>VLOOKUP(InputData[[#This Row],[PRODUCT ID]],MasterData[],2)</f>
        <v>Product30</v>
      </c>
      <c r="H285" t="str">
        <f>VLOOKUP(InputData[[#This Row],[PRODUCT ID]],MasterData[],3)</f>
        <v>Category04</v>
      </c>
      <c r="I285" t="str">
        <f>VLOOKUP(InputData[[#This Row],[PRODUCT ID]],MasterData[],4)</f>
        <v>Ft</v>
      </c>
      <c r="J285" s="8">
        <f>VLOOKUP(InputData[[#This Row],[PRODUCT ID]],MasterData[],5)</f>
        <v>148</v>
      </c>
      <c r="K285" s="8">
        <f>VLOOKUP(InputData[[#This Row],[PRODUCT ID]],MasterData[],6)</f>
        <v>201.28</v>
      </c>
      <c r="L285" s="8">
        <f>InputData[[#This Row],[QUANTITY]]*InputData[[#This Row],[BUYING PRIZE]]</f>
        <v>2220</v>
      </c>
      <c r="M285" s="8">
        <f>InputData[[#This Row],[QUANTITY]]*InputData[[#This Row],[SELLING PRICE]]*(1-InputData[[#This Row],[DISCOUNT %]])</f>
        <v>3019.2</v>
      </c>
      <c r="N285" s="8">
        <f>InputData[[#This Row],[Total Selling Value]]-InputData[[#This Row],[Total Buying Value]]</f>
        <v>799.19999999999982</v>
      </c>
      <c r="O285">
        <f>DAY(InputData[[#This Row],[DATE]])</f>
        <v>24</v>
      </c>
      <c r="P285" t="str">
        <f>TEXT(InputData[[#This Row],[DATE]],"mmm")</f>
        <v>Jan</v>
      </c>
      <c r="Q285">
        <f>YEAR(InputData[[#This Row],[DATE]])</f>
        <v>2022</v>
      </c>
    </row>
    <row r="286" spans="1:17" x14ac:dyDescent="0.2">
      <c r="A286" s="3">
        <v>44586</v>
      </c>
      <c r="B286" s="4" t="s">
        <v>41</v>
      </c>
      <c r="C286" s="5">
        <v>14</v>
      </c>
      <c r="D286" s="5" t="s">
        <v>108</v>
      </c>
      <c r="E286" s="5" t="s">
        <v>107</v>
      </c>
      <c r="F286" s="6">
        <v>0</v>
      </c>
      <c r="G286" t="str">
        <f>VLOOKUP(InputData[[#This Row],[PRODUCT ID]],MasterData[],2)</f>
        <v>Product17</v>
      </c>
      <c r="H286" t="str">
        <f>VLOOKUP(InputData[[#This Row],[PRODUCT ID]],MasterData[],3)</f>
        <v>Category02</v>
      </c>
      <c r="I286" t="str">
        <f>VLOOKUP(InputData[[#This Row],[PRODUCT ID]],MasterData[],4)</f>
        <v>Ft</v>
      </c>
      <c r="J286" s="8">
        <f>VLOOKUP(InputData[[#This Row],[PRODUCT ID]],MasterData[],5)</f>
        <v>134</v>
      </c>
      <c r="K286" s="8">
        <f>VLOOKUP(InputData[[#This Row],[PRODUCT ID]],MasterData[],6)</f>
        <v>156.78</v>
      </c>
      <c r="L286" s="8">
        <f>InputData[[#This Row],[QUANTITY]]*InputData[[#This Row],[BUYING PRIZE]]</f>
        <v>1876</v>
      </c>
      <c r="M286" s="8">
        <f>InputData[[#This Row],[QUANTITY]]*InputData[[#This Row],[SELLING PRICE]]*(1-InputData[[#This Row],[DISCOUNT %]])</f>
        <v>2194.92</v>
      </c>
      <c r="N286" s="8">
        <f>InputData[[#This Row],[Total Selling Value]]-InputData[[#This Row],[Total Buying Value]]</f>
        <v>318.92000000000007</v>
      </c>
      <c r="O286">
        <f>DAY(InputData[[#This Row],[DATE]])</f>
        <v>25</v>
      </c>
      <c r="P286" t="str">
        <f>TEXT(InputData[[#This Row],[DATE]],"mmm")</f>
        <v>Jan</v>
      </c>
      <c r="Q286">
        <f>YEAR(InputData[[#This Row],[DATE]])</f>
        <v>2022</v>
      </c>
    </row>
    <row r="287" spans="1:17" x14ac:dyDescent="0.2">
      <c r="A287" s="3">
        <v>44589</v>
      </c>
      <c r="B287" s="4" t="s">
        <v>39</v>
      </c>
      <c r="C287" s="5">
        <v>11</v>
      </c>
      <c r="D287" s="5" t="s">
        <v>108</v>
      </c>
      <c r="E287" s="5" t="s">
        <v>106</v>
      </c>
      <c r="F287" s="6">
        <v>0</v>
      </c>
      <c r="G287" t="str">
        <f>VLOOKUP(InputData[[#This Row],[PRODUCT ID]],MasterData[],2)</f>
        <v>Product16</v>
      </c>
      <c r="H287" t="str">
        <f>VLOOKUP(InputData[[#This Row],[PRODUCT ID]],MasterData[],3)</f>
        <v>Category02</v>
      </c>
      <c r="I287" t="str">
        <f>VLOOKUP(InputData[[#This Row],[PRODUCT ID]],MasterData[],4)</f>
        <v>No.</v>
      </c>
      <c r="J287" s="8">
        <f>VLOOKUP(InputData[[#This Row],[PRODUCT ID]],MasterData[],5)</f>
        <v>13</v>
      </c>
      <c r="K287" s="8">
        <f>VLOOKUP(InputData[[#This Row],[PRODUCT ID]],MasterData[],6)</f>
        <v>16.64</v>
      </c>
      <c r="L287" s="8">
        <f>InputData[[#This Row],[QUANTITY]]*InputData[[#This Row],[BUYING PRIZE]]</f>
        <v>143</v>
      </c>
      <c r="M287" s="8">
        <f>InputData[[#This Row],[QUANTITY]]*InputData[[#This Row],[SELLING PRICE]]*(1-InputData[[#This Row],[DISCOUNT %]])</f>
        <v>183.04000000000002</v>
      </c>
      <c r="N287" s="8">
        <f>InputData[[#This Row],[Total Selling Value]]-InputData[[#This Row],[Total Buying Value]]</f>
        <v>40.04000000000002</v>
      </c>
      <c r="O287">
        <f>DAY(InputData[[#This Row],[DATE]])</f>
        <v>28</v>
      </c>
      <c r="P287" t="str">
        <f>TEXT(InputData[[#This Row],[DATE]],"mmm")</f>
        <v>Jan</v>
      </c>
      <c r="Q287">
        <f>YEAR(InputData[[#This Row],[DATE]])</f>
        <v>2022</v>
      </c>
    </row>
    <row r="288" spans="1:17" x14ac:dyDescent="0.2">
      <c r="A288" s="3">
        <v>44592</v>
      </c>
      <c r="B288" s="4" t="s">
        <v>54</v>
      </c>
      <c r="C288" s="5">
        <v>6</v>
      </c>
      <c r="D288" s="5" t="s">
        <v>106</v>
      </c>
      <c r="E288" s="5" t="s">
        <v>107</v>
      </c>
      <c r="F288" s="6">
        <v>0</v>
      </c>
      <c r="G288" t="str">
        <f>VLOOKUP(InputData[[#This Row],[PRODUCT ID]],MasterData[],2)</f>
        <v>Product23</v>
      </c>
      <c r="H288" t="str">
        <f>VLOOKUP(InputData[[#This Row],[PRODUCT ID]],MasterData[],3)</f>
        <v>Category03</v>
      </c>
      <c r="I288" t="str">
        <f>VLOOKUP(InputData[[#This Row],[PRODUCT ID]],MasterData[],4)</f>
        <v>Ft</v>
      </c>
      <c r="J288" s="8">
        <f>VLOOKUP(InputData[[#This Row],[PRODUCT ID]],MasterData[],5)</f>
        <v>141</v>
      </c>
      <c r="K288" s="8">
        <f>VLOOKUP(InputData[[#This Row],[PRODUCT ID]],MasterData[],6)</f>
        <v>149.46</v>
      </c>
      <c r="L288" s="8">
        <f>InputData[[#This Row],[QUANTITY]]*InputData[[#This Row],[BUYING PRIZE]]</f>
        <v>846</v>
      </c>
      <c r="M288" s="8">
        <f>InputData[[#This Row],[QUANTITY]]*InputData[[#This Row],[SELLING PRICE]]*(1-InputData[[#This Row],[DISCOUNT %]])</f>
        <v>896.76</v>
      </c>
      <c r="N288" s="8">
        <f>InputData[[#This Row],[Total Selling Value]]-InputData[[#This Row],[Total Buying Value]]</f>
        <v>50.759999999999991</v>
      </c>
      <c r="O288">
        <f>DAY(InputData[[#This Row],[DATE]])</f>
        <v>31</v>
      </c>
      <c r="P288" t="str">
        <f>TEXT(InputData[[#This Row],[DATE]],"mmm")</f>
        <v>Jan</v>
      </c>
      <c r="Q288">
        <f>YEAR(InputData[[#This Row],[DATE]])</f>
        <v>2022</v>
      </c>
    </row>
    <row r="289" spans="1:17" x14ac:dyDescent="0.2">
      <c r="A289" s="3">
        <v>44592</v>
      </c>
      <c r="B289" s="4" t="s">
        <v>92</v>
      </c>
      <c r="C289" s="5">
        <v>9</v>
      </c>
      <c r="D289" s="5" t="s">
        <v>108</v>
      </c>
      <c r="E289" s="5" t="s">
        <v>107</v>
      </c>
      <c r="F289" s="6">
        <v>0</v>
      </c>
      <c r="G289" t="str">
        <f>VLOOKUP(InputData[[#This Row],[PRODUCT ID]],MasterData[],2)</f>
        <v>Product41</v>
      </c>
      <c r="H289" t="str">
        <f>VLOOKUP(InputData[[#This Row],[PRODUCT ID]],MasterData[],3)</f>
        <v>Category05</v>
      </c>
      <c r="I289" t="str">
        <f>VLOOKUP(InputData[[#This Row],[PRODUCT ID]],MasterData[],4)</f>
        <v>Ft</v>
      </c>
      <c r="J289" s="8">
        <f>VLOOKUP(InputData[[#This Row],[PRODUCT ID]],MasterData[],5)</f>
        <v>138</v>
      </c>
      <c r="K289" s="8">
        <f>VLOOKUP(InputData[[#This Row],[PRODUCT ID]],MasterData[],6)</f>
        <v>173.88</v>
      </c>
      <c r="L289" s="8">
        <f>InputData[[#This Row],[QUANTITY]]*InputData[[#This Row],[BUYING PRIZE]]</f>
        <v>1242</v>
      </c>
      <c r="M289" s="8">
        <f>InputData[[#This Row],[QUANTITY]]*InputData[[#This Row],[SELLING PRICE]]*(1-InputData[[#This Row],[DISCOUNT %]])</f>
        <v>1564.92</v>
      </c>
      <c r="N289" s="8">
        <f>InputData[[#This Row],[Total Selling Value]]-InputData[[#This Row],[Total Buying Value]]</f>
        <v>322.92000000000007</v>
      </c>
      <c r="O289">
        <f>DAY(InputData[[#This Row],[DATE]])</f>
        <v>31</v>
      </c>
      <c r="P289" t="str">
        <f>TEXT(InputData[[#This Row],[DATE]],"mmm")</f>
        <v>Jan</v>
      </c>
      <c r="Q289">
        <f>YEAR(InputData[[#This Row],[DATE]])</f>
        <v>2022</v>
      </c>
    </row>
    <row r="290" spans="1:17" x14ac:dyDescent="0.2">
      <c r="A290" s="3">
        <v>44593</v>
      </c>
      <c r="B290" s="4" t="s">
        <v>16</v>
      </c>
      <c r="C290" s="5">
        <v>9</v>
      </c>
      <c r="D290" s="5" t="s">
        <v>108</v>
      </c>
      <c r="E290" s="5" t="s">
        <v>107</v>
      </c>
      <c r="F290" s="6">
        <v>0</v>
      </c>
      <c r="G290" t="str">
        <f>VLOOKUP(InputData[[#This Row],[PRODUCT ID]],MasterData[],2)</f>
        <v>Product05</v>
      </c>
      <c r="H290" t="str">
        <f>VLOOKUP(InputData[[#This Row],[PRODUCT ID]],MasterData[],3)</f>
        <v>Category01</v>
      </c>
      <c r="I290" t="str">
        <f>VLOOKUP(InputData[[#This Row],[PRODUCT ID]],MasterData[],4)</f>
        <v>Ft</v>
      </c>
      <c r="J290" s="8">
        <f>VLOOKUP(InputData[[#This Row],[PRODUCT ID]],MasterData[],5)</f>
        <v>133</v>
      </c>
      <c r="K290" s="8">
        <f>VLOOKUP(InputData[[#This Row],[PRODUCT ID]],MasterData[],6)</f>
        <v>155.61000000000001</v>
      </c>
      <c r="L290" s="8">
        <f>InputData[[#This Row],[QUANTITY]]*InputData[[#This Row],[BUYING PRIZE]]</f>
        <v>1197</v>
      </c>
      <c r="M290" s="8">
        <f>InputData[[#This Row],[QUANTITY]]*InputData[[#This Row],[SELLING PRICE]]*(1-InputData[[#This Row],[DISCOUNT %]])</f>
        <v>1400.4900000000002</v>
      </c>
      <c r="N290" s="8">
        <f>InputData[[#This Row],[Total Selling Value]]-InputData[[#This Row],[Total Buying Value]]</f>
        <v>203.49000000000024</v>
      </c>
      <c r="O290">
        <f>DAY(InputData[[#This Row],[DATE]])</f>
        <v>1</v>
      </c>
      <c r="P290" t="str">
        <f>TEXT(InputData[[#This Row],[DATE]],"mmm")</f>
        <v>Feb</v>
      </c>
      <c r="Q290">
        <f>YEAR(InputData[[#This Row],[DATE]])</f>
        <v>2022</v>
      </c>
    </row>
    <row r="291" spans="1:17" x14ac:dyDescent="0.2">
      <c r="A291" s="3">
        <v>44595</v>
      </c>
      <c r="B291" s="4" t="s">
        <v>35</v>
      </c>
      <c r="C291" s="5">
        <v>8</v>
      </c>
      <c r="D291" s="5" t="s">
        <v>108</v>
      </c>
      <c r="E291" s="5" t="s">
        <v>106</v>
      </c>
      <c r="F291" s="6">
        <v>0</v>
      </c>
      <c r="G291" t="str">
        <f>VLOOKUP(InputData[[#This Row],[PRODUCT ID]],MasterData[],2)</f>
        <v>Product14</v>
      </c>
      <c r="H291" t="str">
        <f>VLOOKUP(InputData[[#This Row],[PRODUCT ID]],MasterData[],3)</f>
        <v>Category02</v>
      </c>
      <c r="I291" t="str">
        <f>VLOOKUP(InputData[[#This Row],[PRODUCT ID]],MasterData[],4)</f>
        <v>Kg</v>
      </c>
      <c r="J291" s="8">
        <f>VLOOKUP(InputData[[#This Row],[PRODUCT ID]],MasterData[],5)</f>
        <v>112</v>
      </c>
      <c r="K291" s="8">
        <f>VLOOKUP(InputData[[#This Row],[PRODUCT ID]],MasterData[],6)</f>
        <v>146.72</v>
      </c>
      <c r="L291" s="8">
        <f>InputData[[#This Row],[QUANTITY]]*InputData[[#This Row],[BUYING PRIZE]]</f>
        <v>896</v>
      </c>
      <c r="M291" s="8">
        <f>InputData[[#This Row],[QUANTITY]]*InputData[[#This Row],[SELLING PRICE]]*(1-InputData[[#This Row],[DISCOUNT %]])</f>
        <v>1173.76</v>
      </c>
      <c r="N291" s="8">
        <f>InputData[[#This Row],[Total Selling Value]]-InputData[[#This Row],[Total Buying Value]]</f>
        <v>277.76</v>
      </c>
      <c r="O291">
        <f>DAY(InputData[[#This Row],[DATE]])</f>
        <v>3</v>
      </c>
      <c r="P291" t="str">
        <f>TEXT(InputData[[#This Row],[DATE]],"mmm")</f>
        <v>Feb</v>
      </c>
      <c r="Q291">
        <f>YEAR(InputData[[#This Row],[DATE]])</f>
        <v>2022</v>
      </c>
    </row>
    <row r="292" spans="1:17" x14ac:dyDescent="0.2">
      <c r="A292" s="3">
        <v>44597</v>
      </c>
      <c r="B292" s="4" t="s">
        <v>43</v>
      </c>
      <c r="C292" s="5">
        <v>6</v>
      </c>
      <c r="D292" s="5" t="s">
        <v>108</v>
      </c>
      <c r="E292" s="5" t="s">
        <v>107</v>
      </c>
      <c r="F292" s="6">
        <v>0</v>
      </c>
      <c r="G292" t="str">
        <f>VLOOKUP(InputData[[#This Row],[PRODUCT ID]],MasterData[],2)</f>
        <v>Product18</v>
      </c>
      <c r="H292" t="str">
        <f>VLOOKUP(InputData[[#This Row],[PRODUCT ID]],MasterData[],3)</f>
        <v>Category02</v>
      </c>
      <c r="I292" t="str">
        <f>VLOOKUP(InputData[[#This Row],[PRODUCT ID]],MasterData[],4)</f>
        <v>No.</v>
      </c>
      <c r="J292" s="8">
        <f>VLOOKUP(InputData[[#This Row],[PRODUCT ID]],MasterData[],5)</f>
        <v>37</v>
      </c>
      <c r="K292" s="8">
        <f>VLOOKUP(InputData[[#This Row],[PRODUCT ID]],MasterData[],6)</f>
        <v>49.21</v>
      </c>
      <c r="L292" s="8">
        <f>InputData[[#This Row],[QUANTITY]]*InputData[[#This Row],[BUYING PRIZE]]</f>
        <v>222</v>
      </c>
      <c r="M292" s="8">
        <f>InputData[[#This Row],[QUANTITY]]*InputData[[#This Row],[SELLING PRICE]]*(1-InputData[[#This Row],[DISCOUNT %]])</f>
        <v>295.26</v>
      </c>
      <c r="N292" s="8">
        <f>InputData[[#This Row],[Total Selling Value]]-InputData[[#This Row],[Total Buying Value]]</f>
        <v>73.259999999999991</v>
      </c>
      <c r="O292">
        <f>DAY(InputData[[#This Row],[DATE]])</f>
        <v>5</v>
      </c>
      <c r="P292" t="str">
        <f>TEXT(InputData[[#This Row],[DATE]],"mmm")</f>
        <v>Feb</v>
      </c>
      <c r="Q292">
        <f>YEAR(InputData[[#This Row],[DATE]])</f>
        <v>2022</v>
      </c>
    </row>
    <row r="293" spans="1:17" x14ac:dyDescent="0.2">
      <c r="A293" s="3">
        <v>44598</v>
      </c>
      <c r="B293" s="4" t="s">
        <v>10</v>
      </c>
      <c r="C293" s="5">
        <v>6</v>
      </c>
      <c r="D293" s="5" t="s">
        <v>108</v>
      </c>
      <c r="E293" s="5" t="s">
        <v>107</v>
      </c>
      <c r="F293" s="6">
        <v>0</v>
      </c>
      <c r="G293" t="str">
        <f>VLOOKUP(InputData[[#This Row],[PRODUCT ID]],MasterData[],2)</f>
        <v>Product02</v>
      </c>
      <c r="H293" t="str">
        <f>VLOOKUP(InputData[[#This Row],[PRODUCT ID]],MasterData[],3)</f>
        <v>Category01</v>
      </c>
      <c r="I293" t="str">
        <f>VLOOKUP(InputData[[#This Row],[PRODUCT ID]],MasterData[],4)</f>
        <v>Kg</v>
      </c>
      <c r="J293" s="8">
        <f>VLOOKUP(InputData[[#This Row],[PRODUCT ID]],MasterData[],5)</f>
        <v>105</v>
      </c>
      <c r="K293" s="8">
        <f>VLOOKUP(InputData[[#This Row],[PRODUCT ID]],MasterData[],6)</f>
        <v>142.80000000000001</v>
      </c>
      <c r="L293" s="8">
        <f>InputData[[#This Row],[QUANTITY]]*InputData[[#This Row],[BUYING PRIZE]]</f>
        <v>630</v>
      </c>
      <c r="M293" s="8">
        <f>InputData[[#This Row],[QUANTITY]]*InputData[[#This Row],[SELLING PRICE]]*(1-InputData[[#This Row],[DISCOUNT %]])</f>
        <v>856.80000000000007</v>
      </c>
      <c r="N293" s="8">
        <f>InputData[[#This Row],[Total Selling Value]]-InputData[[#This Row],[Total Buying Value]]</f>
        <v>226.80000000000007</v>
      </c>
      <c r="O293">
        <f>DAY(InputData[[#This Row],[DATE]])</f>
        <v>6</v>
      </c>
      <c r="P293" t="str">
        <f>TEXT(InputData[[#This Row],[DATE]],"mmm")</f>
        <v>Feb</v>
      </c>
      <c r="Q293">
        <f>YEAR(InputData[[#This Row],[DATE]])</f>
        <v>2022</v>
      </c>
    </row>
    <row r="294" spans="1:17" x14ac:dyDescent="0.2">
      <c r="A294" s="3">
        <v>44600</v>
      </c>
      <c r="B294" s="4" t="s">
        <v>16</v>
      </c>
      <c r="C294" s="5">
        <v>11</v>
      </c>
      <c r="D294" s="5" t="s">
        <v>106</v>
      </c>
      <c r="E294" s="5" t="s">
        <v>107</v>
      </c>
      <c r="F294" s="6">
        <v>0</v>
      </c>
      <c r="G294" t="str">
        <f>VLOOKUP(InputData[[#This Row],[PRODUCT ID]],MasterData[],2)</f>
        <v>Product05</v>
      </c>
      <c r="H294" t="str">
        <f>VLOOKUP(InputData[[#This Row],[PRODUCT ID]],MasterData[],3)</f>
        <v>Category01</v>
      </c>
      <c r="I294" t="str">
        <f>VLOOKUP(InputData[[#This Row],[PRODUCT ID]],MasterData[],4)</f>
        <v>Ft</v>
      </c>
      <c r="J294" s="8">
        <f>VLOOKUP(InputData[[#This Row],[PRODUCT ID]],MasterData[],5)</f>
        <v>133</v>
      </c>
      <c r="K294" s="8">
        <f>VLOOKUP(InputData[[#This Row],[PRODUCT ID]],MasterData[],6)</f>
        <v>155.61000000000001</v>
      </c>
      <c r="L294" s="8">
        <f>InputData[[#This Row],[QUANTITY]]*InputData[[#This Row],[BUYING PRIZE]]</f>
        <v>1463</v>
      </c>
      <c r="M294" s="8">
        <f>InputData[[#This Row],[QUANTITY]]*InputData[[#This Row],[SELLING PRICE]]*(1-InputData[[#This Row],[DISCOUNT %]])</f>
        <v>1711.71</v>
      </c>
      <c r="N294" s="8">
        <f>InputData[[#This Row],[Total Selling Value]]-InputData[[#This Row],[Total Buying Value]]</f>
        <v>248.71000000000004</v>
      </c>
      <c r="O294">
        <f>DAY(InputData[[#This Row],[DATE]])</f>
        <v>8</v>
      </c>
      <c r="P294" t="str">
        <f>TEXT(InputData[[#This Row],[DATE]],"mmm")</f>
        <v>Feb</v>
      </c>
      <c r="Q294">
        <f>YEAR(InputData[[#This Row],[DATE]])</f>
        <v>2022</v>
      </c>
    </row>
    <row r="295" spans="1:17" x14ac:dyDescent="0.2">
      <c r="A295" s="3">
        <v>44600</v>
      </c>
      <c r="B295" s="4" t="s">
        <v>14</v>
      </c>
      <c r="C295" s="5">
        <v>3</v>
      </c>
      <c r="D295" s="5" t="s">
        <v>106</v>
      </c>
      <c r="E295" s="5" t="s">
        <v>107</v>
      </c>
      <c r="F295" s="6">
        <v>0</v>
      </c>
      <c r="G295" t="str">
        <f>VLOOKUP(InputData[[#This Row],[PRODUCT ID]],MasterData[],2)</f>
        <v>Product04</v>
      </c>
      <c r="H295" t="str">
        <f>VLOOKUP(InputData[[#This Row],[PRODUCT ID]],MasterData[],3)</f>
        <v>Category01</v>
      </c>
      <c r="I295" t="str">
        <f>VLOOKUP(InputData[[#This Row],[PRODUCT ID]],MasterData[],4)</f>
        <v>Lt</v>
      </c>
      <c r="J295" s="8">
        <f>VLOOKUP(InputData[[#This Row],[PRODUCT ID]],MasterData[],5)</f>
        <v>44</v>
      </c>
      <c r="K295" s="8">
        <f>VLOOKUP(InputData[[#This Row],[PRODUCT ID]],MasterData[],6)</f>
        <v>48.84</v>
      </c>
      <c r="L295" s="8">
        <f>InputData[[#This Row],[QUANTITY]]*InputData[[#This Row],[BUYING PRIZE]]</f>
        <v>132</v>
      </c>
      <c r="M295" s="8">
        <f>InputData[[#This Row],[QUANTITY]]*InputData[[#This Row],[SELLING PRICE]]*(1-InputData[[#This Row],[DISCOUNT %]])</f>
        <v>146.52000000000001</v>
      </c>
      <c r="N295" s="8">
        <f>InputData[[#This Row],[Total Selling Value]]-InputData[[#This Row],[Total Buying Value]]</f>
        <v>14.52000000000001</v>
      </c>
      <c r="O295">
        <f>DAY(InputData[[#This Row],[DATE]])</f>
        <v>8</v>
      </c>
      <c r="P295" t="str">
        <f>TEXT(InputData[[#This Row],[DATE]],"mmm")</f>
        <v>Feb</v>
      </c>
      <c r="Q295">
        <f>YEAR(InputData[[#This Row],[DATE]])</f>
        <v>2022</v>
      </c>
    </row>
    <row r="296" spans="1:17" x14ac:dyDescent="0.2">
      <c r="A296" s="3">
        <v>44601</v>
      </c>
      <c r="B296" s="4" t="s">
        <v>73</v>
      </c>
      <c r="C296" s="5">
        <v>14</v>
      </c>
      <c r="D296" s="5" t="s">
        <v>106</v>
      </c>
      <c r="E296" s="5" t="s">
        <v>106</v>
      </c>
      <c r="F296" s="6">
        <v>0</v>
      </c>
      <c r="G296" t="str">
        <f>VLOOKUP(InputData[[#This Row],[PRODUCT ID]],MasterData[],2)</f>
        <v>Product32</v>
      </c>
      <c r="H296" t="str">
        <f>VLOOKUP(InputData[[#This Row],[PRODUCT ID]],MasterData[],3)</f>
        <v>Category04</v>
      </c>
      <c r="I296" t="str">
        <f>VLOOKUP(InputData[[#This Row],[PRODUCT ID]],MasterData[],4)</f>
        <v>Kg</v>
      </c>
      <c r="J296" s="8">
        <f>VLOOKUP(InputData[[#This Row],[PRODUCT ID]],MasterData[],5)</f>
        <v>89</v>
      </c>
      <c r="K296" s="8">
        <f>VLOOKUP(InputData[[#This Row],[PRODUCT ID]],MasterData[],6)</f>
        <v>117.48</v>
      </c>
      <c r="L296" s="8">
        <f>InputData[[#This Row],[QUANTITY]]*InputData[[#This Row],[BUYING PRIZE]]</f>
        <v>1246</v>
      </c>
      <c r="M296" s="8">
        <f>InputData[[#This Row],[QUANTITY]]*InputData[[#This Row],[SELLING PRICE]]*(1-InputData[[#This Row],[DISCOUNT %]])</f>
        <v>1644.72</v>
      </c>
      <c r="N296" s="8">
        <f>InputData[[#This Row],[Total Selling Value]]-InputData[[#This Row],[Total Buying Value]]</f>
        <v>398.72</v>
      </c>
      <c r="O296">
        <f>DAY(InputData[[#This Row],[DATE]])</f>
        <v>9</v>
      </c>
      <c r="P296" t="str">
        <f>TEXT(InputData[[#This Row],[DATE]],"mmm")</f>
        <v>Feb</v>
      </c>
      <c r="Q296">
        <f>YEAR(InputData[[#This Row],[DATE]])</f>
        <v>2022</v>
      </c>
    </row>
    <row r="297" spans="1:17" x14ac:dyDescent="0.2">
      <c r="A297" s="3">
        <v>44604</v>
      </c>
      <c r="B297" s="4" t="s">
        <v>26</v>
      </c>
      <c r="C297" s="5">
        <v>13</v>
      </c>
      <c r="D297" s="5" t="s">
        <v>108</v>
      </c>
      <c r="E297" s="5" t="s">
        <v>107</v>
      </c>
      <c r="F297" s="6">
        <v>0</v>
      </c>
      <c r="G297" t="str">
        <f>VLOOKUP(InputData[[#This Row],[PRODUCT ID]],MasterData[],2)</f>
        <v>Product10</v>
      </c>
      <c r="H297" t="str">
        <f>VLOOKUP(InputData[[#This Row],[PRODUCT ID]],MasterData[],3)</f>
        <v>Category02</v>
      </c>
      <c r="I297" t="str">
        <f>VLOOKUP(InputData[[#This Row],[PRODUCT ID]],MasterData[],4)</f>
        <v>Ft</v>
      </c>
      <c r="J297" s="8">
        <f>VLOOKUP(InputData[[#This Row],[PRODUCT ID]],MasterData[],5)</f>
        <v>148</v>
      </c>
      <c r="K297" s="8">
        <f>VLOOKUP(InputData[[#This Row],[PRODUCT ID]],MasterData[],6)</f>
        <v>164.28</v>
      </c>
      <c r="L297" s="8">
        <f>InputData[[#This Row],[QUANTITY]]*InputData[[#This Row],[BUYING PRIZE]]</f>
        <v>1924</v>
      </c>
      <c r="M297" s="8">
        <f>InputData[[#This Row],[QUANTITY]]*InputData[[#This Row],[SELLING PRICE]]*(1-InputData[[#This Row],[DISCOUNT %]])</f>
        <v>2135.64</v>
      </c>
      <c r="N297" s="8">
        <f>InputData[[#This Row],[Total Selling Value]]-InputData[[#This Row],[Total Buying Value]]</f>
        <v>211.63999999999987</v>
      </c>
      <c r="O297">
        <f>DAY(InputData[[#This Row],[DATE]])</f>
        <v>12</v>
      </c>
      <c r="P297" t="str">
        <f>TEXT(InputData[[#This Row],[DATE]],"mmm")</f>
        <v>Feb</v>
      </c>
      <c r="Q297">
        <f>YEAR(InputData[[#This Row],[DATE]])</f>
        <v>2022</v>
      </c>
    </row>
    <row r="298" spans="1:17" x14ac:dyDescent="0.2">
      <c r="A298" s="3">
        <v>44606</v>
      </c>
      <c r="B298" s="4" t="s">
        <v>60</v>
      </c>
      <c r="C298" s="5">
        <v>8</v>
      </c>
      <c r="D298" s="5" t="s">
        <v>106</v>
      </c>
      <c r="E298" s="5" t="s">
        <v>107</v>
      </c>
      <c r="F298" s="6">
        <v>0</v>
      </c>
      <c r="G298" t="str">
        <f>VLOOKUP(InputData[[#This Row],[PRODUCT ID]],MasterData[],2)</f>
        <v>Product26</v>
      </c>
      <c r="H298" t="str">
        <f>VLOOKUP(InputData[[#This Row],[PRODUCT ID]],MasterData[],3)</f>
        <v>Category04</v>
      </c>
      <c r="I298" t="str">
        <f>VLOOKUP(InputData[[#This Row],[PRODUCT ID]],MasterData[],4)</f>
        <v>No.</v>
      </c>
      <c r="J298" s="8">
        <f>VLOOKUP(InputData[[#This Row],[PRODUCT ID]],MasterData[],5)</f>
        <v>18</v>
      </c>
      <c r="K298" s="8">
        <f>VLOOKUP(InputData[[#This Row],[PRODUCT ID]],MasterData[],6)</f>
        <v>24.66</v>
      </c>
      <c r="L298" s="8">
        <f>InputData[[#This Row],[QUANTITY]]*InputData[[#This Row],[BUYING PRIZE]]</f>
        <v>144</v>
      </c>
      <c r="M298" s="8">
        <f>InputData[[#This Row],[QUANTITY]]*InputData[[#This Row],[SELLING PRICE]]*(1-InputData[[#This Row],[DISCOUNT %]])</f>
        <v>197.28</v>
      </c>
      <c r="N298" s="8">
        <f>InputData[[#This Row],[Total Selling Value]]-InputData[[#This Row],[Total Buying Value]]</f>
        <v>53.28</v>
      </c>
      <c r="O298">
        <f>DAY(InputData[[#This Row],[DATE]])</f>
        <v>14</v>
      </c>
      <c r="P298" t="str">
        <f>TEXT(InputData[[#This Row],[DATE]],"mmm")</f>
        <v>Feb</v>
      </c>
      <c r="Q298">
        <f>YEAR(InputData[[#This Row],[DATE]])</f>
        <v>2022</v>
      </c>
    </row>
    <row r="299" spans="1:17" x14ac:dyDescent="0.2">
      <c r="A299" s="3">
        <v>44606</v>
      </c>
      <c r="B299" s="4" t="s">
        <v>65</v>
      </c>
      <c r="C299" s="5">
        <v>3</v>
      </c>
      <c r="D299" s="5" t="s">
        <v>108</v>
      </c>
      <c r="E299" s="5" t="s">
        <v>107</v>
      </c>
      <c r="F299" s="6">
        <v>0</v>
      </c>
      <c r="G299" t="str">
        <f>VLOOKUP(InputData[[#This Row],[PRODUCT ID]],MasterData[],2)</f>
        <v>Product28</v>
      </c>
      <c r="H299" t="str">
        <f>VLOOKUP(InputData[[#This Row],[PRODUCT ID]],MasterData[],3)</f>
        <v>Category04</v>
      </c>
      <c r="I299" t="str">
        <f>VLOOKUP(InputData[[#This Row],[PRODUCT ID]],MasterData[],4)</f>
        <v>No.</v>
      </c>
      <c r="J299" s="8">
        <f>VLOOKUP(InputData[[#This Row],[PRODUCT ID]],MasterData[],5)</f>
        <v>37</v>
      </c>
      <c r="K299" s="8">
        <f>VLOOKUP(InputData[[#This Row],[PRODUCT ID]],MasterData[],6)</f>
        <v>41.81</v>
      </c>
      <c r="L299" s="8">
        <f>InputData[[#This Row],[QUANTITY]]*InputData[[#This Row],[BUYING PRIZE]]</f>
        <v>111</v>
      </c>
      <c r="M299" s="8">
        <f>InputData[[#This Row],[QUANTITY]]*InputData[[#This Row],[SELLING PRICE]]*(1-InputData[[#This Row],[DISCOUNT %]])</f>
        <v>125.43</v>
      </c>
      <c r="N299" s="8">
        <f>InputData[[#This Row],[Total Selling Value]]-InputData[[#This Row],[Total Buying Value]]</f>
        <v>14.430000000000007</v>
      </c>
      <c r="O299">
        <f>DAY(InputData[[#This Row],[DATE]])</f>
        <v>14</v>
      </c>
      <c r="P299" t="str">
        <f>TEXT(InputData[[#This Row],[DATE]],"mmm")</f>
        <v>Feb</v>
      </c>
      <c r="Q299">
        <f>YEAR(InputData[[#This Row],[DATE]])</f>
        <v>2022</v>
      </c>
    </row>
    <row r="300" spans="1:17" x14ac:dyDescent="0.2">
      <c r="A300" s="3">
        <v>44608</v>
      </c>
      <c r="B300" s="4" t="s">
        <v>73</v>
      </c>
      <c r="C300" s="5">
        <v>1</v>
      </c>
      <c r="D300" s="5" t="s">
        <v>106</v>
      </c>
      <c r="E300" s="5" t="s">
        <v>107</v>
      </c>
      <c r="F300" s="6">
        <v>0</v>
      </c>
      <c r="G300" t="str">
        <f>VLOOKUP(InputData[[#This Row],[PRODUCT ID]],MasterData[],2)</f>
        <v>Product32</v>
      </c>
      <c r="H300" t="str">
        <f>VLOOKUP(InputData[[#This Row],[PRODUCT ID]],MasterData[],3)</f>
        <v>Category04</v>
      </c>
      <c r="I300" t="str">
        <f>VLOOKUP(InputData[[#This Row],[PRODUCT ID]],MasterData[],4)</f>
        <v>Kg</v>
      </c>
      <c r="J300" s="8">
        <f>VLOOKUP(InputData[[#This Row],[PRODUCT ID]],MasterData[],5)</f>
        <v>89</v>
      </c>
      <c r="K300" s="8">
        <f>VLOOKUP(InputData[[#This Row],[PRODUCT ID]],MasterData[],6)</f>
        <v>117.48</v>
      </c>
      <c r="L300" s="8">
        <f>InputData[[#This Row],[QUANTITY]]*InputData[[#This Row],[BUYING PRIZE]]</f>
        <v>89</v>
      </c>
      <c r="M300" s="8">
        <f>InputData[[#This Row],[QUANTITY]]*InputData[[#This Row],[SELLING PRICE]]*(1-InputData[[#This Row],[DISCOUNT %]])</f>
        <v>117.48</v>
      </c>
      <c r="N300" s="8">
        <f>InputData[[#This Row],[Total Selling Value]]-InputData[[#This Row],[Total Buying Value]]</f>
        <v>28.480000000000004</v>
      </c>
      <c r="O300">
        <f>DAY(InputData[[#This Row],[DATE]])</f>
        <v>16</v>
      </c>
      <c r="P300" t="str">
        <f>TEXT(InputData[[#This Row],[DATE]],"mmm")</f>
        <v>Feb</v>
      </c>
      <c r="Q300">
        <f>YEAR(InputData[[#This Row],[DATE]])</f>
        <v>2022</v>
      </c>
    </row>
    <row r="301" spans="1:17" x14ac:dyDescent="0.2">
      <c r="A301" s="3">
        <v>44611</v>
      </c>
      <c r="B301" s="4" t="s">
        <v>10</v>
      </c>
      <c r="C301" s="5">
        <v>13</v>
      </c>
      <c r="D301" s="5" t="s">
        <v>106</v>
      </c>
      <c r="E301" s="5" t="s">
        <v>107</v>
      </c>
      <c r="F301" s="6">
        <v>0</v>
      </c>
      <c r="G301" t="str">
        <f>VLOOKUP(InputData[[#This Row],[PRODUCT ID]],MasterData[],2)</f>
        <v>Product02</v>
      </c>
      <c r="H301" t="str">
        <f>VLOOKUP(InputData[[#This Row],[PRODUCT ID]],MasterData[],3)</f>
        <v>Category01</v>
      </c>
      <c r="I301" t="str">
        <f>VLOOKUP(InputData[[#This Row],[PRODUCT ID]],MasterData[],4)</f>
        <v>Kg</v>
      </c>
      <c r="J301" s="8">
        <f>VLOOKUP(InputData[[#This Row],[PRODUCT ID]],MasterData[],5)</f>
        <v>105</v>
      </c>
      <c r="K301" s="8">
        <f>VLOOKUP(InputData[[#This Row],[PRODUCT ID]],MasterData[],6)</f>
        <v>142.80000000000001</v>
      </c>
      <c r="L301" s="8">
        <f>InputData[[#This Row],[QUANTITY]]*InputData[[#This Row],[BUYING PRIZE]]</f>
        <v>1365</v>
      </c>
      <c r="M301" s="8">
        <f>InputData[[#This Row],[QUANTITY]]*InputData[[#This Row],[SELLING PRICE]]*(1-InputData[[#This Row],[DISCOUNT %]])</f>
        <v>1856.4</v>
      </c>
      <c r="N301" s="8">
        <f>InputData[[#This Row],[Total Selling Value]]-InputData[[#This Row],[Total Buying Value]]</f>
        <v>491.40000000000009</v>
      </c>
      <c r="O301">
        <f>DAY(InputData[[#This Row],[DATE]])</f>
        <v>19</v>
      </c>
      <c r="P301" t="str">
        <f>TEXT(InputData[[#This Row],[DATE]],"mmm")</f>
        <v>Feb</v>
      </c>
      <c r="Q301">
        <f>YEAR(InputData[[#This Row],[DATE]])</f>
        <v>2022</v>
      </c>
    </row>
    <row r="302" spans="1:17" x14ac:dyDescent="0.2">
      <c r="A302" s="3">
        <v>44612</v>
      </c>
      <c r="B302" s="4" t="s">
        <v>31</v>
      </c>
      <c r="C302" s="5">
        <v>6</v>
      </c>
      <c r="D302" s="5" t="s">
        <v>108</v>
      </c>
      <c r="E302" s="5" t="s">
        <v>107</v>
      </c>
      <c r="F302" s="6">
        <v>0</v>
      </c>
      <c r="G302" t="str">
        <f>VLOOKUP(InputData[[#This Row],[PRODUCT ID]],MasterData[],2)</f>
        <v>Product12</v>
      </c>
      <c r="H302" t="str">
        <f>VLOOKUP(InputData[[#This Row],[PRODUCT ID]],MasterData[],3)</f>
        <v>Category02</v>
      </c>
      <c r="I302" t="str">
        <f>VLOOKUP(InputData[[#This Row],[PRODUCT ID]],MasterData[],4)</f>
        <v>Kg</v>
      </c>
      <c r="J302" s="8">
        <f>VLOOKUP(InputData[[#This Row],[PRODUCT ID]],MasterData[],5)</f>
        <v>73</v>
      </c>
      <c r="K302" s="8">
        <f>VLOOKUP(InputData[[#This Row],[PRODUCT ID]],MasterData[],6)</f>
        <v>94.17</v>
      </c>
      <c r="L302" s="8">
        <f>InputData[[#This Row],[QUANTITY]]*InputData[[#This Row],[BUYING PRIZE]]</f>
        <v>438</v>
      </c>
      <c r="M302" s="8">
        <f>InputData[[#This Row],[QUANTITY]]*InputData[[#This Row],[SELLING PRICE]]*(1-InputData[[#This Row],[DISCOUNT %]])</f>
        <v>565.02</v>
      </c>
      <c r="N302" s="8">
        <f>InputData[[#This Row],[Total Selling Value]]-InputData[[#This Row],[Total Buying Value]]</f>
        <v>127.01999999999998</v>
      </c>
      <c r="O302">
        <f>DAY(InputData[[#This Row],[DATE]])</f>
        <v>20</v>
      </c>
      <c r="P302" t="str">
        <f>TEXT(InputData[[#This Row],[DATE]],"mmm")</f>
        <v>Feb</v>
      </c>
      <c r="Q302">
        <f>YEAR(InputData[[#This Row],[DATE]])</f>
        <v>2022</v>
      </c>
    </row>
    <row r="303" spans="1:17" x14ac:dyDescent="0.2">
      <c r="A303" s="3">
        <v>44615</v>
      </c>
      <c r="B303" s="4" t="s">
        <v>33</v>
      </c>
      <c r="C303" s="5">
        <v>6</v>
      </c>
      <c r="D303" s="5" t="s">
        <v>106</v>
      </c>
      <c r="E303" s="5" t="s">
        <v>106</v>
      </c>
      <c r="F303" s="6">
        <v>0</v>
      </c>
      <c r="G303" t="str">
        <f>VLOOKUP(InputData[[#This Row],[PRODUCT ID]],MasterData[],2)</f>
        <v>Product13</v>
      </c>
      <c r="H303" t="str">
        <f>VLOOKUP(InputData[[#This Row],[PRODUCT ID]],MasterData[],3)</f>
        <v>Category02</v>
      </c>
      <c r="I303" t="str">
        <f>VLOOKUP(InputData[[#This Row],[PRODUCT ID]],MasterData[],4)</f>
        <v>Kg</v>
      </c>
      <c r="J303" s="8">
        <f>VLOOKUP(InputData[[#This Row],[PRODUCT ID]],MasterData[],5)</f>
        <v>112</v>
      </c>
      <c r="K303" s="8">
        <f>VLOOKUP(InputData[[#This Row],[PRODUCT ID]],MasterData[],6)</f>
        <v>122.08</v>
      </c>
      <c r="L303" s="8">
        <f>InputData[[#This Row],[QUANTITY]]*InputData[[#This Row],[BUYING PRIZE]]</f>
        <v>672</v>
      </c>
      <c r="M303" s="8">
        <f>InputData[[#This Row],[QUANTITY]]*InputData[[#This Row],[SELLING PRICE]]*(1-InputData[[#This Row],[DISCOUNT %]])</f>
        <v>732.48</v>
      </c>
      <c r="N303" s="8">
        <f>InputData[[#This Row],[Total Selling Value]]-InputData[[#This Row],[Total Buying Value]]</f>
        <v>60.480000000000018</v>
      </c>
      <c r="O303">
        <f>DAY(InputData[[#This Row],[DATE]])</f>
        <v>23</v>
      </c>
      <c r="P303" t="str">
        <f>TEXT(InputData[[#This Row],[DATE]],"mmm")</f>
        <v>Feb</v>
      </c>
      <c r="Q303">
        <f>YEAR(InputData[[#This Row],[DATE]])</f>
        <v>2022</v>
      </c>
    </row>
    <row r="304" spans="1:17" x14ac:dyDescent="0.2">
      <c r="A304" s="3">
        <v>44615</v>
      </c>
      <c r="B304" s="4" t="s">
        <v>39</v>
      </c>
      <c r="C304" s="5">
        <v>15</v>
      </c>
      <c r="D304" s="5" t="s">
        <v>106</v>
      </c>
      <c r="E304" s="5" t="s">
        <v>107</v>
      </c>
      <c r="F304" s="6">
        <v>0</v>
      </c>
      <c r="G304" t="str">
        <f>VLOOKUP(InputData[[#This Row],[PRODUCT ID]],MasterData[],2)</f>
        <v>Product16</v>
      </c>
      <c r="H304" t="str">
        <f>VLOOKUP(InputData[[#This Row],[PRODUCT ID]],MasterData[],3)</f>
        <v>Category02</v>
      </c>
      <c r="I304" t="str">
        <f>VLOOKUP(InputData[[#This Row],[PRODUCT ID]],MasterData[],4)</f>
        <v>No.</v>
      </c>
      <c r="J304" s="8">
        <f>VLOOKUP(InputData[[#This Row],[PRODUCT ID]],MasterData[],5)</f>
        <v>13</v>
      </c>
      <c r="K304" s="8">
        <f>VLOOKUP(InputData[[#This Row],[PRODUCT ID]],MasterData[],6)</f>
        <v>16.64</v>
      </c>
      <c r="L304" s="8">
        <f>InputData[[#This Row],[QUANTITY]]*InputData[[#This Row],[BUYING PRIZE]]</f>
        <v>195</v>
      </c>
      <c r="M304" s="8">
        <f>InputData[[#This Row],[QUANTITY]]*InputData[[#This Row],[SELLING PRICE]]*(1-InputData[[#This Row],[DISCOUNT %]])</f>
        <v>249.60000000000002</v>
      </c>
      <c r="N304" s="8">
        <f>InputData[[#This Row],[Total Selling Value]]-InputData[[#This Row],[Total Buying Value]]</f>
        <v>54.600000000000023</v>
      </c>
      <c r="O304">
        <f>DAY(InputData[[#This Row],[DATE]])</f>
        <v>23</v>
      </c>
      <c r="P304" t="str">
        <f>TEXT(InputData[[#This Row],[DATE]],"mmm")</f>
        <v>Feb</v>
      </c>
      <c r="Q304">
        <f>YEAR(InputData[[#This Row],[DATE]])</f>
        <v>2022</v>
      </c>
    </row>
    <row r="305" spans="1:17" x14ac:dyDescent="0.2">
      <c r="A305" s="3">
        <v>44615</v>
      </c>
      <c r="B305" s="4" t="s">
        <v>81</v>
      </c>
      <c r="C305" s="5">
        <v>8</v>
      </c>
      <c r="D305" s="5" t="s">
        <v>108</v>
      </c>
      <c r="E305" s="5" t="s">
        <v>106</v>
      </c>
      <c r="F305" s="6">
        <v>0</v>
      </c>
      <c r="G305" t="str">
        <f>VLOOKUP(InputData[[#This Row],[PRODUCT ID]],MasterData[],2)</f>
        <v>Product36</v>
      </c>
      <c r="H305" t="str">
        <f>VLOOKUP(InputData[[#This Row],[PRODUCT ID]],MasterData[],3)</f>
        <v>Category04</v>
      </c>
      <c r="I305" t="str">
        <f>VLOOKUP(InputData[[#This Row],[PRODUCT ID]],MasterData[],4)</f>
        <v>Kg</v>
      </c>
      <c r="J305" s="8">
        <f>VLOOKUP(InputData[[#This Row],[PRODUCT ID]],MasterData[],5)</f>
        <v>90</v>
      </c>
      <c r="K305" s="8">
        <f>VLOOKUP(InputData[[#This Row],[PRODUCT ID]],MasterData[],6)</f>
        <v>96.3</v>
      </c>
      <c r="L305" s="8">
        <f>InputData[[#This Row],[QUANTITY]]*InputData[[#This Row],[BUYING PRIZE]]</f>
        <v>720</v>
      </c>
      <c r="M305" s="8">
        <f>InputData[[#This Row],[QUANTITY]]*InputData[[#This Row],[SELLING PRICE]]*(1-InputData[[#This Row],[DISCOUNT %]])</f>
        <v>770.4</v>
      </c>
      <c r="N305" s="8">
        <f>InputData[[#This Row],[Total Selling Value]]-InputData[[#This Row],[Total Buying Value]]</f>
        <v>50.399999999999977</v>
      </c>
      <c r="O305">
        <f>DAY(InputData[[#This Row],[DATE]])</f>
        <v>23</v>
      </c>
      <c r="P305" t="str">
        <f>TEXT(InputData[[#This Row],[DATE]],"mmm")</f>
        <v>Feb</v>
      </c>
      <c r="Q305">
        <f>YEAR(InputData[[#This Row],[DATE]])</f>
        <v>2022</v>
      </c>
    </row>
    <row r="306" spans="1:17" x14ac:dyDescent="0.2">
      <c r="A306" s="3">
        <v>44619</v>
      </c>
      <c r="B306" s="4" t="s">
        <v>31</v>
      </c>
      <c r="C306" s="5">
        <v>7</v>
      </c>
      <c r="D306" s="5" t="s">
        <v>108</v>
      </c>
      <c r="E306" s="5" t="s">
        <v>107</v>
      </c>
      <c r="F306" s="6">
        <v>0</v>
      </c>
      <c r="G306" t="str">
        <f>VLOOKUP(InputData[[#This Row],[PRODUCT ID]],MasterData[],2)</f>
        <v>Product12</v>
      </c>
      <c r="H306" t="str">
        <f>VLOOKUP(InputData[[#This Row],[PRODUCT ID]],MasterData[],3)</f>
        <v>Category02</v>
      </c>
      <c r="I306" t="str">
        <f>VLOOKUP(InputData[[#This Row],[PRODUCT ID]],MasterData[],4)</f>
        <v>Kg</v>
      </c>
      <c r="J306" s="8">
        <f>VLOOKUP(InputData[[#This Row],[PRODUCT ID]],MasterData[],5)</f>
        <v>73</v>
      </c>
      <c r="K306" s="8">
        <f>VLOOKUP(InputData[[#This Row],[PRODUCT ID]],MasterData[],6)</f>
        <v>94.17</v>
      </c>
      <c r="L306" s="8">
        <f>InputData[[#This Row],[QUANTITY]]*InputData[[#This Row],[BUYING PRIZE]]</f>
        <v>511</v>
      </c>
      <c r="M306" s="8">
        <f>InputData[[#This Row],[QUANTITY]]*InputData[[#This Row],[SELLING PRICE]]*(1-InputData[[#This Row],[DISCOUNT %]])</f>
        <v>659.19</v>
      </c>
      <c r="N306" s="8">
        <f>InputData[[#This Row],[Total Selling Value]]-InputData[[#This Row],[Total Buying Value]]</f>
        <v>148.19000000000005</v>
      </c>
      <c r="O306">
        <f>DAY(InputData[[#This Row],[DATE]])</f>
        <v>27</v>
      </c>
      <c r="P306" t="str">
        <f>TEXT(InputData[[#This Row],[DATE]],"mmm")</f>
        <v>Feb</v>
      </c>
      <c r="Q306">
        <f>YEAR(InputData[[#This Row],[DATE]])</f>
        <v>2022</v>
      </c>
    </row>
    <row r="307" spans="1:17" x14ac:dyDescent="0.2">
      <c r="A307" s="3">
        <v>44619</v>
      </c>
      <c r="B307" s="4" t="s">
        <v>16</v>
      </c>
      <c r="C307" s="5">
        <v>15</v>
      </c>
      <c r="D307" s="5" t="s">
        <v>108</v>
      </c>
      <c r="E307" s="5" t="s">
        <v>106</v>
      </c>
      <c r="F307" s="6">
        <v>0</v>
      </c>
      <c r="G307" t="str">
        <f>VLOOKUP(InputData[[#This Row],[PRODUCT ID]],MasterData[],2)</f>
        <v>Product05</v>
      </c>
      <c r="H307" t="str">
        <f>VLOOKUP(InputData[[#This Row],[PRODUCT ID]],MasterData[],3)</f>
        <v>Category01</v>
      </c>
      <c r="I307" t="str">
        <f>VLOOKUP(InputData[[#This Row],[PRODUCT ID]],MasterData[],4)</f>
        <v>Ft</v>
      </c>
      <c r="J307" s="8">
        <f>VLOOKUP(InputData[[#This Row],[PRODUCT ID]],MasterData[],5)</f>
        <v>133</v>
      </c>
      <c r="K307" s="8">
        <f>VLOOKUP(InputData[[#This Row],[PRODUCT ID]],MasterData[],6)</f>
        <v>155.61000000000001</v>
      </c>
      <c r="L307" s="8">
        <f>InputData[[#This Row],[QUANTITY]]*InputData[[#This Row],[BUYING PRIZE]]</f>
        <v>1995</v>
      </c>
      <c r="M307" s="8">
        <f>InputData[[#This Row],[QUANTITY]]*InputData[[#This Row],[SELLING PRICE]]*(1-InputData[[#This Row],[DISCOUNT %]])</f>
        <v>2334.15</v>
      </c>
      <c r="N307" s="8">
        <f>InputData[[#This Row],[Total Selling Value]]-InputData[[#This Row],[Total Buying Value]]</f>
        <v>339.15000000000009</v>
      </c>
      <c r="O307">
        <f>DAY(InputData[[#This Row],[DATE]])</f>
        <v>27</v>
      </c>
      <c r="P307" t="str">
        <f>TEXT(InputData[[#This Row],[DATE]],"mmm")</f>
        <v>Feb</v>
      </c>
      <c r="Q307">
        <f>YEAR(InputData[[#This Row],[DATE]])</f>
        <v>2022</v>
      </c>
    </row>
    <row r="308" spans="1:17" x14ac:dyDescent="0.2">
      <c r="A308" s="3">
        <v>44620</v>
      </c>
      <c r="B308" s="4" t="s">
        <v>83</v>
      </c>
      <c r="C308" s="5">
        <v>15</v>
      </c>
      <c r="D308" s="5" t="s">
        <v>108</v>
      </c>
      <c r="E308" s="5" t="s">
        <v>107</v>
      </c>
      <c r="F308" s="6">
        <v>0</v>
      </c>
      <c r="G308" t="str">
        <f>VLOOKUP(InputData[[#This Row],[PRODUCT ID]],MasterData[],2)</f>
        <v>Product37</v>
      </c>
      <c r="H308" t="str">
        <f>VLOOKUP(InputData[[#This Row],[PRODUCT ID]],MasterData[],3)</f>
        <v>Category05</v>
      </c>
      <c r="I308" t="str">
        <f>VLOOKUP(InputData[[#This Row],[PRODUCT ID]],MasterData[],4)</f>
        <v>Kg</v>
      </c>
      <c r="J308" s="8">
        <f>VLOOKUP(InputData[[#This Row],[PRODUCT ID]],MasterData[],5)</f>
        <v>67</v>
      </c>
      <c r="K308" s="8">
        <f>VLOOKUP(InputData[[#This Row],[PRODUCT ID]],MasterData[],6)</f>
        <v>85.76</v>
      </c>
      <c r="L308" s="8">
        <f>InputData[[#This Row],[QUANTITY]]*InputData[[#This Row],[BUYING PRIZE]]</f>
        <v>1005</v>
      </c>
      <c r="M308" s="8">
        <f>InputData[[#This Row],[QUANTITY]]*InputData[[#This Row],[SELLING PRICE]]*(1-InputData[[#This Row],[DISCOUNT %]])</f>
        <v>1286.4000000000001</v>
      </c>
      <c r="N308" s="8">
        <f>InputData[[#This Row],[Total Selling Value]]-InputData[[#This Row],[Total Buying Value]]</f>
        <v>281.40000000000009</v>
      </c>
      <c r="O308">
        <f>DAY(InputData[[#This Row],[DATE]])</f>
        <v>28</v>
      </c>
      <c r="P308" t="str">
        <f>TEXT(InputData[[#This Row],[DATE]],"mmm")</f>
        <v>Feb</v>
      </c>
      <c r="Q308">
        <f>YEAR(InputData[[#This Row],[DATE]])</f>
        <v>2022</v>
      </c>
    </row>
    <row r="309" spans="1:17" x14ac:dyDescent="0.2">
      <c r="A309" s="3">
        <v>44624</v>
      </c>
      <c r="B309" s="4" t="s">
        <v>60</v>
      </c>
      <c r="C309" s="5">
        <v>13</v>
      </c>
      <c r="D309" s="5" t="s">
        <v>105</v>
      </c>
      <c r="E309" s="5" t="s">
        <v>106</v>
      </c>
      <c r="F309" s="6">
        <v>0</v>
      </c>
      <c r="G309" t="str">
        <f>VLOOKUP(InputData[[#This Row],[PRODUCT ID]],MasterData[],2)</f>
        <v>Product26</v>
      </c>
      <c r="H309" t="str">
        <f>VLOOKUP(InputData[[#This Row],[PRODUCT ID]],MasterData[],3)</f>
        <v>Category04</v>
      </c>
      <c r="I309" t="str">
        <f>VLOOKUP(InputData[[#This Row],[PRODUCT ID]],MasterData[],4)</f>
        <v>No.</v>
      </c>
      <c r="J309" s="8">
        <f>VLOOKUP(InputData[[#This Row],[PRODUCT ID]],MasterData[],5)</f>
        <v>18</v>
      </c>
      <c r="K309" s="8">
        <f>VLOOKUP(InputData[[#This Row],[PRODUCT ID]],MasterData[],6)</f>
        <v>24.66</v>
      </c>
      <c r="L309" s="8">
        <f>InputData[[#This Row],[QUANTITY]]*InputData[[#This Row],[BUYING PRIZE]]</f>
        <v>234</v>
      </c>
      <c r="M309" s="8">
        <f>InputData[[#This Row],[QUANTITY]]*InputData[[#This Row],[SELLING PRICE]]*(1-InputData[[#This Row],[DISCOUNT %]])</f>
        <v>320.58</v>
      </c>
      <c r="N309" s="8">
        <f>InputData[[#This Row],[Total Selling Value]]-InputData[[#This Row],[Total Buying Value]]</f>
        <v>86.579999999999984</v>
      </c>
      <c r="O309">
        <f>DAY(InputData[[#This Row],[DATE]])</f>
        <v>4</v>
      </c>
      <c r="P309" t="str">
        <f>TEXT(InputData[[#This Row],[DATE]],"mmm")</f>
        <v>Mar</v>
      </c>
      <c r="Q309">
        <f>YEAR(InputData[[#This Row],[DATE]])</f>
        <v>2022</v>
      </c>
    </row>
    <row r="310" spans="1:17" x14ac:dyDescent="0.2">
      <c r="A310" s="3">
        <v>44626</v>
      </c>
      <c r="B310" s="4" t="s">
        <v>14</v>
      </c>
      <c r="C310" s="5">
        <v>2</v>
      </c>
      <c r="D310" s="5" t="s">
        <v>108</v>
      </c>
      <c r="E310" s="5" t="s">
        <v>107</v>
      </c>
      <c r="F310" s="6">
        <v>0</v>
      </c>
      <c r="G310" t="str">
        <f>VLOOKUP(InputData[[#This Row],[PRODUCT ID]],MasterData[],2)</f>
        <v>Product04</v>
      </c>
      <c r="H310" t="str">
        <f>VLOOKUP(InputData[[#This Row],[PRODUCT ID]],MasterData[],3)</f>
        <v>Category01</v>
      </c>
      <c r="I310" t="str">
        <f>VLOOKUP(InputData[[#This Row],[PRODUCT ID]],MasterData[],4)</f>
        <v>Lt</v>
      </c>
      <c r="J310" s="8">
        <f>VLOOKUP(InputData[[#This Row],[PRODUCT ID]],MasterData[],5)</f>
        <v>44</v>
      </c>
      <c r="K310" s="8">
        <f>VLOOKUP(InputData[[#This Row],[PRODUCT ID]],MasterData[],6)</f>
        <v>48.84</v>
      </c>
      <c r="L310" s="8">
        <f>InputData[[#This Row],[QUANTITY]]*InputData[[#This Row],[BUYING PRIZE]]</f>
        <v>88</v>
      </c>
      <c r="M310" s="8">
        <f>InputData[[#This Row],[QUANTITY]]*InputData[[#This Row],[SELLING PRICE]]*(1-InputData[[#This Row],[DISCOUNT %]])</f>
        <v>97.68</v>
      </c>
      <c r="N310" s="8">
        <f>InputData[[#This Row],[Total Selling Value]]-InputData[[#This Row],[Total Buying Value]]</f>
        <v>9.6800000000000068</v>
      </c>
      <c r="O310">
        <f>DAY(InputData[[#This Row],[DATE]])</f>
        <v>6</v>
      </c>
      <c r="P310" t="str">
        <f>TEXT(InputData[[#This Row],[DATE]],"mmm")</f>
        <v>Mar</v>
      </c>
      <c r="Q310">
        <f>YEAR(InputData[[#This Row],[DATE]])</f>
        <v>2022</v>
      </c>
    </row>
    <row r="311" spans="1:17" x14ac:dyDescent="0.2">
      <c r="A311" s="3">
        <v>44627</v>
      </c>
      <c r="B311" s="4" t="s">
        <v>12</v>
      </c>
      <c r="C311" s="5">
        <v>1</v>
      </c>
      <c r="D311" s="5" t="s">
        <v>108</v>
      </c>
      <c r="E311" s="5" t="s">
        <v>107</v>
      </c>
      <c r="F311" s="6">
        <v>0</v>
      </c>
      <c r="G311" t="str">
        <f>VLOOKUP(InputData[[#This Row],[PRODUCT ID]],MasterData[],2)</f>
        <v>Product03</v>
      </c>
      <c r="H311" t="str">
        <f>VLOOKUP(InputData[[#This Row],[PRODUCT ID]],MasterData[],3)</f>
        <v>Category01</v>
      </c>
      <c r="I311" t="str">
        <f>VLOOKUP(InputData[[#This Row],[PRODUCT ID]],MasterData[],4)</f>
        <v>Kg</v>
      </c>
      <c r="J311" s="8">
        <f>VLOOKUP(InputData[[#This Row],[PRODUCT ID]],MasterData[],5)</f>
        <v>71</v>
      </c>
      <c r="K311" s="8">
        <f>VLOOKUP(InputData[[#This Row],[PRODUCT ID]],MasterData[],6)</f>
        <v>80.94</v>
      </c>
      <c r="L311" s="8">
        <f>InputData[[#This Row],[QUANTITY]]*InputData[[#This Row],[BUYING PRIZE]]</f>
        <v>71</v>
      </c>
      <c r="M311" s="8">
        <f>InputData[[#This Row],[QUANTITY]]*InputData[[#This Row],[SELLING PRICE]]*(1-InputData[[#This Row],[DISCOUNT %]])</f>
        <v>80.94</v>
      </c>
      <c r="N311" s="8">
        <f>InputData[[#This Row],[Total Selling Value]]-InputData[[#This Row],[Total Buying Value]]</f>
        <v>9.9399999999999977</v>
      </c>
      <c r="O311">
        <f>DAY(InputData[[#This Row],[DATE]])</f>
        <v>7</v>
      </c>
      <c r="P311" t="str">
        <f>TEXT(InputData[[#This Row],[DATE]],"mmm")</f>
        <v>Mar</v>
      </c>
      <c r="Q311">
        <f>YEAR(InputData[[#This Row],[DATE]])</f>
        <v>2022</v>
      </c>
    </row>
    <row r="312" spans="1:17" x14ac:dyDescent="0.2">
      <c r="A312" s="3">
        <v>44628</v>
      </c>
      <c r="B312" s="4" t="s">
        <v>98</v>
      </c>
      <c r="C312" s="5">
        <v>6</v>
      </c>
      <c r="D312" s="5" t="s">
        <v>108</v>
      </c>
      <c r="E312" s="5" t="s">
        <v>106</v>
      </c>
      <c r="F312" s="6">
        <v>0</v>
      </c>
      <c r="G312" t="str">
        <f>VLOOKUP(InputData[[#This Row],[PRODUCT ID]],MasterData[],2)</f>
        <v>Product44</v>
      </c>
      <c r="H312" t="str">
        <f>VLOOKUP(InputData[[#This Row],[PRODUCT ID]],MasterData[],3)</f>
        <v>Category05</v>
      </c>
      <c r="I312" t="str">
        <f>VLOOKUP(InputData[[#This Row],[PRODUCT ID]],MasterData[],4)</f>
        <v>Kg</v>
      </c>
      <c r="J312" s="8">
        <f>VLOOKUP(InputData[[#This Row],[PRODUCT ID]],MasterData[],5)</f>
        <v>76</v>
      </c>
      <c r="K312" s="8">
        <f>VLOOKUP(InputData[[#This Row],[PRODUCT ID]],MasterData[],6)</f>
        <v>82.08</v>
      </c>
      <c r="L312" s="8">
        <f>InputData[[#This Row],[QUANTITY]]*InputData[[#This Row],[BUYING PRIZE]]</f>
        <v>456</v>
      </c>
      <c r="M312" s="8">
        <f>InputData[[#This Row],[QUANTITY]]*InputData[[#This Row],[SELLING PRICE]]*(1-InputData[[#This Row],[DISCOUNT %]])</f>
        <v>492.48</v>
      </c>
      <c r="N312" s="8">
        <f>InputData[[#This Row],[Total Selling Value]]-InputData[[#This Row],[Total Buying Value]]</f>
        <v>36.480000000000018</v>
      </c>
      <c r="O312">
        <f>DAY(InputData[[#This Row],[DATE]])</f>
        <v>8</v>
      </c>
      <c r="P312" t="str">
        <f>TEXT(InputData[[#This Row],[DATE]],"mmm")</f>
        <v>Mar</v>
      </c>
      <c r="Q312">
        <f>YEAR(InputData[[#This Row],[DATE]])</f>
        <v>2022</v>
      </c>
    </row>
    <row r="313" spans="1:17" x14ac:dyDescent="0.2">
      <c r="A313" s="3">
        <v>44629</v>
      </c>
      <c r="B313" s="4" t="s">
        <v>69</v>
      </c>
      <c r="C313" s="5">
        <v>3</v>
      </c>
      <c r="D313" s="5" t="s">
        <v>108</v>
      </c>
      <c r="E313" s="5" t="s">
        <v>106</v>
      </c>
      <c r="F313" s="6">
        <v>0</v>
      </c>
      <c r="G313" t="str">
        <f>VLOOKUP(InputData[[#This Row],[PRODUCT ID]],MasterData[],2)</f>
        <v>Product30</v>
      </c>
      <c r="H313" t="str">
        <f>VLOOKUP(InputData[[#This Row],[PRODUCT ID]],MasterData[],3)</f>
        <v>Category04</v>
      </c>
      <c r="I313" t="str">
        <f>VLOOKUP(InputData[[#This Row],[PRODUCT ID]],MasterData[],4)</f>
        <v>Ft</v>
      </c>
      <c r="J313" s="8">
        <f>VLOOKUP(InputData[[#This Row],[PRODUCT ID]],MasterData[],5)</f>
        <v>148</v>
      </c>
      <c r="K313" s="8">
        <f>VLOOKUP(InputData[[#This Row],[PRODUCT ID]],MasterData[],6)</f>
        <v>201.28</v>
      </c>
      <c r="L313" s="8">
        <f>InputData[[#This Row],[QUANTITY]]*InputData[[#This Row],[BUYING PRIZE]]</f>
        <v>444</v>
      </c>
      <c r="M313" s="8">
        <f>InputData[[#This Row],[QUANTITY]]*InputData[[#This Row],[SELLING PRICE]]*(1-InputData[[#This Row],[DISCOUNT %]])</f>
        <v>603.84</v>
      </c>
      <c r="N313" s="8">
        <f>InputData[[#This Row],[Total Selling Value]]-InputData[[#This Row],[Total Buying Value]]</f>
        <v>159.84000000000003</v>
      </c>
      <c r="O313">
        <f>DAY(InputData[[#This Row],[DATE]])</f>
        <v>9</v>
      </c>
      <c r="P313" t="str">
        <f>TEXT(InputData[[#This Row],[DATE]],"mmm")</f>
        <v>Mar</v>
      </c>
      <c r="Q313">
        <f>YEAR(InputData[[#This Row],[DATE]])</f>
        <v>2022</v>
      </c>
    </row>
    <row r="314" spans="1:17" x14ac:dyDescent="0.2">
      <c r="A314" s="3">
        <v>44629</v>
      </c>
      <c r="B314" s="4" t="s">
        <v>14</v>
      </c>
      <c r="C314" s="5">
        <v>11</v>
      </c>
      <c r="D314" s="5" t="s">
        <v>106</v>
      </c>
      <c r="E314" s="5" t="s">
        <v>107</v>
      </c>
      <c r="F314" s="6">
        <v>0</v>
      </c>
      <c r="G314" t="str">
        <f>VLOOKUP(InputData[[#This Row],[PRODUCT ID]],MasterData[],2)</f>
        <v>Product04</v>
      </c>
      <c r="H314" t="str">
        <f>VLOOKUP(InputData[[#This Row],[PRODUCT ID]],MasterData[],3)</f>
        <v>Category01</v>
      </c>
      <c r="I314" t="str">
        <f>VLOOKUP(InputData[[#This Row],[PRODUCT ID]],MasterData[],4)</f>
        <v>Lt</v>
      </c>
      <c r="J314" s="8">
        <f>VLOOKUP(InputData[[#This Row],[PRODUCT ID]],MasterData[],5)</f>
        <v>44</v>
      </c>
      <c r="K314" s="8">
        <f>VLOOKUP(InputData[[#This Row],[PRODUCT ID]],MasterData[],6)</f>
        <v>48.84</v>
      </c>
      <c r="L314" s="8">
        <f>InputData[[#This Row],[QUANTITY]]*InputData[[#This Row],[BUYING PRIZE]]</f>
        <v>484</v>
      </c>
      <c r="M314" s="8">
        <f>InputData[[#This Row],[QUANTITY]]*InputData[[#This Row],[SELLING PRICE]]*(1-InputData[[#This Row],[DISCOUNT %]])</f>
        <v>537.24</v>
      </c>
      <c r="N314" s="8">
        <f>InputData[[#This Row],[Total Selling Value]]-InputData[[#This Row],[Total Buying Value]]</f>
        <v>53.240000000000009</v>
      </c>
      <c r="O314">
        <f>DAY(InputData[[#This Row],[DATE]])</f>
        <v>9</v>
      </c>
      <c r="P314" t="str">
        <f>TEXT(InputData[[#This Row],[DATE]],"mmm")</f>
        <v>Mar</v>
      </c>
      <c r="Q314">
        <f>YEAR(InputData[[#This Row],[DATE]])</f>
        <v>2022</v>
      </c>
    </row>
    <row r="315" spans="1:17" x14ac:dyDescent="0.2">
      <c r="A315" s="3">
        <v>44630</v>
      </c>
      <c r="B315" s="4" t="s">
        <v>75</v>
      </c>
      <c r="C315" s="5">
        <v>12</v>
      </c>
      <c r="D315" s="5" t="s">
        <v>105</v>
      </c>
      <c r="E315" s="5" t="s">
        <v>106</v>
      </c>
      <c r="F315" s="6">
        <v>0</v>
      </c>
      <c r="G315" t="str">
        <f>VLOOKUP(InputData[[#This Row],[PRODUCT ID]],MasterData[],2)</f>
        <v>Product33</v>
      </c>
      <c r="H315" t="str">
        <f>VLOOKUP(InputData[[#This Row],[PRODUCT ID]],MasterData[],3)</f>
        <v>Category04</v>
      </c>
      <c r="I315" t="str">
        <f>VLOOKUP(InputData[[#This Row],[PRODUCT ID]],MasterData[],4)</f>
        <v>Kg</v>
      </c>
      <c r="J315" s="8">
        <f>VLOOKUP(InputData[[#This Row],[PRODUCT ID]],MasterData[],5)</f>
        <v>95</v>
      </c>
      <c r="K315" s="8">
        <f>VLOOKUP(InputData[[#This Row],[PRODUCT ID]],MasterData[],6)</f>
        <v>119.7</v>
      </c>
      <c r="L315" s="8">
        <f>InputData[[#This Row],[QUANTITY]]*InputData[[#This Row],[BUYING PRIZE]]</f>
        <v>1140</v>
      </c>
      <c r="M315" s="8">
        <f>InputData[[#This Row],[QUANTITY]]*InputData[[#This Row],[SELLING PRICE]]*(1-InputData[[#This Row],[DISCOUNT %]])</f>
        <v>1436.4</v>
      </c>
      <c r="N315" s="8">
        <f>InputData[[#This Row],[Total Selling Value]]-InputData[[#This Row],[Total Buying Value]]</f>
        <v>296.40000000000009</v>
      </c>
      <c r="O315">
        <f>DAY(InputData[[#This Row],[DATE]])</f>
        <v>10</v>
      </c>
      <c r="P315" t="str">
        <f>TEXT(InputData[[#This Row],[DATE]],"mmm")</f>
        <v>Mar</v>
      </c>
      <c r="Q315">
        <f>YEAR(InputData[[#This Row],[DATE]])</f>
        <v>2022</v>
      </c>
    </row>
    <row r="316" spans="1:17" x14ac:dyDescent="0.2">
      <c r="A316" s="3">
        <v>44634</v>
      </c>
      <c r="B316" s="4" t="s">
        <v>39</v>
      </c>
      <c r="C316" s="5">
        <v>2</v>
      </c>
      <c r="D316" s="5" t="s">
        <v>108</v>
      </c>
      <c r="E316" s="5" t="s">
        <v>107</v>
      </c>
      <c r="F316" s="6">
        <v>0</v>
      </c>
      <c r="G316" t="str">
        <f>VLOOKUP(InputData[[#This Row],[PRODUCT ID]],MasterData[],2)</f>
        <v>Product16</v>
      </c>
      <c r="H316" t="str">
        <f>VLOOKUP(InputData[[#This Row],[PRODUCT ID]],MasterData[],3)</f>
        <v>Category02</v>
      </c>
      <c r="I316" t="str">
        <f>VLOOKUP(InputData[[#This Row],[PRODUCT ID]],MasterData[],4)</f>
        <v>No.</v>
      </c>
      <c r="J316" s="8">
        <f>VLOOKUP(InputData[[#This Row],[PRODUCT ID]],MasterData[],5)</f>
        <v>13</v>
      </c>
      <c r="K316" s="8">
        <f>VLOOKUP(InputData[[#This Row],[PRODUCT ID]],MasterData[],6)</f>
        <v>16.64</v>
      </c>
      <c r="L316" s="8">
        <f>InputData[[#This Row],[QUANTITY]]*InputData[[#This Row],[BUYING PRIZE]]</f>
        <v>26</v>
      </c>
      <c r="M316" s="8">
        <f>InputData[[#This Row],[QUANTITY]]*InputData[[#This Row],[SELLING PRICE]]*(1-InputData[[#This Row],[DISCOUNT %]])</f>
        <v>33.28</v>
      </c>
      <c r="N316" s="8">
        <f>InputData[[#This Row],[Total Selling Value]]-InputData[[#This Row],[Total Buying Value]]</f>
        <v>7.2800000000000011</v>
      </c>
      <c r="O316">
        <f>DAY(InputData[[#This Row],[DATE]])</f>
        <v>14</v>
      </c>
      <c r="P316" t="str">
        <f>TEXT(InputData[[#This Row],[DATE]],"mmm")</f>
        <v>Mar</v>
      </c>
      <c r="Q316">
        <f>YEAR(InputData[[#This Row],[DATE]])</f>
        <v>2022</v>
      </c>
    </row>
    <row r="317" spans="1:17" x14ac:dyDescent="0.2">
      <c r="A317" s="3">
        <v>44634</v>
      </c>
      <c r="B317" s="4" t="s">
        <v>60</v>
      </c>
      <c r="C317" s="5">
        <v>13</v>
      </c>
      <c r="D317" s="5" t="s">
        <v>108</v>
      </c>
      <c r="E317" s="5" t="s">
        <v>106</v>
      </c>
      <c r="F317" s="6">
        <v>0</v>
      </c>
      <c r="G317" t="str">
        <f>VLOOKUP(InputData[[#This Row],[PRODUCT ID]],MasterData[],2)</f>
        <v>Product26</v>
      </c>
      <c r="H317" t="str">
        <f>VLOOKUP(InputData[[#This Row],[PRODUCT ID]],MasterData[],3)</f>
        <v>Category04</v>
      </c>
      <c r="I317" t="str">
        <f>VLOOKUP(InputData[[#This Row],[PRODUCT ID]],MasterData[],4)</f>
        <v>No.</v>
      </c>
      <c r="J317" s="8">
        <f>VLOOKUP(InputData[[#This Row],[PRODUCT ID]],MasterData[],5)</f>
        <v>18</v>
      </c>
      <c r="K317" s="8">
        <f>VLOOKUP(InputData[[#This Row],[PRODUCT ID]],MasterData[],6)</f>
        <v>24.66</v>
      </c>
      <c r="L317" s="8">
        <f>InputData[[#This Row],[QUANTITY]]*InputData[[#This Row],[BUYING PRIZE]]</f>
        <v>234</v>
      </c>
      <c r="M317" s="8">
        <f>InputData[[#This Row],[QUANTITY]]*InputData[[#This Row],[SELLING PRICE]]*(1-InputData[[#This Row],[DISCOUNT %]])</f>
        <v>320.58</v>
      </c>
      <c r="N317" s="8">
        <f>InputData[[#This Row],[Total Selling Value]]-InputData[[#This Row],[Total Buying Value]]</f>
        <v>86.579999999999984</v>
      </c>
      <c r="O317">
        <f>DAY(InputData[[#This Row],[DATE]])</f>
        <v>14</v>
      </c>
      <c r="P317" t="str">
        <f>TEXT(InputData[[#This Row],[DATE]],"mmm")</f>
        <v>Mar</v>
      </c>
      <c r="Q317">
        <f>YEAR(InputData[[#This Row],[DATE]])</f>
        <v>2022</v>
      </c>
    </row>
    <row r="318" spans="1:17" x14ac:dyDescent="0.2">
      <c r="A318" s="3">
        <v>44638</v>
      </c>
      <c r="B318" s="4" t="s">
        <v>45</v>
      </c>
      <c r="C318" s="5">
        <v>2</v>
      </c>
      <c r="D318" s="5" t="s">
        <v>106</v>
      </c>
      <c r="E318" s="5" t="s">
        <v>107</v>
      </c>
      <c r="F318" s="6">
        <v>0</v>
      </c>
      <c r="G318" t="str">
        <f>VLOOKUP(InputData[[#This Row],[PRODUCT ID]],MasterData[],2)</f>
        <v>Product19</v>
      </c>
      <c r="H318" t="str">
        <f>VLOOKUP(InputData[[#This Row],[PRODUCT ID]],MasterData[],3)</f>
        <v>Category02</v>
      </c>
      <c r="I318" t="str">
        <f>VLOOKUP(InputData[[#This Row],[PRODUCT ID]],MasterData[],4)</f>
        <v>Ft</v>
      </c>
      <c r="J318" s="8">
        <f>VLOOKUP(InputData[[#This Row],[PRODUCT ID]],MasterData[],5)</f>
        <v>150</v>
      </c>
      <c r="K318" s="8">
        <f>VLOOKUP(InputData[[#This Row],[PRODUCT ID]],MasterData[],6)</f>
        <v>210</v>
      </c>
      <c r="L318" s="8">
        <f>InputData[[#This Row],[QUANTITY]]*InputData[[#This Row],[BUYING PRIZE]]</f>
        <v>300</v>
      </c>
      <c r="M318" s="8">
        <f>InputData[[#This Row],[QUANTITY]]*InputData[[#This Row],[SELLING PRICE]]*(1-InputData[[#This Row],[DISCOUNT %]])</f>
        <v>420</v>
      </c>
      <c r="N318" s="8">
        <f>InputData[[#This Row],[Total Selling Value]]-InputData[[#This Row],[Total Buying Value]]</f>
        <v>120</v>
      </c>
      <c r="O318">
        <f>DAY(InputData[[#This Row],[DATE]])</f>
        <v>18</v>
      </c>
      <c r="P318" t="str">
        <f>TEXT(InputData[[#This Row],[DATE]],"mmm")</f>
        <v>Mar</v>
      </c>
      <c r="Q318">
        <f>YEAR(InputData[[#This Row],[DATE]])</f>
        <v>2022</v>
      </c>
    </row>
    <row r="319" spans="1:17" x14ac:dyDescent="0.2">
      <c r="A319" s="3">
        <v>44638</v>
      </c>
      <c r="B319" s="4" t="s">
        <v>63</v>
      </c>
      <c r="C319" s="5">
        <v>10</v>
      </c>
      <c r="D319" s="5" t="s">
        <v>108</v>
      </c>
      <c r="E319" s="5" t="s">
        <v>107</v>
      </c>
      <c r="F319" s="6">
        <v>0</v>
      </c>
      <c r="G319" t="str">
        <f>VLOOKUP(InputData[[#This Row],[PRODUCT ID]],MasterData[],2)</f>
        <v>Product27</v>
      </c>
      <c r="H319" t="str">
        <f>VLOOKUP(InputData[[#This Row],[PRODUCT ID]],MasterData[],3)</f>
        <v>Category04</v>
      </c>
      <c r="I319" t="str">
        <f>VLOOKUP(InputData[[#This Row],[PRODUCT ID]],MasterData[],4)</f>
        <v>Lt</v>
      </c>
      <c r="J319" s="8">
        <f>VLOOKUP(InputData[[#This Row],[PRODUCT ID]],MasterData[],5)</f>
        <v>48</v>
      </c>
      <c r="K319" s="8">
        <f>VLOOKUP(InputData[[#This Row],[PRODUCT ID]],MasterData[],6)</f>
        <v>57.120000000000005</v>
      </c>
      <c r="L319" s="8">
        <f>InputData[[#This Row],[QUANTITY]]*InputData[[#This Row],[BUYING PRIZE]]</f>
        <v>480</v>
      </c>
      <c r="M319" s="8">
        <f>InputData[[#This Row],[QUANTITY]]*InputData[[#This Row],[SELLING PRICE]]*(1-InputData[[#This Row],[DISCOUNT %]])</f>
        <v>571.20000000000005</v>
      </c>
      <c r="N319" s="8">
        <f>InputData[[#This Row],[Total Selling Value]]-InputData[[#This Row],[Total Buying Value]]</f>
        <v>91.200000000000045</v>
      </c>
      <c r="O319">
        <f>DAY(InputData[[#This Row],[DATE]])</f>
        <v>18</v>
      </c>
      <c r="P319" t="str">
        <f>TEXT(InputData[[#This Row],[DATE]],"mmm")</f>
        <v>Mar</v>
      </c>
      <c r="Q319">
        <f>YEAR(InputData[[#This Row],[DATE]])</f>
        <v>2022</v>
      </c>
    </row>
    <row r="320" spans="1:17" x14ac:dyDescent="0.2">
      <c r="A320" s="3">
        <v>44639</v>
      </c>
      <c r="B320" s="4" t="s">
        <v>92</v>
      </c>
      <c r="C320" s="5">
        <v>6</v>
      </c>
      <c r="D320" s="5" t="s">
        <v>105</v>
      </c>
      <c r="E320" s="5" t="s">
        <v>107</v>
      </c>
      <c r="F320" s="6">
        <v>0</v>
      </c>
      <c r="G320" t="str">
        <f>VLOOKUP(InputData[[#This Row],[PRODUCT ID]],MasterData[],2)</f>
        <v>Product41</v>
      </c>
      <c r="H320" t="str">
        <f>VLOOKUP(InputData[[#This Row],[PRODUCT ID]],MasterData[],3)</f>
        <v>Category05</v>
      </c>
      <c r="I320" t="str">
        <f>VLOOKUP(InputData[[#This Row],[PRODUCT ID]],MasterData[],4)</f>
        <v>Ft</v>
      </c>
      <c r="J320" s="8">
        <f>VLOOKUP(InputData[[#This Row],[PRODUCT ID]],MasterData[],5)</f>
        <v>138</v>
      </c>
      <c r="K320" s="8">
        <f>VLOOKUP(InputData[[#This Row],[PRODUCT ID]],MasterData[],6)</f>
        <v>173.88</v>
      </c>
      <c r="L320" s="8">
        <f>InputData[[#This Row],[QUANTITY]]*InputData[[#This Row],[BUYING PRIZE]]</f>
        <v>828</v>
      </c>
      <c r="M320" s="8">
        <f>InputData[[#This Row],[QUANTITY]]*InputData[[#This Row],[SELLING PRICE]]*(1-InputData[[#This Row],[DISCOUNT %]])</f>
        <v>1043.28</v>
      </c>
      <c r="N320" s="8">
        <f>InputData[[#This Row],[Total Selling Value]]-InputData[[#This Row],[Total Buying Value]]</f>
        <v>215.27999999999997</v>
      </c>
      <c r="O320">
        <f>DAY(InputData[[#This Row],[DATE]])</f>
        <v>19</v>
      </c>
      <c r="P320" t="str">
        <f>TEXT(InputData[[#This Row],[DATE]],"mmm")</f>
        <v>Mar</v>
      </c>
      <c r="Q320">
        <f>YEAR(InputData[[#This Row],[DATE]])</f>
        <v>2022</v>
      </c>
    </row>
    <row r="321" spans="1:17" x14ac:dyDescent="0.2">
      <c r="A321" s="3">
        <v>44643</v>
      </c>
      <c r="B321" s="4" t="s">
        <v>73</v>
      </c>
      <c r="C321" s="5">
        <v>9</v>
      </c>
      <c r="D321" s="5" t="s">
        <v>108</v>
      </c>
      <c r="E321" s="5" t="s">
        <v>107</v>
      </c>
      <c r="F321" s="6">
        <v>0</v>
      </c>
      <c r="G321" t="str">
        <f>VLOOKUP(InputData[[#This Row],[PRODUCT ID]],MasterData[],2)</f>
        <v>Product32</v>
      </c>
      <c r="H321" t="str">
        <f>VLOOKUP(InputData[[#This Row],[PRODUCT ID]],MasterData[],3)</f>
        <v>Category04</v>
      </c>
      <c r="I321" t="str">
        <f>VLOOKUP(InputData[[#This Row],[PRODUCT ID]],MasterData[],4)</f>
        <v>Kg</v>
      </c>
      <c r="J321" s="8">
        <f>VLOOKUP(InputData[[#This Row],[PRODUCT ID]],MasterData[],5)</f>
        <v>89</v>
      </c>
      <c r="K321" s="8">
        <f>VLOOKUP(InputData[[#This Row],[PRODUCT ID]],MasterData[],6)</f>
        <v>117.48</v>
      </c>
      <c r="L321" s="8">
        <f>InputData[[#This Row],[QUANTITY]]*InputData[[#This Row],[BUYING PRIZE]]</f>
        <v>801</v>
      </c>
      <c r="M321" s="8">
        <f>InputData[[#This Row],[QUANTITY]]*InputData[[#This Row],[SELLING PRICE]]*(1-InputData[[#This Row],[DISCOUNT %]])</f>
        <v>1057.32</v>
      </c>
      <c r="N321" s="8">
        <f>InputData[[#This Row],[Total Selling Value]]-InputData[[#This Row],[Total Buying Value]]</f>
        <v>256.31999999999994</v>
      </c>
      <c r="O321">
        <f>DAY(InputData[[#This Row],[DATE]])</f>
        <v>23</v>
      </c>
      <c r="P321" t="str">
        <f>TEXT(InputData[[#This Row],[DATE]],"mmm")</f>
        <v>Mar</v>
      </c>
      <c r="Q321">
        <f>YEAR(InputData[[#This Row],[DATE]])</f>
        <v>2022</v>
      </c>
    </row>
    <row r="322" spans="1:17" x14ac:dyDescent="0.2">
      <c r="A322" s="3">
        <v>44645</v>
      </c>
      <c r="B322" s="4" t="s">
        <v>6</v>
      </c>
      <c r="C322" s="5">
        <v>2</v>
      </c>
      <c r="D322" s="5" t="s">
        <v>105</v>
      </c>
      <c r="E322" s="5" t="s">
        <v>106</v>
      </c>
      <c r="F322" s="6">
        <v>0</v>
      </c>
      <c r="G322" t="str">
        <f>VLOOKUP(InputData[[#This Row],[PRODUCT ID]],MasterData[],2)</f>
        <v>Product01</v>
      </c>
      <c r="H322" t="str">
        <f>VLOOKUP(InputData[[#This Row],[PRODUCT ID]],MasterData[],3)</f>
        <v>Category01</v>
      </c>
      <c r="I322" t="str">
        <f>VLOOKUP(InputData[[#This Row],[PRODUCT ID]],MasterData[],4)</f>
        <v>Kg</v>
      </c>
      <c r="J322" s="8">
        <f>VLOOKUP(InputData[[#This Row],[PRODUCT ID]],MasterData[],5)</f>
        <v>98</v>
      </c>
      <c r="K322" s="8">
        <f>VLOOKUP(InputData[[#This Row],[PRODUCT ID]],MasterData[],6)</f>
        <v>103.88</v>
      </c>
      <c r="L322" s="8">
        <f>InputData[[#This Row],[QUANTITY]]*InputData[[#This Row],[BUYING PRIZE]]</f>
        <v>196</v>
      </c>
      <c r="M322" s="8">
        <f>InputData[[#This Row],[QUANTITY]]*InputData[[#This Row],[SELLING PRICE]]*(1-InputData[[#This Row],[DISCOUNT %]])</f>
        <v>207.76</v>
      </c>
      <c r="N322" s="8">
        <f>InputData[[#This Row],[Total Selling Value]]-InputData[[#This Row],[Total Buying Value]]</f>
        <v>11.759999999999991</v>
      </c>
      <c r="O322">
        <f>DAY(InputData[[#This Row],[DATE]])</f>
        <v>25</v>
      </c>
      <c r="P322" t="str">
        <f>TEXT(InputData[[#This Row],[DATE]],"mmm")</f>
        <v>Mar</v>
      </c>
      <c r="Q322">
        <f>YEAR(InputData[[#This Row],[DATE]])</f>
        <v>2022</v>
      </c>
    </row>
    <row r="323" spans="1:17" x14ac:dyDescent="0.2">
      <c r="A323" s="3">
        <v>44645</v>
      </c>
      <c r="B323" s="4" t="s">
        <v>69</v>
      </c>
      <c r="C323" s="5">
        <v>11</v>
      </c>
      <c r="D323" s="5" t="s">
        <v>108</v>
      </c>
      <c r="E323" s="5" t="s">
        <v>106</v>
      </c>
      <c r="F323" s="6">
        <v>0</v>
      </c>
      <c r="G323" t="str">
        <f>VLOOKUP(InputData[[#This Row],[PRODUCT ID]],MasterData[],2)</f>
        <v>Product30</v>
      </c>
      <c r="H323" t="str">
        <f>VLOOKUP(InputData[[#This Row],[PRODUCT ID]],MasterData[],3)</f>
        <v>Category04</v>
      </c>
      <c r="I323" t="str">
        <f>VLOOKUP(InputData[[#This Row],[PRODUCT ID]],MasterData[],4)</f>
        <v>Ft</v>
      </c>
      <c r="J323" s="8">
        <f>VLOOKUP(InputData[[#This Row],[PRODUCT ID]],MasterData[],5)</f>
        <v>148</v>
      </c>
      <c r="K323" s="8">
        <f>VLOOKUP(InputData[[#This Row],[PRODUCT ID]],MasterData[],6)</f>
        <v>201.28</v>
      </c>
      <c r="L323" s="8">
        <f>InputData[[#This Row],[QUANTITY]]*InputData[[#This Row],[BUYING PRIZE]]</f>
        <v>1628</v>
      </c>
      <c r="M323" s="8">
        <f>InputData[[#This Row],[QUANTITY]]*InputData[[#This Row],[SELLING PRICE]]*(1-InputData[[#This Row],[DISCOUNT %]])</f>
        <v>2214.08</v>
      </c>
      <c r="N323" s="8">
        <f>InputData[[#This Row],[Total Selling Value]]-InputData[[#This Row],[Total Buying Value]]</f>
        <v>586.07999999999993</v>
      </c>
      <c r="O323">
        <f>DAY(InputData[[#This Row],[DATE]])</f>
        <v>25</v>
      </c>
      <c r="P323" t="str">
        <f>TEXT(InputData[[#This Row],[DATE]],"mmm")</f>
        <v>Mar</v>
      </c>
      <c r="Q323">
        <f>YEAR(InputData[[#This Row],[DATE]])</f>
        <v>2022</v>
      </c>
    </row>
    <row r="324" spans="1:17" x14ac:dyDescent="0.2">
      <c r="A324" s="3">
        <v>44649</v>
      </c>
      <c r="B324" s="4" t="s">
        <v>73</v>
      </c>
      <c r="C324" s="5">
        <v>12</v>
      </c>
      <c r="D324" s="5" t="s">
        <v>106</v>
      </c>
      <c r="E324" s="5" t="s">
        <v>106</v>
      </c>
      <c r="F324" s="6">
        <v>0</v>
      </c>
      <c r="G324" t="str">
        <f>VLOOKUP(InputData[[#This Row],[PRODUCT ID]],MasterData[],2)</f>
        <v>Product32</v>
      </c>
      <c r="H324" t="str">
        <f>VLOOKUP(InputData[[#This Row],[PRODUCT ID]],MasterData[],3)</f>
        <v>Category04</v>
      </c>
      <c r="I324" t="str">
        <f>VLOOKUP(InputData[[#This Row],[PRODUCT ID]],MasterData[],4)</f>
        <v>Kg</v>
      </c>
      <c r="J324" s="8">
        <f>VLOOKUP(InputData[[#This Row],[PRODUCT ID]],MasterData[],5)</f>
        <v>89</v>
      </c>
      <c r="K324" s="8">
        <f>VLOOKUP(InputData[[#This Row],[PRODUCT ID]],MasterData[],6)</f>
        <v>117.48</v>
      </c>
      <c r="L324" s="8">
        <f>InputData[[#This Row],[QUANTITY]]*InputData[[#This Row],[BUYING PRIZE]]</f>
        <v>1068</v>
      </c>
      <c r="M324" s="8">
        <f>InputData[[#This Row],[QUANTITY]]*InputData[[#This Row],[SELLING PRICE]]*(1-InputData[[#This Row],[DISCOUNT %]])</f>
        <v>1409.76</v>
      </c>
      <c r="N324" s="8">
        <f>InputData[[#This Row],[Total Selling Value]]-InputData[[#This Row],[Total Buying Value]]</f>
        <v>341.76</v>
      </c>
      <c r="O324">
        <f>DAY(InputData[[#This Row],[DATE]])</f>
        <v>29</v>
      </c>
      <c r="P324" t="str">
        <f>TEXT(InputData[[#This Row],[DATE]],"mmm")</f>
        <v>Mar</v>
      </c>
      <c r="Q324">
        <f>YEAR(InputData[[#This Row],[DATE]])</f>
        <v>2022</v>
      </c>
    </row>
    <row r="325" spans="1:17" x14ac:dyDescent="0.2">
      <c r="A325" s="3">
        <v>44650</v>
      </c>
      <c r="B325" s="4" t="s">
        <v>6</v>
      </c>
      <c r="C325" s="5">
        <v>13</v>
      </c>
      <c r="D325" s="5" t="s">
        <v>106</v>
      </c>
      <c r="E325" s="5" t="s">
        <v>107</v>
      </c>
      <c r="F325" s="6">
        <v>0</v>
      </c>
      <c r="G325" t="str">
        <f>VLOOKUP(InputData[[#This Row],[PRODUCT ID]],MasterData[],2)</f>
        <v>Product01</v>
      </c>
      <c r="H325" t="str">
        <f>VLOOKUP(InputData[[#This Row],[PRODUCT ID]],MasterData[],3)</f>
        <v>Category01</v>
      </c>
      <c r="I325" t="str">
        <f>VLOOKUP(InputData[[#This Row],[PRODUCT ID]],MasterData[],4)</f>
        <v>Kg</v>
      </c>
      <c r="J325" s="8">
        <f>VLOOKUP(InputData[[#This Row],[PRODUCT ID]],MasterData[],5)</f>
        <v>98</v>
      </c>
      <c r="K325" s="8">
        <f>VLOOKUP(InputData[[#This Row],[PRODUCT ID]],MasterData[],6)</f>
        <v>103.88</v>
      </c>
      <c r="L325" s="8">
        <f>InputData[[#This Row],[QUANTITY]]*InputData[[#This Row],[BUYING PRIZE]]</f>
        <v>1274</v>
      </c>
      <c r="M325" s="8">
        <f>InputData[[#This Row],[QUANTITY]]*InputData[[#This Row],[SELLING PRICE]]*(1-InputData[[#This Row],[DISCOUNT %]])</f>
        <v>1350.44</v>
      </c>
      <c r="N325" s="8">
        <f>InputData[[#This Row],[Total Selling Value]]-InputData[[#This Row],[Total Buying Value]]</f>
        <v>76.440000000000055</v>
      </c>
      <c r="O325">
        <f>DAY(InputData[[#This Row],[DATE]])</f>
        <v>30</v>
      </c>
      <c r="P325" t="str">
        <f>TEXT(InputData[[#This Row],[DATE]],"mmm")</f>
        <v>Mar</v>
      </c>
      <c r="Q325">
        <f>YEAR(InputData[[#This Row],[DATE]])</f>
        <v>2022</v>
      </c>
    </row>
    <row r="326" spans="1:17" x14ac:dyDescent="0.2">
      <c r="A326" s="3">
        <v>44652</v>
      </c>
      <c r="B326" s="4" t="s">
        <v>10</v>
      </c>
      <c r="C326" s="5">
        <v>2</v>
      </c>
      <c r="D326" s="5" t="s">
        <v>106</v>
      </c>
      <c r="E326" s="5" t="s">
        <v>107</v>
      </c>
      <c r="F326" s="6">
        <v>0</v>
      </c>
      <c r="G326" t="str">
        <f>VLOOKUP(InputData[[#This Row],[PRODUCT ID]],MasterData[],2)</f>
        <v>Product02</v>
      </c>
      <c r="H326" t="str">
        <f>VLOOKUP(InputData[[#This Row],[PRODUCT ID]],MasterData[],3)</f>
        <v>Category01</v>
      </c>
      <c r="I326" t="str">
        <f>VLOOKUP(InputData[[#This Row],[PRODUCT ID]],MasterData[],4)</f>
        <v>Kg</v>
      </c>
      <c r="J326" s="8">
        <f>VLOOKUP(InputData[[#This Row],[PRODUCT ID]],MasterData[],5)</f>
        <v>105</v>
      </c>
      <c r="K326" s="8">
        <f>VLOOKUP(InputData[[#This Row],[PRODUCT ID]],MasterData[],6)</f>
        <v>142.80000000000001</v>
      </c>
      <c r="L326" s="8">
        <f>InputData[[#This Row],[QUANTITY]]*InputData[[#This Row],[BUYING PRIZE]]</f>
        <v>210</v>
      </c>
      <c r="M326" s="8">
        <f>InputData[[#This Row],[QUANTITY]]*InputData[[#This Row],[SELLING PRICE]]*(1-InputData[[#This Row],[DISCOUNT %]])</f>
        <v>285.60000000000002</v>
      </c>
      <c r="N326" s="8">
        <f>InputData[[#This Row],[Total Selling Value]]-InputData[[#This Row],[Total Buying Value]]</f>
        <v>75.600000000000023</v>
      </c>
      <c r="O326">
        <f>DAY(InputData[[#This Row],[DATE]])</f>
        <v>1</v>
      </c>
      <c r="P326" t="str">
        <f>TEXT(InputData[[#This Row],[DATE]],"mmm")</f>
        <v>Apr</v>
      </c>
      <c r="Q326">
        <f>YEAR(InputData[[#This Row],[DATE]])</f>
        <v>2022</v>
      </c>
    </row>
    <row r="327" spans="1:17" x14ac:dyDescent="0.2">
      <c r="A327" s="3">
        <v>44653</v>
      </c>
      <c r="B327" s="4" t="s">
        <v>10</v>
      </c>
      <c r="C327" s="5">
        <v>3</v>
      </c>
      <c r="D327" s="5" t="s">
        <v>108</v>
      </c>
      <c r="E327" s="5" t="s">
        <v>107</v>
      </c>
      <c r="F327" s="6">
        <v>0</v>
      </c>
      <c r="G327" t="str">
        <f>VLOOKUP(InputData[[#This Row],[PRODUCT ID]],MasterData[],2)</f>
        <v>Product02</v>
      </c>
      <c r="H327" t="str">
        <f>VLOOKUP(InputData[[#This Row],[PRODUCT ID]],MasterData[],3)</f>
        <v>Category01</v>
      </c>
      <c r="I327" t="str">
        <f>VLOOKUP(InputData[[#This Row],[PRODUCT ID]],MasterData[],4)</f>
        <v>Kg</v>
      </c>
      <c r="J327" s="8">
        <f>VLOOKUP(InputData[[#This Row],[PRODUCT ID]],MasterData[],5)</f>
        <v>105</v>
      </c>
      <c r="K327" s="8">
        <f>VLOOKUP(InputData[[#This Row],[PRODUCT ID]],MasterData[],6)</f>
        <v>142.80000000000001</v>
      </c>
      <c r="L327" s="8">
        <f>InputData[[#This Row],[QUANTITY]]*InputData[[#This Row],[BUYING PRIZE]]</f>
        <v>315</v>
      </c>
      <c r="M327" s="8">
        <f>InputData[[#This Row],[QUANTITY]]*InputData[[#This Row],[SELLING PRICE]]*(1-InputData[[#This Row],[DISCOUNT %]])</f>
        <v>428.40000000000003</v>
      </c>
      <c r="N327" s="8">
        <f>InputData[[#This Row],[Total Selling Value]]-InputData[[#This Row],[Total Buying Value]]</f>
        <v>113.40000000000003</v>
      </c>
      <c r="O327">
        <f>DAY(InputData[[#This Row],[DATE]])</f>
        <v>2</v>
      </c>
      <c r="P327" t="str">
        <f>TEXT(InputData[[#This Row],[DATE]],"mmm")</f>
        <v>Apr</v>
      </c>
      <c r="Q327">
        <f>YEAR(InputData[[#This Row],[DATE]])</f>
        <v>2022</v>
      </c>
    </row>
    <row r="328" spans="1:17" x14ac:dyDescent="0.2">
      <c r="A328" s="3">
        <v>44657</v>
      </c>
      <c r="B328" s="4" t="s">
        <v>90</v>
      </c>
      <c r="C328" s="5">
        <v>2</v>
      </c>
      <c r="D328" s="5" t="s">
        <v>105</v>
      </c>
      <c r="E328" s="5" t="s">
        <v>107</v>
      </c>
      <c r="F328" s="6">
        <v>0</v>
      </c>
      <c r="G328" t="str">
        <f>VLOOKUP(InputData[[#This Row],[PRODUCT ID]],MasterData[],2)</f>
        <v>Product40</v>
      </c>
      <c r="H328" t="str">
        <f>VLOOKUP(InputData[[#This Row],[PRODUCT ID]],MasterData[],3)</f>
        <v>Category05</v>
      </c>
      <c r="I328" t="str">
        <f>VLOOKUP(InputData[[#This Row],[PRODUCT ID]],MasterData[],4)</f>
        <v>Kg</v>
      </c>
      <c r="J328" s="8">
        <f>VLOOKUP(InputData[[#This Row],[PRODUCT ID]],MasterData[],5)</f>
        <v>90</v>
      </c>
      <c r="K328" s="8">
        <f>VLOOKUP(InputData[[#This Row],[PRODUCT ID]],MasterData[],6)</f>
        <v>115.2</v>
      </c>
      <c r="L328" s="8">
        <f>InputData[[#This Row],[QUANTITY]]*InputData[[#This Row],[BUYING PRIZE]]</f>
        <v>180</v>
      </c>
      <c r="M328" s="8">
        <f>InputData[[#This Row],[QUANTITY]]*InputData[[#This Row],[SELLING PRICE]]*(1-InputData[[#This Row],[DISCOUNT %]])</f>
        <v>230.4</v>
      </c>
      <c r="N328" s="8">
        <f>InputData[[#This Row],[Total Selling Value]]-InputData[[#This Row],[Total Buying Value]]</f>
        <v>50.400000000000006</v>
      </c>
      <c r="O328">
        <f>DAY(InputData[[#This Row],[DATE]])</f>
        <v>6</v>
      </c>
      <c r="P328" t="str">
        <f>TEXT(InputData[[#This Row],[DATE]],"mmm")</f>
        <v>Apr</v>
      </c>
      <c r="Q328">
        <f>YEAR(InputData[[#This Row],[DATE]])</f>
        <v>2022</v>
      </c>
    </row>
    <row r="329" spans="1:17" x14ac:dyDescent="0.2">
      <c r="A329" s="3">
        <v>44658</v>
      </c>
      <c r="B329" s="4" t="s">
        <v>60</v>
      </c>
      <c r="C329" s="5">
        <v>7</v>
      </c>
      <c r="D329" s="5" t="s">
        <v>108</v>
      </c>
      <c r="E329" s="5" t="s">
        <v>106</v>
      </c>
      <c r="F329" s="6">
        <v>0</v>
      </c>
      <c r="G329" t="str">
        <f>VLOOKUP(InputData[[#This Row],[PRODUCT ID]],MasterData[],2)</f>
        <v>Product26</v>
      </c>
      <c r="H329" t="str">
        <f>VLOOKUP(InputData[[#This Row],[PRODUCT ID]],MasterData[],3)</f>
        <v>Category04</v>
      </c>
      <c r="I329" t="str">
        <f>VLOOKUP(InputData[[#This Row],[PRODUCT ID]],MasterData[],4)</f>
        <v>No.</v>
      </c>
      <c r="J329" s="8">
        <f>VLOOKUP(InputData[[#This Row],[PRODUCT ID]],MasterData[],5)</f>
        <v>18</v>
      </c>
      <c r="K329" s="8">
        <f>VLOOKUP(InputData[[#This Row],[PRODUCT ID]],MasterData[],6)</f>
        <v>24.66</v>
      </c>
      <c r="L329" s="8">
        <f>InputData[[#This Row],[QUANTITY]]*InputData[[#This Row],[BUYING PRIZE]]</f>
        <v>126</v>
      </c>
      <c r="M329" s="8">
        <f>InputData[[#This Row],[QUANTITY]]*InputData[[#This Row],[SELLING PRICE]]*(1-InputData[[#This Row],[DISCOUNT %]])</f>
        <v>172.62</v>
      </c>
      <c r="N329" s="8">
        <f>InputData[[#This Row],[Total Selling Value]]-InputData[[#This Row],[Total Buying Value]]</f>
        <v>46.620000000000005</v>
      </c>
      <c r="O329">
        <f>DAY(InputData[[#This Row],[DATE]])</f>
        <v>7</v>
      </c>
      <c r="P329" t="str">
        <f>TEXT(InputData[[#This Row],[DATE]],"mmm")</f>
        <v>Apr</v>
      </c>
      <c r="Q329">
        <f>YEAR(InputData[[#This Row],[DATE]])</f>
        <v>2022</v>
      </c>
    </row>
    <row r="330" spans="1:17" x14ac:dyDescent="0.2">
      <c r="A330" s="3">
        <v>44660</v>
      </c>
      <c r="B330" s="4" t="s">
        <v>88</v>
      </c>
      <c r="C330" s="5">
        <v>12</v>
      </c>
      <c r="D330" s="5" t="s">
        <v>105</v>
      </c>
      <c r="E330" s="5" t="s">
        <v>107</v>
      </c>
      <c r="F330" s="6">
        <v>0</v>
      </c>
      <c r="G330" t="str">
        <f>VLOOKUP(InputData[[#This Row],[PRODUCT ID]],MasterData[],2)</f>
        <v>Product39</v>
      </c>
      <c r="H330" t="str">
        <f>VLOOKUP(InputData[[#This Row],[PRODUCT ID]],MasterData[],3)</f>
        <v>Category05</v>
      </c>
      <c r="I330" t="str">
        <f>VLOOKUP(InputData[[#This Row],[PRODUCT ID]],MasterData[],4)</f>
        <v>No.</v>
      </c>
      <c r="J330" s="8">
        <f>VLOOKUP(InputData[[#This Row],[PRODUCT ID]],MasterData[],5)</f>
        <v>37</v>
      </c>
      <c r="K330" s="8">
        <f>VLOOKUP(InputData[[#This Row],[PRODUCT ID]],MasterData[],6)</f>
        <v>42.55</v>
      </c>
      <c r="L330" s="8">
        <f>InputData[[#This Row],[QUANTITY]]*InputData[[#This Row],[BUYING PRIZE]]</f>
        <v>444</v>
      </c>
      <c r="M330" s="8">
        <f>InputData[[#This Row],[QUANTITY]]*InputData[[#This Row],[SELLING PRICE]]*(1-InputData[[#This Row],[DISCOUNT %]])</f>
        <v>510.59999999999997</v>
      </c>
      <c r="N330" s="8">
        <f>InputData[[#This Row],[Total Selling Value]]-InputData[[#This Row],[Total Buying Value]]</f>
        <v>66.599999999999966</v>
      </c>
      <c r="O330">
        <f>DAY(InputData[[#This Row],[DATE]])</f>
        <v>9</v>
      </c>
      <c r="P330" t="str">
        <f>TEXT(InputData[[#This Row],[DATE]],"mmm")</f>
        <v>Apr</v>
      </c>
      <c r="Q330">
        <f>YEAR(InputData[[#This Row],[DATE]])</f>
        <v>2022</v>
      </c>
    </row>
    <row r="331" spans="1:17" x14ac:dyDescent="0.2">
      <c r="A331" s="3">
        <v>44660</v>
      </c>
      <c r="B331" s="4" t="s">
        <v>10</v>
      </c>
      <c r="C331" s="5">
        <v>9</v>
      </c>
      <c r="D331" s="5" t="s">
        <v>106</v>
      </c>
      <c r="E331" s="5" t="s">
        <v>106</v>
      </c>
      <c r="F331" s="6">
        <v>0</v>
      </c>
      <c r="G331" t="str">
        <f>VLOOKUP(InputData[[#This Row],[PRODUCT ID]],MasterData[],2)</f>
        <v>Product02</v>
      </c>
      <c r="H331" t="str">
        <f>VLOOKUP(InputData[[#This Row],[PRODUCT ID]],MasterData[],3)</f>
        <v>Category01</v>
      </c>
      <c r="I331" t="str">
        <f>VLOOKUP(InputData[[#This Row],[PRODUCT ID]],MasterData[],4)</f>
        <v>Kg</v>
      </c>
      <c r="J331" s="8">
        <f>VLOOKUP(InputData[[#This Row],[PRODUCT ID]],MasterData[],5)</f>
        <v>105</v>
      </c>
      <c r="K331" s="8">
        <f>VLOOKUP(InputData[[#This Row],[PRODUCT ID]],MasterData[],6)</f>
        <v>142.80000000000001</v>
      </c>
      <c r="L331" s="8">
        <f>InputData[[#This Row],[QUANTITY]]*InputData[[#This Row],[BUYING PRIZE]]</f>
        <v>945</v>
      </c>
      <c r="M331" s="8">
        <f>InputData[[#This Row],[QUANTITY]]*InputData[[#This Row],[SELLING PRICE]]*(1-InputData[[#This Row],[DISCOUNT %]])</f>
        <v>1285.2</v>
      </c>
      <c r="N331" s="8">
        <f>InputData[[#This Row],[Total Selling Value]]-InputData[[#This Row],[Total Buying Value]]</f>
        <v>340.20000000000005</v>
      </c>
      <c r="O331">
        <f>DAY(InputData[[#This Row],[DATE]])</f>
        <v>9</v>
      </c>
      <c r="P331" t="str">
        <f>TEXT(InputData[[#This Row],[DATE]],"mmm")</f>
        <v>Apr</v>
      </c>
      <c r="Q331">
        <f>YEAR(InputData[[#This Row],[DATE]])</f>
        <v>2022</v>
      </c>
    </row>
    <row r="332" spans="1:17" x14ac:dyDescent="0.2">
      <c r="A332" s="3">
        <v>44664</v>
      </c>
      <c r="B332" s="4" t="s">
        <v>39</v>
      </c>
      <c r="C332" s="5">
        <v>14</v>
      </c>
      <c r="D332" s="5" t="s">
        <v>105</v>
      </c>
      <c r="E332" s="5" t="s">
        <v>106</v>
      </c>
      <c r="F332" s="6">
        <v>0</v>
      </c>
      <c r="G332" t="str">
        <f>VLOOKUP(InputData[[#This Row],[PRODUCT ID]],MasterData[],2)</f>
        <v>Product16</v>
      </c>
      <c r="H332" t="str">
        <f>VLOOKUP(InputData[[#This Row],[PRODUCT ID]],MasterData[],3)</f>
        <v>Category02</v>
      </c>
      <c r="I332" t="str">
        <f>VLOOKUP(InputData[[#This Row],[PRODUCT ID]],MasterData[],4)</f>
        <v>No.</v>
      </c>
      <c r="J332" s="8">
        <f>VLOOKUP(InputData[[#This Row],[PRODUCT ID]],MasterData[],5)</f>
        <v>13</v>
      </c>
      <c r="K332" s="8">
        <f>VLOOKUP(InputData[[#This Row],[PRODUCT ID]],MasterData[],6)</f>
        <v>16.64</v>
      </c>
      <c r="L332" s="8">
        <f>InputData[[#This Row],[QUANTITY]]*InputData[[#This Row],[BUYING PRIZE]]</f>
        <v>182</v>
      </c>
      <c r="M332" s="8">
        <f>InputData[[#This Row],[QUANTITY]]*InputData[[#This Row],[SELLING PRICE]]*(1-InputData[[#This Row],[DISCOUNT %]])</f>
        <v>232.96</v>
      </c>
      <c r="N332" s="8">
        <f>InputData[[#This Row],[Total Selling Value]]-InputData[[#This Row],[Total Buying Value]]</f>
        <v>50.960000000000008</v>
      </c>
      <c r="O332">
        <f>DAY(InputData[[#This Row],[DATE]])</f>
        <v>13</v>
      </c>
      <c r="P332" t="str">
        <f>TEXT(InputData[[#This Row],[DATE]],"mmm")</f>
        <v>Apr</v>
      </c>
      <c r="Q332">
        <f>YEAR(InputData[[#This Row],[DATE]])</f>
        <v>2022</v>
      </c>
    </row>
    <row r="333" spans="1:17" x14ac:dyDescent="0.2">
      <c r="A333" s="3">
        <v>44669</v>
      </c>
      <c r="B333" s="4" t="s">
        <v>92</v>
      </c>
      <c r="C333" s="5">
        <v>9</v>
      </c>
      <c r="D333" s="5" t="s">
        <v>108</v>
      </c>
      <c r="E333" s="5" t="s">
        <v>107</v>
      </c>
      <c r="F333" s="6">
        <v>0</v>
      </c>
      <c r="G333" t="str">
        <f>VLOOKUP(InputData[[#This Row],[PRODUCT ID]],MasterData[],2)</f>
        <v>Product41</v>
      </c>
      <c r="H333" t="str">
        <f>VLOOKUP(InputData[[#This Row],[PRODUCT ID]],MasterData[],3)</f>
        <v>Category05</v>
      </c>
      <c r="I333" t="str">
        <f>VLOOKUP(InputData[[#This Row],[PRODUCT ID]],MasterData[],4)</f>
        <v>Ft</v>
      </c>
      <c r="J333" s="8">
        <f>VLOOKUP(InputData[[#This Row],[PRODUCT ID]],MasterData[],5)</f>
        <v>138</v>
      </c>
      <c r="K333" s="8">
        <f>VLOOKUP(InputData[[#This Row],[PRODUCT ID]],MasterData[],6)</f>
        <v>173.88</v>
      </c>
      <c r="L333" s="8">
        <f>InputData[[#This Row],[QUANTITY]]*InputData[[#This Row],[BUYING PRIZE]]</f>
        <v>1242</v>
      </c>
      <c r="M333" s="8">
        <f>InputData[[#This Row],[QUANTITY]]*InputData[[#This Row],[SELLING PRICE]]*(1-InputData[[#This Row],[DISCOUNT %]])</f>
        <v>1564.92</v>
      </c>
      <c r="N333" s="8">
        <f>InputData[[#This Row],[Total Selling Value]]-InputData[[#This Row],[Total Buying Value]]</f>
        <v>322.92000000000007</v>
      </c>
      <c r="O333">
        <f>DAY(InputData[[#This Row],[DATE]])</f>
        <v>18</v>
      </c>
      <c r="P333" t="str">
        <f>TEXT(InputData[[#This Row],[DATE]],"mmm")</f>
        <v>Apr</v>
      </c>
      <c r="Q333">
        <f>YEAR(InputData[[#This Row],[DATE]])</f>
        <v>2022</v>
      </c>
    </row>
    <row r="334" spans="1:17" x14ac:dyDescent="0.2">
      <c r="A334" s="3">
        <v>44671</v>
      </c>
      <c r="B334" s="4" t="s">
        <v>43</v>
      </c>
      <c r="C334" s="5">
        <v>2</v>
      </c>
      <c r="D334" s="5" t="s">
        <v>105</v>
      </c>
      <c r="E334" s="5" t="s">
        <v>106</v>
      </c>
      <c r="F334" s="6">
        <v>0</v>
      </c>
      <c r="G334" t="str">
        <f>VLOOKUP(InputData[[#This Row],[PRODUCT ID]],MasterData[],2)</f>
        <v>Product18</v>
      </c>
      <c r="H334" t="str">
        <f>VLOOKUP(InputData[[#This Row],[PRODUCT ID]],MasterData[],3)</f>
        <v>Category02</v>
      </c>
      <c r="I334" t="str">
        <f>VLOOKUP(InputData[[#This Row],[PRODUCT ID]],MasterData[],4)</f>
        <v>No.</v>
      </c>
      <c r="J334" s="8">
        <f>VLOOKUP(InputData[[#This Row],[PRODUCT ID]],MasterData[],5)</f>
        <v>37</v>
      </c>
      <c r="K334" s="8">
        <f>VLOOKUP(InputData[[#This Row],[PRODUCT ID]],MasterData[],6)</f>
        <v>49.21</v>
      </c>
      <c r="L334" s="8">
        <f>InputData[[#This Row],[QUANTITY]]*InputData[[#This Row],[BUYING PRIZE]]</f>
        <v>74</v>
      </c>
      <c r="M334" s="8">
        <f>InputData[[#This Row],[QUANTITY]]*InputData[[#This Row],[SELLING PRICE]]*(1-InputData[[#This Row],[DISCOUNT %]])</f>
        <v>98.42</v>
      </c>
      <c r="N334" s="8">
        <f>InputData[[#This Row],[Total Selling Value]]-InputData[[#This Row],[Total Buying Value]]</f>
        <v>24.42</v>
      </c>
      <c r="O334">
        <f>DAY(InputData[[#This Row],[DATE]])</f>
        <v>20</v>
      </c>
      <c r="P334" t="str">
        <f>TEXT(InputData[[#This Row],[DATE]],"mmm")</f>
        <v>Apr</v>
      </c>
      <c r="Q334">
        <f>YEAR(InputData[[#This Row],[DATE]])</f>
        <v>2022</v>
      </c>
    </row>
    <row r="335" spans="1:17" x14ac:dyDescent="0.2">
      <c r="A335" s="3">
        <v>44671</v>
      </c>
      <c r="B335" s="4" t="s">
        <v>31</v>
      </c>
      <c r="C335" s="5">
        <v>4</v>
      </c>
      <c r="D335" s="5" t="s">
        <v>108</v>
      </c>
      <c r="E335" s="5" t="s">
        <v>106</v>
      </c>
      <c r="F335" s="6">
        <v>0</v>
      </c>
      <c r="G335" t="str">
        <f>VLOOKUP(InputData[[#This Row],[PRODUCT ID]],MasterData[],2)</f>
        <v>Product12</v>
      </c>
      <c r="H335" t="str">
        <f>VLOOKUP(InputData[[#This Row],[PRODUCT ID]],MasterData[],3)</f>
        <v>Category02</v>
      </c>
      <c r="I335" t="str">
        <f>VLOOKUP(InputData[[#This Row],[PRODUCT ID]],MasterData[],4)</f>
        <v>Kg</v>
      </c>
      <c r="J335" s="8">
        <f>VLOOKUP(InputData[[#This Row],[PRODUCT ID]],MasterData[],5)</f>
        <v>73</v>
      </c>
      <c r="K335" s="8">
        <f>VLOOKUP(InputData[[#This Row],[PRODUCT ID]],MasterData[],6)</f>
        <v>94.17</v>
      </c>
      <c r="L335" s="8">
        <f>InputData[[#This Row],[QUANTITY]]*InputData[[#This Row],[BUYING PRIZE]]</f>
        <v>292</v>
      </c>
      <c r="M335" s="8">
        <f>InputData[[#This Row],[QUANTITY]]*InputData[[#This Row],[SELLING PRICE]]*(1-InputData[[#This Row],[DISCOUNT %]])</f>
        <v>376.68</v>
      </c>
      <c r="N335" s="8">
        <f>InputData[[#This Row],[Total Selling Value]]-InputData[[#This Row],[Total Buying Value]]</f>
        <v>84.68</v>
      </c>
      <c r="O335">
        <f>DAY(InputData[[#This Row],[DATE]])</f>
        <v>20</v>
      </c>
      <c r="P335" t="str">
        <f>TEXT(InputData[[#This Row],[DATE]],"mmm")</f>
        <v>Apr</v>
      </c>
      <c r="Q335">
        <f>YEAR(InputData[[#This Row],[DATE]])</f>
        <v>2022</v>
      </c>
    </row>
    <row r="336" spans="1:17" x14ac:dyDescent="0.2">
      <c r="A336" s="3">
        <v>44672</v>
      </c>
      <c r="B336" s="4" t="s">
        <v>69</v>
      </c>
      <c r="C336" s="5">
        <v>2</v>
      </c>
      <c r="D336" s="5" t="s">
        <v>108</v>
      </c>
      <c r="E336" s="5" t="s">
        <v>107</v>
      </c>
      <c r="F336" s="6">
        <v>0</v>
      </c>
      <c r="G336" t="str">
        <f>VLOOKUP(InputData[[#This Row],[PRODUCT ID]],MasterData[],2)</f>
        <v>Product30</v>
      </c>
      <c r="H336" t="str">
        <f>VLOOKUP(InputData[[#This Row],[PRODUCT ID]],MasterData[],3)</f>
        <v>Category04</v>
      </c>
      <c r="I336" t="str">
        <f>VLOOKUP(InputData[[#This Row],[PRODUCT ID]],MasterData[],4)</f>
        <v>Ft</v>
      </c>
      <c r="J336" s="8">
        <f>VLOOKUP(InputData[[#This Row],[PRODUCT ID]],MasterData[],5)</f>
        <v>148</v>
      </c>
      <c r="K336" s="8">
        <f>VLOOKUP(InputData[[#This Row],[PRODUCT ID]],MasterData[],6)</f>
        <v>201.28</v>
      </c>
      <c r="L336" s="8">
        <f>InputData[[#This Row],[QUANTITY]]*InputData[[#This Row],[BUYING PRIZE]]</f>
        <v>296</v>
      </c>
      <c r="M336" s="8">
        <f>InputData[[#This Row],[QUANTITY]]*InputData[[#This Row],[SELLING PRICE]]*(1-InputData[[#This Row],[DISCOUNT %]])</f>
        <v>402.56</v>
      </c>
      <c r="N336" s="8">
        <f>InputData[[#This Row],[Total Selling Value]]-InputData[[#This Row],[Total Buying Value]]</f>
        <v>106.56</v>
      </c>
      <c r="O336">
        <f>DAY(InputData[[#This Row],[DATE]])</f>
        <v>21</v>
      </c>
      <c r="P336" t="str">
        <f>TEXT(InputData[[#This Row],[DATE]],"mmm")</f>
        <v>Apr</v>
      </c>
      <c r="Q336">
        <f>YEAR(InputData[[#This Row],[DATE]])</f>
        <v>2022</v>
      </c>
    </row>
    <row r="337" spans="1:17" x14ac:dyDescent="0.2">
      <c r="A337" s="3">
        <v>44672</v>
      </c>
      <c r="B337" s="4" t="s">
        <v>60</v>
      </c>
      <c r="C337" s="5">
        <v>14</v>
      </c>
      <c r="D337" s="5" t="s">
        <v>106</v>
      </c>
      <c r="E337" s="5" t="s">
        <v>106</v>
      </c>
      <c r="F337" s="6">
        <v>0</v>
      </c>
      <c r="G337" t="str">
        <f>VLOOKUP(InputData[[#This Row],[PRODUCT ID]],MasterData[],2)</f>
        <v>Product26</v>
      </c>
      <c r="H337" t="str">
        <f>VLOOKUP(InputData[[#This Row],[PRODUCT ID]],MasterData[],3)</f>
        <v>Category04</v>
      </c>
      <c r="I337" t="str">
        <f>VLOOKUP(InputData[[#This Row],[PRODUCT ID]],MasterData[],4)</f>
        <v>No.</v>
      </c>
      <c r="J337" s="8">
        <f>VLOOKUP(InputData[[#This Row],[PRODUCT ID]],MasterData[],5)</f>
        <v>18</v>
      </c>
      <c r="K337" s="8">
        <f>VLOOKUP(InputData[[#This Row],[PRODUCT ID]],MasterData[],6)</f>
        <v>24.66</v>
      </c>
      <c r="L337" s="8">
        <f>InputData[[#This Row],[QUANTITY]]*InputData[[#This Row],[BUYING PRIZE]]</f>
        <v>252</v>
      </c>
      <c r="M337" s="8">
        <f>InputData[[#This Row],[QUANTITY]]*InputData[[#This Row],[SELLING PRICE]]*(1-InputData[[#This Row],[DISCOUNT %]])</f>
        <v>345.24</v>
      </c>
      <c r="N337" s="8">
        <f>InputData[[#This Row],[Total Selling Value]]-InputData[[#This Row],[Total Buying Value]]</f>
        <v>93.240000000000009</v>
      </c>
      <c r="O337">
        <f>DAY(InputData[[#This Row],[DATE]])</f>
        <v>21</v>
      </c>
      <c r="P337" t="str">
        <f>TEXT(InputData[[#This Row],[DATE]],"mmm")</f>
        <v>Apr</v>
      </c>
      <c r="Q337">
        <f>YEAR(InputData[[#This Row],[DATE]])</f>
        <v>2022</v>
      </c>
    </row>
    <row r="338" spans="1:17" x14ac:dyDescent="0.2">
      <c r="A338" s="3">
        <v>44674</v>
      </c>
      <c r="B338" s="4" t="s">
        <v>98</v>
      </c>
      <c r="C338" s="5">
        <v>15</v>
      </c>
      <c r="D338" s="5" t="s">
        <v>106</v>
      </c>
      <c r="E338" s="5" t="s">
        <v>106</v>
      </c>
      <c r="F338" s="6">
        <v>0</v>
      </c>
      <c r="G338" t="str">
        <f>VLOOKUP(InputData[[#This Row],[PRODUCT ID]],MasterData[],2)</f>
        <v>Product44</v>
      </c>
      <c r="H338" t="str">
        <f>VLOOKUP(InputData[[#This Row],[PRODUCT ID]],MasterData[],3)</f>
        <v>Category05</v>
      </c>
      <c r="I338" t="str">
        <f>VLOOKUP(InputData[[#This Row],[PRODUCT ID]],MasterData[],4)</f>
        <v>Kg</v>
      </c>
      <c r="J338" s="8">
        <f>VLOOKUP(InputData[[#This Row],[PRODUCT ID]],MasterData[],5)</f>
        <v>76</v>
      </c>
      <c r="K338" s="8">
        <f>VLOOKUP(InputData[[#This Row],[PRODUCT ID]],MasterData[],6)</f>
        <v>82.08</v>
      </c>
      <c r="L338" s="8">
        <f>InputData[[#This Row],[QUANTITY]]*InputData[[#This Row],[BUYING PRIZE]]</f>
        <v>1140</v>
      </c>
      <c r="M338" s="8">
        <f>InputData[[#This Row],[QUANTITY]]*InputData[[#This Row],[SELLING PRICE]]*(1-InputData[[#This Row],[DISCOUNT %]])</f>
        <v>1231.2</v>
      </c>
      <c r="N338" s="8">
        <f>InputData[[#This Row],[Total Selling Value]]-InputData[[#This Row],[Total Buying Value]]</f>
        <v>91.200000000000045</v>
      </c>
      <c r="O338">
        <f>DAY(InputData[[#This Row],[DATE]])</f>
        <v>23</v>
      </c>
      <c r="P338" t="str">
        <f>TEXT(InputData[[#This Row],[DATE]],"mmm")</f>
        <v>Apr</v>
      </c>
      <c r="Q338">
        <f>YEAR(InputData[[#This Row],[DATE]])</f>
        <v>2022</v>
      </c>
    </row>
    <row r="339" spans="1:17" x14ac:dyDescent="0.2">
      <c r="A339" s="3">
        <v>44675</v>
      </c>
      <c r="B339" s="4" t="s">
        <v>77</v>
      </c>
      <c r="C339" s="5">
        <v>4</v>
      </c>
      <c r="D339" s="5" t="s">
        <v>108</v>
      </c>
      <c r="E339" s="5" t="s">
        <v>106</v>
      </c>
      <c r="F339" s="6">
        <v>0</v>
      </c>
      <c r="G339" t="str">
        <f>VLOOKUP(InputData[[#This Row],[PRODUCT ID]],MasterData[],2)</f>
        <v>Product34</v>
      </c>
      <c r="H339" t="str">
        <f>VLOOKUP(InputData[[#This Row],[PRODUCT ID]],MasterData[],3)</f>
        <v>Category04</v>
      </c>
      <c r="I339" t="str">
        <f>VLOOKUP(InputData[[#This Row],[PRODUCT ID]],MasterData[],4)</f>
        <v>Lt</v>
      </c>
      <c r="J339" s="8">
        <f>VLOOKUP(InputData[[#This Row],[PRODUCT ID]],MasterData[],5)</f>
        <v>55</v>
      </c>
      <c r="K339" s="8">
        <f>VLOOKUP(InputData[[#This Row],[PRODUCT ID]],MasterData[],6)</f>
        <v>58.3</v>
      </c>
      <c r="L339" s="8">
        <f>InputData[[#This Row],[QUANTITY]]*InputData[[#This Row],[BUYING PRIZE]]</f>
        <v>220</v>
      </c>
      <c r="M339" s="8">
        <f>InputData[[#This Row],[QUANTITY]]*InputData[[#This Row],[SELLING PRICE]]*(1-InputData[[#This Row],[DISCOUNT %]])</f>
        <v>233.2</v>
      </c>
      <c r="N339" s="8">
        <f>InputData[[#This Row],[Total Selling Value]]-InputData[[#This Row],[Total Buying Value]]</f>
        <v>13.199999999999989</v>
      </c>
      <c r="O339">
        <f>DAY(InputData[[#This Row],[DATE]])</f>
        <v>24</v>
      </c>
      <c r="P339" t="str">
        <f>TEXT(InputData[[#This Row],[DATE]],"mmm")</f>
        <v>Apr</v>
      </c>
      <c r="Q339">
        <f>YEAR(InputData[[#This Row],[DATE]])</f>
        <v>2022</v>
      </c>
    </row>
    <row r="340" spans="1:17" x14ac:dyDescent="0.2">
      <c r="A340" s="3">
        <v>44676</v>
      </c>
      <c r="B340" s="4" t="s">
        <v>14</v>
      </c>
      <c r="C340" s="5">
        <v>9</v>
      </c>
      <c r="D340" s="5" t="s">
        <v>108</v>
      </c>
      <c r="E340" s="5" t="s">
        <v>107</v>
      </c>
      <c r="F340" s="6">
        <v>0</v>
      </c>
      <c r="G340" t="str">
        <f>VLOOKUP(InputData[[#This Row],[PRODUCT ID]],MasterData[],2)</f>
        <v>Product04</v>
      </c>
      <c r="H340" t="str">
        <f>VLOOKUP(InputData[[#This Row],[PRODUCT ID]],MasterData[],3)</f>
        <v>Category01</v>
      </c>
      <c r="I340" t="str">
        <f>VLOOKUP(InputData[[#This Row],[PRODUCT ID]],MasterData[],4)</f>
        <v>Lt</v>
      </c>
      <c r="J340" s="8">
        <f>VLOOKUP(InputData[[#This Row],[PRODUCT ID]],MasterData[],5)</f>
        <v>44</v>
      </c>
      <c r="K340" s="8">
        <f>VLOOKUP(InputData[[#This Row],[PRODUCT ID]],MasterData[],6)</f>
        <v>48.84</v>
      </c>
      <c r="L340" s="8">
        <f>InputData[[#This Row],[QUANTITY]]*InputData[[#This Row],[BUYING PRIZE]]</f>
        <v>396</v>
      </c>
      <c r="M340" s="8">
        <f>InputData[[#This Row],[QUANTITY]]*InputData[[#This Row],[SELLING PRICE]]*(1-InputData[[#This Row],[DISCOUNT %]])</f>
        <v>439.56000000000006</v>
      </c>
      <c r="N340" s="8">
        <f>InputData[[#This Row],[Total Selling Value]]-InputData[[#This Row],[Total Buying Value]]</f>
        <v>43.560000000000059</v>
      </c>
      <c r="O340">
        <f>DAY(InputData[[#This Row],[DATE]])</f>
        <v>25</v>
      </c>
      <c r="P340" t="str">
        <f>TEXT(InputData[[#This Row],[DATE]],"mmm")</f>
        <v>Apr</v>
      </c>
      <c r="Q340">
        <f>YEAR(InputData[[#This Row],[DATE]])</f>
        <v>2022</v>
      </c>
    </row>
    <row r="341" spans="1:17" x14ac:dyDescent="0.2">
      <c r="A341" s="3">
        <v>44676</v>
      </c>
      <c r="B341" s="4" t="s">
        <v>12</v>
      </c>
      <c r="C341" s="5">
        <v>8</v>
      </c>
      <c r="D341" s="5" t="s">
        <v>106</v>
      </c>
      <c r="E341" s="5" t="s">
        <v>106</v>
      </c>
      <c r="F341" s="6">
        <v>0</v>
      </c>
      <c r="G341" t="str">
        <f>VLOOKUP(InputData[[#This Row],[PRODUCT ID]],MasterData[],2)</f>
        <v>Product03</v>
      </c>
      <c r="H341" t="str">
        <f>VLOOKUP(InputData[[#This Row],[PRODUCT ID]],MasterData[],3)</f>
        <v>Category01</v>
      </c>
      <c r="I341" t="str">
        <f>VLOOKUP(InputData[[#This Row],[PRODUCT ID]],MasterData[],4)</f>
        <v>Kg</v>
      </c>
      <c r="J341" s="8">
        <f>VLOOKUP(InputData[[#This Row],[PRODUCT ID]],MasterData[],5)</f>
        <v>71</v>
      </c>
      <c r="K341" s="8">
        <f>VLOOKUP(InputData[[#This Row],[PRODUCT ID]],MasterData[],6)</f>
        <v>80.94</v>
      </c>
      <c r="L341" s="8">
        <f>InputData[[#This Row],[QUANTITY]]*InputData[[#This Row],[BUYING PRIZE]]</f>
        <v>568</v>
      </c>
      <c r="M341" s="8">
        <f>InputData[[#This Row],[QUANTITY]]*InputData[[#This Row],[SELLING PRICE]]*(1-InputData[[#This Row],[DISCOUNT %]])</f>
        <v>647.52</v>
      </c>
      <c r="N341" s="8">
        <f>InputData[[#This Row],[Total Selling Value]]-InputData[[#This Row],[Total Buying Value]]</f>
        <v>79.519999999999982</v>
      </c>
      <c r="O341">
        <f>DAY(InputData[[#This Row],[DATE]])</f>
        <v>25</v>
      </c>
      <c r="P341" t="str">
        <f>TEXT(InputData[[#This Row],[DATE]],"mmm")</f>
        <v>Apr</v>
      </c>
      <c r="Q341">
        <f>YEAR(InputData[[#This Row],[DATE]])</f>
        <v>2022</v>
      </c>
    </row>
    <row r="342" spans="1:17" x14ac:dyDescent="0.2">
      <c r="A342" s="3">
        <v>44677</v>
      </c>
      <c r="B342" s="4" t="s">
        <v>63</v>
      </c>
      <c r="C342" s="5">
        <v>2</v>
      </c>
      <c r="D342" s="5" t="s">
        <v>108</v>
      </c>
      <c r="E342" s="5" t="s">
        <v>107</v>
      </c>
      <c r="F342" s="6">
        <v>0</v>
      </c>
      <c r="G342" t="str">
        <f>VLOOKUP(InputData[[#This Row],[PRODUCT ID]],MasterData[],2)</f>
        <v>Product27</v>
      </c>
      <c r="H342" t="str">
        <f>VLOOKUP(InputData[[#This Row],[PRODUCT ID]],MasterData[],3)</f>
        <v>Category04</v>
      </c>
      <c r="I342" t="str">
        <f>VLOOKUP(InputData[[#This Row],[PRODUCT ID]],MasterData[],4)</f>
        <v>Lt</v>
      </c>
      <c r="J342" s="8">
        <f>VLOOKUP(InputData[[#This Row],[PRODUCT ID]],MasterData[],5)</f>
        <v>48</v>
      </c>
      <c r="K342" s="8">
        <f>VLOOKUP(InputData[[#This Row],[PRODUCT ID]],MasterData[],6)</f>
        <v>57.120000000000005</v>
      </c>
      <c r="L342" s="8">
        <f>InputData[[#This Row],[QUANTITY]]*InputData[[#This Row],[BUYING PRIZE]]</f>
        <v>96</v>
      </c>
      <c r="M342" s="8">
        <f>InputData[[#This Row],[QUANTITY]]*InputData[[#This Row],[SELLING PRICE]]*(1-InputData[[#This Row],[DISCOUNT %]])</f>
        <v>114.24000000000001</v>
      </c>
      <c r="N342" s="8">
        <f>InputData[[#This Row],[Total Selling Value]]-InputData[[#This Row],[Total Buying Value]]</f>
        <v>18.240000000000009</v>
      </c>
      <c r="O342">
        <f>DAY(InputData[[#This Row],[DATE]])</f>
        <v>26</v>
      </c>
      <c r="P342" t="str">
        <f>TEXT(InputData[[#This Row],[DATE]],"mmm")</f>
        <v>Apr</v>
      </c>
      <c r="Q342">
        <f>YEAR(InputData[[#This Row],[DATE]])</f>
        <v>2022</v>
      </c>
    </row>
    <row r="343" spans="1:17" x14ac:dyDescent="0.2">
      <c r="A343" s="3">
        <v>44679</v>
      </c>
      <c r="B343" s="4" t="s">
        <v>35</v>
      </c>
      <c r="C343" s="5">
        <v>14</v>
      </c>
      <c r="D343" s="5" t="s">
        <v>108</v>
      </c>
      <c r="E343" s="5" t="s">
        <v>107</v>
      </c>
      <c r="F343" s="6">
        <v>0</v>
      </c>
      <c r="G343" t="str">
        <f>VLOOKUP(InputData[[#This Row],[PRODUCT ID]],MasterData[],2)</f>
        <v>Product14</v>
      </c>
      <c r="H343" t="str">
        <f>VLOOKUP(InputData[[#This Row],[PRODUCT ID]],MasterData[],3)</f>
        <v>Category02</v>
      </c>
      <c r="I343" t="str">
        <f>VLOOKUP(InputData[[#This Row],[PRODUCT ID]],MasterData[],4)</f>
        <v>Kg</v>
      </c>
      <c r="J343" s="8">
        <f>VLOOKUP(InputData[[#This Row],[PRODUCT ID]],MasterData[],5)</f>
        <v>112</v>
      </c>
      <c r="K343" s="8">
        <f>VLOOKUP(InputData[[#This Row],[PRODUCT ID]],MasterData[],6)</f>
        <v>146.72</v>
      </c>
      <c r="L343" s="8">
        <f>InputData[[#This Row],[QUANTITY]]*InputData[[#This Row],[BUYING PRIZE]]</f>
        <v>1568</v>
      </c>
      <c r="M343" s="8">
        <f>InputData[[#This Row],[QUANTITY]]*InputData[[#This Row],[SELLING PRICE]]*(1-InputData[[#This Row],[DISCOUNT %]])</f>
        <v>2054.08</v>
      </c>
      <c r="N343" s="8">
        <f>InputData[[#This Row],[Total Selling Value]]-InputData[[#This Row],[Total Buying Value]]</f>
        <v>486.07999999999993</v>
      </c>
      <c r="O343">
        <f>DAY(InputData[[#This Row],[DATE]])</f>
        <v>28</v>
      </c>
      <c r="P343" t="str">
        <f>TEXT(InputData[[#This Row],[DATE]],"mmm")</f>
        <v>Apr</v>
      </c>
      <c r="Q343">
        <f>YEAR(InputData[[#This Row],[DATE]])</f>
        <v>2022</v>
      </c>
    </row>
    <row r="344" spans="1:17" x14ac:dyDescent="0.2">
      <c r="A344" s="3">
        <v>44681</v>
      </c>
      <c r="B344" s="4" t="s">
        <v>39</v>
      </c>
      <c r="C344" s="5">
        <v>13</v>
      </c>
      <c r="D344" s="5" t="s">
        <v>106</v>
      </c>
      <c r="E344" s="5" t="s">
        <v>106</v>
      </c>
      <c r="F344" s="6">
        <v>0</v>
      </c>
      <c r="G344" t="str">
        <f>VLOOKUP(InputData[[#This Row],[PRODUCT ID]],MasterData[],2)</f>
        <v>Product16</v>
      </c>
      <c r="H344" t="str">
        <f>VLOOKUP(InputData[[#This Row],[PRODUCT ID]],MasterData[],3)</f>
        <v>Category02</v>
      </c>
      <c r="I344" t="str">
        <f>VLOOKUP(InputData[[#This Row],[PRODUCT ID]],MasterData[],4)</f>
        <v>No.</v>
      </c>
      <c r="J344" s="8">
        <f>VLOOKUP(InputData[[#This Row],[PRODUCT ID]],MasterData[],5)</f>
        <v>13</v>
      </c>
      <c r="K344" s="8">
        <f>VLOOKUP(InputData[[#This Row],[PRODUCT ID]],MasterData[],6)</f>
        <v>16.64</v>
      </c>
      <c r="L344" s="8">
        <f>InputData[[#This Row],[QUANTITY]]*InputData[[#This Row],[BUYING PRIZE]]</f>
        <v>169</v>
      </c>
      <c r="M344" s="8">
        <f>InputData[[#This Row],[QUANTITY]]*InputData[[#This Row],[SELLING PRICE]]*(1-InputData[[#This Row],[DISCOUNT %]])</f>
        <v>216.32</v>
      </c>
      <c r="N344" s="8">
        <f>InputData[[#This Row],[Total Selling Value]]-InputData[[#This Row],[Total Buying Value]]</f>
        <v>47.319999999999993</v>
      </c>
      <c r="O344">
        <f>DAY(InputData[[#This Row],[DATE]])</f>
        <v>30</v>
      </c>
      <c r="P344" t="str">
        <f>TEXT(InputData[[#This Row],[DATE]],"mmm")</f>
        <v>Apr</v>
      </c>
      <c r="Q344">
        <f>YEAR(InputData[[#This Row],[DATE]])</f>
        <v>2022</v>
      </c>
    </row>
    <row r="345" spans="1:17" x14ac:dyDescent="0.2">
      <c r="A345" s="3">
        <v>44681</v>
      </c>
      <c r="B345" s="4" t="s">
        <v>63</v>
      </c>
      <c r="C345" s="5">
        <v>8</v>
      </c>
      <c r="D345" s="5" t="s">
        <v>108</v>
      </c>
      <c r="E345" s="5" t="s">
        <v>106</v>
      </c>
      <c r="F345" s="6">
        <v>0</v>
      </c>
      <c r="G345" t="str">
        <f>VLOOKUP(InputData[[#This Row],[PRODUCT ID]],MasterData[],2)</f>
        <v>Product27</v>
      </c>
      <c r="H345" t="str">
        <f>VLOOKUP(InputData[[#This Row],[PRODUCT ID]],MasterData[],3)</f>
        <v>Category04</v>
      </c>
      <c r="I345" t="str">
        <f>VLOOKUP(InputData[[#This Row],[PRODUCT ID]],MasterData[],4)</f>
        <v>Lt</v>
      </c>
      <c r="J345" s="8">
        <f>VLOOKUP(InputData[[#This Row],[PRODUCT ID]],MasterData[],5)</f>
        <v>48</v>
      </c>
      <c r="K345" s="8">
        <f>VLOOKUP(InputData[[#This Row],[PRODUCT ID]],MasterData[],6)</f>
        <v>57.120000000000005</v>
      </c>
      <c r="L345" s="8">
        <f>InputData[[#This Row],[QUANTITY]]*InputData[[#This Row],[BUYING PRIZE]]</f>
        <v>384</v>
      </c>
      <c r="M345" s="8">
        <f>InputData[[#This Row],[QUANTITY]]*InputData[[#This Row],[SELLING PRICE]]*(1-InputData[[#This Row],[DISCOUNT %]])</f>
        <v>456.96000000000004</v>
      </c>
      <c r="N345" s="8">
        <f>InputData[[#This Row],[Total Selling Value]]-InputData[[#This Row],[Total Buying Value]]</f>
        <v>72.960000000000036</v>
      </c>
      <c r="O345">
        <f>DAY(InputData[[#This Row],[DATE]])</f>
        <v>30</v>
      </c>
      <c r="P345" t="str">
        <f>TEXT(InputData[[#This Row],[DATE]],"mmm")</f>
        <v>Apr</v>
      </c>
      <c r="Q345">
        <f>YEAR(InputData[[#This Row],[DATE]])</f>
        <v>2022</v>
      </c>
    </row>
    <row r="346" spans="1:17" x14ac:dyDescent="0.2">
      <c r="A346" s="3">
        <v>44682</v>
      </c>
      <c r="B346" s="4" t="s">
        <v>77</v>
      </c>
      <c r="C346" s="5">
        <v>9</v>
      </c>
      <c r="D346" s="5" t="s">
        <v>105</v>
      </c>
      <c r="E346" s="5" t="s">
        <v>106</v>
      </c>
      <c r="F346" s="6">
        <v>0</v>
      </c>
      <c r="G346" t="str">
        <f>VLOOKUP(InputData[[#This Row],[PRODUCT ID]],MasterData[],2)</f>
        <v>Product34</v>
      </c>
      <c r="H346" t="str">
        <f>VLOOKUP(InputData[[#This Row],[PRODUCT ID]],MasterData[],3)</f>
        <v>Category04</v>
      </c>
      <c r="I346" t="str">
        <f>VLOOKUP(InputData[[#This Row],[PRODUCT ID]],MasterData[],4)</f>
        <v>Lt</v>
      </c>
      <c r="J346" s="8">
        <f>VLOOKUP(InputData[[#This Row],[PRODUCT ID]],MasterData[],5)</f>
        <v>55</v>
      </c>
      <c r="K346" s="8">
        <f>VLOOKUP(InputData[[#This Row],[PRODUCT ID]],MasterData[],6)</f>
        <v>58.3</v>
      </c>
      <c r="L346" s="8">
        <f>InputData[[#This Row],[QUANTITY]]*InputData[[#This Row],[BUYING PRIZE]]</f>
        <v>495</v>
      </c>
      <c r="M346" s="8">
        <f>InputData[[#This Row],[QUANTITY]]*InputData[[#This Row],[SELLING PRICE]]*(1-InputData[[#This Row],[DISCOUNT %]])</f>
        <v>524.69999999999993</v>
      </c>
      <c r="N346" s="8">
        <f>InputData[[#This Row],[Total Selling Value]]-InputData[[#This Row],[Total Buying Value]]</f>
        <v>29.699999999999932</v>
      </c>
      <c r="O346">
        <f>DAY(InputData[[#This Row],[DATE]])</f>
        <v>1</v>
      </c>
      <c r="P346" t="str">
        <f>TEXT(InputData[[#This Row],[DATE]],"mmm")</f>
        <v>May</v>
      </c>
      <c r="Q346">
        <f>YEAR(InputData[[#This Row],[DATE]])</f>
        <v>2022</v>
      </c>
    </row>
    <row r="347" spans="1:17" x14ac:dyDescent="0.2">
      <c r="A347" s="3">
        <v>44682</v>
      </c>
      <c r="B347" s="4" t="s">
        <v>75</v>
      </c>
      <c r="C347" s="5">
        <v>6</v>
      </c>
      <c r="D347" s="5" t="s">
        <v>106</v>
      </c>
      <c r="E347" s="5" t="s">
        <v>106</v>
      </c>
      <c r="F347" s="6">
        <v>0</v>
      </c>
      <c r="G347" t="str">
        <f>VLOOKUP(InputData[[#This Row],[PRODUCT ID]],MasterData[],2)</f>
        <v>Product33</v>
      </c>
      <c r="H347" t="str">
        <f>VLOOKUP(InputData[[#This Row],[PRODUCT ID]],MasterData[],3)</f>
        <v>Category04</v>
      </c>
      <c r="I347" t="str">
        <f>VLOOKUP(InputData[[#This Row],[PRODUCT ID]],MasterData[],4)</f>
        <v>Kg</v>
      </c>
      <c r="J347" s="8">
        <f>VLOOKUP(InputData[[#This Row],[PRODUCT ID]],MasterData[],5)</f>
        <v>95</v>
      </c>
      <c r="K347" s="8">
        <f>VLOOKUP(InputData[[#This Row],[PRODUCT ID]],MasterData[],6)</f>
        <v>119.7</v>
      </c>
      <c r="L347" s="8">
        <f>InputData[[#This Row],[QUANTITY]]*InputData[[#This Row],[BUYING PRIZE]]</f>
        <v>570</v>
      </c>
      <c r="M347" s="8">
        <f>InputData[[#This Row],[QUANTITY]]*InputData[[#This Row],[SELLING PRICE]]*(1-InputData[[#This Row],[DISCOUNT %]])</f>
        <v>718.2</v>
      </c>
      <c r="N347" s="8">
        <f>InputData[[#This Row],[Total Selling Value]]-InputData[[#This Row],[Total Buying Value]]</f>
        <v>148.20000000000005</v>
      </c>
      <c r="O347">
        <f>DAY(InputData[[#This Row],[DATE]])</f>
        <v>1</v>
      </c>
      <c r="P347" t="str">
        <f>TEXT(InputData[[#This Row],[DATE]],"mmm")</f>
        <v>May</v>
      </c>
      <c r="Q347">
        <f>YEAR(InputData[[#This Row],[DATE]])</f>
        <v>2022</v>
      </c>
    </row>
    <row r="348" spans="1:17" x14ac:dyDescent="0.2">
      <c r="A348" s="3">
        <v>44683</v>
      </c>
      <c r="B348" s="4" t="s">
        <v>33</v>
      </c>
      <c r="C348" s="5">
        <v>4</v>
      </c>
      <c r="D348" s="5" t="s">
        <v>106</v>
      </c>
      <c r="E348" s="5" t="s">
        <v>107</v>
      </c>
      <c r="F348" s="6">
        <v>0</v>
      </c>
      <c r="G348" t="str">
        <f>VLOOKUP(InputData[[#This Row],[PRODUCT ID]],MasterData[],2)</f>
        <v>Product13</v>
      </c>
      <c r="H348" t="str">
        <f>VLOOKUP(InputData[[#This Row],[PRODUCT ID]],MasterData[],3)</f>
        <v>Category02</v>
      </c>
      <c r="I348" t="str">
        <f>VLOOKUP(InputData[[#This Row],[PRODUCT ID]],MasterData[],4)</f>
        <v>Kg</v>
      </c>
      <c r="J348" s="8">
        <f>VLOOKUP(InputData[[#This Row],[PRODUCT ID]],MasterData[],5)</f>
        <v>112</v>
      </c>
      <c r="K348" s="8">
        <f>VLOOKUP(InputData[[#This Row],[PRODUCT ID]],MasterData[],6)</f>
        <v>122.08</v>
      </c>
      <c r="L348" s="8">
        <f>InputData[[#This Row],[QUANTITY]]*InputData[[#This Row],[BUYING PRIZE]]</f>
        <v>448</v>
      </c>
      <c r="M348" s="8">
        <f>InputData[[#This Row],[QUANTITY]]*InputData[[#This Row],[SELLING PRICE]]*(1-InputData[[#This Row],[DISCOUNT %]])</f>
        <v>488.32</v>
      </c>
      <c r="N348" s="8">
        <f>InputData[[#This Row],[Total Selling Value]]-InputData[[#This Row],[Total Buying Value]]</f>
        <v>40.319999999999993</v>
      </c>
      <c r="O348">
        <f>DAY(InputData[[#This Row],[DATE]])</f>
        <v>2</v>
      </c>
      <c r="P348" t="str">
        <f>TEXT(InputData[[#This Row],[DATE]],"mmm")</f>
        <v>May</v>
      </c>
      <c r="Q348">
        <f>YEAR(InputData[[#This Row],[DATE]])</f>
        <v>2022</v>
      </c>
    </row>
    <row r="349" spans="1:17" x14ac:dyDescent="0.2">
      <c r="A349" s="3">
        <v>44685</v>
      </c>
      <c r="B349" s="4" t="s">
        <v>47</v>
      </c>
      <c r="C349" s="5">
        <v>10</v>
      </c>
      <c r="D349" s="5" t="s">
        <v>108</v>
      </c>
      <c r="E349" s="5" t="s">
        <v>106</v>
      </c>
      <c r="F349" s="6">
        <v>0</v>
      </c>
      <c r="G349" t="str">
        <f>VLOOKUP(InputData[[#This Row],[PRODUCT ID]],MasterData[],2)</f>
        <v>Product20</v>
      </c>
      <c r="H349" t="str">
        <f>VLOOKUP(InputData[[#This Row],[PRODUCT ID]],MasterData[],3)</f>
        <v>Category03</v>
      </c>
      <c r="I349" t="str">
        <f>VLOOKUP(InputData[[#This Row],[PRODUCT ID]],MasterData[],4)</f>
        <v>Lt</v>
      </c>
      <c r="J349" s="8">
        <f>VLOOKUP(InputData[[#This Row],[PRODUCT ID]],MasterData[],5)</f>
        <v>61</v>
      </c>
      <c r="K349" s="8">
        <f>VLOOKUP(InputData[[#This Row],[PRODUCT ID]],MasterData[],6)</f>
        <v>76.25</v>
      </c>
      <c r="L349" s="8">
        <f>InputData[[#This Row],[QUANTITY]]*InputData[[#This Row],[BUYING PRIZE]]</f>
        <v>610</v>
      </c>
      <c r="M349" s="8">
        <f>InputData[[#This Row],[QUANTITY]]*InputData[[#This Row],[SELLING PRICE]]*(1-InputData[[#This Row],[DISCOUNT %]])</f>
        <v>762.5</v>
      </c>
      <c r="N349" s="8">
        <f>InputData[[#This Row],[Total Selling Value]]-InputData[[#This Row],[Total Buying Value]]</f>
        <v>152.5</v>
      </c>
      <c r="O349">
        <f>DAY(InputData[[#This Row],[DATE]])</f>
        <v>4</v>
      </c>
      <c r="P349" t="str">
        <f>TEXT(InputData[[#This Row],[DATE]],"mmm")</f>
        <v>May</v>
      </c>
      <c r="Q349">
        <f>YEAR(InputData[[#This Row],[DATE]])</f>
        <v>2022</v>
      </c>
    </row>
    <row r="350" spans="1:17" x14ac:dyDescent="0.2">
      <c r="A350" s="3">
        <v>44687</v>
      </c>
      <c r="B350" s="4" t="s">
        <v>77</v>
      </c>
      <c r="C350" s="5">
        <v>7</v>
      </c>
      <c r="D350" s="5" t="s">
        <v>108</v>
      </c>
      <c r="E350" s="5" t="s">
        <v>106</v>
      </c>
      <c r="F350" s="6">
        <v>0</v>
      </c>
      <c r="G350" t="str">
        <f>VLOOKUP(InputData[[#This Row],[PRODUCT ID]],MasterData[],2)</f>
        <v>Product34</v>
      </c>
      <c r="H350" t="str">
        <f>VLOOKUP(InputData[[#This Row],[PRODUCT ID]],MasterData[],3)</f>
        <v>Category04</v>
      </c>
      <c r="I350" t="str">
        <f>VLOOKUP(InputData[[#This Row],[PRODUCT ID]],MasterData[],4)</f>
        <v>Lt</v>
      </c>
      <c r="J350" s="8">
        <f>VLOOKUP(InputData[[#This Row],[PRODUCT ID]],MasterData[],5)</f>
        <v>55</v>
      </c>
      <c r="K350" s="8">
        <f>VLOOKUP(InputData[[#This Row],[PRODUCT ID]],MasterData[],6)</f>
        <v>58.3</v>
      </c>
      <c r="L350" s="8">
        <f>InputData[[#This Row],[QUANTITY]]*InputData[[#This Row],[BUYING PRIZE]]</f>
        <v>385</v>
      </c>
      <c r="M350" s="8">
        <f>InputData[[#This Row],[QUANTITY]]*InputData[[#This Row],[SELLING PRICE]]*(1-InputData[[#This Row],[DISCOUNT %]])</f>
        <v>408.09999999999997</v>
      </c>
      <c r="N350" s="8">
        <f>InputData[[#This Row],[Total Selling Value]]-InputData[[#This Row],[Total Buying Value]]</f>
        <v>23.099999999999966</v>
      </c>
      <c r="O350">
        <f>DAY(InputData[[#This Row],[DATE]])</f>
        <v>6</v>
      </c>
      <c r="P350" t="str">
        <f>TEXT(InputData[[#This Row],[DATE]],"mmm")</f>
        <v>May</v>
      </c>
      <c r="Q350">
        <f>YEAR(InputData[[#This Row],[DATE]])</f>
        <v>2022</v>
      </c>
    </row>
    <row r="351" spans="1:17" x14ac:dyDescent="0.2">
      <c r="A351" s="3">
        <v>44688</v>
      </c>
      <c r="B351" s="4" t="s">
        <v>37</v>
      </c>
      <c r="C351" s="5">
        <v>4</v>
      </c>
      <c r="D351" s="5" t="s">
        <v>106</v>
      </c>
      <c r="E351" s="5" t="s">
        <v>107</v>
      </c>
      <c r="F351" s="6">
        <v>0</v>
      </c>
      <c r="G351" t="str">
        <f>VLOOKUP(InputData[[#This Row],[PRODUCT ID]],MasterData[],2)</f>
        <v>Product15</v>
      </c>
      <c r="H351" t="str">
        <f>VLOOKUP(InputData[[#This Row],[PRODUCT ID]],MasterData[],3)</f>
        <v>Category02</v>
      </c>
      <c r="I351" t="str">
        <f>VLOOKUP(InputData[[#This Row],[PRODUCT ID]],MasterData[],4)</f>
        <v>No.</v>
      </c>
      <c r="J351" s="8">
        <f>VLOOKUP(InputData[[#This Row],[PRODUCT ID]],MasterData[],5)</f>
        <v>12</v>
      </c>
      <c r="K351" s="8">
        <f>VLOOKUP(InputData[[#This Row],[PRODUCT ID]],MasterData[],6)</f>
        <v>15.719999999999999</v>
      </c>
      <c r="L351" s="8">
        <f>InputData[[#This Row],[QUANTITY]]*InputData[[#This Row],[BUYING PRIZE]]</f>
        <v>48</v>
      </c>
      <c r="M351" s="8">
        <f>InputData[[#This Row],[QUANTITY]]*InputData[[#This Row],[SELLING PRICE]]*(1-InputData[[#This Row],[DISCOUNT %]])</f>
        <v>62.879999999999995</v>
      </c>
      <c r="N351" s="8">
        <f>InputData[[#This Row],[Total Selling Value]]-InputData[[#This Row],[Total Buying Value]]</f>
        <v>14.879999999999995</v>
      </c>
      <c r="O351">
        <f>DAY(InputData[[#This Row],[DATE]])</f>
        <v>7</v>
      </c>
      <c r="P351" t="str">
        <f>TEXT(InputData[[#This Row],[DATE]],"mmm")</f>
        <v>May</v>
      </c>
      <c r="Q351">
        <f>YEAR(InputData[[#This Row],[DATE]])</f>
        <v>2022</v>
      </c>
    </row>
    <row r="352" spans="1:17" x14ac:dyDescent="0.2">
      <c r="A352" s="3">
        <v>44688</v>
      </c>
      <c r="B352" s="4" t="s">
        <v>63</v>
      </c>
      <c r="C352" s="5">
        <v>1</v>
      </c>
      <c r="D352" s="5" t="s">
        <v>106</v>
      </c>
      <c r="E352" s="5" t="s">
        <v>106</v>
      </c>
      <c r="F352" s="6">
        <v>0</v>
      </c>
      <c r="G352" t="str">
        <f>VLOOKUP(InputData[[#This Row],[PRODUCT ID]],MasterData[],2)</f>
        <v>Product27</v>
      </c>
      <c r="H352" t="str">
        <f>VLOOKUP(InputData[[#This Row],[PRODUCT ID]],MasterData[],3)</f>
        <v>Category04</v>
      </c>
      <c r="I352" t="str">
        <f>VLOOKUP(InputData[[#This Row],[PRODUCT ID]],MasterData[],4)</f>
        <v>Lt</v>
      </c>
      <c r="J352" s="8">
        <f>VLOOKUP(InputData[[#This Row],[PRODUCT ID]],MasterData[],5)</f>
        <v>48</v>
      </c>
      <c r="K352" s="8">
        <f>VLOOKUP(InputData[[#This Row],[PRODUCT ID]],MasterData[],6)</f>
        <v>57.120000000000005</v>
      </c>
      <c r="L352" s="8">
        <f>InputData[[#This Row],[QUANTITY]]*InputData[[#This Row],[BUYING PRIZE]]</f>
        <v>48</v>
      </c>
      <c r="M352" s="8">
        <f>InputData[[#This Row],[QUANTITY]]*InputData[[#This Row],[SELLING PRICE]]*(1-InputData[[#This Row],[DISCOUNT %]])</f>
        <v>57.120000000000005</v>
      </c>
      <c r="N352" s="8">
        <f>InputData[[#This Row],[Total Selling Value]]-InputData[[#This Row],[Total Buying Value]]</f>
        <v>9.1200000000000045</v>
      </c>
      <c r="O352">
        <f>DAY(InputData[[#This Row],[DATE]])</f>
        <v>7</v>
      </c>
      <c r="P352" t="str">
        <f>TEXT(InputData[[#This Row],[DATE]],"mmm")</f>
        <v>May</v>
      </c>
      <c r="Q352">
        <f>YEAR(InputData[[#This Row],[DATE]])</f>
        <v>2022</v>
      </c>
    </row>
    <row r="353" spans="1:17" x14ac:dyDescent="0.2">
      <c r="A353" s="3">
        <v>44689</v>
      </c>
      <c r="B353" s="4" t="s">
        <v>52</v>
      </c>
      <c r="C353" s="5">
        <v>7</v>
      </c>
      <c r="D353" s="5" t="s">
        <v>106</v>
      </c>
      <c r="E353" s="5" t="s">
        <v>106</v>
      </c>
      <c r="F353" s="6">
        <v>0</v>
      </c>
      <c r="G353" t="str">
        <f>VLOOKUP(InputData[[#This Row],[PRODUCT ID]],MasterData[],2)</f>
        <v>Product22</v>
      </c>
      <c r="H353" t="str">
        <f>VLOOKUP(InputData[[#This Row],[PRODUCT ID]],MasterData[],3)</f>
        <v>Category03</v>
      </c>
      <c r="I353" t="str">
        <f>VLOOKUP(InputData[[#This Row],[PRODUCT ID]],MasterData[],4)</f>
        <v>Ft</v>
      </c>
      <c r="J353" s="8">
        <f>VLOOKUP(InputData[[#This Row],[PRODUCT ID]],MasterData[],5)</f>
        <v>121</v>
      </c>
      <c r="K353" s="8">
        <f>VLOOKUP(InputData[[#This Row],[PRODUCT ID]],MasterData[],6)</f>
        <v>141.57</v>
      </c>
      <c r="L353" s="8">
        <f>InputData[[#This Row],[QUANTITY]]*InputData[[#This Row],[BUYING PRIZE]]</f>
        <v>847</v>
      </c>
      <c r="M353" s="8">
        <f>InputData[[#This Row],[QUANTITY]]*InputData[[#This Row],[SELLING PRICE]]*(1-InputData[[#This Row],[DISCOUNT %]])</f>
        <v>990.99</v>
      </c>
      <c r="N353" s="8">
        <f>InputData[[#This Row],[Total Selling Value]]-InputData[[#This Row],[Total Buying Value]]</f>
        <v>143.99</v>
      </c>
      <c r="O353">
        <f>DAY(InputData[[#This Row],[DATE]])</f>
        <v>8</v>
      </c>
      <c r="P353" t="str">
        <f>TEXT(InputData[[#This Row],[DATE]],"mmm")</f>
        <v>May</v>
      </c>
      <c r="Q353">
        <f>YEAR(InputData[[#This Row],[DATE]])</f>
        <v>2022</v>
      </c>
    </row>
    <row r="354" spans="1:17" x14ac:dyDescent="0.2">
      <c r="A354" s="3">
        <v>44690</v>
      </c>
      <c r="B354" s="4" t="s">
        <v>41</v>
      </c>
      <c r="C354" s="5">
        <v>12</v>
      </c>
      <c r="D354" s="5" t="s">
        <v>105</v>
      </c>
      <c r="E354" s="5" t="s">
        <v>107</v>
      </c>
      <c r="F354" s="6">
        <v>0</v>
      </c>
      <c r="G354" t="str">
        <f>VLOOKUP(InputData[[#This Row],[PRODUCT ID]],MasterData[],2)</f>
        <v>Product17</v>
      </c>
      <c r="H354" t="str">
        <f>VLOOKUP(InputData[[#This Row],[PRODUCT ID]],MasterData[],3)</f>
        <v>Category02</v>
      </c>
      <c r="I354" t="str">
        <f>VLOOKUP(InputData[[#This Row],[PRODUCT ID]],MasterData[],4)</f>
        <v>Ft</v>
      </c>
      <c r="J354" s="8">
        <f>VLOOKUP(InputData[[#This Row],[PRODUCT ID]],MasterData[],5)</f>
        <v>134</v>
      </c>
      <c r="K354" s="8">
        <f>VLOOKUP(InputData[[#This Row],[PRODUCT ID]],MasterData[],6)</f>
        <v>156.78</v>
      </c>
      <c r="L354" s="8">
        <f>InputData[[#This Row],[QUANTITY]]*InputData[[#This Row],[BUYING PRIZE]]</f>
        <v>1608</v>
      </c>
      <c r="M354" s="8">
        <f>InputData[[#This Row],[QUANTITY]]*InputData[[#This Row],[SELLING PRICE]]*(1-InputData[[#This Row],[DISCOUNT %]])</f>
        <v>1881.3600000000001</v>
      </c>
      <c r="N354" s="8">
        <f>InputData[[#This Row],[Total Selling Value]]-InputData[[#This Row],[Total Buying Value]]</f>
        <v>273.36000000000013</v>
      </c>
      <c r="O354">
        <f>DAY(InputData[[#This Row],[DATE]])</f>
        <v>9</v>
      </c>
      <c r="P354" t="str">
        <f>TEXT(InputData[[#This Row],[DATE]],"mmm")</f>
        <v>May</v>
      </c>
      <c r="Q354">
        <f>YEAR(InputData[[#This Row],[DATE]])</f>
        <v>2022</v>
      </c>
    </row>
    <row r="355" spans="1:17" x14ac:dyDescent="0.2">
      <c r="A355" s="3">
        <v>44691</v>
      </c>
      <c r="B355" s="4" t="s">
        <v>24</v>
      </c>
      <c r="C355" s="5">
        <v>6</v>
      </c>
      <c r="D355" s="5" t="s">
        <v>108</v>
      </c>
      <c r="E355" s="5" t="s">
        <v>106</v>
      </c>
      <c r="F355" s="6">
        <v>0</v>
      </c>
      <c r="G355" t="str">
        <f>VLOOKUP(InputData[[#This Row],[PRODUCT ID]],MasterData[],2)</f>
        <v>Product09</v>
      </c>
      <c r="H355" t="str">
        <f>VLOOKUP(InputData[[#This Row],[PRODUCT ID]],MasterData[],3)</f>
        <v>Category01</v>
      </c>
      <c r="I355" t="str">
        <f>VLOOKUP(InputData[[#This Row],[PRODUCT ID]],MasterData[],4)</f>
        <v>No.</v>
      </c>
      <c r="J355" s="8">
        <f>VLOOKUP(InputData[[#This Row],[PRODUCT ID]],MasterData[],5)</f>
        <v>6</v>
      </c>
      <c r="K355" s="8">
        <f>VLOOKUP(InputData[[#This Row],[PRODUCT ID]],MasterData[],6)</f>
        <v>7.8599999999999994</v>
      </c>
      <c r="L355" s="8">
        <f>InputData[[#This Row],[QUANTITY]]*InputData[[#This Row],[BUYING PRIZE]]</f>
        <v>36</v>
      </c>
      <c r="M355" s="8">
        <f>InputData[[#This Row],[QUANTITY]]*InputData[[#This Row],[SELLING PRICE]]*(1-InputData[[#This Row],[DISCOUNT %]])</f>
        <v>47.16</v>
      </c>
      <c r="N355" s="8">
        <f>InputData[[#This Row],[Total Selling Value]]-InputData[[#This Row],[Total Buying Value]]</f>
        <v>11.159999999999997</v>
      </c>
      <c r="O355">
        <f>DAY(InputData[[#This Row],[DATE]])</f>
        <v>10</v>
      </c>
      <c r="P355" t="str">
        <f>TEXT(InputData[[#This Row],[DATE]],"mmm")</f>
        <v>May</v>
      </c>
      <c r="Q355">
        <f>YEAR(InputData[[#This Row],[DATE]])</f>
        <v>2022</v>
      </c>
    </row>
    <row r="356" spans="1:17" x14ac:dyDescent="0.2">
      <c r="A356" s="3">
        <v>44693</v>
      </c>
      <c r="B356" s="4" t="s">
        <v>29</v>
      </c>
      <c r="C356" s="5">
        <v>7</v>
      </c>
      <c r="D356" s="5" t="s">
        <v>106</v>
      </c>
      <c r="E356" s="5" t="s">
        <v>107</v>
      </c>
      <c r="F356" s="6">
        <v>0</v>
      </c>
      <c r="G356" t="str">
        <f>VLOOKUP(InputData[[#This Row],[PRODUCT ID]],MasterData[],2)</f>
        <v>Product11</v>
      </c>
      <c r="H356" t="str">
        <f>VLOOKUP(InputData[[#This Row],[PRODUCT ID]],MasterData[],3)</f>
        <v>Category02</v>
      </c>
      <c r="I356" t="str">
        <f>VLOOKUP(InputData[[#This Row],[PRODUCT ID]],MasterData[],4)</f>
        <v>Lt</v>
      </c>
      <c r="J356" s="8">
        <f>VLOOKUP(InputData[[#This Row],[PRODUCT ID]],MasterData[],5)</f>
        <v>44</v>
      </c>
      <c r="K356" s="8">
        <f>VLOOKUP(InputData[[#This Row],[PRODUCT ID]],MasterData[],6)</f>
        <v>48.4</v>
      </c>
      <c r="L356" s="8">
        <f>InputData[[#This Row],[QUANTITY]]*InputData[[#This Row],[BUYING PRIZE]]</f>
        <v>308</v>
      </c>
      <c r="M356" s="8">
        <f>InputData[[#This Row],[QUANTITY]]*InputData[[#This Row],[SELLING PRICE]]*(1-InputData[[#This Row],[DISCOUNT %]])</f>
        <v>338.8</v>
      </c>
      <c r="N356" s="8">
        <f>InputData[[#This Row],[Total Selling Value]]-InputData[[#This Row],[Total Buying Value]]</f>
        <v>30.800000000000011</v>
      </c>
      <c r="O356">
        <f>DAY(InputData[[#This Row],[DATE]])</f>
        <v>12</v>
      </c>
      <c r="P356" t="str">
        <f>TEXT(InputData[[#This Row],[DATE]],"mmm")</f>
        <v>May</v>
      </c>
      <c r="Q356">
        <f>YEAR(InputData[[#This Row],[DATE]])</f>
        <v>2022</v>
      </c>
    </row>
    <row r="357" spans="1:17" x14ac:dyDescent="0.2">
      <c r="A357" s="3">
        <v>44694</v>
      </c>
      <c r="B357" s="4" t="s">
        <v>31</v>
      </c>
      <c r="C357" s="5">
        <v>5</v>
      </c>
      <c r="D357" s="5" t="s">
        <v>108</v>
      </c>
      <c r="E357" s="5" t="s">
        <v>106</v>
      </c>
      <c r="F357" s="6">
        <v>0</v>
      </c>
      <c r="G357" t="str">
        <f>VLOOKUP(InputData[[#This Row],[PRODUCT ID]],MasterData[],2)</f>
        <v>Product12</v>
      </c>
      <c r="H357" t="str">
        <f>VLOOKUP(InputData[[#This Row],[PRODUCT ID]],MasterData[],3)</f>
        <v>Category02</v>
      </c>
      <c r="I357" t="str">
        <f>VLOOKUP(InputData[[#This Row],[PRODUCT ID]],MasterData[],4)</f>
        <v>Kg</v>
      </c>
      <c r="J357" s="8">
        <f>VLOOKUP(InputData[[#This Row],[PRODUCT ID]],MasterData[],5)</f>
        <v>73</v>
      </c>
      <c r="K357" s="8">
        <f>VLOOKUP(InputData[[#This Row],[PRODUCT ID]],MasterData[],6)</f>
        <v>94.17</v>
      </c>
      <c r="L357" s="8">
        <f>InputData[[#This Row],[QUANTITY]]*InputData[[#This Row],[BUYING PRIZE]]</f>
        <v>365</v>
      </c>
      <c r="M357" s="8">
        <f>InputData[[#This Row],[QUANTITY]]*InputData[[#This Row],[SELLING PRICE]]*(1-InputData[[#This Row],[DISCOUNT %]])</f>
        <v>470.85</v>
      </c>
      <c r="N357" s="8">
        <f>InputData[[#This Row],[Total Selling Value]]-InputData[[#This Row],[Total Buying Value]]</f>
        <v>105.85000000000002</v>
      </c>
      <c r="O357">
        <f>DAY(InputData[[#This Row],[DATE]])</f>
        <v>13</v>
      </c>
      <c r="P357" t="str">
        <f>TEXT(InputData[[#This Row],[DATE]],"mmm")</f>
        <v>May</v>
      </c>
      <c r="Q357">
        <f>YEAR(InputData[[#This Row],[DATE]])</f>
        <v>2022</v>
      </c>
    </row>
    <row r="358" spans="1:17" x14ac:dyDescent="0.2">
      <c r="A358" s="3">
        <v>44695</v>
      </c>
      <c r="B358" s="4" t="s">
        <v>22</v>
      </c>
      <c r="C358" s="5">
        <v>14</v>
      </c>
      <c r="D358" s="5" t="s">
        <v>108</v>
      </c>
      <c r="E358" s="5" t="s">
        <v>107</v>
      </c>
      <c r="F358" s="6">
        <v>0</v>
      </c>
      <c r="G358" t="str">
        <f>VLOOKUP(InputData[[#This Row],[PRODUCT ID]],MasterData[],2)</f>
        <v>Product08</v>
      </c>
      <c r="H358" t="str">
        <f>VLOOKUP(InputData[[#This Row],[PRODUCT ID]],MasterData[],3)</f>
        <v>Category01</v>
      </c>
      <c r="I358" t="str">
        <f>VLOOKUP(InputData[[#This Row],[PRODUCT ID]],MasterData[],4)</f>
        <v>Kg</v>
      </c>
      <c r="J358" s="8">
        <f>VLOOKUP(InputData[[#This Row],[PRODUCT ID]],MasterData[],5)</f>
        <v>83</v>
      </c>
      <c r="K358" s="8">
        <f>VLOOKUP(InputData[[#This Row],[PRODUCT ID]],MasterData[],6)</f>
        <v>94.62</v>
      </c>
      <c r="L358" s="8">
        <f>InputData[[#This Row],[QUANTITY]]*InputData[[#This Row],[BUYING PRIZE]]</f>
        <v>1162</v>
      </c>
      <c r="M358" s="8">
        <f>InputData[[#This Row],[QUANTITY]]*InputData[[#This Row],[SELLING PRICE]]*(1-InputData[[#This Row],[DISCOUNT %]])</f>
        <v>1324.68</v>
      </c>
      <c r="N358" s="8">
        <f>InputData[[#This Row],[Total Selling Value]]-InputData[[#This Row],[Total Buying Value]]</f>
        <v>162.68000000000006</v>
      </c>
      <c r="O358">
        <f>DAY(InputData[[#This Row],[DATE]])</f>
        <v>14</v>
      </c>
      <c r="P358" t="str">
        <f>TEXT(InputData[[#This Row],[DATE]],"mmm")</f>
        <v>May</v>
      </c>
      <c r="Q358">
        <f>YEAR(InputData[[#This Row],[DATE]])</f>
        <v>2022</v>
      </c>
    </row>
    <row r="359" spans="1:17" x14ac:dyDescent="0.2">
      <c r="A359" s="3">
        <v>44696</v>
      </c>
      <c r="B359" s="4" t="s">
        <v>47</v>
      </c>
      <c r="C359" s="5">
        <v>5</v>
      </c>
      <c r="D359" s="5" t="s">
        <v>106</v>
      </c>
      <c r="E359" s="5" t="s">
        <v>106</v>
      </c>
      <c r="F359" s="6">
        <v>0</v>
      </c>
      <c r="G359" t="str">
        <f>VLOOKUP(InputData[[#This Row],[PRODUCT ID]],MasterData[],2)</f>
        <v>Product20</v>
      </c>
      <c r="H359" t="str">
        <f>VLOOKUP(InputData[[#This Row],[PRODUCT ID]],MasterData[],3)</f>
        <v>Category03</v>
      </c>
      <c r="I359" t="str">
        <f>VLOOKUP(InputData[[#This Row],[PRODUCT ID]],MasterData[],4)</f>
        <v>Lt</v>
      </c>
      <c r="J359" s="8">
        <f>VLOOKUP(InputData[[#This Row],[PRODUCT ID]],MasterData[],5)</f>
        <v>61</v>
      </c>
      <c r="K359" s="8">
        <f>VLOOKUP(InputData[[#This Row],[PRODUCT ID]],MasterData[],6)</f>
        <v>76.25</v>
      </c>
      <c r="L359" s="8">
        <f>InputData[[#This Row],[QUANTITY]]*InputData[[#This Row],[BUYING PRIZE]]</f>
        <v>305</v>
      </c>
      <c r="M359" s="8">
        <f>InputData[[#This Row],[QUANTITY]]*InputData[[#This Row],[SELLING PRICE]]*(1-InputData[[#This Row],[DISCOUNT %]])</f>
        <v>381.25</v>
      </c>
      <c r="N359" s="8">
        <f>InputData[[#This Row],[Total Selling Value]]-InputData[[#This Row],[Total Buying Value]]</f>
        <v>76.25</v>
      </c>
      <c r="O359">
        <f>DAY(InputData[[#This Row],[DATE]])</f>
        <v>15</v>
      </c>
      <c r="P359" t="str">
        <f>TEXT(InputData[[#This Row],[DATE]],"mmm")</f>
        <v>May</v>
      </c>
      <c r="Q359">
        <f>YEAR(InputData[[#This Row],[DATE]])</f>
        <v>2022</v>
      </c>
    </row>
    <row r="360" spans="1:17" x14ac:dyDescent="0.2">
      <c r="A360" s="3">
        <v>44697</v>
      </c>
      <c r="B360" s="4" t="s">
        <v>26</v>
      </c>
      <c r="C360" s="5">
        <v>13</v>
      </c>
      <c r="D360" s="5" t="s">
        <v>108</v>
      </c>
      <c r="E360" s="5" t="s">
        <v>107</v>
      </c>
      <c r="F360" s="6">
        <v>0</v>
      </c>
      <c r="G360" t="str">
        <f>VLOOKUP(InputData[[#This Row],[PRODUCT ID]],MasterData[],2)</f>
        <v>Product10</v>
      </c>
      <c r="H360" t="str">
        <f>VLOOKUP(InputData[[#This Row],[PRODUCT ID]],MasterData[],3)</f>
        <v>Category02</v>
      </c>
      <c r="I360" t="str">
        <f>VLOOKUP(InputData[[#This Row],[PRODUCT ID]],MasterData[],4)</f>
        <v>Ft</v>
      </c>
      <c r="J360" s="8">
        <f>VLOOKUP(InputData[[#This Row],[PRODUCT ID]],MasterData[],5)</f>
        <v>148</v>
      </c>
      <c r="K360" s="8">
        <f>VLOOKUP(InputData[[#This Row],[PRODUCT ID]],MasterData[],6)</f>
        <v>164.28</v>
      </c>
      <c r="L360" s="8">
        <f>InputData[[#This Row],[QUANTITY]]*InputData[[#This Row],[BUYING PRIZE]]</f>
        <v>1924</v>
      </c>
      <c r="M360" s="8">
        <f>InputData[[#This Row],[QUANTITY]]*InputData[[#This Row],[SELLING PRICE]]*(1-InputData[[#This Row],[DISCOUNT %]])</f>
        <v>2135.64</v>
      </c>
      <c r="N360" s="8">
        <f>InputData[[#This Row],[Total Selling Value]]-InputData[[#This Row],[Total Buying Value]]</f>
        <v>211.63999999999987</v>
      </c>
      <c r="O360">
        <f>DAY(InputData[[#This Row],[DATE]])</f>
        <v>16</v>
      </c>
      <c r="P360" t="str">
        <f>TEXT(InputData[[#This Row],[DATE]],"mmm")</f>
        <v>May</v>
      </c>
      <c r="Q360">
        <f>YEAR(InputData[[#This Row],[DATE]])</f>
        <v>2022</v>
      </c>
    </row>
    <row r="361" spans="1:17" x14ac:dyDescent="0.2">
      <c r="A361" s="3">
        <v>44697</v>
      </c>
      <c r="B361" s="4" t="s">
        <v>71</v>
      </c>
      <c r="C361" s="5">
        <v>13</v>
      </c>
      <c r="D361" s="5" t="s">
        <v>106</v>
      </c>
      <c r="E361" s="5" t="s">
        <v>106</v>
      </c>
      <c r="F361" s="6">
        <v>0</v>
      </c>
      <c r="G361" t="str">
        <f>VLOOKUP(InputData[[#This Row],[PRODUCT ID]],MasterData[],2)</f>
        <v>Product31</v>
      </c>
      <c r="H361" t="str">
        <f>VLOOKUP(InputData[[#This Row],[PRODUCT ID]],MasterData[],3)</f>
        <v>Category04</v>
      </c>
      <c r="I361" t="str">
        <f>VLOOKUP(InputData[[#This Row],[PRODUCT ID]],MasterData[],4)</f>
        <v>Kg</v>
      </c>
      <c r="J361" s="8">
        <f>VLOOKUP(InputData[[#This Row],[PRODUCT ID]],MasterData[],5)</f>
        <v>93</v>
      </c>
      <c r="K361" s="8">
        <f>VLOOKUP(InputData[[#This Row],[PRODUCT ID]],MasterData[],6)</f>
        <v>104.16</v>
      </c>
      <c r="L361" s="8">
        <f>InputData[[#This Row],[QUANTITY]]*InputData[[#This Row],[BUYING PRIZE]]</f>
        <v>1209</v>
      </c>
      <c r="M361" s="8">
        <f>InputData[[#This Row],[QUANTITY]]*InputData[[#This Row],[SELLING PRICE]]*(1-InputData[[#This Row],[DISCOUNT %]])</f>
        <v>1354.08</v>
      </c>
      <c r="N361" s="8">
        <f>InputData[[#This Row],[Total Selling Value]]-InputData[[#This Row],[Total Buying Value]]</f>
        <v>145.07999999999993</v>
      </c>
      <c r="O361">
        <f>DAY(InputData[[#This Row],[DATE]])</f>
        <v>16</v>
      </c>
      <c r="P361" t="str">
        <f>TEXT(InputData[[#This Row],[DATE]],"mmm")</f>
        <v>May</v>
      </c>
      <c r="Q361">
        <f>YEAR(InputData[[#This Row],[DATE]])</f>
        <v>2022</v>
      </c>
    </row>
    <row r="362" spans="1:17" x14ac:dyDescent="0.2">
      <c r="A362" s="3">
        <v>44698</v>
      </c>
      <c r="B362" s="4" t="s">
        <v>63</v>
      </c>
      <c r="C362" s="5">
        <v>8</v>
      </c>
      <c r="D362" s="5" t="s">
        <v>108</v>
      </c>
      <c r="E362" s="5" t="s">
        <v>107</v>
      </c>
      <c r="F362" s="6">
        <v>0</v>
      </c>
      <c r="G362" t="str">
        <f>VLOOKUP(InputData[[#This Row],[PRODUCT ID]],MasterData[],2)</f>
        <v>Product27</v>
      </c>
      <c r="H362" t="str">
        <f>VLOOKUP(InputData[[#This Row],[PRODUCT ID]],MasterData[],3)</f>
        <v>Category04</v>
      </c>
      <c r="I362" t="str">
        <f>VLOOKUP(InputData[[#This Row],[PRODUCT ID]],MasterData[],4)</f>
        <v>Lt</v>
      </c>
      <c r="J362" s="8">
        <f>VLOOKUP(InputData[[#This Row],[PRODUCT ID]],MasterData[],5)</f>
        <v>48</v>
      </c>
      <c r="K362" s="8">
        <f>VLOOKUP(InputData[[#This Row],[PRODUCT ID]],MasterData[],6)</f>
        <v>57.120000000000005</v>
      </c>
      <c r="L362" s="8">
        <f>InputData[[#This Row],[QUANTITY]]*InputData[[#This Row],[BUYING PRIZE]]</f>
        <v>384</v>
      </c>
      <c r="M362" s="8">
        <f>InputData[[#This Row],[QUANTITY]]*InputData[[#This Row],[SELLING PRICE]]*(1-InputData[[#This Row],[DISCOUNT %]])</f>
        <v>456.96000000000004</v>
      </c>
      <c r="N362" s="8">
        <f>InputData[[#This Row],[Total Selling Value]]-InputData[[#This Row],[Total Buying Value]]</f>
        <v>72.960000000000036</v>
      </c>
      <c r="O362">
        <f>DAY(InputData[[#This Row],[DATE]])</f>
        <v>17</v>
      </c>
      <c r="P362" t="str">
        <f>TEXT(InputData[[#This Row],[DATE]],"mmm")</f>
        <v>May</v>
      </c>
      <c r="Q362">
        <f>YEAR(InputData[[#This Row],[DATE]])</f>
        <v>2022</v>
      </c>
    </row>
    <row r="363" spans="1:17" x14ac:dyDescent="0.2">
      <c r="A363" s="3">
        <v>44699</v>
      </c>
      <c r="B363" s="4" t="s">
        <v>63</v>
      </c>
      <c r="C363" s="5">
        <v>4</v>
      </c>
      <c r="D363" s="5" t="s">
        <v>105</v>
      </c>
      <c r="E363" s="5" t="s">
        <v>106</v>
      </c>
      <c r="F363" s="6">
        <v>0</v>
      </c>
      <c r="G363" t="str">
        <f>VLOOKUP(InputData[[#This Row],[PRODUCT ID]],MasterData[],2)</f>
        <v>Product27</v>
      </c>
      <c r="H363" t="str">
        <f>VLOOKUP(InputData[[#This Row],[PRODUCT ID]],MasterData[],3)</f>
        <v>Category04</v>
      </c>
      <c r="I363" t="str">
        <f>VLOOKUP(InputData[[#This Row],[PRODUCT ID]],MasterData[],4)</f>
        <v>Lt</v>
      </c>
      <c r="J363" s="8">
        <f>VLOOKUP(InputData[[#This Row],[PRODUCT ID]],MasterData[],5)</f>
        <v>48</v>
      </c>
      <c r="K363" s="8">
        <f>VLOOKUP(InputData[[#This Row],[PRODUCT ID]],MasterData[],6)</f>
        <v>57.120000000000005</v>
      </c>
      <c r="L363" s="8">
        <f>InputData[[#This Row],[QUANTITY]]*InputData[[#This Row],[BUYING PRIZE]]</f>
        <v>192</v>
      </c>
      <c r="M363" s="8">
        <f>InputData[[#This Row],[QUANTITY]]*InputData[[#This Row],[SELLING PRICE]]*(1-InputData[[#This Row],[DISCOUNT %]])</f>
        <v>228.48000000000002</v>
      </c>
      <c r="N363" s="8">
        <f>InputData[[#This Row],[Total Selling Value]]-InputData[[#This Row],[Total Buying Value]]</f>
        <v>36.480000000000018</v>
      </c>
      <c r="O363">
        <f>DAY(InputData[[#This Row],[DATE]])</f>
        <v>18</v>
      </c>
      <c r="P363" t="str">
        <f>TEXT(InputData[[#This Row],[DATE]],"mmm")</f>
        <v>May</v>
      </c>
      <c r="Q363">
        <f>YEAR(InputData[[#This Row],[DATE]])</f>
        <v>2022</v>
      </c>
    </row>
    <row r="364" spans="1:17" x14ac:dyDescent="0.2">
      <c r="A364" s="3">
        <v>44699</v>
      </c>
      <c r="B364" s="4" t="s">
        <v>86</v>
      </c>
      <c r="C364" s="5">
        <v>8</v>
      </c>
      <c r="D364" s="5" t="s">
        <v>105</v>
      </c>
      <c r="E364" s="5" t="s">
        <v>106</v>
      </c>
      <c r="F364" s="6">
        <v>0</v>
      </c>
      <c r="G364" t="str">
        <f>VLOOKUP(InputData[[#This Row],[PRODUCT ID]],MasterData[],2)</f>
        <v>Product38</v>
      </c>
      <c r="H364" t="str">
        <f>VLOOKUP(InputData[[#This Row],[PRODUCT ID]],MasterData[],3)</f>
        <v>Category05</v>
      </c>
      <c r="I364" t="str">
        <f>VLOOKUP(InputData[[#This Row],[PRODUCT ID]],MasterData[],4)</f>
        <v>Kg</v>
      </c>
      <c r="J364" s="8">
        <f>VLOOKUP(InputData[[#This Row],[PRODUCT ID]],MasterData[],5)</f>
        <v>72</v>
      </c>
      <c r="K364" s="8">
        <f>VLOOKUP(InputData[[#This Row],[PRODUCT ID]],MasterData[],6)</f>
        <v>79.92</v>
      </c>
      <c r="L364" s="8">
        <f>InputData[[#This Row],[QUANTITY]]*InputData[[#This Row],[BUYING PRIZE]]</f>
        <v>576</v>
      </c>
      <c r="M364" s="8">
        <f>InputData[[#This Row],[QUANTITY]]*InputData[[#This Row],[SELLING PRICE]]*(1-InputData[[#This Row],[DISCOUNT %]])</f>
        <v>639.36</v>
      </c>
      <c r="N364" s="8">
        <f>InputData[[#This Row],[Total Selling Value]]-InputData[[#This Row],[Total Buying Value]]</f>
        <v>63.360000000000014</v>
      </c>
      <c r="O364">
        <f>DAY(InputData[[#This Row],[DATE]])</f>
        <v>18</v>
      </c>
      <c r="P364" t="str">
        <f>TEXT(InputData[[#This Row],[DATE]],"mmm")</f>
        <v>May</v>
      </c>
      <c r="Q364">
        <f>YEAR(InputData[[#This Row],[DATE]])</f>
        <v>2022</v>
      </c>
    </row>
    <row r="365" spans="1:17" x14ac:dyDescent="0.2">
      <c r="A365" s="3">
        <v>44701</v>
      </c>
      <c r="B365" s="4" t="s">
        <v>98</v>
      </c>
      <c r="C365" s="5">
        <v>15</v>
      </c>
      <c r="D365" s="5" t="s">
        <v>106</v>
      </c>
      <c r="E365" s="5" t="s">
        <v>107</v>
      </c>
      <c r="F365" s="6">
        <v>0</v>
      </c>
      <c r="G365" t="str">
        <f>VLOOKUP(InputData[[#This Row],[PRODUCT ID]],MasterData[],2)</f>
        <v>Product44</v>
      </c>
      <c r="H365" t="str">
        <f>VLOOKUP(InputData[[#This Row],[PRODUCT ID]],MasterData[],3)</f>
        <v>Category05</v>
      </c>
      <c r="I365" t="str">
        <f>VLOOKUP(InputData[[#This Row],[PRODUCT ID]],MasterData[],4)</f>
        <v>Kg</v>
      </c>
      <c r="J365" s="8">
        <f>VLOOKUP(InputData[[#This Row],[PRODUCT ID]],MasterData[],5)</f>
        <v>76</v>
      </c>
      <c r="K365" s="8">
        <f>VLOOKUP(InputData[[#This Row],[PRODUCT ID]],MasterData[],6)</f>
        <v>82.08</v>
      </c>
      <c r="L365" s="8">
        <f>InputData[[#This Row],[QUANTITY]]*InputData[[#This Row],[BUYING PRIZE]]</f>
        <v>1140</v>
      </c>
      <c r="M365" s="8">
        <f>InputData[[#This Row],[QUANTITY]]*InputData[[#This Row],[SELLING PRICE]]*(1-InputData[[#This Row],[DISCOUNT %]])</f>
        <v>1231.2</v>
      </c>
      <c r="N365" s="8">
        <f>InputData[[#This Row],[Total Selling Value]]-InputData[[#This Row],[Total Buying Value]]</f>
        <v>91.200000000000045</v>
      </c>
      <c r="O365">
        <f>DAY(InputData[[#This Row],[DATE]])</f>
        <v>20</v>
      </c>
      <c r="P365" t="str">
        <f>TEXT(InputData[[#This Row],[DATE]],"mmm")</f>
        <v>May</v>
      </c>
      <c r="Q365">
        <f>YEAR(InputData[[#This Row],[DATE]])</f>
        <v>2022</v>
      </c>
    </row>
    <row r="366" spans="1:17" x14ac:dyDescent="0.2">
      <c r="A366" s="3">
        <v>44703</v>
      </c>
      <c r="B366" s="4" t="s">
        <v>37</v>
      </c>
      <c r="C366" s="5">
        <v>12</v>
      </c>
      <c r="D366" s="5" t="s">
        <v>108</v>
      </c>
      <c r="E366" s="5" t="s">
        <v>106</v>
      </c>
      <c r="F366" s="6">
        <v>0</v>
      </c>
      <c r="G366" t="str">
        <f>VLOOKUP(InputData[[#This Row],[PRODUCT ID]],MasterData[],2)</f>
        <v>Product15</v>
      </c>
      <c r="H366" t="str">
        <f>VLOOKUP(InputData[[#This Row],[PRODUCT ID]],MasterData[],3)</f>
        <v>Category02</v>
      </c>
      <c r="I366" t="str">
        <f>VLOOKUP(InputData[[#This Row],[PRODUCT ID]],MasterData[],4)</f>
        <v>No.</v>
      </c>
      <c r="J366" s="8">
        <f>VLOOKUP(InputData[[#This Row],[PRODUCT ID]],MasterData[],5)</f>
        <v>12</v>
      </c>
      <c r="K366" s="8">
        <f>VLOOKUP(InputData[[#This Row],[PRODUCT ID]],MasterData[],6)</f>
        <v>15.719999999999999</v>
      </c>
      <c r="L366" s="8">
        <f>InputData[[#This Row],[QUANTITY]]*InputData[[#This Row],[BUYING PRIZE]]</f>
        <v>144</v>
      </c>
      <c r="M366" s="8">
        <f>InputData[[#This Row],[QUANTITY]]*InputData[[#This Row],[SELLING PRICE]]*(1-InputData[[#This Row],[DISCOUNT %]])</f>
        <v>188.64</v>
      </c>
      <c r="N366" s="8">
        <f>InputData[[#This Row],[Total Selling Value]]-InputData[[#This Row],[Total Buying Value]]</f>
        <v>44.639999999999986</v>
      </c>
      <c r="O366">
        <f>DAY(InputData[[#This Row],[DATE]])</f>
        <v>22</v>
      </c>
      <c r="P366" t="str">
        <f>TEXT(InputData[[#This Row],[DATE]],"mmm")</f>
        <v>May</v>
      </c>
      <c r="Q366">
        <f>YEAR(InputData[[#This Row],[DATE]])</f>
        <v>2022</v>
      </c>
    </row>
    <row r="367" spans="1:17" x14ac:dyDescent="0.2">
      <c r="A367" s="3">
        <v>44706</v>
      </c>
      <c r="B367" s="4" t="s">
        <v>10</v>
      </c>
      <c r="C367" s="5">
        <v>7</v>
      </c>
      <c r="D367" s="5" t="s">
        <v>106</v>
      </c>
      <c r="E367" s="5" t="s">
        <v>106</v>
      </c>
      <c r="F367" s="6">
        <v>0</v>
      </c>
      <c r="G367" t="str">
        <f>VLOOKUP(InputData[[#This Row],[PRODUCT ID]],MasterData[],2)</f>
        <v>Product02</v>
      </c>
      <c r="H367" t="str">
        <f>VLOOKUP(InputData[[#This Row],[PRODUCT ID]],MasterData[],3)</f>
        <v>Category01</v>
      </c>
      <c r="I367" t="str">
        <f>VLOOKUP(InputData[[#This Row],[PRODUCT ID]],MasterData[],4)</f>
        <v>Kg</v>
      </c>
      <c r="J367" s="8">
        <f>VLOOKUP(InputData[[#This Row],[PRODUCT ID]],MasterData[],5)</f>
        <v>105</v>
      </c>
      <c r="K367" s="8">
        <f>VLOOKUP(InputData[[#This Row],[PRODUCT ID]],MasterData[],6)</f>
        <v>142.80000000000001</v>
      </c>
      <c r="L367" s="8">
        <f>InputData[[#This Row],[QUANTITY]]*InputData[[#This Row],[BUYING PRIZE]]</f>
        <v>735</v>
      </c>
      <c r="M367" s="8">
        <f>InputData[[#This Row],[QUANTITY]]*InputData[[#This Row],[SELLING PRICE]]*(1-InputData[[#This Row],[DISCOUNT %]])</f>
        <v>999.60000000000014</v>
      </c>
      <c r="N367" s="8">
        <f>InputData[[#This Row],[Total Selling Value]]-InputData[[#This Row],[Total Buying Value]]</f>
        <v>264.60000000000014</v>
      </c>
      <c r="O367">
        <f>DAY(InputData[[#This Row],[DATE]])</f>
        <v>25</v>
      </c>
      <c r="P367" t="str">
        <f>TEXT(InputData[[#This Row],[DATE]],"mmm")</f>
        <v>May</v>
      </c>
      <c r="Q367">
        <f>YEAR(InputData[[#This Row],[DATE]])</f>
        <v>2022</v>
      </c>
    </row>
    <row r="368" spans="1:17" x14ac:dyDescent="0.2">
      <c r="A368" s="3">
        <v>44707</v>
      </c>
      <c r="B368" s="4" t="s">
        <v>65</v>
      </c>
      <c r="C368" s="5">
        <v>2</v>
      </c>
      <c r="D368" s="5" t="s">
        <v>108</v>
      </c>
      <c r="E368" s="5" t="s">
        <v>106</v>
      </c>
      <c r="F368" s="6">
        <v>0</v>
      </c>
      <c r="G368" t="str">
        <f>VLOOKUP(InputData[[#This Row],[PRODUCT ID]],MasterData[],2)</f>
        <v>Product28</v>
      </c>
      <c r="H368" t="str">
        <f>VLOOKUP(InputData[[#This Row],[PRODUCT ID]],MasterData[],3)</f>
        <v>Category04</v>
      </c>
      <c r="I368" t="str">
        <f>VLOOKUP(InputData[[#This Row],[PRODUCT ID]],MasterData[],4)</f>
        <v>No.</v>
      </c>
      <c r="J368" s="8">
        <f>VLOOKUP(InputData[[#This Row],[PRODUCT ID]],MasterData[],5)</f>
        <v>37</v>
      </c>
      <c r="K368" s="8">
        <f>VLOOKUP(InputData[[#This Row],[PRODUCT ID]],MasterData[],6)</f>
        <v>41.81</v>
      </c>
      <c r="L368" s="8">
        <f>InputData[[#This Row],[QUANTITY]]*InputData[[#This Row],[BUYING PRIZE]]</f>
        <v>74</v>
      </c>
      <c r="M368" s="8">
        <f>InputData[[#This Row],[QUANTITY]]*InputData[[#This Row],[SELLING PRICE]]*(1-InputData[[#This Row],[DISCOUNT %]])</f>
        <v>83.62</v>
      </c>
      <c r="N368" s="8">
        <f>InputData[[#This Row],[Total Selling Value]]-InputData[[#This Row],[Total Buying Value]]</f>
        <v>9.6200000000000045</v>
      </c>
      <c r="O368">
        <f>DAY(InputData[[#This Row],[DATE]])</f>
        <v>26</v>
      </c>
      <c r="P368" t="str">
        <f>TEXT(InputData[[#This Row],[DATE]],"mmm")</f>
        <v>May</v>
      </c>
      <c r="Q368">
        <f>YEAR(InputData[[#This Row],[DATE]])</f>
        <v>2022</v>
      </c>
    </row>
    <row r="369" spans="1:17" x14ac:dyDescent="0.2">
      <c r="A369" s="3">
        <v>44707</v>
      </c>
      <c r="B369" s="4" t="s">
        <v>63</v>
      </c>
      <c r="C369" s="5">
        <v>2</v>
      </c>
      <c r="D369" s="5" t="s">
        <v>106</v>
      </c>
      <c r="E369" s="5" t="s">
        <v>106</v>
      </c>
      <c r="F369" s="6">
        <v>0</v>
      </c>
      <c r="G369" t="str">
        <f>VLOOKUP(InputData[[#This Row],[PRODUCT ID]],MasterData[],2)</f>
        <v>Product27</v>
      </c>
      <c r="H369" t="str">
        <f>VLOOKUP(InputData[[#This Row],[PRODUCT ID]],MasterData[],3)</f>
        <v>Category04</v>
      </c>
      <c r="I369" t="str">
        <f>VLOOKUP(InputData[[#This Row],[PRODUCT ID]],MasterData[],4)</f>
        <v>Lt</v>
      </c>
      <c r="J369" s="8">
        <f>VLOOKUP(InputData[[#This Row],[PRODUCT ID]],MasterData[],5)</f>
        <v>48</v>
      </c>
      <c r="K369" s="8">
        <f>VLOOKUP(InputData[[#This Row],[PRODUCT ID]],MasterData[],6)</f>
        <v>57.120000000000005</v>
      </c>
      <c r="L369" s="8">
        <f>InputData[[#This Row],[QUANTITY]]*InputData[[#This Row],[BUYING PRIZE]]</f>
        <v>96</v>
      </c>
      <c r="M369" s="8">
        <f>InputData[[#This Row],[QUANTITY]]*InputData[[#This Row],[SELLING PRICE]]*(1-InputData[[#This Row],[DISCOUNT %]])</f>
        <v>114.24000000000001</v>
      </c>
      <c r="N369" s="8">
        <f>InputData[[#This Row],[Total Selling Value]]-InputData[[#This Row],[Total Buying Value]]</f>
        <v>18.240000000000009</v>
      </c>
      <c r="O369">
        <f>DAY(InputData[[#This Row],[DATE]])</f>
        <v>26</v>
      </c>
      <c r="P369" t="str">
        <f>TEXT(InputData[[#This Row],[DATE]],"mmm")</f>
        <v>May</v>
      </c>
      <c r="Q369">
        <f>YEAR(InputData[[#This Row],[DATE]])</f>
        <v>2022</v>
      </c>
    </row>
    <row r="370" spans="1:17" x14ac:dyDescent="0.2">
      <c r="A370" s="3">
        <v>44709</v>
      </c>
      <c r="B370" s="4" t="s">
        <v>92</v>
      </c>
      <c r="C370" s="5">
        <v>10</v>
      </c>
      <c r="D370" s="5" t="s">
        <v>105</v>
      </c>
      <c r="E370" s="5" t="s">
        <v>107</v>
      </c>
      <c r="F370" s="6">
        <v>0</v>
      </c>
      <c r="G370" t="str">
        <f>VLOOKUP(InputData[[#This Row],[PRODUCT ID]],MasterData[],2)</f>
        <v>Product41</v>
      </c>
      <c r="H370" t="str">
        <f>VLOOKUP(InputData[[#This Row],[PRODUCT ID]],MasterData[],3)</f>
        <v>Category05</v>
      </c>
      <c r="I370" t="str">
        <f>VLOOKUP(InputData[[#This Row],[PRODUCT ID]],MasterData[],4)</f>
        <v>Ft</v>
      </c>
      <c r="J370" s="8">
        <f>VLOOKUP(InputData[[#This Row],[PRODUCT ID]],MasterData[],5)</f>
        <v>138</v>
      </c>
      <c r="K370" s="8">
        <f>VLOOKUP(InputData[[#This Row],[PRODUCT ID]],MasterData[],6)</f>
        <v>173.88</v>
      </c>
      <c r="L370" s="8">
        <f>InputData[[#This Row],[QUANTITY]]*InputData[[#This Row],[BUYING PRIZE]]</f>
        <v>1380</v>
      </c>
      <c r="M370" s="8">
        <f>InputData[[#This Row],[QUANTITY]]*InputData[[#This Row],[SELLING PRICE]]*(1-InputData[[#This Row],[DISCOUNT %]])</f>
        <v>1738.8</v>
      </c>
      <c r="N370" s="8">
        <f>InputData[[#This Row],[Total Selling Value]]-InputData[[#This Row],[Total Buying Value]]</f>
        <v>358.79999999999995</v>
      </c>
      <c r="O370">
        <f>DAY(InputData[[#This Row],[DATE]])</f>
        <v>28</v>
      </c>
      <c r="P370" t="str">
        <f>TEXT(InputData[[#This Row],[DATE]],"mmm")</f>
        <v>May</v>
      </c>
      <c r="Q370">
        <f>YEAR(InputData[[#This Row],[DATE]])</f>
        <v>2022</v>
      </c>
    </row>
    <row r="371" spans="1:17" x14ac:dyDescent="0.2">
      <c r="A371" s="3">
        <v>44709</v>
      </c>
      <c r="B371" s="4" t="s">
        <v>22</v>
      </c>
      <c r="C371" s="5">
        <v>5</v>
      </c>
      <c r="D371" s="5" t="s">
        <v>105</v>
      </c>
      <c r="E371" s="5" t="s">
        <v>106</v>
      </c>
      <c r="F371" s="6">
        <v>0</v>
      </c>
      <c r="G371" t="str">
        <f>VLOOKUP(InputData[[#This Row],[PRODUCT ID]],MasterData[],2)</f>
        <v>Product08</v>
      </c>
      <c r="H371" t="str">
        <f>VLOOKUP(InputData[[#This Row],[PRODUCT ID]],MasterData[],3)</f>
        <v>Category01</v>
      </c>
      <c r="I371" t="str">
        <f>VLOOKUP(InputData[[#This Row],[PRODUCT ID]],MasterData[],4)</f>
        <v>Kg</v>
      </c>
      <c r="J371" s="8">
        <f>VLOOKUP(InputData[[#This Row],[PRODUCT ID]],MasterData[],5)</f>
        <v>83</v>
      </c>
      <c r="K371" s="8">
        <f>VLOOKUP(InputData[[#This Row],[PRODUCT ID]],MasterData[],6)</f>
        <v>94.62</v>
      </c>
      <c r="L371" s="8">
        <f>InputData[[#This Row],[QUANTITY]]*InputData[[#This Row],[BUYING PRIZE]]</f>
        <v>415</v>
      </c>
      <c r="M371" s="8">
        <f>InputData[[#This Row],[QUANTITY]]*InputData[[#This Row],[SELLING PRICE]]*(1-InputData[[#This Row],[DISCOUNT %]])</f>
        <v>473.1</v>
      </c>
      <c r="N371" s="8">
        <f>InputData[[#This Row],[Total Selling Value]]-InputData[[#This Row],[Total Buying Value]]</f>
        <v>58.100000000000023</v>
      </c>
      <c r="O371">
        <f>DAY(InputData[[#This Row],[DATE]])</f>
        <v>28</v>
      </c>
      <c r="P371" t="str">
        <f>TEXT(InputData[[#This Row],[DATE]],"mmm")</f>
        <v>May</v>
      </c>
      <c r="Q371">
        <f>YEAR(InputData[[#This Row],[DATE]])</f>
        <v>2022</v>
      </c>
    </row>
    <row r="372" spans="1:17" x14ac:dyDescent="0.2">
      <c r="A372" s="3">
        <v>44709</v>
      </c>
      <c r="B372" s="4" t="s">
        <v>26</v>
      </c>
      <c r="C372" s="5">
        <v>9</v>
      </c>
      <c r="D372" s="5" t="s">
        <v>106</v>
      </c>
      <c r="E372" s="5" t="s">
        <v>107</v>
      </c>
      <c r="F372" s="6">
        <v>0</v>
      </c>
      <c r="G372" t="str">
        <f>VLOOKUP(InputData[[#This Row],[PRODUCT ID]],MasterData[],2)</f>
        <v>Product10</v>
      </c>
      <c r="H372" t="str">
        <f>VLOOKUP(InputData[[#This Row],[PRODUCT ID]],MasterData[],3)</f>
        <v>Category02</v>
      </c>
      <c r="I372" t="str">
        <f>VLOOKUP(InputData[[#This Row],[PRODUCT ID]],MasterData[],4)</f>
        <v>Ft</v>
      </c>
      <c r="J372" s="8">
        <f>VLOOKUP(InputData[[#This Row],[PRODUCT ID]],MasterData[],5)</f>
        <v>148</v>
      </c>
      <c r="K372" s="8">
        <f>VLOOKUP(InputData[[#This Row],[PRODUCT ID]],MasterData[],6)</f>
        <v>164.28</v>
      </c>
      <c r="L372" s="8">
        <f>InputData[[#This Row],[QUANTITY]]*InputData[[#This Row],[BUYING PRIZE]]</f>
        <v>1332</v>
      </c>
      <c r="M372" s="8">
        <f>InputData[[#This Row],[QUANTITY]]*InputData[[#This Row],[SELLING PRICE]]*(1-InputData[[#This Row],[DISCOUNT %]])</f>
        <v>1478.52</v>
      </c>
      <c r="N372" s="8">
        <f>InputData[[#This Row],[Total Selling Value]]-InputData[[#This Row],[Total Buying Value]]</f>
        <v>146.51999999999998</v>
      </c>
      <c r="O372">
        <f>DAY(InputData[[#This Row],[DATE]])</f>
        <v>28</v>
      </c>
      <c r="P372" t="str">
        <f>TEXT(InputData[[#This Row],[DATE]],"mmm")</f>
        <v>May</v>
      </c>
      <c r="Q372">
        <f>YEAR(InputData[[#This Row],[DATE]])</f>
        <v>2022</v>
      </c>
    </row>
    <row r="373" spans="1:17" x14ac:dyDescent="0.2">
      <c r="A373" s="3">
        <v>44709</v>
      </c>
      <c r="B373" s="4" t="s">
        <v>14</v>
      </c>
      <c r="C373" s="5">
        <v>12</v>
      </c>
      <c r="D373" s="5" t="s">
        <v>106</v>
      </c>
      <c r="E373" s="5" t="s">
        <v>106</v>
      </c>
      <c r="F373" s="6">
        <v>0</v>
      </c>
      <c r="G373" t="str">
        <f>VLOOKUP(InputData[[#This Row],[PRODUCT ID]],MasterData[],2)</f>
        <v>Product04</v>
      </c>
      <c r="H373" t="str">
        <f>VLOOKUP(InputData[[#This Row],[PRODUCT ID]],MasterData[],3)</f>
        <v>Category01</v>
      </c>
      <c r="I373" t="str">
        <f>VLOOKUP(InputData[[#This Row],[PRODUCT ID]],MasterData[],4)</f>
        <v>Lt</v>
      </c>
      <c r="J373" s="8">
        <f>VLOOKUP(InputData[[#This Row],[PRODUCT ID]],MasterData[],5)</f>
        <v>44</v>
      </c>
      <c r="K373" s="8">
        <f>VLOOKUP(InputData[[#This Row],[PRODUCT ID]],MasterData[],6)</f>
        <v>48.84</v>
      </c>
      <c r="L373" s="8">
        <f>InputData[[#This Row],[QUANTITY]]*InputData[[#This Row],[BUYING PRIZE]]</f>
        <v>528</v>
      </c>
      <c r="M373" s="8">
        <f>InputData[[#This Row],[QUANTITY]]*InputData[[#This Row],[SELLING PRICE]]*(1-InputData[[#This Row],[DISCOUNT %]])</f>
        <v>586.08000000000004</v>
      </c>
      <c r="N373" s="8">
        <f>InputData[[#This Row],[Total Selling Value]]-InputData[[#This Row],[Total Buying Value]]</f>
        <v>58.080000000000041</v>
      </c>
      <c r="O373">
        <f>DAY(InputData[[#This Row],[DATE]])</f>
        <v>28</v>
      </c>
      <c r="P373" t="str">
        <f>TEXT(InputData[[#This Row],[DATE]],"mmm")</f>
        <v>May</v>
      </c>
      <c r="Q373">
        <f>YEAR(InputData[[#This Row],[DATE]])</f>
        <v>2022</v>
      </c>
    </row>
    <row r="374" spans="1:17" x14ac:dyDescent="0.2">
      <c r="A374" s="3">
        <v>44709</v>
      </c>
      <c r="B374" s="4" t="s">
        <v>47</v>
      </c>
      <c r="C374" s="5">
        <v>14</v>
      </c>
      <c r="D374" s="5" t="s">
        <v>108</v>
      </c>
      <c r="E374" s="5" t="s">
        <v>107</v>
      </c>
      <c r="F374" s="6">
        <v>0</v>
      </c>
      <c r="G374" t="str">
        <f>VLOOKUP(InputData[[#This Row],[PRODUCT ID]],MasterData[],2)</f>
        <v>Product20</v>
      </c>
      <c r="H374" t="str">
        <f>VLOOKUP(InputData[[#This Row],[PRODUCT ID]],MasterData[],3)</f>
        <v>Category03</v>
      </c>
      <c r="I374" t="str">
        <f>VLOOKUP(InputData[[#This Row],[PRODUCT ID]],MasterData[],4)</f>
        <v>Lt</v>
      </c>
      <c r="J374" s="8">
        <f>VLOOKUP(InputData[[#This Row],[PRODUCT ID]],MasterData[],5)</f>
        <v>61</v>
      </c>
      <c r="K374" s="8">
        <f>VLOOKUP(InputData[[#This Row],[PRODUCT ID]],MasterData[],6)</f>
        <v>76.25</v>
      </c>
      <c r="L374" s="8">
        <f>InputData[[#This Row],[QUANTITY]]*InputData[[#This Row],[BUYING PRIZE]]</f>
        <v>854</v>
      </c>
      <c r="M374" s="8">
        <f>InputData[[#This Row],[QUANTITY]]*InputData[[#This Row],[SELLING PRICE]]*(1-InputData[[#This Row],[DISCOUNT %]])</f>
        <v>1067.5</v>
      </c>
      <c r="N374" s="8">
        <f>InputData[[#This Row],[Total Selling Value]]-InputData[[#This Row],[Total Buying Value]]</f>
        <v>213.5</v>
      </c>
      <c r="O374">
        <f>DAY(InputData[[#This Row],[DATE]])</f>
        <v>28</v>
      </c>
      <c r="P374" t="str">
        <f>TEXT(InputData[[#This Row],[DATE]],"mmm")</f>
        <v>May</v>
      </c>
      <c r="Q374">
        <f>YEAR(InputData[[#This Row],[DATE]])</f>
        <v>2022</v>
      </c>
    </row>
    <row r="375" spans="1:17" x14ac:dyDescent="0.2">
      <c r="A375" s="3">
        <v>44711</v>
      </c>
      <c r="B375" s="4" t="s">
        <v>98</v>
      </c>
      <c r="C375" s="5">
        <v>9</v>
      </c>
      <c r="D375" s="5" t="s">
        <v>108</v>
      </c>
      <c r="E375" s="5" t="s">
        <v>106</v>
      </c>
      <c r="F375" s="6">
        <v>0</v>
      </c>
      <c r="G375" t="str">
        <f>VLOOKUP(InputData[[#This Row],[PRODUCT ID]],MasterData[],2)</f>
        <v>Product44</v>
      </c>
      <c r="H375" t="str">
        <f>VLOOKUP(InputData[[#This Row],[PRODUCT ID]],MasterData[],3)</f>
        <v>Category05</v>
      </c>
      <c r="I375" t="str">
        <f>VLOOKUP(InputData[[#This Row],[PRODUCT ID]],MasterData[],4)</f>
        <v>Kg</v>
      </c>
      <c r="J375" s="8">
        <f>VLOOKUP(InputData[[#This Row],[PRODUCT ID]],MasterData[],5)</f>
        <v>76</v>
      </c>
      <c r="K375" s="8">
        <f>VLOOKUP(InputData[[#This Row],[PRODUCT ID]],MasterData[],6)</f>
        <v>82.08</v>
      </c>
      <c r="L375" s="8">
        <f>InputData[[#This Row],[QUANTITY]]*InputData[[#This Row],[BUYING PRIZE]]</f>
        <v>684</v>
      </c>
      <c r="M375" s="8">
        <f>InputData[[#This Row],[QUANTITY]]*InputData[[#This Row],[SELLING PRICE]]*(1-InputData[[#This Row],[DISCOUNT %]])</f>
        <v>738.72</v>
      </c>
      <c r="N375" s="8">
        <f>InputData[[#This Row],[Total Selling Value]]-InputData[[#This Row],[Total Buying Value]]</f>
        <v>54.720000000000027</v>
      </c>
      <c r="O375">
        <f>DAY(InputData[[#This Row],[DATE]])</f>
        <v>30</v>
      </c>
      <c r="P375" t="str">
        <f>TEXT(InputData[[#This Row],[DATE]],"mmm")</f>
        <v>May</v>
      </c>
      <c r="Q375">
        <f>YEAR(InputData[[#This Row],[DATE]])</f>
        <v>2022</v>
      </c>
    </row>
    <row r="376" spans="1:17" x14ac:dyDescent="0.2">
      <c r="A376" s="3">
        <v>44711</v>
      </c>
      <c r="B376" s="4" t="s">
        <v>16</v>
      </c>
      <c r="C376" s="5">
        <v>4</v>
      </c>
      <c r="D376" s="5" t="s">
        <v>105</v>
      </c>
      <c r="E376" s="5" t="s">
        <v>107</v>
      </c>
      <c r="F376" s="6">
        <v>0</v>
      </c>
      <c r="G376" t="str">
        <f>VLOOKUP(InputData[[#This Row],[PRODUCT ID]],MasterData[],2)</f>
        <v>Product05</v>
      </c>
      <c r="H376" t="str">
        <f>VLOOKUP(InputData[[#This Row],[PRODUCT ID]],MasterData[],3)</f>
        <v>Category01</v>
      </c>
      <c r="I376" t="str">
        <f>VLOOKUP(InputData[[#This Row],[PRODUCT ID]],MasterData[],4)</f>
        <v>Ft</v>
      </c>
      <c r="J376" s="8">
        <f>VLOOKUP(InputData[[#This Row],[PRODUCT ID]],MasterData[],5)</f>
        <v>133</v>
      </c>
      <c r="K376" s="8">
        <f>VLOOKUP(InputData[[#This Row],[PRODUCT ID]],MasterData[],6)</f>
        <v>155.61000000000001</v>
      </c>
      <c r="L376" s="8">
        <f>InputData[[#This Row],[QUANTITY]]*InputData[[#This Row],[BUYING PRIZE]]</f>
        <v>532</v>
      </c>
      <c r="M376" s="8">
        <f>InputData[[#This Row],[QUANTITY]]*InputData[[#This Row],[SELLING PRICE]]*(1-InputData[[#This Row],[DISCOUNT %]])</f>
        <v>622.44000000000005</v>
      </c>
      <c r="N376" s="8">
        <f>InputData[[#This Row],[Total Selling Value]]-InputData[[#This Row],[Total Buying Value]]</f>
        <v>90.440000000000055</v>
      </c>
      <c r="O376">
        <f>DAY(InputData[[#This Row],[DATE]])</f>
        <v>30</v>
      </c>
      <c r="P376" t="str">
        <f>TEXT(InputData[[#This Row],[DATE]],"mmm")</f>
        <v>May</v>
      </c>
      <c r="Q376">
        <f>YEAR(InputData[[#This Row],[DATE]])</f>
        <v>2022</v>
      </c>
    </row>
    <row r="377" spans="1:17" x14ac:dyDescent="0.2">
      <c r="A377" s="3">
        <v>44711</v>
      </c>
      <c r="B377" s="4" t="s">
        <v>75</v>
      </c>
      <c r="C377" s="5">
        <v>3</v>
      </c>
      <c r="D377" s="5" t="s">
        <v>106</v>
      </c>
      <c r="E377" s="5" t="s">
        <v>107</v>
      </c>
      <c r="F377" s="6">
        <v>0</v>
      </c>
      <c r="G377" t="str">
        <f>VLOOKUP(InputData[[#This Row],[PRODUCT ID]],MasterData[],2)</f>
        <v>Product33</v>
      </c>
      <c r="H377" t="str">
        <f>VLOOKUP(InputData[[#This Row],[PRODUCT ID]],MasterData[],3)</f>
        <v>Category04</v>
      </c>
      <c r="I377" t="str">
        <f>VLOOKUP(InputData[[#This Row],[PRODUCT ID]],MasterData[],4)</f>
        <v>Kg</v>
      </c>
      <c r="J377" s="8">
        <f>VLOOKUP(InputData[[#This Row],[PRODUCT ID]],MasterData[],5)</f>
        <v>95</v>
      </c>
      <c r="K377" s="8">
        <f>VLOOKUP(InputData[[#This Row],[PRODUCT ID]],MasterData[],6)</f>
        <v>119.7</v>
      </c>
      <c r="L377" s="8">
        <f>InputData[[#This Row],[QUANTITY]]*InputData[[#This Row],[BUYING PRIZE]]</f>
        <v>285</v>
      </c>
      <c r="M377" s="8">
        <f>InputData[[#This Row],[QUANTITY]]*InputData[[#This Row],[SELLING PRICE]]*(1-InputData[[#This Row],[DISCOUNT %]])</f>
        <v>359.1</v>
      </c>
      <c r="N377" s="8">
        <f>InputData[[#This Row],[Total Selling Value]]-InputData[[#This Row],[Total Buying Value]]</f>
        <v>74.100000000000023</v>
      </c>
      <c r="O377">
        <f>DAY(InputData[[#This Row],[DATE]])</f>
        <v>30</v>
      </c>
      <c r="P377" t="str">
        <f>TEXT(InputData[[#This Row],[DATE]],"mmm")</f>
        <v>May</v>
      </c>
      <c r="Q377">
        <f>YEAR(InputData[[#This Row],[DATE]])</f>
        <v>2022</v>
      </c>
    </row>
    <row r="378" spans="1:17" x14ac:dyDescent="0.2">
      <c r="A378" s="3">
        <v>44715</v>
      </c>
      <c r="B378" s="4" t="s">
        <v>22</v>
      </c>
      <c r="C378" s="5">
        <v>14</v>
      </c>
      <c r="D378" s="5" t="s">
        <v>106</v>
      </c>
      <c r="E378" s="5" t="s">
        <v>106</v>
      </c>
      <c r="F378" s="6">
        <v>0</v>
      </c>
      <c r="G378" t="str">
        <f>VLOOKUP(InputData[[#This Row],[PRODUCT ID]],MasterData[],2)</f>
        <v>Product08</v>
      </c>
      <c r="H378" t="str">
        <f>VLOOKUP(InputData[[#This Row],[PRODUCT ID]],MasterData[],3)</f>
        <v>Category01</v>
      </c>
      <c r="I378" t="str">
        <f>VLOOKUP(InputData[[#This Row],[PRODUCT ID]],MasterData[],4)</f>
        <v>Kg</v>
      </c>
      <c r="J378" s="8">
        <f>VLOOKUP(InputData[[#This Row],[PRODUCT ID]],MasterData[],5)</f>
        <v>83</v>
      </c>
      <c r="K378" s="8">
        <f>VLOOKUP(InputData[[#This Row],[PRODUCT ID]],MasterData[],6)</f>
        <v>94.62</v>
      </c>
      <c r="L378" s="8">
        <f>InputData[[#This Row],[QUANTITY]]*InputData[[#This Row],[BUYING PRIZE]]</f>
        <v>1162</v>
      </c>
      <c r="M378" s="8">
        <f>InputData[[#This Row],[QUANTITY]]*InputData[[#This Row],[SELLING PRICE]]*(1-InputData[[#This Row],[DISCOUNT %]])</f>
        <v>1324.68</v>
      </c>
      <c r="N378" s="8">
        <f>InputData[[#This Row],[Total Selling Value]]-InputData[[#This Row],[Total Buying Value]]</f>
        <v>162.68000000000006</v>
      </c>
      <c r="O378">
        <f>DAY(InputData[[#This Row],[DATE]])</f>
        <v>3</v>
      </c>
      <c r="P378" t="str">
        <f>TEXT(InputData[[#This Row],[DATE]],"mmm")</f>
        <v>Jun</v>
      </c>
      <c r="Q378">
        <f>YEAR(InputData[[#This Row],[DATE]])</f>
        <v>2022</v>
      </c>
    </row>
    <row r="379" spans="1:17" x14ac:dyDescent="0.2">
      <c r="A379" s="3">
        <v>44722</v>
      </c>
      <c r="B379" s="4" t="s">
        <v>65</v>
      </c>
      <c r="C379" s="5">
        <v>8</v>
      </c>
      <c r="D379" s="5" t="s">
        <v>105</v>
      </c>
      <c r="E379" s="5" t="s">
        <v>106</v>
      </c>
      <c r="F379" s="6">
        <v>0</v>
      </c>
      <c r="G379" t="str">
        <f>VLOOKUP(InputData[[#This Row],[PRODUCT ID]],MasterData[],2)</f>
        <v>Product28</v>
      </c>
      <c r="H379" t="str">
        <f>VLOOKUP(InputData[[#This Row],[PRODUCT ID]],MasterData[],3)</f>
        <v>Category04</v>
      </c>
      <c r="I379" t="str">
        <f>VLOOKUP(InputData[[#This Row],[PRODUCT ID]],MasterData[],4)</f>
        <v>No.</v>
      </c>
      <c r="J379" s="8">
        <f>VLOOKUP(InputData[[#This Row],[PRODUCT ID]],MasterData[],5)</f>
        <v>37</v>
      </c>
      <c r="K379" s="8">
        <f>VLOOKUP(InputData[[#This Row],[PRODUCT ID]],MasterData[],6)</f>
        <v>41.81</v>
      </c>
      <c r="L379" s="8">
        <f>InputData[[#This Row],[QUANTITY]]*InputData[[#This Row],[BUYING PRIZE]]</f>
        <v>296</v>
      </c>
      <c r="M379" s="8">
        <f>InputData[[#This Row],[QUANTITY]]*InputData[[#This Row],[SELLING PRICE]]*(1-InputData[[#This Row],[DISCOUNT %]])</f>
        <v>334.48</v>
      </c>
      <c r="N379" s="8">
        <f>InputData[[#This Row],[Total Selling Value]]-InputData[[#This Row],[Total Buying Value]]</f>
        <v>38.480000000000018</v>
      </c>
      <c r="O379">
        <f>DAY(InputData[[#This Row],[DATE]])</f>
        <v>10</v>
      </c>
      <c r="P379" t="str">
        <f>TEXT(InputData[[#This Row],[DATE]],"mmm")</f>
        <v>Jun</v>
      </c>
      <c r="Q379">
        <f>YEAR(InputData[[#This Row],[DATE]])</f>
        <v>2022</v>
      </c>
    </row>
    <row r="380" spans="1:17" x14ac:dyDescent="0.2">
      <c r="A380" s="3">
        <v>44723</v>
      </c>
      <c r="B380" s="4" t="s">
        <v>88</v>
      </c>
      <c r="C380" s="5">
        <v>13</v>
      </c>
      <c r="D380" s="5" t="s">
        <v>106</v>
      </c>
      <c r="E380" s="5" t="s">
        <v>107</v>
      </c>
      <c r="F380" s="6">
        <v>0</v>
      </c>
      <c r="G380" t="str">
        <f>VLOOKUP(InputData[[#This Row],[PRODUCT ID]],MasterData[],2)</f>
        <v>Product39</v>
      </c>
      <c r="H380" t="str">
        <f>VLOOKUP(InputData[[#This Row],[PRODUCT ID]],MasterData[],3)</f>
        <v>Category05</v>
      </c>
      <c r="I380" t="str">
        <f>VLOOKUP(InputData[[#This Row],[PRODUCT ID]],MasterData[],4)</f>
        <v>No.</v>
      </c>
      <c r="J380" s="8">
        <f>VLOOKUP(InputData[[#This Row],[PRODUCT ID]],MasterData[],5)</f>
        <v>37</v>
      </c>
      <c r="K380" s="8">
        <f>VLOOKUP(InputData[[#This Row],[PRODUCT ID]],MasterData[],6)</f>
        <v>42.55</v>
      </c>
      <c r="L380" s="8">
        <f>InputData[[#This Row],[QUANTITY]]*InputData[[#This Row],[BUYING PRIZE]]</f>
        <v>481</v>
      </c>
      <c r="M380" s="8">
        <f>InputData[[#This Row],[QUANTITY]]*InputData[[#This Row],[SELLING PRICE]]*(1-InputData[[#This Row],[DISCOUNT %]])</f>
        <v>553.15</v>
      </c>
      <c r="N380" s="8">
        <f>InputData[[#This Row],[Total Selling Value]]-InputData[[#This Row],[Total Buying Value]]</f>
        <v>72.149999999999977</v>
      </c>
      <c r="O380">
        <f>DAY(InputData[[#This Row],[DATE]])</f>
        <v>11</v>
      </c>
      <c r="P380" t="str">
        <f>TEXT(InputData[[#This Row],[DATE]],"mmm")</f>
        <v>Jun</v>
      </c>
      <c r="Q380">
        <f>YEAR(InputData[[#This Row],[DATE]])</f>
        <v>2022</v>
      </c>
    </row>
    <row r="381" spans="1:17" x14ac:dyDescent="0.2">
      <c r="A381" s="3">
        <v>44723</v>
      </c>
      <c r="B381" s="4" t="s">
        <v>50</v>
      </c>
      <c r="C381" s="5">
        <v>6</v>
      </c>
      <c r="D381" s="5" t="s">
        <v>108</v>
      </c>
      <c r="E381" s="5" t="s">
        <v>106</v>
      </c>
      <c r="F381" s="6">
        <v>0</v>
      </c>
      <c r="G381" t="str">
        <f>VLOOKUP(InputData[[#This Row],[PRODUCT ID]],MasterData[],2)</f>
        <v>Product21</v>
      </c>
      <c r="H381" t="str">
        <f>VLOOKUP(InputData[[#This Row],[PRODUCT ID]],MasterData[],3)</f>
        <v>Category03</v>
      </c>
      <c r="I381" t="str">
        <f>VLOOKUP(InputData[[#This Row],[PRODUCT ID]],MasterData[],4)</f>
        <v>Ft</v>
      </c>
      <c r="J381" s="8">
        <f>VLOOKUP(InputData[[#This Row],[PRODUCT ID]],MasterData[],5)</f>
        <v>126</v>
      </c>
      <c r="K381" s="8">
        <f>VLOOKUP(InputData[[#This Row],[PRODUCT ID]],MasterData[],6)</f>
        <v>162.54</v>
      </c>
      <c r="L381" s="8">
        <f>InputData[[#This Row],[QUANTITY]]*InputData[[#This Row],[BUYING PRIZE]]</f>
        <v>756</v>
      </c>
      <c r="M381" s="8">
        <f>InputData[[#This Row],[QUANTITY]]*InputData[[#This Row],[SELLING PRICE]]*(1-InputData[[#This Row],[DISCOUNT %]])</f>
        <v>975.24</v>
      </c>
      <c r="N381" s="8">
        <f>InputData[[#This Row],[Total Selling Value]]-InputData[[#This Row],[Total Buying Value]]</f>
        <v>219.24</v>
      </c>
      <c r="O381">
        <f>DAY(InputData[[#This Row],[DATE]])</f>
        <v>11</v>
      </c>
      <c r="P381" t="str">
        <f>TEXT(InputData[[#This Row],[DATE]],"mmm")</f>
        <v>Jun</v>
      </c>
      <c r="Q381">
        <f>YEAR(InputData[[#This Row],[DATE]])</f>
        <v>2022</v>
      </c>
    </row>
    <row r="382" spans="1:17" x14ac:dyDescent="0.2">
      <c r="A382" s="3">
        <v>44725</v>
      </c>
      <c r="B382" s="4" t="s">
        <v>60</v>
      </c>
      <c r="C382" s="5">
        <v>6</v>
      </c>
      <c r="D382" s="5" t="s">
        <v>108</v>
      </c>
      <c r="E382" s="5" t="s">
        <v>107</v>
      </c>
      <c r="F382" s="6">
        <v>0</v>
      </c>
      <c r="G382" t="str">
        <f>VLOOKUP(InputData[[#This Row],[PRODUCT ID]],MasterData[],2)</f>
        <v>Product26</v>
      </c>
      <c r="H382" t="str">
        <f>VLOOKUP(InputData[[#This Row],[PRODUCT ID]],MasterData[],3)</f>
        <v>Category04</v>
      </c>
      <c r="I382" t="str">
        <f>VLOOKUP(InputData[[#This Row],[PRODUCT ID]],MasterData[],4)</f>
        <v>No.</v>
      </c>
      <c r="J382" s="8">
        <f>VLOOKUP(InputData[[#This Row],[PRODUCT ID]],MasterData[],5)</f>
        <v>18</v>
      </c>
      <c r="K382" s="8">
        <f>VLOOKUP(InputData[[#This Row],[PRODUCT ID]],MasterData[],6)</f>
        <v>24.66</v>
      </c>
      <c r="L382" s="8">
        <f>InputData[[#This Row],[QUANTITY]]*InputData[[#This Row],[BUYING PRIZE]]</f>
        <v>108</v>
      </c>
      <c r="M382" s="8">
        <f>InputData[[#This Row],[QUANTITY]]*InputData[[#This Row],[SELLING PRICE]]*(1-InputData[[#This Row],[DISCOUNT %]])</f>
        <v>147.96</v>
      </c>
      <c r="N382" s="8">
        <f>InputData[[#This Row],[Total Selling Value]]-InputData[[#This Row],[Total Buying Value]]</f>
        <v>39.960000000000008</v>
      </c>
      <c r="O382">
        <f>DAY(InputData[[#This Row],[DATE]])</f>
        <v>13</v>
      </c>
      <c r="P382" t="str">
        <f>TEXT(InputData[[#This Row],[DATE]],"mmm")</f>
        <v>Jun</v>
      </c>
      <c r="Q382">
        <f>YEAR(InputData[[#This Row],[DATE]])</f>
        <v>2022</v>
      </c>
    </row>
    <row r="383" spans="1:17" x14ac:dyDescent="0.2">
      <c r="A383" s="3">
        <v>44727</v>
      </c>
      <c r="B383" s="4" t="s">
        <v>94</v>
      </c>
      <c r="C383" s="5">
        <v>15</v>
      </c>
      <c r="D383" s="5" t="s">
        <v>105</v>
      </c>
      <c r="E383" s="5" t="s">
        <v>106</v>
      </c>
      <c r="F383" s="6">
        <v>0</v>
      </c>
      <c r="G383" t="str">
        <f>VLOOKUP(InputData[[#This Row],[PRODUCT ID]],MasterData[],2)</f>
        <v>Product42</v>
      </c>
      <c r="H383" t="str">
        <f>VLOOKUP(InputData[[#This Row],[PRODUCT ID]],MasterData[],3)</f>
        <v>Category05</v>
      </c>
      <c r="I383" t="str">
        <f>VLOOKUP(InputData[[#This Row],[PRODUCT ID]],MasterData[],4)</f>
        <v>Ft</v>
      </c>
      <c r="J383" s="8">
        <f>VLOOKUP(InputData[[#This Row],[PRODUCT ID]],MasterData[],5)</f>
        <v>120</v>
      </c>
      <c r="K383" s="8">
        <f>VLOOKUP(InputData[[#This Row],[PRODUCT ID]],MasterData[],6)</f>
        <v>162</v>
      </c>
      <c r="L383" s="8">
        <f>InputData[[#This Row],[QUANTITY]]*InputData[[#This Row],[BUYING PRIZE]]</f>
        <v>1800</v>
      </c>
      <c r="M383" s="8">
        <f>InputData[[#This Row],[QUANTITY]]*InputData[[#This Row],[SELLING PRICE]]*(1-InputData[[#This Row],[DISCOUNT %]])</f>
        <v>2430</v>
      </c>
      <c r="N383" s="8">
        <f>InputData[[#This Row],[Total Selling Value]]-InputData[[#This Row],[Total Buying Value]]</f>
        <v>630</v>
      </c>
      <c r="O383">
        <f>DAY(InputData[[#This Row],[DATE]])</f>
        <v>15</v>
      </c>
      <c r="P383" t="str">
        <f>TEXT(InputData[[#This Row],[DATE]],"mmm")</f>
        <v>Jun</v>
      </c>
      <c r="Q383">
        <f>YEAR(InputData[[#This Row],[DATE]])</f>
        <v>2022</v>
      </c>
    </row>
    <row r="384" spans="1:17" x14ac:dyDescent="0.2">
      <c r="A384" s="3">
        <v>44728</v>
      </c>
      <c r="B384" s="4" t="s">
        <v>67</v>
      </c>
      <c r="C384" s="5">
        <v>15</v>
      </c>
      <c r="D384" s="5" t="s">
        <v>106</v>
      </c>
      <c r="E384" s="5" t="s">
        <v>107</v>
      </c>
      <c r="F384" s="6">
        <v>0</v>
      </c>
      <c r="G384" t="str">
        <f>VLOOKUP(InputData[[#This Row],[PRODUCT ID]],MasterData[],2)</f>
        <v>Product29</v>
      </c>
      <c r="H384" t="str">
        <f>VLOOKUP(InputData[[#This Row],[PRODUCT ID]],MasterData[],3)</f>
        <v>Category04</v>
      </c>
      <c r="I384" t="str">
        <f>VLOOKUP(InputData[[#This Row],[PRODUCT ID]],MasterData[],4)</f>
        <v>Lt</v>
      </c>
      <c r="J384" s="8">
        <f>VLOOKUP(InputData[[#This Row],[PRODUCT ID]],MasterData[],5)</f>
        <v>47</v>
      </c>
      <c r="K384" s="8">
        <f>VLOOKUP(InputData[[#This Row],[PRODUCT ID]],MasterData[],6)</f>
        <v>53.11</v>
      </c>
      <c r="L384" s="8">
        <f>InputData[[#This Row],[QUANTITY]]*InputData[[#This Row],[BUYING PRIZE]]</f>
        <v>705</v>
      </c>
      <c r="M384" s="8">
        <f>InputData[[#This Row],[QUANTITY]]*InputData[[#This Row],[SELLING PRICE]]*(1-InputData[[#This Row],[DISCOUNT %]])</f>
        <v>796.65</v>
      </c>
      <c r="N384" s="8">
        <f>InputData[[#This Row],[Total Selling Value]]-InputData[[#This Row],[Total Buying Value]]</f>
        <v>91.649999999999977</v>
      </c>
      <c r="O384">
        <f>DAY(InputData[[#This Row],[DATE]])</f>
        <v>16</v>
      </c>
      <c r="P384" t="str">
        <f>TEXT(InputData[[#This Row],[DATE]],"mmm")</f>
        <v>Jun</v>
      </c>
      <c r="Q384">
        <f>YEAR(InputData[[#This Row],[DATE]])</f>
        <v>2022</v>
      </c>
    </row>
    <row r="385" spans="1:17" x14ac:dyDescent="0.2">
      <c r="A385" s="3">
        <v>44731</v>
      </c>
      <c r="B385" s="4" t="s">
        <v>10</v>
      </c>
      <c r="C385" s="5">
        <v>8</v>
      </c>
      <c r="D385" s="5" t="s">
        <v>108</v>
      </c>
      <c r="E385" s="5" t="s">
        <v>107</v>
      </c>
      <c r="F385" s="6">
        <v>0</v>
      </c>
      <c r="G385" t="str">
        <f>VLOOKUP(InputData[[#This Row],[PRODUCT ID]],MasterData[],2)</f>
        <v>Product02</v>
      </c>
      <c r="H385" t="str">
        <f>VLOOKUP(InputData[[#This Row],[PRODUCT ID]],MasterData[],3)</f>
        <v>Category01</v>
      </c>
      <c r="I385" t="str">
        <f>VLOOKUP(InputData[[#This Row],[PRODUCT ID]],MasterData[],4)</f>
        <v>Kg</v>
      </c>
      <c r="J385" s="8">
        <f>VLOOKUP(InputData[[#This Row],[PRODUCT ID]],MasterData[],5)</f>
        <v>105</v>
      </c>
      <c r="K385" s="8">
        <f>VLOOKUP(InputData[[#This Row],[PRODUCT ID]],MasterData[],6)</f>
        <v>142.80000000000001</v>
      </c>
      <c r="L385" s="8">
        <f>InputData[[#This Row],[QUANTITY]]*InputData[[#This Row],[BUYING PRIZE]]</f>
        <v>840</v>
      </c>
      <c r="M385" s="8">
        <f>InputData[[#This Row],[QUANTITY]]*InputData[[#This Row],[SELLING PRICE]]*(1-InputData[[#This Row],[DISCOUNT %]])</f>
        <v>1142.4000000000001</v>
      </c>
      <c r="N385" s="8">
        <f>InputData[[#This Row],[Total Selling Value]]-InputData[[#This Row],[Total Buying Value]]</f>
        <v>302.40000000000009</v>
      </c>
      <c r="O385">
        <f>DAY(InputData[[#This Row],[DATE]])</f>
        <v>19</v>
      </c>
      <c r="P385" t="str">
        <f>TEXT(InputData[[#This Row],[DATE]],"mmm")</f>
        <v>Jun</v>
      </c>
      <c r="Q385">
        <f>YEAR(InputData[[#This Row],[DATE]])</f>
        <v>2022</v>
      </c>
    </row>
    <row r="386" spans="1:17" x14ac:dyDescent="0.2">
      <c r="A386" s="3">
        <v>44733</v>
      </c>
      <c r="B386" s="4" t="s">
        <v>41</v>
      </c>
      <c r="C386" s="5">
        <v>14</v>
      </c>
      <c r="D386" s="5" t="s">
        <v>108</v>
      </c>
      <c r="E386" s="5" t="s">
        <v>107</v>
      </c>
      <c r="F386" s="6">
        <v>0</v>
      </c>
      <c r="G386" t="str">
        <f>VLOOKUP(InputData[[#This Row],[PRODUCT ID]],MasterData[],2)</f>
        <v>Product17</v>
      </c>
      <c r="H386" t="str">
        <f>VLOOKUP(InputData[[#This Row],[PRODUCT ID]],MasterData[],3)</f>
        <v>Category02</v>
      </c>
      <c r="I386" t="str">
        <f>VLOOKUP(InputData[[#This Row],[PRODUCT ID]],MasterData[],4)</f>
        <v>Ft</v>
      </c>
      <c r="J386" s="8">
        <f>VLOOKUP(InputData[[#This Row],[PRODUCT ID]],MasterData[],5)</f>
        <v>134</v>
      </c>
      <c r="K386" s="8">
        <f>VLOOKUP(InputData[[#This Row],[PRODUCT ID]],MasterData[],6)</f>
        <v>156.78</v>
      </c>
      <c r="L386" s="8">
        <f>InputData[[#This Row],[QUANTITY]]*InputData[[#This Row],[BUYING PRIZE]]</f>
        <v>1876</v>
      </c>
      <c r="M386" s="8">
        <f>InputData[[#This Row],[QUANTITY]]*InputData[[#This Row],[SELLING PRICE]]*(1-InputData[[#This Row],[DISCOUNT %]])</f>
        <v>2194.92</v>
      </c>
      <c r="N386" s="8">
        <f>InputData[[#This Row],[Total Selling Value]]-InputData[[#This Row],[Total Buying Value]]</f>
        <v>318.92000000000007</v>
      </c>
      <c r="O386">
        <f>DAY(InputData[[#This Row],[DATE]])</f>
        <v>21</v>
      </c>
      <c r="P386" t="str">
        <f>TEXT(InputData[[#This Row],[DATE]],"mmm")</f>
        <v>Jun</v>
      </c>
      <c r="Q386">
        <f>YEAR(InputData[[#This Row],[DATE]])</f>
        <v>2022</v>
      </c>
    </row>
    <row r="387" spans="1:17" x14ac:dyDescent="0.2">
      <c r="A387" s="3">
        <v>44734</v>
      </c>
      <c r="B387" s="4" t="s">
        <v>90</v>
      </c>
      <c r="C387" s="5">
        <v>10</v>
      </c>
      <c r="D387" s="5" t="s">
        <v>106</v>
      </c>
      <c r="E387" s="5" t="s">
        <v>107</v>
      </c>
      <c r="F387" s="6">
        <v>0</v>
      </c>
      <c r="G387" t="str">
        <f>VLOOKUP(InputData[[#This Row],[PRODUCT ID]],MasterData[],2)</f>
        <v>Product40</v>
      </c>
      <c r="H387" t="str">
        <f>VLOOKUP(InputData[[#This Row],[PRODUCT ID]],MasterData[],3)</f>
        <v>Category05</v>
      </c>
      <c r="I387" t="str">
        <f>VLOOKUP(InputData[[#This Row],[PRODUCT ID]],MasterData[],4)</f>
        <v>Kg</v>
      </c>
      <c r="J387" s="8">
        <f>VLOOKUP(InputData[[#This Row],[PRODUCT ID]],MasterData[],5)</f>
        <v>90</v>
      </c>
      <c r="K387" s="8">
        <f>VLOOKUP(InputData[[#This Row],[PRODUCT ID]],MasterData[],6)</f>
        <v>115.2</v>
      </c>
      <c r="L387" s="8">
        <f>InputData[[#This Row],[QUANTITY]]*InputData[[#This Row],[BUYING PRIZE]]</f>
        <v>900</v>
      </c>
      <c r="M387" s="8">
        <f>InputData[[#This Row],[QUANTITY]]*InputData[[#This Row],[SELLING PRICE]]*(1-InputData[[#This Row],[DISCOUNT %]])</f>
        <v>1152</v>
      </c>
      <c r="N387" s="8">
        <f>InputData[[#This Row],[Total Selling Value]]-InputData[[#This Row],[Total Buying Value]]</f>
        <v>252</v>
      </c>
      <c r="O387">
        <f>DAY(InputData[[#This Row],[DATE]])</f>
        <v>22</v>
      </c>
      <c r="P387" t="str">
        <f>TEXT(InputData[[#This Row],[DATE]],"mmm")</f>
        <v>Jun</v>
      </c>
      <c r="Q387">
        <f>YEAR(InputData[[#This Row],[DATE]])</f>
        <v>2022</v>
      </c>
    </row>
    <row r="388" spans="1:17" x14ac:dyDescent="0.2">
      <c r="A388" s="3">
        <v>44734</v>
      </c>
      <c r="B388" s="4" t="s">
        <v>6</v>
      </c>
      <c r="C388" s="5">
        <v>4</v>
      </c>
      <c r="D388" s="5" t="s">
        <v>108</v>
      </c>
      <c r="E388" s="5" t="s">
        <v>107</v>
      </c>
      <c r="F388" s="6">
        <v>0</v>
      </c>
      <c r="G388" t="str">
        <f>VLOOKUP(InputData[[#This Row],[PRODUCT ID]],MasterData[],2)</f>
        <v>Product01</v>
      </c>
      <c r="H388" t="str">
        <f>VLOOKUP(InputData[[#This Row],[PRODUCT ID]],MasterData[],3)</f>
        <v>Category01</v>
      </c>
      <c r="I388" t="str">
        <f>VLOOKUP(InputData[[#This Row],[PRODUCT ID]],MasterData[],4)</f>
        <v>Kg</v>
      </c>
      <c r="J388" s="8">
        <f>VLOOKUP(InputData[[#This Row],[PRODUCT ID]],MasterData[],5)</f>
        <v>98</v>
      </c>
      <c r="K388" s="8">
        <f>VLOOKUP(InputData[[#This Row],[PRODUCT ID]],MasterData[],6)</f>
        <v>103.88</v>
      </c>
      <c r="L388" s="8">
        <f>InputData[[#This Row],[QUANTITY]]*InputData[[#This Row],[BUYING PRIZE]]</f>
        <v>392</v>
      </c>
      <c r="M388" s="8">
        <f>InputData[[#This Row],[QUANTITY]]*InputData[[#This Row],[SELLING PRICE]]*(1-InputData[[#This Row],[DISCOUNT %]])</f>
        <v>415.52</v>
      </c>
      <c r="N388" s="8">
        <f>InputData[[#This Row],[Total Selling Value]]-InputData[[#This Row],[Total Buying Value]]</f>
        <v>23.519999999999982</v>
      </c>
      <c r="O388">
        <f>DAY(InputData[[#This Row],[DATE]])</f>
        <v>22</v>
      </c>
      <c r="P388" t="str">
        <f>TEXT(InputData[[#This Row],[DATE]],"mmm")</f>
        <v>Jun</v>
      </c>
      <c r="Q388">
        <f>YEAR(InputData[[#This Row],[DATE]])</f>
        <v>2022</v>
      </c>
    </row>
    <row r="389" spans="1:17" x14ac:dyDescent="0.2">
      <c r="A389" s="3">
        <v>44735</v>
      </c>
      <c r="B389" s="4" t="s">
        <v>14</v>
      </c>
      <c r="C389" s="5">
        <v>8</v>
      </c>
      <c r="D389" s="5" t="s">
        <v>108</v>
      </c>
      <c r="E389" s="5" t="s">
        <v>106</v>
      </c>
      <c r="F389" s="6">
        <v>0</v>
      </c>
      <c r="G389" t="str">
        <f>VLOOKUP(InputData[[#This Row],[PRODUCT ID]],MasterData[],2)</f>
        <v>Product04</v>
      </c>
      <c r="H389" t="str">
        <f>VLOOKUP(InputData[[#This Row],[PRODUCT ID]],MasterData[],3)</f>
        <v>Category01</v>
      </c>
      <c r="I389" t="str">
        <f>VLOOKUP(InputData[[#This Row],[PRODUCT ID]],MasterData[],4)</f>
        <v>Lt</v>
      </c>
      <c r="J389" s="8">
        <f>VLOOKUP(InputData[[#This Row],[PRODUCT ID]],MasterData[],5)</f>
        <v>44</v>
      </c>
      <c r="K389" s="8">
        <f>VLOOKUP(InputData[[#This Row],[PRODUCT ID]],MasterData[],6)</f>
        <v>48.84</v>
      </c>
      <c r="L389" s="8">
        <f>InputData[[#This Row],[QUANTITY]]*InputData[[#This Row],[BUYING PRIZE]]</f>
        <v>352</v>
      </c>
      <c r="M389" s="8">
        <f>InputData[[#This Row],[QUANTITY]]*InputData[[#This Row],[SELLING PRICE]]*(1-InputData[[#This Row],[DISCOUNT %]])</f>
        <v>390.72</v>
      </c>
      <c r="N389" s="8">
        <f>InputData[[#This Row],[Total Selling Value]]-InputData[[#This Row],[Total Buying Value]]</f>
        <v>38.720000000000027</v>
      </c>
      <c r="O389">
        <f>DAY(InputData[[#This Row],[DATE]])</f>
        <v>23</v>
      </c>
      <c r="P389" t="str">
        <f>TEXT(InputData[[#This Row],[DATE]],"mmm")</f>
        <v>Jun</v>
      </c>
      <c r="Q389">
        <f>YEAR(InputData[[#This Row],[DATE]])</f>
        <v>2022</v>
      </c>
    </row>
    <row r="390" spans="1:17" x14ac:dyDescent="0.2">
      <c r="A390" s="3">
        <v>44736</v>
      </c>
      <c r="B390" s="4" t="s">
        <v>43</v>
      </c>
      <c r="C390" s="5">
        <v>7</v>
      </c>
      <c r="D390" s="5" t="s">
        <v>108</v>
      </c>
      <c r="E390" s="5" t="s">
        <v>107</v>
      </c>
      <c r="F390" s="6">
        <v>0</v>
      </c>
      <c r="G390" t="str">
        <f>VLOOKUP(InputData[[#This Row],[PRODUCT ID]],MasterData[],2)</f>
        <v>Product18</v>
      </c>
      <c r="H390" t="str">
        <f>VLOOKUP(InputData[[#This Row],[PRODUCT ID]],MasterData[],3)</f>
        <v>Category02</v>
      </c>
      <c r="I390" t="str">
        <f>VLOOKUP(InputData[[#This Row],[PRODUCT ID]],MasterData[],4)</f>
        <v>No.</v>
      </c>
      <c r="J390" s="8">
        <f>VLOOKUP(InputData[[#This Row],[PRODUCT ID]],MasterData[],5)</f>
        <v>37</v>
      </c>
      <c r="K390" s="8">
        <f>VLOOKUP(InputData[[#This Row],[PRODUCT ID]],MasterData[],6)</f>
        <v>49.21</v>
      </c>
      <c r="L390" s="8">
        <f>InputData[[#This Row],[QUANTITY]]*InputData[[#This Row],[BUYING PRIZE]]</f>
        <v>259</v>
      </c>
      <c r="M390" s="8">
        <f>InputData[[#This Row],[QUANTITY]]*InputData[[#This Row],[SELLING PRICE]]*(1-InputData[[#This Row],[DISCOUNT %]])</f>
        <v>344.47</v>
      </c>
      <c r="N390" s="8">
        <f>InputData[[#This Row],[Total Selling Value]]-InputData[[#This Row],[Total Buying Value]]</f>
        <v>85.470000000000027</v>
      </c>
      <c r="O390">
        <f>DAY(InputData[[#This Row],[DATE]])</f>
        <v>24</v>
      </c>
      <c r="P390" t="str">
        <f>TEXT(InputData[[#This Row],[DATE]],"mmm")</f>
        <v>Jun</v>
      </c>
      <c r="Q390">
        <f>YEAR(InputData[[#This Row],[DATE]])</f>
        <v>2022</v>
      </c>
    </row>
    <row r="391" spans="1:17" x14ac:dyDescent="0.2">
      <c r="A391" s="3">
        <v>44737</v>
      </c>
      <c r="B391" s="4" t="s">
        <v>31</v>
      </c>
      <c r="C391" s="5">
        <v>7</v>
      </c>
      <c r="D391" s="5" t="s">
        <v>106</v>
      </c>
      <c r="E391" s="5" t="s">
        <v>106</v>
      </c>
      <c r="F391" s="6">
        <v>0</v>
      </c>
      <c r="G391" t="str">
        <f>VLOOKUP(InputData[[#This Row],[PRODUCT ID]],MasterData[],2)</f>
        <v>Product12</v>
      </c>
      <c r="H391" t="str">
        <f>VLOOKUP(InputData[[#This Row],[PRODUCT ID]],MasterData[],3)</f>
        <v>Category02</v>
      </c>
      <c r="I391" t="str">
        <f>VLOOKUP(InputData[[#This Row],[PRODUCT ID]],MasterData[],4)</f>
        <v>Kg</v>
      </c>
      <c r="J391" s="8">
        <f>VLOOKUP(InputData[[#This Row],[PRODUCT ID]],MasterData[],5)</f>
        <v>73</v>
      </c>
      <c r="K391" s="8">
        <f>VLOOKUP(InputData[[#This Row],[PRODUCT ID]],MasterData[],6)</f>
        <v>94.17</v>
      </c>
      <c r="L391" s="8">
        <f>InputData[[#This Row],[QUANTITY]]*InputData[[#This Row],[BUYING PRIZE]]</f>
        <v>511</v>
      </c>
      <c r="M391" s="8">
        <f>InputData[[#This Row],[QUANTITY]]*InputData[[#This Row],[SELLING PRICE]]*(1-InputData[[#This Row],[DISCOUNT %]])</f>
        <v>659.19</v>
      </c>
      <c r="N391" s="8">
        <f>InputData[[#This Row],[Total Selling Value]]-InputData[[#This Row],[Total Buying Value]]</f>
        <v>148.19000000000005</v>
      </c>
      <c r="O391">
        <f>DAY(InputData[[#This Row],[DATE]])</f>
        <v>25</v>
      </c>
      <c r="P391" t="str">
        <f>TEXT(InputData[[#This Row],[DATE]],"mmm")</f>
        <v>Jun</v>
      </c>
      <c r="Q391">
        <f>YEAR(InputData[[#This Row],[DATE]])</f>
        <v>2022</v>
      </c>
    </row>
    <row r="392" spans="1:17" x14ac:dyDescent="0.2">
      <c r="A392" s="3">
        <v>44738</v>
      </c>
      <c r="B392" s="4" t="s">
        <v>77</v>
      </c>
      <c r="C392" s="5">
        <v>4</v>
      </c>
      <c r="D392" s="5" t="s">
        <v>108</v>
      </c>
      <c r="E392" s="5" t="s">
        <v>107</v>
      </c>
      <c r="F392" s="6">
        <v>0</v>
      </c>
      <c r="G392" t="str">
        <f>VLOOKUP(InputData[[#This Row],[PRODUCT ID]],MasterData[],2)</f>
        <v>Product34</v>
      </c>
      <c r="H392" t="str">
        <f>VLOOKUP(InputData[[#This Row],[PRODUCT ID]],MasterData[],3)</f>
        <v>Category04</v>
      </c>
      <c r="I392" t="str">
        <f>VLOOKUP(InputData[[#This Row],[PRODUCT ID]],MasterData[],4)</f>
        <v>Lt</v>
      </c>
      <c r="J392" s="8">
        <f>VLOOKUP(InputData[[#This Row],[PRODUCT ID]],MasterData[],5)</f>
        <v>55</v>
      </c>
      <c r="K392" s="8">
        <f>VLOOKUP(InputData[[#This Row],[PRODUCT ID]],MasterData[],6)</f>
        <v>58.3</v>
      </c>
      <c r="L392" s="8">
        <f>InputData[[#This Row],[QUANTITY]]*InputData[[#This Row],[BUYING PRIZE]]</f>
        <v>220</v>
      </c>
      <c r="M392" s="8">
        <f>InputData[[#This Row],[QUANTITY]]*InputData[[#This Row],[SELLING PRICE]]*(1-InputData[[#This Row],[DISCOUNT %]])</f>
        <v>233.2</v>
      </c>
      <c r="N392" s="8">
        <f>InputData[[#This Row],[Total Selling Value]]-InputData[[#This Row],[Total Buying Value]]</f>
        <v>13.199999999999989</v>
      </c>
      <c r="O392">
        <f>DAY(InputData[[#This Row],[DATE]])</f>
        <v>26</v>
      </c>
      <c r="P392" t="str">
        <f>TEXT(InputData[[#This Row],[DATE]],"mmm")</f>
        <v>Jun</v>
      </c>
      <c r="Q392">
        <f>YEAR(InputData[[#This Row],[DATE]])</f>
        <v>2022</v>
      </c>
    </row>
    <row r="393" spans="1:17" x14ac:dyDescent="0.2">
      <c r="A393" s="3">
        <v>44738</v>
      </c>
      <c r="B393" s="4" t="s">
        <v>96</v>
      </c>
      <c r="C393" s="5">
        <v>12</v>
      </c>
      <c r="D393" s="5" t="s">
        <v>108</v>
      </c>
      <c r="E393" s="5" t="s">
        <v>106</v>
      </c>
      <c r="F393" s="6">
        <v>0</v>
      </c>
      <c r="G393" t="str">
        <f>VLOOKUP(InputData[[#This Row],[PRODUCT ID]],MasterData[],2)</f>
        <v>Product43</v>
      </c>
      <c r="H393" t="str">
        <f>VLOOKUP(InputData[[#This Row],[PRODUCT ID]],MasterData[],3)</f>
        <v>Category05</v>
      </c>
      <c r="I393" t="str">
        <f>VLOOKUP(InputData[[#This Row],[PRODUCT ID]],MasterData[],4)</f>
        <v>Kg</v>
      </c>
      <c r="J393" s="8">
        <f>VLOOKUP(InputData[[#This Row],[PRODUCT ID]],MasterData[],5)</f>
        <v>67</v>
      </c>
      <c r="K393" s="8">
        <f>VLOOKUP(InputData[[#This Row],[PRODUCT ID]],MasterData[],6)</f>
        <v>83.08</v>
      </c>
      <c r="L393" s="8">
        <f>InputData[[#This Row],[QUANTITY]]*InputData[[#This Row],[BUYING PRIZE]]</f>
        <v>804</v>
      </c>
      <c r="M393" s="8">
        <f>InputData[[#This Row],[QUANTITY]]*InputData[[#This Row],[SELLING PRICE]]*(1-InputData[[#This Row],[DISCOUNT %]])</f>
        <v>996.96</v>
      </c>
      <c r="N393" s="8">
        <f>InputData[[#This Row],[Total Selling Value]]-InputData[[#This Row],[Total Buying Value]]</f>
        <v>192.96000000000004</v>
      </c>
      <c r="O393">
        <f>DAY(InputData[[#This Row],[DATE]])</f>
        <v>26</v>
      </c>
      <c r="P393" t="str">
        <f>TEXT(InputData[[#This Row],[DATE]],"mmm")</f>
        <v>Jun</v>
      </c>
      <c r="Q393">
        <f>YEAR(InputData[[#This Row],[DATE]])</f>
        <v>2022</v>
      </c>
    </row>
    <row r="394" spans="1:17" x14ac:dyDescent="0.2">
      <c r="A394" s="3">
        <v>44745</v>
      </c>
      <c r="B394" s="4" t="s">
        <v>75</v>
      </c>
      <c r="C394" s="5">
        <v>15</v>
      </c>
      <c r="D394" s="5" t="s">
        <v>108</v>
      </c>
      <c r="E394" s="5" t="s">
        <v>107</v>
      </c>
      <c r="F394" s="6">
        <v>0</v>
      </c>
      <c r="G394" t="str">
        <f>VLOOKUP(InputData[[#This Row],[PRODUCT ID]],MasterData[],2)</f>
        <v>Product33</v>
      </c>
      <c r="H394" t="str">
        <f>VLOOKUP(InputData[[#This Row],[PRODUCT ID]],MasterData[],3)</f>
        <v>Category04</v>
      </c>
      <c r="I394" t="str">
        <f>VLOOKUP(InputData[[#This Row],[PRODUCT ID]],MasterData[],4)</f>
        <v>Kg</v>
      </c>
      <c r="J394" s="8">
        <f>VLOOKUP(InputData[[#This Row],[PRODUCT ID]],MasterData[],5)</f>
        <v>95</v>
      </c>
      <c r="K394" s="8">
        <f>VLOOKUP(InputData[[#This Row],[PRODUCT ID]],MasterData[],6)</f>
        <v>119.7</v>
      </c>
      <c r="L394" s="8">
        <f>InputData[[#This Row],[QUANTITY]]*InputData[[#This Row],[BUYING PRIZE]]</f>
        <v>1425</v>
      </c>
      <c r="M394" s="8">
        <f>InputData[[#This Row],[QUANTITY]]*InputData[[#This Row],[SELLING PRICE]]*(1-InputData[[#This Row],[DISCOUNT %]])</f>
        <v>1795.5</v>
      </c>
      <c r="N394" s="8">
        <f>InputData[[#This Row],[Total Selling Value]]-InputData[[#This Row],[Total Buying Value]]</f>
        <v>370.5</v>
      </c>
      <c r="O394">
        <f>DAY(InputData[[#This Row],[DATE]])</f>
        <v>3</v>
      </c>
      <c r="P394" t="str">
        <f>TEXT(InputData[[#This Row],[DATE]],"mmm")</f>
        <v>Jul</v>
      </c>
      <c r="Q394">
        <f>YEAR(InputData[[#This Row],[DATE]])</f>
        <v>2022</v>
      </c>
    </row>
    <row r="395" spans="1:17" x14ac:dyDescent="0.2">
      <c r="A395" s="3">
        <v>44746</v>
      </c>
      <c r="B395" s="4" t="s">
        <v>20</v>
      </c>
      <c r="C395" s="5">
        <v>7</v>
      </c>
      <c r="D395" s="5" t="s">
        <v>108</v>
      </c>
      <c r="E395" s="5" t="s">
        <v>106</v>
      </c>
      <c r="F395" s="6">
        <v>0</v>
      </c>
      <c r="G395" t="str">
        <f>VLOOKUP(InputData[[#This Row],[PRODUCT ID]],MasterData[],2)</f>
        <v>Product07</v>
      </c>
      <c r="H395" t="str">
        <f>VLOOKUP(InputData[[#This Row],[PRODUCT ID]],MasterData[],3)</f>
        <v>Category01</v>
      </c>
      <c r="I395" t="str">
        <f>VLOOKUP(InputData[[#This Row],[PRODUCT ID]],MasterData[],4)</f>
        <v>Lt</v>
      </c>
      <c r="J395" s="8">
        <f>VLOOKUP(InputData[[#This Row],[PRODUCT ID]],MasterData[],5)</f>
        <v>43</v>
      </c>
      <c r="K395" s="8">
        <f>VLOOKUP(InputData[[#This Row],[PRODUCT ID]],MasterData[],6)</f>
        <v>47.730000000000004</v>
      </c>
      <c r="L395" s="8">
        <f>InputData[[#This Row],[QUANTITY]]*InputData[[#This Row],[BUYING PRIZE]]</f>
        <v>301</v>
      </c>
      <c r="M395" s="8">
        <f>InputData[[#This Row],[QUANTITY]]*InputData[[#This Row],[SELLING PRICE]]*(1-InputData[[#This Row],[DISCOUNT %]])</f>
        <v>334.11</v>
      </c>
      <c r="N395" s="8">
        <f>InputData[[#This Row],[Total Selling Value]]-InputData[[#This Row],[Total Buying Value]]</f>
        <v>33.110000000000014</v>
      </c>
      <c r="O395">
        <f>DAY(InputData[[#This Row],[DATE]])</f>
        <v>4</v>
      </c>
      <c r="P395" t="str">
        <f>TEXT(InputData[[#This Row],[DATE]],"mmm")</f>
        <v>Jul</v>
      </c>
      <c r="Q395">
        <f>YEAR(InputData[[#This Row],[DATE]])</f>
        <v>2022</v>
      </c>
    </row>
    <row r="396" spans="1:17" x14ac:dyDescent="0.2">
      <c r="A396" s="3">
        <v>44747</v>
      </c>
      <c r="B396" s="4" t="s">
        <v>58</v>
      </c>
      <c r="C396" s="5">
        <v>7</v>
      </c>
      <c r="D396" s="5" t="s">
        <v>106</v>
      </c>
      <c r="E396" s="5" t="s">
        <v>107</v>
      </c>
      <c r="F396" s="6">
        <v>0</v>
      </c>
      <c r="G396" t="str">
        <f>VLOOKUP(InputData[[#This Row],[PRODUCT ID]],MasterData[],2)</f>
        <v>Product25</v>
      </c>
      <c r="H396" t="str">
        <f>VLOOKUP(InputData[[#This Row],[PRODUCT ID]],MasterData[],3)</f>
        <v>Category03</v>
      </c>
      <c r="I396" t="str">
        <f>VLOOKUP(InputData[[#This Row],[PRODUCT ID]],MasterData[],4)</f>
        <v>No.</v>
      </c>
      <c r="J396" s="8">
        <f>VLOOKUP(InputData[[#This Row],[PRODUCT ID]],MasterData[],5)</f>
        <v>7</v>
      </c>
      <c r="K396" s="8">
        <f>VLOOKUP(InputData[[#This Row],[PRODUCT ID]],MasterData[],6)</f>
        <v>8.33</v>
      </c>
      <c r="L396" s="8">
        <f>InputData[[#This Row],[QUANTITY]]*InputData[[#This Row],[BUYING PRIZE]]</f>
        <v>49</v>
      </c>
      <c r="M396" s="8">
        <f>InputData[[#This Row],[QUANTITY]]*InputData[[#This Row],[SELLING PRICE]]*(1-InputData[[#This Row],[DISCOUNT %]])</f>
        <v>58.31</v>
      </c>
      <c r="N396" s="8">
        <f>InputData[[#This Row],[Total Selling Value]]-InputData[[#This Row],[Total Buying Value]]</f>
        <v>9.3100000000000023</v>
      </c>
      <c r="O396">
        <f>DAY(InputData[[#This Row],[DATE]])</f>
        <v>5</v>
      </c>
      <c r="P396" t="str">
        <f>TEXT(InputData[[#This Row],[DATE]],"mmm")</f>
        <v>Jul</v>
      </c>
      <c r="Q396">
        <f>YEAR(InputData[[#This Row],[DATE]])</f>
        <v>2022</v>
      </c>
    </row>
    <row r="397" spans="1:17" x14ac:dyDescent="0.2">
      <c r="A397" s="3">
        <v>44747</v>
      </c>
      <c r="B397" s="4" t="s">
        <v>37</v>
      </c>
      <c r="C397" s="5">
        <v>8</v>
      </c>
      <c r="D397" s="5" t="s">
        <v>108</v>
      </c>
      <c r="E397" s="5" t="s">
        <v>106</v>
      </c>
      <c r="F397" s="6">
        <v>0</v>
      </c>
      <c r="G397" t="str">
        <f>VLOOKUP(InputData[[#This Row],[PRODUCT ID]],MasterData[],2)</f>
        <v>Product15</v>
      </c>
      <c r="H397" t="str">
        <f>VLOOKUP(InputData[[#This Row],[PRODUCT ID]],MasterData[],3)</f>
        <v>Category02</v>
      </c>
      <c r="I397" t="str">
        <f>VLOOKUP(InputData[[#This Row],[PRODUCT ID]],MasterData[],4)</f>
        <v>No.</v>
      </c>
      <c r="J397" s="8">
        <f>VLOOKUP(InputData[[#This Row],[PRODUCT ID]],MasterData[],5)</f>
        <v>12</v>
      </c>
      <c r="K397" s="8">
        <f>VLOOKUP(InputData[[#This Row],[PRODUCT ID]],MasterData[],6)</f>
        <v>15.719999999999999</v>
      </c>
      <c r="L397" s="8">
        <f>InputData[[#This Row],[QUANTITY]]*InputData[[#This Row],[BUYING PRIZE]]</f>
        <v>96</v>
      </c>
      <c r="M397" s="8">
        <f>InputData[[#This Row],[QUANTITY]]*InputData[[#This Row],[SELLING PRICE]]*(1-InputData[[#This Row],[DISCOUNT %]])</f>
        <v>125.75999999999999</v>
      </c>
      <c r="N397" s="8">
        <f>InputData[[#This Row],[Total Selling Value]]-InputData[[#This Row],[Total Buying Value]]</f>
        <v>29.759999999999991</v>
      </c>
      <c r="O397">
        <f>DAY(InputData[[#This Row],[DATE]])</f>
        <v>5</v>
      </c>
      <c r="P397" t="str">
        <f>TEXT(InputData[[#This Row],[DATE]],"mmm")</f>
        <v>Jul</v>
      </c>
      <c r="Q397">
        <f>YEAR(InputData[[#This Row],[DATE]])</f>
        <v>2022</v>
      </c>
    </row>
    <row r="398" spans="1:17" x14ac:dyDescent="0.2">
      <c r="A398" s="3">
        <v>44748</v>
      </c>
      <c r="B398" s="4" t="s">
        <v>92</v>
      </c>
      <c r="C398" s="5">
        <v>2</v>
      </c>
      <c r="D398" s="5" t="s">
        <v>108</v>
      </c>
      <c r="E398" s="5" t="s">
        <v>107</v>
      </c>
      <c r="F398" s="6">
        <v>0</v>
      </c>
      <c r="G398" t="str">
        <f>VLOOKUP(InputData[[#This Row],[PRODUCT ID]],MasterData[],2)</f>
        <v>Product41</v>
      </c>
      <c r="H398" t="str">
        <f>VLOOKUP(InputData[[#This Row],[PRODUCT ID]],MasterData[],3)</f>
        <v>Category05</v>
      </c>
      <c r="I398" t="str">
        <f>VLOOKUP(InputData[[#This Row],[PRODUCT ID]],MasterData[],4)</f>
        <v>Ft</v>
      </c>
      <c r="J398" s="8">
        <f>VLOOKUP(InputData[[#This Row],[PRODUCT ID]],MasterData[],5)</f>
        <v>138</v>
      </c>
      <c r="K398" s="8">
        <f>VLOOKUP(InputData[[#This Row],[PRODUCT ID]],MasterData[],6)</f>
        <v>173.88</v>
      </c>
      <c r="L398" s="8">
        <f>InputData[[#This Row],[QUANTITY]]*InputData[[#This Row],[BUYING PRIZE]]</f>
        <v>276</v>
      </c>
      <c r="M398" s="8">
        <f>InputData[[#This Row],[QUANTITY]]*InputData[[#This Row],[SELLING PRICE]]*(1-InputData[[#This Row],[DISCOUNT %]])</f>
        <v>347.76</v>
      </c>
      <c r="N398" s="8">
        <f>InputData[[#This Row],[Total Selling Value]]-InputData[[#This Row],[Total Buying Value]]</f>
        <v>71.759999999999991</v>
      </c>
      <c r="O398">
        <f>DAY(InputData[[#This Row],[DATE]])</f>
        <v>6</v>
      </c>
      <c r="P398" t="str">
        <f>TEXT(InputData[[#This Row],[DATE]],"mmm")</f>
        <v>Jul</v>
      </c>
      <c r="Q398">
        <f>YEAR(InputData[[#This Row],[DATE]])</f>
        <v>2022</v>
      </c>
    </row>
    <row r="399" spans="1:17" x14ac:dyDescent="0.2">
      <c r="A399" s="3">
        <v>44750</v>
      </c>
      <c r="B399" s="4" t="s">
        <v>43</v>
      </c>
      <c r="C399" s="5">
        <v>2</v>
      </c>
      <c r="D399" s="5" t="s">
        <v>108</v>
      </c>
      <c r="E399" s="5" t="s">
        <v>106</v>
      </c>
      <c r="F399" s="6">
        <v>0</v>
      </c>
      <c r="G399" t="str">
        <f>VLOOKUP(InputData[[#This Row],[PRODUCT ID]],MasterData[],2)</f>
        <v>Product18</v>
      </c>
      <c r="H399" t="str">
        <f>VLOOKUP(InputData[[#This Row],[PRODUCT ID]],MasterData[],3)</f>
        <v>Category02</v>
      </c>
      <c r="I399" t="str">
        <f>VLOOKUP(InputData[[#This Row],[PRODUCT ID]],MasterData[],4)</f>
        <v>No.</v>
      </c>
      <c r="J399" s="8">
        <f>VLOOKUP(InputData[[#This Row],[PRODUCT ID]],MasterData[],5)</f>
        <v>37</v>
      </c>
      <c r="K399" s="8">
        <f>VLOOKUP(InputData[[#This Row],[PRODUCT ID]],MasterData[],6)</f>
        <v>49.21</v>
      </c>
      <c r="L399" s="8">
        <f>InputData[[#This Row],[QUANTITY]]*InputData[[#This Row],[BUYING PRIZE]]</f>
        <v>74</v>
      </c>
      <c r="M399" s="8">
        <f>InputData[[#This Row],[QUANTITY]]*InputData[[#This Row],[SELLING PRICE]]*(1-InputData[[#This Row],[DISCOUNT %]])</f>
        <v>98.42</v>
      </c>
      <c r="N399" s="8">
        <f>InputData[[#This Row],[Total Selling Value]]-InputData[[#This Row],[Total Buying Value]]</f>
        <v>24.42</v>
      </c>
      <c r="O399">
        <f>DAY(InputData[[#This Row],[DATE]])</f>
        <v>8</v>
      </c>
      <c r="P399" t="str">
        <f>TEXT(InputData[[#This Row],[DATE]],"mmm")</f>
        <v>Jul</v>
      </c>
      <c r="Q399">
        <f>YEAR(InputData[[#This Row],[DATE]])</f>
        <v>2022</v>
      </c>
    </row>
    <row r="400" spans="1:17" x14ac:dyDescent="0.2">
      <c r="A400" s="3">
        <v>44752</v>
      </c>
      <c r="B400" s="4" t="s">
        <v>73</v>
      </c>
      <c r="C400" s="5">
        <v>12</v>
      </c>
      <c r="D400" s="5" t="s">
        <v>106</v>
      </c>
      <c r="E400" s="5" t="s">
        <v>107</v>
      </c>
      <c r="F400" s="6">
        <v>0</v>
      </c>
      <c r="G400" t="str">
        <f>VLOOKUP(InputData[[#This Row],[PRODUCT ID]],MasterData[],2)</f>
        <v>Product32</v>
      </c>
      <c r="H400" t="str">
        <f>VLOOKUP(InputData[[#This Row],[PRODUCT ID]],MasterData[],3)</f>
        <v>Category04</v>
      </c>
      <c r="I400" t="str">
        <f>VLOOKUP(InputData[[#This Row],[PRODUCT ID]],MasterData[],4)</f>
        <v>Kg</v>
      </c>
      <c r="J400" s="8">
        <f>VLOOKUP(InputData[[#This Row],[PRODUCT ID]],MasterData[],5)</f>
        <v>89</v>
      </c>
      <c r="K400" s="8">
        <f>VLOOKUP(InputData[[#This Row],[PRODUCT ID]],MasterData[],6)</f>
        <v>117.48</v>
      </c>
      <c r="L400" s="8">
        <f>InputData[[#This Row],[QUANTITY]]*InputData[[#This Row],[BUYING PRIZE]]</f>
        <v>1068</v>
      </c>
      <c r="M400" s="8">
        <f>InputData[[#This Row],[QUANTITY]]*InputData[[#This Row],[SELLING PRICE]]*(1-InputData[[#This Row],[DISCOUNT %]])</f>
        <v>1409.76</v>
      </c>
      <c r="N400" s="8">
        <f>InputData[[#This Row],[Total Selling Value]]-InputData[[#This Row],[Total Buying Value]]</f>
        <v>341.76</v>
      </c>
      <c r="O400">
        <f>DAY(InputData[[#This Row],[DATE]])</f>
        <v>10</v>
      </c>
      <c r="P400" t="str">
        <f>TEXT(InputData[[#This Row],[DATE]],"mmm")</f>
        <v>Jul</v>
      </c>
      <c r="Q400">
        <f>YEAR(InputData[[#This Row],[DATE]])</f>
        <v>2022</v>
      </c>
    </row>
    <row r="401" spans="1:17" x14ac:dyDescent="0.2">
      <c r="A401" s="3">
        <v>44754</v>
      </c>
      <c r="B401" s="4" t="s">
        <v>65</v>
      </c>
      <c r="C401" s="5">
        <v>12</v>
      </c>
      <c r="D401" s="5" t="s">
        <v>108</v>
      </c>
      <c r="E401" s="5" t="s">
        <v>107</v>
      </c>
      <c r="F401" s="6">
        <v>0</v>
      </c>
      <c r="G401" t="str">
        <f>VLOOKUP(InputData[[#This Row],[PRODUCT ID]],MasterData[],2)</f>
        <v>Product28</v>
      </c>
      <c r="H401" t="str">
        <f>VLOOKUP(InputData[[#This Row],[PRODUCT ID]],MasterData[],3)</f>
        <v>Category04</v>
      </c>
      <c r="I401" t="str">
        <f>VLOOKUP(InputData[[#This Row],[PRODUCT ID]],MasterData[],4)</f>
        <v>No.</v>
      </c>
      <c r="J401" s="8">
        <f>VLOOKUP(InputData[[#This Row],[PRODUCT ID]],MasterData[],5)</f>
        <v>37</v>
      </c>
      <c r="K401" s="8">
        <f>VLOOKUP(InputData[[#This Row],[PRODUCT ID]],MasterData[],6)</f>
        <v>41.81</v>
      </c>
      <c r="L401" s="8">
        <f>InputData[[#This Row],[QUANTITY]]*InputData[[#This Row],[BUYING PRIZE]]</f>
        <v>444</v>
      </c>
      <c r="M401" s="8">
        <f>InputData[[#This Row],[QUANTITY]]*InputData[[#This Row],[SELLING PRICE]]*(1-InputData[[#This Row],[DISCOUNT %]])</f>
        <v>501.72</v>
      </c>
      <c r="N401" s="8">
        <f>InputData[[#This Row],[Total Selling Value]]-InputData[[#This Row],[Total Buying Value]]</f>
        <v>57.720000000000027</v>
      </c>
      <c r="O401">
        <f>DAY(InputData[[#This Row],[DATE]])</f>
        <v>12</v>
      </c>
      <c r="P401" t="str">
        <f>TEXT(InputData[[#This Row],[DATE]],"mmm")</f>
        <v>Jul</v>
      </c>
      <c r="Q401">
        <f>YEAR(InputData[[#This Row],[DATE]])</f>
        <v>2022</v>
      </c>
    </row>
    <row r="402" spans="1:17" x14ac:dyDescent="0.2">
      <c r="A402" s="3">
        <v>44755</v>
      </c>
      <c r="B402" s="4" t="s">
        <v>58</v>
      </c>
      <c r="C402" s="5">
        <v>7</v>
      </c>
      <c r="D402" s="5" t="s">
        <v>108</v>
      </c>
      <c r="E402" s="5" t="s">
        <v>106</v>
      </c>
      <c r="F402" s="6">
        <v>0</v>
      </c>
      <c r="G402" t="str">
        <f>VLOOKUP(InputData[[#This Row],[PRODUCT ID]],MasterData[],2)</f>
        <v>Product25</v>
      </c>
      <c r="H402" t="str">
        <f>VLOOKUP(InputData[[#This Row],[PRODUCT ID]],MasterData[],3)</f>
        <v>Category03</v>
      </c>
      <c r="I402" t="str">
        <f>VLOOKUP(InputData[[#This Row],[PRODUCT ID]],MasterData[],4)</f>
        <v>No.</v>
      </c>
      <c r="J402" s="8">
        <f>VLOOKUP(InputData[[#This Row],[PRODUCT ID]],MasterData[],5)</f>
        <v>7</v>
      </c>
      <c r="K402" s="8">
        <f>VLOOKUP(InputData[[#This Row],[PRODUCT ID]],MasterData[],6)</f>
        <v>8.33</v>
      </c>
      <c r="L402" s="8">
        <f>InputData[[#This Row],[QUANTITY]]*InputData[[#This Row],[BUYING PRIZE]]</f>
        <v>49</v>
      </c>
      <c r="M402" s="8">
        <f>InputData[[#This Row],[QUANTITY]]*InputData[[#This Row],[SELLING PRICE]]*(1-InputData[[#This Row],[DISCOUNT %]])</f>
        <v>58.31</v>
      </c>
      <c r="N402" s="8">
        <f>InputData[[#This Row],[Total Selling Value]]-InputData[[#This Row],[Total Buying Value]]</f>
        <v>9.3100000000000023</v>
      </c>
      <c r="O402">
        <f>DAY(InputData[[#This Row],[DATE]])</f>
        <v>13</v>
      </c>
      <c r="P402" t="str">
        <f>TEXT(InputData[[#This Row],[DATE]],"mmm")</f>
        <v>Jul</v>
      </c>
      <c r="Q402">
        <f>YEAR(InputData[[#This Row],[DATE]])</f>
        <v>2022</v>
      </c>
    </row>
    <row r="403" spans="1:17" x14ac:dyDescent="0.2">
      <c r="A403" s="3">
        <v>44756</v>
      </c>
      <c r="B403" s="4" t="s">
        <v>75</v>
      </c>
      <c r="C403" s="5">
        <v>9</v>
      </c>
      <c r="D403" s="5" t="s">
        <v>108</v>
      </c>
      <c r="E403" s="5" t="s">
        <v>106</v>
      </c>
      <c r="F403" s="6">
        <v>0</v>
      </c>
      <c r="G403" t="str">
        <f>VLOOKUP(InputData[[#This Row],[PRODUCT ID]],MasterData[],2)</f>
        <v>Product33</v>
      </c>
      <c r="H403" t="str">
        <f>VLOOKUP(InputData[[#This Row],[PRODUCT ID]],MasterData[],3)</f>
        <v>Category04</v>
      </c>
      <c r="I403" t="str">
        <f>VLOOKUP(InputData[[#This Row],[PRODUCT ID]],MasterData[],4)</f>
        <v>Kg</v>
      </c>
      <c r="J403" s="8">
        <f>VLOOKUP(InputData[[#This Row],[PRODUCT ID]],MasterData[],5)</f>
        <v>95</v>
      </c>
      <c r="K403" s="8">
        <f>VLOOKUP(InputData[[#This Row],[PRODUCT ID]],MasterData[],6)</f>
        <v>119.7</v>
      </c>
      <c r="L403" s="8">
        <f>InputData[[#This Row],[QUANTITY]]*InputData[[#This Row],[BUYING PRIZE]]</f>
        <v>855</v>
      </c>
      <c r="M403" s="8">
        <f>InputData[[#This Row],[QUANTITY]]*InputData[[#This Row],[SELLING PRICE]]*(1-InputData[[#This Row],[DISCOUNT %]])</f>
        <v>1077.3</v>
      </c>
      <c r="N403" s="8">
        <f>InputData[[#This Row],[Total Selling Value]]-InputData[[#This Row],[Total Buying Value]]</f>
        <v>222.29999999999995</v>
      </c>
      <c r="O403">
        <f>DAY(InputData[[#This Row],[DATE]])</f>
        <v>14</v>
      </c>
      <c r="P403" t="str">
        <f>TEXT(InputData[[#This Row],[DATE]],"mmm")</f>
        <v>Jul</v>
      </c>
      <c r="Q403">
        <f>YEAR(InputData[[#This Row],[DATE]])</f>
        <v>2022</v>
      </c>
    </row>
    <row r="404" spans="1:17" x14ac:dyDescent="0.2">
      <c r="A404" s="3">
        <v>44757</v>
      </c>
      <c r="B404" s="4" t="s">
        <v>14</v>
      </c>
      <c r="C404" s="5">
        <v>2</v>
      </c>
      <c r="D404" s="5" t="s">
        <v>106</v>
      </c>
      <c r="E404" s="5" t="s">
        <v>106</v>
      </c>
      <c r="F404" s="6">
        <v>0</v>
      </c>
      <c r="G404" t="str">
        <f>VLOOKUP(InputData[[#This Row],[PRODUCT ID]],MasterData[],2)</f>
        <v>Product04</v>
      </c>
      <c r="H404" t="str">
        <f>VLOOKUP(InputData[[#This Row],[PRODUCT ID]],MasterData[],3)</f>
        <v>Category01</v>
      </c>
      <c r="I404" t="str">
        <f>VLOOKUP(InputData[[#This Row],[PRODUCT ID]],MasterData[],4)</f>
        <v>Lt</v>
      </c>
      <c r="J404" s="8">
        <f>VLOOKUP(InputData[[#This Row],[PRODUCT ID]],MasterData[],5)</f>
        <v>44</v>
      </c>
      <c r="K404" s="8">
        <f>VLOOKUP(InputData[[#This Row],[PRODUCT ID]],MasterData[],6)</f>
        <v>48.84</v>
      </c>
      <c r="L404" s="8">
        <f>InputData[[#This Row],[QUANTITY]]*InputData[[#This Row],[BUYING PRIZE]]</f>
        <v>88</v>
      </c>
      <c r="M404" s="8">
        <f>InputData[[#This Row],[QUANTITY]]*InputData[[#This Row],[SELLING PRICE]]*(1-InputData[[#This Row],[DISCOUNT %]])</f>
        <v>97.68</v>
      </c>
      <c r="N404" s="8">
        <f>InputData[[#This Row],[Total Selling Value]]-InputData[[#This Row],[Total Buying Value]]</f>
        <v>9.6800000000000068</v>
      </c>
      <c r="O404">
        <f>DAY(InputData[[#This Row],[DATE]])</f>
        <v>15</v>
      </c>
      <c r="P404" t="str">
        <f>TEXT(InputData[[#This Row],[DATE]],"mmm")</f>
        <v>Jul</v>
      </c>
      <c r="Q404">
        <f>YEAR(InputData[[#This Row],[DATE]])</f>
        <v>2022</v>
      </c>
    </row>
    <row r="405" spans="1:17" x14ac:dyDescent="0.2">
      <c r="A405" s="3">
        <v>44759</v>
      </c>
      <c r="B405" s="4" t="s">
        <v>92</v>
      </c>
      <c r="C405" s="5">
        <v>8</v>
      </c>
      <c r="D405" s="5" t="s">
        <v>106</v>
      </c>
      <c r="E405" s="5" t="s">
        <v>107</v>
      </c>
      <c r="F405" s="6">
        <v>0</v>
      </c>
      <c r="G405" t="str">
        <f>VLOOKUP(InputData[[#This Row],[PRODUCT ID]],MasterData[],2)</f>
        <v>Product41</v>
      </c>
      <c r="H405" t="str">
        <f>VLOOKUP(InputData[[#This Row],[PRODUCT ID]],MasterData[],3)</f>
        <v>Category05</v>
      </c>
      <c r="I405" t="str">
        <f>VLOOKUP(InputData[[#This Row],[PRODUCT ID]],MasterData[],4)</f>
        <v>Ft</v>
      </c>
      <c r="J405" s="8">
        <f>VLOOKUP(InputData[[#This Row],[PRODUCT ID]],MasterData[],5)</f>
        <v>138</v>
      </c>
      <c r="K405" s="8">
        <f>VLOOKUP(InputData[[#This Row],[PRODUCT ID]],MasterData[],6)</f>
        <v>173.88</v>
      </c>
      <c r="L405" s="8">
        <f>InputData[[#This Row],[QUANTITY]]*InputData[[#This Row],[BUYING PRIZE]]</f>
        <v>1104</v>
      </c>
      <c r="M405" s="8">
        <f>InputData[[#This Row],[QUANTITY]]*InputData[[#This Row],[SELLING PRICE]]*(1-InputData[[#This Row],[DISCOUNT %]])</f>
        <v>1391.04</v>
      </c>
      <c r="N405" s="8">
        <f>InputData[[#This Row],[Total Selling Value]]-InputData[[#This Row],[Total Buying Value]]</f>
        <v>287.03999999999996</v>
      </c>
      <c r="O405">
        <f>DAY(InputData[[#This Row],[DATE]])</f>
        <v>17</v>
      </c>
      <c r="P405" t="str">
        <f>TEXT(InputData[[#This Row],[DATE]],"mmm")</f>
        <v>Jul</v>
      </c>
      <c r="Q405">
        <f>YEAR(InputData[[#This Row],[DATE]])</f>
        <v>2022</v>
      </c>
    </row>
    <row r="406" spans="1:17" x14ac:dyDescent="0.2">
      <c r="A406" s="3">
        <v>44760</v>
      </c>
      <c r="B406" s="4" t="s">
        <v>26</v>
      </c>
      <c r="C406" s="5">
        <v>12</v>
      </c>
      <c r="D406" s="5" t="s">
        <v>108</v>
      </c>
      <c r="E406" s="5" t="s">
        <v>106</v>
      </c>
      <c r="F406" s="6">
        <v>0</v>
      </c>
      <c r="G406" t="str">
        <f>VLOOKUP(InputData[[#This Row],[PRODUCT ID]],MasterData[],2)</f>
        <v>Product10</v>
      </c>
      <c r="H406" t="str">
        <f>VLOOKUP(InputData[[#This Row],[PRODUCT ID]],MasterData[],3)</f>
        <v>Category02</v>
      </c>
      <c r="I406" t="str">
        <f>VLOOKUP(InputData[[#This Row],[PRODUCT ID]],MasterData[],4)</f>
        <v>Ft</v>
      </c>
      <c r="J406" s="8">
        <f>VLOOKUP(InputData[[#This Row],[PRODUCT ID]],MasterData[],5)</f>
        <v>148</v>
      </c>
      <c r="K406" s="8">
        <f>VLOOKUP(InputData[[#This Row],[PRODUCT ID]],MasterData[],6)</f>
        <v>164.28</v>
      </c>
      <c r="L406" s="8">
        <f>InputData[[#This Row],[QUANTITY]]*InputData[[#This Row],[BUYING PRIZE]]</f>
        <v>1776</v>
      </c>
      <c r="M406" s="8">
        <f>InputData[[#This Row],[QUANTITY]]*InputData[[#This Row],[SELLING PRICE]]*(1-InputData[[#This Row],[DISCOUNT %]])</f>
        <v>1971.3600000000001</v>
      </c>
      <c r="N406" s="8">
        <f>InputData[[#This Row],[Total Selling Value]]-InputData[[#This Row],[Total Buying Value]]</f>
        <v>195.36000000000013</v>
      </c>
      <c r="O406">
        <f>DAY(InputData[[#This Row],[DATE]])</f>
        <v>18</v>
      </c>
      <c r="P406" t="str">
        <f>TEXT(InputData[[#This Row],[DATE]],"mmm")</f>
        <v>Jul</v>
      </c>
      <c r="Q406">
        <f>YEAR(InputData[[#This Row],[DATE]])</f>
        <v>2022</v>
      </c>
    </row>
    <row r="407" spans="1:17" x14ac:dyDescent="0.2">
      <c r="A407" s="3">
        <v>44762</v>
      </c>
      <c r="B407" s="4" t="s">
        <v>94</v>
      </c>
      <c r="C407" s="5">
        <v>8</v>
      </c>
      <c r="D407" s="5" t="s">
        <v>105</v>
      </c>
      <c r="E407" s="5" t="s">
        <v>106</v>
      </c>
      <c r="F407" s="6">
        <v>0</v>
      </c>
      <c r="G407" t="str">
        <f>VLOOKUP(InputData[[#This Row],[PRODUCT ID]],MasterData[],2)</f>
        <v>Product42</v>
      </c>
      <c r="H407" t="str">
        <f>VLOOKUP(InputData[[#This Row],[PRODUCT ID]],MasterData[],3)</f>
        <v>Category05</v>
      </c>
      <c r="I407" t="str">
        <f>VLOOKUP(InputData[[#This Row],[PRODUCT ID]],MasterData[],4)</f>
        <v>Ft</v>
      </c>
      <c r="J407" s="8">
        <f>VLOOKUP(InputData[[#This Row],[PRODUCT ID]],MasterData[],5)</f>
        <v>120</v>
      </c>
      <c r="K407" s="8">
        <f>VLOOKUP(InputData[[#This Row],[PRODUCT ID]],MasterData[],6)</f>
        <v>162</v>
      </c>
      <c r="L407" s="8">
        <f>InputData[[#This Row],[QUANTITY]]*InputData[[#This Row],[BUYING PRIZE]]</f>
        <v>960</v>
      </c>
      <c r="M407" s="8">
        <f>InputData[[#This Row],[QUANTITY]]*InputData[[#This Row],[SELLING PRICE]]*(1-InputData[[#This Row],[DISCOUNT %]])</f>
        <v>1296</v>
      </c>
      <c r="N407" s="8">
        <f>InputData[[#This Row],[Total Selling Value]]-InputData[[#This Row],[Total Buying Value]]</f>
        <v>336</v>
      </c>
      <c r="O407">
        <f>DAY(InputData[[#This Row],[DATE]])</f>
        <v>20</v>
      </c>
      <c r="P407" t="str">
        <f>TEXT(InputData[[#This Row],[DATE]],"mmm")</f>
        <v>Jul</v>
      </c>
      <c r="Q407">
        <f>YEAR(InputData[[#This Row],[DATE]])</f>
        <v>2022</v>
      </c>
    </row>
    <row r="408" spans="1:17" x14ac:dyDescent="0.2">
      <c r="A408" s="3">
        <v>44764</v>
      </c>
      <c r="B408" s="4" t="s">
        <v>77</v>
      </c>
      <c r="C408" s="5">
        <v>6</v>
      </c>
      <c r="D408" s="5" t="s">
        <v>108</v>
      </c>
      <c r="E408" s="5" t="s">
        <v>107</v>
      </c>
      <c r="F408" s="6">
        <v>0</v>
      </c>
      <c r="G408" t="str">
        <f>VLOOKUP(InputData[[#This Row],[PRODUCT ID]],MasterData[],2)</f>
        <v>Product34</v>
      </c>
      <c r="H408" t="str">
        <f>VLOOKUP(InputData[[#This Row],[PRODUCT ID]],MasterData[],3)</f>
        <v>Category04</v>
      </c>
      <c r="I408" t="str">
        <f>VLOOKUP(InputData[[#This Row],[PRODUCT ID]],MasterData[],4)</f>
        <v>Lt</v>
      </c>
      <c r="J408" s="8">
        <f>VLOOKUP(InputData[[#This Row],[PRODUCT ID]],MasterData[],5)</f>
        <v>55</v>
      </c>
      <c r="K408" s="8">
        <f>VLOOKUP(InputData[[#This Row],[PRODUCT ID]],MasterData[],6)</f>
        <v>58.3</v>
      </c>
      <c r="L408" s="8">
        <f>InputData[[#This Row],[QUANTITY]]*InputData[[#This Row],[BUYING PRIZE]]</f>
        <v>330</v>
      </c>
      <c r="M408" s="8">
        <f>InputData[[#This Row],[QUANTITY]]*InputData[[#This Row],[SELLING PRICE]]*(1-InputData[[#This Row],[DISCOUNT %]])</f>
        <v>349.79999999999995</v>
      </c>
      <c r="N408" s="8">
        <f>InputData[[#This Row],[Total Selling Value]]-InputData[[#This Row],[Total Buying Value]]</f>
        <v>19.799999999999955</v>
      </c>
      <c r="O408">
        <f>DAY(InputData[[#This Row],[DATE]])</f>
        <v>22</v>
      </c>
      <c r="P408" t="str">
        <f>TEXT(InputData[[#This Row],[DATE]],"mmm")</f>
        <v>Jul</v>
      </c>
      <c r="Q408">
        <f>YEAR(InputData[[#This Row],[DATE]])</f>
        <v>2022</v>
      </c>
    </row>
    <row r="409" spans="1:17" x14ac:dyDescent="0.2">
      <c r="A409" s="3">
        <v>44765</v>
      </c>
      <c r="B409" s="4" t="s">
        <v>43</v>
      </c>
      <c r="C409" s="5">
        <v>2</v>
      </c>
      <c r="D409" s="5" t="s">
        <v>106</v>
      </c>
      <c r="E409" s="5" t="s">
        <v>106</v>
      </c>
      <c r="F409" s="6">
        <v>0</v>
      </c>
      <c r="G409" t="str">
        <f>VLOOKUP(InputData[[#This Row],[PRODUCT ID]],MasterData[],2)</f>
        <v>Product18</v>
      </c>
      <c r="H409" t="str">
        <f>VLOOKUP(InputData[[#This Row],[PRODUCT ID]],MasterData[],3)</f>
        <v>Category02</v>
      </c>
      <c r="I409" t="str">
        <f>VLOOKUP(InputData[[#This Row],[PRODUCT ID]],MasterData[],4)</f>
        <v>No.</v>
      </c>
      <c r="J409" s="8">
        <f>VLOOKUP(InputData[[#This Row],[PRODUCT ID]],MasterData[],5)</f>
        <v>37</v>
      </c>
      <c r="K409" s="8">
        <f>VLOOKUP(InputData[[#This Row],[PRODUCT ID]],MasterData[],6)</f>
        <v>49.21</v>
      </c>
      <c r="L409" s="8">
        <f>InputData[[#This Row],[QUANTITY]]*InputData[[#This Row],[BUYING PRIZE]]</f>
        <v>74</v>
      </c>
      <c r="M409" s="8">
        <f>InputData[[#This Row],[QUANTITY]]*InputData[[#This Row],[SELLING PRICE]]*(1-InputData[[#This Row],[DISCOUNT %]])</f>
        <v>98.42</v>
      </c>
      <c r="N409" s="8">
        <f>InputData[[#This Row],[Total Selling Value]]-InputData[[#This Row],[Total Buying Value]]</f>
        <v>24.42</v>
      </c>
      <c r="O409">
        <f>DAY(InputData[[#This Row],[DATE]])</f>
        <v>23</v>
      </c>
      <c r="P409" t="str">
        <f>TEXT(InputData[[#This Row],[DATE]],"mmm")</f>
        <v>Jul</v>
      </c>
      <c r="Q409">
        <f>YEAR(InputData[[#This Row],[DATE]])</f>
        <v>2022</v>
      </c>
    </row>
    <row r="410" spans="1:17" x14ac:dyDescent="0.2">
      <c r="A410" s="3">
        <v>44766</v>
      </c>
      <c r="B410" s="4" t="s">
        <v>18</v>
      </c>
      <c r="C410" s="5">
        <v>14</v>
      </c>
      <c r="D410" s="5" t="s">
        <v>108</v>
      </c>
      <c r="E410" s="5" t="s">
        <v>107</v>
      </c>
      <c r="F410" s="6">
        <v>0</v>
      </c>
      <c r="G410" t="str">
        <f>VLOOKUP(InputData[[#This Row],[PRODUCT ID]],MasterData[],2)</f>
        <v>Product06</v>
      </c>
      <c r="H410" t="str">
        <f>VLOOKUP(InputData[[#This Row],[PRODUCT ID]],MasterData[],3)</f>
        <v>Category01</v>
      </c>
      <c r="I410" t="str">
        <f>VLOOKUP(InputData[[#This Row],[PRODUCT ID]],MasterData[],4)</f>
        <v>Kg</v>
      </c>
      <c r="J410" s="8">
        <f>VLOOKUP(InputData[[#This Row],[PRODUCT ID]],MasterData[],5)</f>
        <v>75</v>
      </c>
      <c r="K410" s="8">
        <f>VLOOKUP(InputData[[#This Row],[PRODUCT ID]],MasterData[],6)</f>
        <v>85.5</v>
      </c>
      <c r="L410" s="8">
        <f>InputData[[#This Row],[QUANTITY]]*InputData[[#This Row],[BUYING PRIZE]]</f>
        <v>1050</v>
      </c>
      <c r="M410" s="8">
        <f>InputData[[#This Row],[QUANTITY]]*InputData[[#This Row],[SELLING PRICE]]*(1-InputData[[#This Row],[DISCOUNT %]])</f>
        <v>1197</v>
      </c>
      <c r="N410" s="8">
        <f>InputData[[#This Row],[Total Selling Value]]-InputData[[#This Row],[Total Buying Value]]</f>
        <v>147</v>
      </c>
      <c r="O410">
        <f>DAY(InputData[[#This Row],[DATE]])</f>
        <v>24</v>
      </c>
      <c r="P410" t="str">
        <f>TEXT(InputData[[#This Row],[DATE]],"mmm")</f>
        <v>Jul</v>
      </c>
      <c r="Q410">
        <f>YEAR(InputData[[#This Row],[DATE]])</f>
        <v>2022</v>
      </c>
    </row>
    <row r="411" spans="1:17" x14ac:dyDescent="0.2">
      <c r="A411" s="3">
        <v>44766</v>
      </c>
      <c r="B411" s="4" t="s">
        <v>63</v>
      </c>
      <c r="C411" s="5">
        <v>1</v>
      </c>
      <c r="D411" s="5" t="s">
        <v>106</v>
      </c>
      <c r="E411" s="5" t="s">
        <v>106</v>
      </c>
      <c r="F411" s="6">
        <v>0</v>
      </c>
      <c r="G411" t="str">
        <f>VLOOKUP(InputData[[#This Row],[PRODUCT ID]],MasterData[],2)</f>
        <v>Product27</v>
      </c>
      <c r="H411" t="str">
        <f>VLOOKUP(InputData[[#This Row],[PRODUCT ID]],MasterData[],3)</f>
        <v>Category04</v>
      </c>
      <c r="I411" t="str">
        <f>VLOOKUP(InputData[[#This Row],[PRODUCT ID]],MasterData[],4)</f>
        <v>Lt</v>
      </c>
      <c r="J411" s="8">
        <f>VLOOKUP(InputData[[#This Row],[PRODUCT ID]],MasterData[],5)</f>
        <v>48</v>
      </c>
      <c r="K411" s="8">
        <f>VLOOKUP(InputData[[#This Row],[PRODUCT ID]],MasterData[],6)</f>
        <v>57.120000000000005</v>
      </c>
      <c r="L411" s="8">
        <f>InputData[[#This Row],[QUANTITY]]*InputData[[#This Row],[BUYING PRIZE]]</f>
        <v>48</v>
      </c>
      <c r="M411" s="8">
        <f>InputData[[#This Row],[QUANTITY]]*InputData[[#This Row],[SELLING PRICE]]*(1-InputData[[#This Row],[DISCOUNT %]])</f>
        <v>57.120000000000005</v>
      </c>
      <c r="N411" s="8">
        <f>InputData[[#This Row],[Total Selling Value]]-InputData[[#This Row],[Total Buying Value]]</f>
        <v>9.1200000000000045</v>
      </c>
      <c r="O411">
        <f>DAY(InputData[[#This Row],[DATE]])</f>
        <v>24</v>
      </c>
      <c r="P411" t="str">
        <f>TEXT(InputData[[#This Row],[DATE]],"mmm")</f>
        <v>Jul</v>
      </c>
      <c r="Q411">
        <f>YEAR(InputData[[#This Row],[DATE]])</f>
        <v>2022</v>
      </c>
    </row>
    <row r="412" spans="1:17" x14ac:dyDescent="0.2">
      <c r="A412" s="3">
        <v>44767</v>
      </c>
      <c r="B412" s="4" t="s">
        <v>98</v>
      </c>
      <c r="C412" s="5">
        <v>2</v>
      </c>
      <c r="D412" s="5" t="s">
        <v>108</v>
      </c>
      <c r="E412" s="5" t="s">
        <v>107</v>
      </c>
      <c r="F412" s="6">
        <v>0</v>
      </c>
      <c r="G412" t="str">
        <f>VLOOKUP(InputData[[#This Row],[PRODUCT ID]],MasterData[],2)</f>
        <v>Product44</v>
      </c>
      <c r="H412" t="str">
        <f>VLOOKUP(InputData[[#This Row],[PRODUCT ID]],MasterData[],3)</f>
        <v>Category05</v>
      </c>
      <c r="I412" t="str">
        <f>VLOOKUP(InputData[[#This Row],[PRODUCT ID]],MasterData[],4)</f>
        <v>Kg</v>
      </c>
      <c r="J412" s="8">
        <f>VLOOKUP(InputData[[#This Row],[PRODUCT ID]],MasterData[],5)</f>
        <v>76</v>
      </c>
      <c r="K412" s="8">
        <f>VLOOKUP(InputData[[#This Row],[PRODUCT ID]],MasterData[],6)</f>
        <v>82.08</v>
      </c>
      <c r="L412" s="8">
        <f>InputData[[#This Row],[QUANTITY]]*InputData[[#This Row],[BUYING PRIZE]]</f>
        <v>152</v>
      </c>
      <c r="M412" s="8">
        <f>InputData[[#This Row],[QUANTITY]]*InputData[[#This Row],[SELLING PRICE]]*(1-InputData[[#This Row],[DISCOUNT %]])</f>
        <v>164.16</v>
      </c>
      <c r="N412" s="8">
        <f>InputData[[#This Row],[Total Selling Value]]-InputData[[#This Row],[Total Buying Value]]</f>
        <v>12.159999999999997</v>
      </c>
      <c r="O412">
        <f>DAY(InputData[[#This Row],[DATE]])</f>
        <v>25</v>
      </c>
      <c r="P412" t="str">
        <f>TEXT(InputData[[#This Row],[DATE]],"mmm")</f>
        <v>Jul</v>
      </c>
      <c r="Q412">
        <f>YEAR(InputData[[#This Row],[DATE]])</f>
        <v>2022</v>
      </c>
    </row>
    <row r="413" spans="1:17" x14ac:dyDescent="0.2">
      <c r="A413" s="3">
        <v>44767</v>
      </c>
      <c r="B413" s="4" t="s">
        <v>41</v>
      </c>
      <c r="C413" s="5">
        <v>12</v>
      </c>
      <c r="D413" s="5" t="s">
        <v>108</v>
      </c>
      <c r="E413" s="5" t="s">
        <v>107</v>
      </c>
      <c r="F413" s="6">
        <v>0</v>
      </c>
      <c r="G413" t="str">
        <f>VLOOKUP(InputData[[#This Row],[PRODUCT ID]],MasterData[],2)</f>
        <v>Product17</v>
      </c>
      <c r="H413" t="str">
        <f>VLOOKUP(InputData[[#This Row],[PRODUCT ID]],MasterData[],3)</f>
        <v>Category02</v>
      </c>
      <c r="I413" t="str">
        <f>VLOOKUP(InputData[[#This Row],[PRODUCT ID]],MasterData[],4)</f>
        <v>Ft</v>
      </c>
      <c r="J413" s="8">
        <f>VLOOKUP(InputData[[#This Row],[PRODUCT ID]],MasterData[],5)</f>
        <v>134</v>
      </c>
      <c r="K413" s="8">
        <f>VLOOKUP(InputData[[#This Row],[PRODUCT ID]],MasterData[],6)</f>
        <v>156.78</v>
      </c>
      <c r="L413" s="8">
        <f>InputData[[#This Row],[QUANTITY]]*InputData[[#This Row],[BUYING PRIZE]]</f>
        <v>1608</v>
      </c>
      <c r="M413" s="8">
        <f>InputData[[#This Row],[QUANTITY]]*InputData[[#This Row],[SELLING PRICE]]*(1-InputData[[#This Row],[DISCOUNT %]])</f>
        <v>1881.3600000000001</v>
      </c>
      <c r="N413" s="8">
        <f>InputData[[#This Row],[Total Selling Value]]-InputData[[#This Row],[Total Buying Value]]</f>
        <v>273.36000000000013</v>
      </c>
      <c r="O413">
        <f>DAY(InputData[[#This Row],[DATE]])</f>
        <v>25</v>
      </c>
      <c r="P413" t="str">
        <f>TEXT(InputData[[#This Row],[DATE]],"mmm")</f>
        <v>Jul</v>
      </c>
      <c r="Q413">
        <f>YEAR(InputData[[#This Row],[DATE]])</f>
        <v>2022</v>
      </c>
    </row>
    <row r="414" spans="1:17" x14ac:dyDescent="0.2">
      <c r="A414" s="3">
        <v>44767</v>
      </c>
      <c r="B414" s="4" t="s">
        <v>12</v>
      </c>
      <c r="C414" s="5">
        <v>13</v>
      </c>
      <c r="D414" s="5" t="s">
        <v>106</v>
      </c>
      <c r="E414" s="5" t="s">
        <v>107</v>
      </c>
      <c r="F414" s="6">
        <v>0</v>
      </c>
      <c r="G414" t="str">
        <f>VLOOKUP(InputData[[#This Row],[PRODUCT ID]],MasterData[],2)</f>
        <v>Product03</v>
      </c>
      <c r="H414" t="str">
        <f>VLOOKUP(InputData[[#This Row],[PRODUCT ID]],MasterData[],3)</f>
        <v>Category01</v>
      </c>
      <c r="I414" t="str">
        <f>VLOOKUP(InputData[[#This Row],[PRODUCT ID]],MasterData[],4)</f>
        <v>Kg</v>
      </c>
      <c r="J414" s="8">
        <f>VLOOKUP(InputData[[#This Row],[PRODUCT ID]],MasterData[],5)</f>
        <v>71</v>
      </c>
      <c r="K414" s="8">
        <f>VLOOKUP(InputData[[#This Row],[PRODUCT ID]],MasterData[],6)</f>
        <v>80.94</v>
      </c>
      <c r="L414" s="8">
        <f>InputData[[#This Row],[QUANTITY]]*InputData[[#This Row],[BUYING PRIZE]]</f>
        <v>923</v>
      </c>
      <c r="M414" s="8">
        <f>InputData[[#This Row],[QUANTITY]]*InputData[[#This Row],[SELLING PRICE]]*(1-InputData[[#This Row],[DISCOUNT %]])</f>
        <v>1052.22</v>
      </c>
      <c r="N414" s="8">
        <f>InputData[[#This Row],[Total Selling Value]]-InputData[[#This Row],[Total Buying Value]]</f>
        <v>129.22000000000003</v>
      </c>
      <c r="O414">
        <f>DAY(InputData[[#This Row],[DATE]])</f>
        <v>25</v>
      </c>
      <c r="P414" t="str">
        <f>TEXT(InputData[[#This Row],[DATE]],"mmm")</f>
        <v>Jul</v>
      </c>
      <c r="Q414">
        <f>YEAR(InputData[[#This Row],[DATE]])</f>
        <v>2022</v>
      </c>
    </row>
    <row r="415" spans="1:17" x14ac:dyDescent="0.2">
      <c r="A415" s="3">
        <v>44768</v>
      </c>
      <c r="B415" s="4" t="s">
        <v>12</v>
      </c>
      <c r="C415" s="5">
        <v>10</v>
      </c>
      <c r="D415" s="5" t="s">
        <v>106</v>
      </c>
      <c r="E415" s="5" t="s">
        <v>106</v>
      </c>
      <c r="F415" s="6">
        <v>0</v>
      </c>
      <c r="G415" t="str">
        <f>VLOOKUP(InputData[[#This Row],[PRODUCT ID]],MasterData[],2)</f>
        <v>Product03</v>
      </c>
      <c r="H415" t="str">
        <f>VLOOKUP(InputData[[#This Row],[PRODUCT ID]],MasterData[],3)</f>
        <v>Category01</v>
      </c>
      <c r="I415" t="str">
        <f>VLOOKUP(InputData[[#This Row],[PRODUCT ID]],MasterData[],4)</f>
        <v>Kg</v>
      </c>
      <c r="J415" s="8">
        <f>VLOOKUP(InputData[[#This Row],[PRODUCT ID]],MasterData[],5)</f>
        <v>71</v>
      </c>
      <c r="K415" s="8">
        <f>VLOOKUP(InputData[[#This Row],[PRODUCT ID]],MasterData[],6)</f>
        <v>80.94</v>
      </c>
      <c r="L415" s="8">
        <f>InputData[[#This Row],[QUANTITY]]*InputData[[#This Row],[BUYING PRIZE]]</f>
        <v>710</v>
      </c>
      <c r="M415" s="8">
        <f>InputData[[#This Row],[QUANTITY]]*InputData[[#This Row],[SELLING PRICE]]*(1-InputData[[#This Row],[DISCOUNT %]])</f>
        <v>809.4</v>
      </c>
      <c r="N415" s="8">
        <f>InputData[[#This Row],[Total Selling Value]]-InputData[[#This Row],[Total Buying Value]]</f>
        <v>99.399999999999977</v>
      </c>
      <c r="O415">
        <f>DAY(InputData[[#This Row],[DATE]])</f>
        <v>26</v>
      </c>
      <c r="P415" t="str">
        <f>TEXT(InputData[[#This Row],[DATE]],"mmm")</f>
        <v>Jul</v>
      </c>
      <c r="Q415">
        <f>YEAR(InputData[[#This Row],[DATE]])</f>
        <v>2022</v>
      </c>
    </row>
    <row r="416" spans="1:17" x14ac:dyDescent="0.2">
      <c r="A416" s="3">
        <v>44768</v>
      </c>
      <c r="B416" s="4" t="s">
        <v>60</v>
      </c>
      <c r="C416" s="5">
        <v>1</v>
      </c>
      <c r="D416" s="5" t="s">
        <v>106</v>
      </c>
      <c r="E416" s="5" t="s">
        <v>107</v>
      </c>
      <c r="F416" s="6">
        <v>0</v>
      </c>
      <c r="G416" t="str">
        <f>VLOOKUP(InputData[[#This Row],[PRODUCT ID]],MasterData[],2)</f>
        <v>Product26</v>
      </c>
      <c r="H416" t="str">
        <f>VLOOKUP(InputData[[#This Row],[PRODUCT ID]],MasterData[],3)</f>
        <v>Category04</v>
      </c>
      <c r="I416" t="str">
        <f>VLOOKUP(InputData[[#This Row],[PRODUCT ID]],MasterData[],4)</f>
        <v>No.</v>
      </c>
      <c r="J416" s="8">
        <f>VLOOKUP(InputData[[#This Row],[PRODUCT ID]],MasterData[],5)</f>
        <v>18</v>
      </c>
      <c r="K416" s="8">
        <f>VLOOKUP(InputData[[#This Row],[PRODUCT ID]],MasterData[],6)</f>
        <v>24.66</v>
      </c>
      <c r="L416" s="8">
        <f>InputData[[#This Row],[QUANTITY]]*InputData[[#This Row],[BUYING PRIZE]]</f>
        <v>18</v>
      </c>
      <c r="M416" s="8">
        <f>InputData[[#This Row],[QUANTITY]]*InputData[[#This Row],[SELLING PRICE]]*(1-InputData[[#This Row],[DISCOUNT %]])</f>
        <v>24.66</v>
      </c>
      <c r="N416" s="8">
        <f>InputData[[#This Row],[Total Selling Value]]-InputData[[#This Row],[Total Buying Value]]</f>
        <v>6.66</v>
      </c>
      <c r="O416">
        <f>DAY(InputData[[#This Row],[DATE]])</f>
        <v>26</v>
      </c>
      <c r="P416" t="str">
        <f>TEXT(InputData[[#This Row],[DATE]],"mmm")</f>
        <v>Jul</v>
      </c>
      <c r="Q416">
        <f>YEAR(InputData[[#This Row],[DATE]])</f>
        <v>2022</v>
      </c>
    </row>
    <row r="417" spans="1:17" x14ac:dyDescent="0.2">
      <c r="A417" s="3">
        <v>44776</v>
      </c>
      <c r="B417" s="4" t="s">
        <v>31</v>
      </c>
      <c r="C417" s="5">
        <v>5</v>
      </c>
      <c r="D417" s="5" t="s">
        <v>108</v>
      </c>
      <c r="E417" s="5" t="s">
        <v>107</v>
      </c>
      <c r="F417" s="6">
        <v>0</v>
      </c>
      <c r="G417" t="str">
        <f>VLOOKUP(InputData[[#This Row],[PRODUCT ID]],MasterData[],2)</f>
        <v>Product12</v>
      </c>
      <c r="H417" t="str">
        <f>VLOOKUP(InputData[[#This Row],[PRODUCT ID]],MasterData[],3)</f>
        <v>Category02</v>
      </c>
      <c r="I417" t="str">
        <f>VLOOKUP(InputData[[#This Row],[PRODUCT ID]],MasterData[],4)</f>
        <v>Kg</v>
      </c>
      <c r="J417" s="8">
        <f>VLOOKUP(InputData[[#This Row],[PRODUCT ID]],MasterData[],5)</f>
        <v>73</v>
      </c>
      <c r="K417" s="8">
        <f>VLOOKUP(InputData[[#This Row],[PRODUCT ID]],MasterData[],6)</f>
        <v>94.17</v>
      </c>
      <c r="L417" s="8">
        <f>InputData[[#This Row],[QUANTITY]]*InputData[[#This Row],[BUYING PRIZE]]</f>
        <v>365</v>
      </c>
      <c r="M417" s="8">
        <f>InputData[[#This Row],[QUANTITY]]*InputData[[#This Row],[SELLING PRICE]]*(1-InputData[[#This Row],[DISCOUNT %]])</f>
        <v>470.85</v>
      </c>
      <c r="N417" s="8">
        <f>InputData[[#This Row],[Total Selling Value]]-InputData[[#This Row],[Total Buying Value]]</f>
        <v>105.85000000000002</v>
      </c>
      <c r="O417">
        <f>DAY(InputData[[#This Row],[DATE]])</f>
        <v>3</v>
      </c>
      <c r="P417" t="str">
        <f>TEXT(InputData[[#This Row],[DATE]],"mmm")</f>
        <v>Aug</v>
      </c>
      <c r="Q417">
        <f>YEAR(InputData[[#This Row],[DATE]])</f>
        <v>2022</v>
      </c>
    </row>
    <row r="418" spans="1:17" x14ac:dyDescent="0.2">
      <c r="A418" s="3">
        <v>44779</v>
      </c>
      <c r="B418" s="4" t="s">
        <v>39</v>
      </c>
      <c r="C418" s="5">
        <v>9</v>
      </c>
      <c r="D418" s="5" t="s">
        <v>106</v>
      </c>
      <c r="E418" s="5" t="s">
        <v>106</v>
      </c>
      <c r="F418" s="6">
        <v>0</v>
      </c>
      <c r="G418" t="str">
        <f>VLOOKUP(InputData[[#This Row],[PRODUCT ID]],MasterData[],2)</f>
        <v>Product16</v>
      </c>
      <c r="H418" t="str">
        <f>VLOOKUP(InputData[[#This Row],[PRODUCT ID]],MasterData[],3)</f>
        <v>Category02</v>
      </c>
      <c r="I418" t="str">
        <f>VLOOKUP(InputData[[#This Row],[PRODUCT ID]],MasterData[],4)</f>
        <v>No.</v>
      </c>
      <c r="J418" s="8">
        <f>VLOOKUP(InputData[[#This Row],[PRODUCT ID]],MasterData[],5)</f>
        <v>13</v>
      </c>
      <c r="K418" s="8">
        <f>VLOOKUP(InputData[[#This Row],[PRODUCT ID]],MasterData[],6)</f>
        <v>16.64</v>
      </c>
      <c r="L418" s="8">
        <f>InputData[[#This Row],[QUANTITY]]*InputData[[#This Row],[BUYING PRIZE]]</f>
        <v>117</v>
      </c>
      <c r="M418" s="8">
        <f>InputData[[#This Row],[QUANTITY]]*InputData[[#This Row],[SELLING PRICE]]*(1-InputData[[#This Row],[DISCOUNT %]])</f>
        <v>149.76</v>
      </c>
      <c r="N418" s="8">
        <f>InputData[[#This Row],[Total Selling Value]]-InputData[[#This Row],[Total Buying Value]]</f>
        <v>32.759999999999991</v>
      </c>
      <c r="O418">
        <f>DAY(InputData[[#This Row],[DATE]])</f>
        <v>6</v>
      </c>
      <c r="P418" t="str">
        <f>TEXT(InputData[[#This Row],[DATE]],"mmm")</f>
        <v>Aug</v>
      </c>
      <c r="Q418">
        <f>YEAR(InputData[[#This Row],[DATE]])</f>
        <v>2022</v>
      </c>
    </row>
    <row r="419" spans="1:17" x14ac:dyDescent="0.2">
      <c r="A419" s="3">
        <v>44781</v>
      </c>
      <c r="B419" s="4" t="s">
        <v>39</v>
      </c>
      <c r="C419" s="5">
        <v>2</v>
      </c>
      <c r="D419" s="5" t="s">
        <v>108</v>
      </c>
      <c r="E419" s="5" t="s">
        <v>106</v>
      </c>
      <c r="F419" s="6">
        <v>0</v>
      </c>
      <c r="G419" t="str">
        <f>VLOOKUP(InputData[[#This Row],[PRODUCT ID]],MasterData[],2)</f>
        <v>Product16</v>
      </c>
      <c r="H419" t="str">
        <f>VLOOKUP(InputData[[#This Row],[PRODUCT ID]],MasterData[],3)</f>
        <v>Category02</v>
      </c>
      <c r="I419" t="str">
        <f>VLOOKUP(InputData[[#This Row],[PRODUCT ID]],MasterData[],4)</f>
        <v>No.</v>
      </c>
      <c r="J419" s="8">
        <f>VLOOKUP(InputData[[#This Row],[PRODUCT ID]],MasterData[],5)</f>
        <v>13</v>
      </c>
      <c r="K419" s="8">
        <f>VLOOKUP(InputData[[#This Row],[PRODUCT ID]],MasterData[],6)</f>
        <v>16.64</v>
      </c>
      <c r="L419" s="8">
        <f>InputData[[#This Row],[QUANTITY]]*InputData[[#This Row],[BUYING PRIZE]]</f>
        <v>26</v>
      </c>
      <c r="M419" s="8">
        <f>InputData[[#This Row],[QUANTITY]]*InputData[[#This Row],[SELLING PRICE]]*(1-InputData[[#This Row],[DISCOUNT %]])</f>
        <v>33.28</v>
      </c>
      <c r="N419" s="8">
        <f>InputData[[#This Row],[Total Selling Value]]-InputData[[#This Row],[Total Buying Value]]</f>
        <v>7.2800000000000011</v>
      </c>
      <c r="O419">
        <f>DAY(InputData[[#This Row],[DATE]])</f>
        <v>8</v>
      </c>
      <c r="P419" t="str">
        <f>TEXT(InputData[[#This Row],[DATE]],"mmm")</f>
        <v>Aug</v>
      </c>
      <c r="Q419">
        <f>YEAR(InputData[[#This Row],[DATE]])</f>
        <v>2022</v>
      </c>
    </row>
    <row r="420" spans="1:17" x14ac:dyDescent="0.2">
      <c r="A420" s="3">
        <v>44781</v>
      </c>
      <c r="B420" s="4" t="s">
        <v>73</v>
      </c>
      <c r="C420" s="5">
        <v>12</v>
      </c>
      <c r="D420" s="5" t="s">
        <v>108</v>
      </c>
      <c r="E420" s="5" t="s">
        <v>107</v>
      </c>
      <c r="F420" s="6">
        <v>0</v>
      </c>
      <c r="G420" t="str">
        <f>VLOOKUP(InputData[[#This Row],[PRODUCT ID]],MasterData[],2)</f>
        <v>Product32</v>
      </c>
      <c r="H420" t="str">
        <f>VLOOKUP(InputData[[#This Row],[PRODUCT ID]],MasterData[],3)</f>
        <v>Category04</v>
      </c>
      <c r="I420" t="str">
        <f>VLOOKUP(InputData[[#This Row],[PRODUCT ID]],MasterData[],4)</f>
        <v>Kg</v>
      </c>
      <c r="J420" s="8">
        <f>VLOOKUP(InputData[[#This Row],[PRODUCT ID]],MasterData[],5)</f>
        <v>89</v>
      </c>
      <c r="K420" s="8">
        <f>VLOOKUP(InputData[[#This Row],[PRODUCT ID]],MasterData[],6)</f>
        <v>117.48</v>
      </c>
      <c r="L420" s="8">
        <f>InputData[[#This Row],[QUANTITY]]*InputData[[#This Row],[BUYING PRIZE]]</f>
        <v>1068</v>
      </c>
      <c r="M420" s="8">
        <f>InputData[[#This Row],[QUANTITY]]*InputData[[#This Row],[SELLING PRICE]]*(1-InputData[[#This Row],[DISCOUNT %]])</f>
        <v>1409.76</v>
      </c>
      <c r="N420" s="8">
        <f>InputData[[#This Row],[Total Selling Value]]-InputData[[#This Row],[Total Buying Value]]</f>
        <v>341.76</v>
      </c>
      <c r="O420">
        <f>DAY(InputData[[#This Row],[DATE]])</f>
        <v>8</v>
      </c>
      <c r="P420" t="str">
        <f>TEXT(InputData[[#This Row],[DATE]],"mmm")</f>
        <v>Aug</v>
      </c>
      <c r="Q420">
        <f>YEAR(InputData[[#This Row],[DATE]])</f>
        <v>2022</v>
      </c>
    </row>
    <row r="421" spans="1:17" x14ac:dyDescent="0.2">
      <c r="A421" s="3">
        <v>44781</v>
      </c>
      <c r="B421" s="4" t="s">
        <v>50</v>
      </c>
      <c r="C421" s="5">
        <v>11</v>
      </c>
      <c r="D421" s="5" t="s">
        <v>108</v>
      </c>
      <c r="E421" s="5" t="s">
        <v>107</v>
      </c>
      <c r="F421" s="6">
        <v>0</v>
      </c>
      <c r="G421" t="str">
        <f>VLOOKUP(InputData[[#This Row],[PRODUCT ID]],MasterData[],2)</f>
        <v>Product21</v>
      </c>
      <c r="H421" t="str">
        <f>VLOOKUP(InputData[[#This Row],[PRODUCT ID]],MasterData[],3)</f>
        <v>Category03</v>
      </c>
      <c r="I421" t="str">
        <f>VLOOKUP(InputData[[#This Row],[PRODUCT ID]],MasterData[],4)</f>
        <v>Ft</v>
      </c>
      <c r="J421" s="8">
        <f>VLOOKUP(InputData[[#This Row],[PRODUCT ID]],MasterData[],5)</f>
        <v>126</v>
      </c>
      <c r="K421" s="8">
        <f>VLOOKUP(InputData[[#This Row],[PRODUCT ID]],MasterData[],6)</f>
        <v>162.54</v>
      </c>
      <c r="L421" s="8">
        <f>InputData[[#This Row],[QUANTITY]]*InputData[[#This Row],[BUYING PRIZE]]</f>
        <v>1386</v>
      </c>
      <c r="M421" s="8">
        <f>InputData[[#This Row],[QUANTITY]]*InputData[[#This Row],[SELLING PRICE]]*(1-InputData[[#This Row],[DISCOUNT %]])</f>
        <v>1787.9399999999998</v>
      </c>
      <c r="N421" s="8">
        <f>InputData[[#This Row],[Total Selling Value]]-InputData[[#This Row],[Total Buying Value]]</f>
        <v>401.93999999999983</v>
      </c>
      <c r="O421">
        <f>DAY(InputData[[#This Row],[DATE]])</f>
        <v>8</v>
      </c>
      <c r="P421" t="str">
        <f>TEXT(InputData[[#This Row],[DATE]],"mmm")</f>
        <v>Aug</v>
      </c>
      <c r="Q421">
        <f>YEAR(InputData[[#This Row],[DATE]])</f>
        <v>2022</v>
      </c>
    </row>
    <row r="422" spans="1:17" x14ac:dyDescent="0.2">
      <c r="A422" s="3">
        <v>44787</v>
      </c>
      <c r="B422" s="4" t="s">
        <v>69</v>
      </c>
      <c r="C422" s="5">
        <v>14</v>
      </c>
      <c r="D422" s="5" t="s">
        <v>108</v>
      </c>
      <c r="E422" s="5" t="s">
        <v>107</v>
      </c>
      <c r="F422" s="6">
        <v>0</v>
      </c>
      <c r="G422" t="str">
        <f>VLOOKUP(InputData[[#This Row],[PRODUCT ID]],MasterData[],2)</f>
        <v>Product30</v>
      </c>
      <c r="H422" t="str">
        <f>VLOOKUP(InputData[[#This Row],[PRODUCT ID]],MasterData[],3)</f>
        <v>Category04</v>
      </c>
      <c r="I422" t="str">
        <f>VLOOKUP(InputData[[#This Row],[PRODUCT ID]],MasterData[],4)</f>
        <v>Ft</v>
      </c>
      <c r="J422" s="8">
        <f>VLOOKUP(InputData[[#This Row],[PRODUCT ID]],MasterData[],5)</f>
        <v>148</v>
      </c>
      <c r="K422" s="8">
        <f>VLOOKUP(InputData[[#This Row],[PRODUCT ID]],MasterData[],6)</f>
        <v>201.28</v>
      </c>
      <c r="L422" s="8">
        <f>InputData[[#This Row],[QUANTITY]]*InputData[[#This Row],[BUYING PRIZE]]</f>
        <v>2072</v>
      </c>
      <c r="M422" s="8">
        <f>InputData[[#This Row],[QUANTITY]]*InputData[[#This Row],[SELLING PRICE]]*(1-InputData[[#This Row],[DISCOUNT %]])</f>
        <v>2817.92</v>
      </c>
      <c r="N422" s="8">
        <f>InputData[[#This Row],[Total Selling Value]]-InputData[[#This Row],[Total Buying Value]]</f>
        <v>745.92000000000007</v>
      </c>
      <c r="O422">
        <f>DAY(InputData[[#This Row],[DATE]])</f>
        <v>14</v>
      </c>
      <c r="P422" t="str">
        <f>TEXT(InputData[[#This Row],[DATE]],"mmm")</f>
        <v>Aug</v>
      </c>
      <c r="Q422">
        <f>YEAR(InputData[[#This Row],[DATE]])</f>
        <v>2022</v>
      </c>
    </row>
    <row r="423" spans="1:17" x14ac:dyDescent="0.2">
      <c r="A423" s="3">
        <v>44788</v>
      </c>
      <c r="B423" s="4" t="s">
        <v>29</v>
      </c>
      <c r="C423" s="5">
        <v>10</v>
      </c>
      <c r="D423" s="5" t="s">
        <v>105</v>
      </c>
      <c r="E423" s="5" t="s">
        <v>107</v>
      </c>
      <c r="F423" s="6">
        <v>0</v>
      </c>
      <c r="G423" t="str">
        <f>VLOOKUP(InputData[[#This Row],[PRODUCT ID]],MasterData[],2)</f>
        <v>Product11</v>
      </c>
      <c r="H423" t="str">
        <f>VLOOKUP(InputData[[#This Row],[PRODUCT ID]],MasterData[],3)</f>
        <v>Category02</v>
      </c>
      <c r="I423" t="str">
        <f>VLOOKUP(InputData[[#This Row],[PRODUCT ID]],MasterData[],4)</f>
        <v>Lt</v>
      </c>
      <c r="J423" s="8">
        <f>VLOOKUP(InputData[[#This Row],[PRODUCT ID]],MasterData[],5)</f>
        <v>44</v>
      </c>
      <c r="K423" s="8">
        <f>VLOOKUP(InputData[[#This Row],[PRODUCT ID]],MasterData[],6)</f>
        <v>48.4</v>
      </c>
      <c r="L423" s="8">
        <f>InputData[[#This Row],[QUANTITY]]*InputData[[#This Row],[BUYING PRIZE]]</f>
        <v>440</v>
      </c>
      <c r="M423" s="8">
        <f>InputData[[#This Row],[QUANTITY]]*InputData[[#This Row],[SELLING PRICE]]*(1-InputData[[#This Row],[DISCOUNT %]])</f>
        <v>484</v>
      </c>
      <c r="N423" s="8">
        <f>InputData[[#This Row],[Total Selling Value]]-InputData[[#This Row],[Total Buying Value]]</f>
        <v>44</v>
      </c>
      <c r="O423">
        <f>DAY(InputData[[#This Row],[DATE]])</f>
        <v>15</v>
      </c>
      <c r="P423" t="str">
        <f>TEXT(InputData[[#This Row],[DATE]],"mmm")</f>
        <v>Aug</v>
      </c>
      <c r="Q423">
        <f>YEAR(InputData[[#This Row],[DATE]])</f>
        <v>2022</v>
      </c>
    </row>
    <row r="424" spans="1:17" x14ac:dyDescent="0.2">
      <c r="A424" s="3">
        <v>44788</v>
      </c>
      <c r="B424" s="4" t="s">
        <v>37</v>
      </c>
      <c r="C424" s="5">
        <v>7</v>
      </c>
      <c r="D424" s="5" t="s">
        <v>108</v>
      </c>
      <c r="E424" s="5" t="s">
        <v>106</v>
      </c>
      <c r="F424" s="6">
        <v>0</v>
      </c>
      <c r="G424" t="str">
        <f>VLOOKUP(InputData[[#This Row],[PRODUCT ID]],MasterData[],2)</f>
        <v>Product15</v>
      </c>
      <c r="H424" t="str">
        <f>VLOOKUP(InputData[[#This Row],[PRODUCT ID]],MasterData[],3)</f>
        <v>Category02</v>
      </c>
      <c r="I424" t="str">
        <f>VLOOKUP(InputData[[#This Row],[PRODUCT ID]],MasterData[],4)</f>
        <v>No.</v>
      </c>
      <c r="J424" s="8">
        <f>VLOOKUP(InputData[[#This Row],[PRODUCT ID]],MasterData[],5)</f>
        <v>12</v>
      </c>
      <c r="K424" s="8">
        <f>VLOOKUP(InputData[[#This Row],[PRODUCT ID]],MasterData[],6)</f>
        <v>15.719999999999999</v>
      </c>
      <c r="L424" s="8">
        <f>InputData[[#This Row],[QUANTITY]]*InputData[[#This Row],[BUYING PRIZE]]</f>
        <v>84</v>
      </c>
      <c r="M424" s="8">
        <f>InputData[[#This Row],[QUANTITY]]*InputData[[#This Row],[SELLING PRICE]]*(1-InputData[[#This Row],[DISCOUNT %]])</f>
        <v>110.03999999999999</v>
      </c>
      <c r="N424" s="8">
        <f>InputData[[#This Row],[Total Selling Value]]-InputData[[#This Row],[Total Buying Value]]</f>
        <v>26.039999999999992</v>
      </c>
      <c r="O424">
        <f>DAY(InputData[[#This Row],[DATE]])</f>
        <v>15</v>
      </c>
      <c r="P424" t="str">
        <f>TEXT(InputData[[#This Row],[DATE]],"mmm")</f>
        <v>Aug</v>
      </c>
      <c r="Q424">
        <f>YEAR(InputData[[#This Row],[DATE]])</f>
        <v>2022</v>
      </c>
    </row>
    <row r="425" spans="1:17" x14ac:dyDescent="0.2">
      <c r="A425" s="3">
        <v>44791</v>
      </c>
      <c r="B425" s="4" t="s">
        <v>67</v>
      </c>
      <c r="C425" s="5">
        <v>8</v>
      </c>
      <c r="D425" s="5" t="s">
        <v>106</v>
      </c>
      <c r="E425" s="5" t="s">
        <v>106</v>
      </c>
      <c r="F425" s="6">
        <v>0</v>
      </c>
      <c r="G425" t="str">
        <f>VLOOKUP(InputData[[#This Row],[PRODUCT ID]],MasterData[],2)</f>
        <v>Product29</v>
      </c>
      <c r="H425" t="str">
        <f>VLOOKUP(InputData[[#This Row],[PRODUCT ID]],MasterData[],3)</f>
        <v>Category04</v>
      </c>
      <c r="I425" t="str">
        <f>VLOOKUP(InputData[[#This Row],[PRODUCT ID]],MasterData[],4)</f>
        <v>Lt</v>
      </c>
      <c r="J425" s="8">
        <f>VLOOKUP(InputData[[#This Row],[PRODUCT ID]],MasterData[],5)</f>
        <v>47</v>
      </c>
      <c r="K425" s="8">
        <f>VLOOKUP(InputData[[#This Row],[PRODUCT ID]],MasterData[],6)</f>
        <v>53.11</v>
      </c>
      <c r="L425" s="8">
        <f>InputData[[#This Row],[QUANTITY]]*InputData[[#This Row],[BUYING PRIZE]]</f>
        <v>376</v>
      </c>
      <c r="M425" s="8">
        <f>InputData[[#This Row],[QUANTITY]]*InputData[[#This Row],[SELLING PRICE]]*(1-InputData[[#This Row],[DISCOUNT %]])</f>
        <v>424.88</v>
      </c>
      <c r="N425" s="8">
        <f>InputData[[#This Row],[Total Selling Value]]-InputData[[#This Row],[Total Buying Value]]</f>
        <v>48.879999999999995</v>
      </c>
      <c r="O425">
        <f>DAY(InputData[[#This Row],[DATE]])</f>
        <v>18</v>
      </c>
      <c r="P425" t="str">
        <f>TEXT(InputData[[#This Row],[DATE]],"mmm")</f>
        <v>Aug</v>
      </c>
      <c r="Q425">
        <f>YEAR(InputData[[#This Row],[DATE]])</f>
        <v>2022</v>
      </c>
    </row>
    <row r="426" spans="1:17" x14ac:dyDescent="0.2">
      <c r="A426" s="3">
        <v>44791</v>
      </c>
      <c r="B426" s="4" t="s">
        <v>26</v>
      </c>
      <c r="C426" s="5">
        <v>2</v>
      </c>
      <c r="D426" s="5" t="s">
        <v>106</v>
      </c>
      <c r="E426" s="5" t="s">
        <v>107</v>
      </c>
      <c r="F426" s="6">
        <v>0</v>
      </c>
      <c r="G426" t="str">
        <f>VLOOKUP(InputData[[#This Row],[PRODUCT ID]],MasterData[],2)</f>
        <v>Product10</v>
      </c>
      <c r="H426" t="str">
        <f>VLOOKUP(InputData[[#This Row],[PRODUCT ID]],MasterData[],3)</f>
        <v>Category02</v>
      </c>
      <c r="I426" t="str">
        <f>VLOOKUP(InputData[[#This Row],[PRODUCT ID]],MasterData[],4)</f>
        <v>Ft</v>
      </c>
      <c r="J426" s="8">
        <f>VLOOKUP(InputData[[#This Row],[PRODUCT ID]],MasterData[],5)</f>
        <v>148</v>
      </c>
      <c r="K426" s="8">
        <f>VLOOKUP(InputData[[#This Row],[PRODUCT ID]],MasterData[],6)</f>
        <v>164.28</v>
      </c>
      <c r="L426" s="8">
        <f>InputData[[#This Row],[QUANTITY]]*InputData[[#This Row],[BUYING PRIZE]]</f>
        <v>296</v>
      </c>
      <c r="M426" s="8">
        <f>InputData[[#This Row],[QUANTITY]]*InputData[[#This Row],[SELLING PRICE]]*(1-InputData[[#This Row],[DISCOUNT %]])</f>
        <v>328.56</v>
      </c>
      <c r="N426" s="8">
        <f>InputData[[#This Row],[Total Selling Value]]-InputData[[#This Row],[Total Buying Value]]</f>
        <v>32.56</v>
      </c>
      <c r="O426">
        <f>DAY(InputData[[#This Row],[DATE]])</f>
        <v>18</v>
      </c>
      <c r="P426" t="str">
        <f>TEXT(InputData[[#This Row],[DATE]],"mmm")</f>
        <v>Aug</v>
      </c>
      <c r="Q426">
        <f>YEAR(InputData[[#This Row],[DATE]])</f>
        <v>2022</v>
      </c>
    </row>
    <row r="427" spans="1:17" x14ac:dyDescent="0.2">
      <c r="A427" s="3">
        <v>44792</v>
      </c>
      <c r="B427" s="4" t="s">
        <v>20</v>
      </c>
      <c r="C427" s="5">
        <v>3</v>
      </c>
      <c r="D427" s="5" t="s">
        <v>106</v>
      </c>
      <c r="E427" s="5" t="s">
        <v>106</v>
      </c>
      <c r="F427" s="6">
        <v>0</v>
      </c>
      <c r="G427" t="str">
        <f>VLOOKUP(InputData[[#This Row],[PRODUCT ID]],MasterData[],2)</f>
        <v>Product07</v>
      </c>
      <c r="H427" t="str">
        <f>VLOOKUP(InputData[[#This Row],[PRODUCT ID]],MasterData[],3)</f>
        <v>Category01</v>
      </c>
      <c r="I427" t="str">
        <f>VLOOKUP(InputData[[#This Row],[PRODUCT ID]],MasterData[],4)</f>
        <v>Lt</v>
      </c>
      <c r="J427" s="8">
        <f>VLOOKUP(InputData[[#This Row],[PRODUCT ID]],MasterData[],5)</f>
        <v>43</v>
      </c>
      <c r="K427" s="8">
        <f>VLOOKUP(InputData[[#This Row],[PRODUCT ID]],MasterData[],6)</f>
        <v>47.730000000000004</v>
      </c>
      <c r="L427" s="8">
        <f>InputData[[#This Row],[QUANTITY]]*InputData[[#This Row],[BUYING PRIZE]]</f>
        <v>129</v>
      </c>
      <c r="M427" s="8">
        <f>InputData[[#This Row],[QUANTITY]]*InputData[[#This Row],[SELLING PRICE]]*(1-InputData[[#This Row],[DISCOUNT %]])</f>
        <v>143.19</v>
      </c>
      <c r="N427" s="8">
        <f>InputData[[#This Row],[Total Selling Value]]-InputData[[#This Row],[Total Buying Value]]</f>
        <v>14.189999999999998</v>
      </c>
      <c r="O427">
        <f>DAY(InputData[[#This Row],[DATE]])</f>
        <v>19</v>
      </c>
      <c r="P427" t="str">
        <f>TEXT(InputData[[#This Row],[DATE]],"mmm")</f>
        <v>Aug</v>
      </c>
      <c r="Q427">
        <f>YEAR(InputData[[#This Row],[DATE]])</f>
        <v>2022</v>
      </c>
    </row>
    <row r="428" spans="1:17" x14ac:dyDescent="0.2">
      <c r="A428" s="3">
        <v>44793</v>
      </c>
      <c r="B428" s="4" t="s">
        <v>54</v>
      </c>
      <c r="C428" s="5">
        <v>13</v>
      </c>
      <c r="D428" s="5" t="s">
        <v>108</v>
      </c>
      <c r="E428" s="5" t="s">
        <v>106</v>
      </c>
      <c r="F428" s="6">
        <v>0</v>
      </c>
      <c r="G428" t="str">
        <f>VLOOKUP(InputData[[#This Row],[PRODUCT ID]],MasterData[],2)</f>
        <v>Product23</v>
      </c>
      <c r="H428" t="str">
        <f>VLOOKUP(InputData[[#This Row],[PRODUCT ID]],MasterData[],3)</f>
        <v>Category03</v>
      </c>
      <c r="I428" t="str">
        <f>VLOOKUP(InputData[[#This Row],[PRODUCT ID]],MasterData[],4)</f>
        <v>Ft</v>
      </c>
      <c r="J428" s="8">
        <f>VLOOKUP(InputData[[#This Row],[PRODUCT ID]],MasterData[],5)</f>
        <v>141</v>
      </c>
      <c r="K428" s="8">
        <f>VLOOKUP(InputData[[#This Row],[PRODUCT ID]],MasterData[],6)</f>
        <v>149.46</v>
      </c>
      <c r="L428" s="8">
        <f>InputData[[#This Row],[QUANTITY]]*InputData[[#This Row],[BUYING PRIZE]]</f>
        <v>1833</v>
      </c>
      <c r="M428" s="8">
        <f>InputData[[#This Row],[QUANTITY]]*InputData[[#This Row],[SELLING PRICE]]*(1-InputData[[#This Row],[DISCOUNT %]])</f>
        <v>1942.98</v>
      </c>
      <c r="N428" s="8">
        <f>InputData[[#This Row],[Total Selling Value]]-InputData[[#This Row],[Total Buying Value]]</f>
        <v>109.98000000000002</v>
      </c>
      <c r="O428">
        <f>DAY(InputData[[#This Row],[DATE]])</f>
        <v>20</v>
      </c>
      <c r="P428" t="str">
        <f>TEXT(InputData[[#This Row],[DATE]],"mmm")</f>
        <v>Aug</v>
      </c>
      <c r="Q428">
        <f>YEAR(InputData[[#This Row],[DATE]])</f>
        <v>2022</v>
      </c>
    </row>
    <row r="429" spans="1:17" x14ac:dyDescent="0.2">
      <c r="A429" s="3">
        <v>44793</v>
      </c>
      <c r="B429" s="4" t="s">
        <v>75</v>
      </c>
      <c r="C429" s="5">
        <v>14</v>
      </c>
      <c r="D429" s="5" t="s">
        <v>108</v>
      </c>
      <c r="E429" s="5" t="s">
        <v>106</v>
      </c>
      <c r="F429" s="6">
        <v>0</v>
      </c>
      <c r="G429" t="str">
        <f>VLOOKUP(InputData[[#This Row],[PRODUCT ID]],MasterData[],2)</f>
        <v>Product33</v>
      </c>
      <c r="H429" t="str">
        <f>VLOOKUP(InputData[[#This Row],[PRODUCT ID]],MasterData[],3)</f>
        <v>Category04</v>
      </c>
      <c r="I429" t="str">
        <f>VLOOKUP(InputData[[#This Row],[PRODUCT ID]],MasterData[],4)</f>
        <v>Kg</v>
      </c>
      <c r="J429" s="8">
        <f>VLOOKUP(InputData[[#This Row],[PRODUCT ID]],MasterData[],5)</f>
        <v>95</v>
      </c>
      <c r="K429" s="8">
        <f>VLOOKUP(InputData[[#This Row],[PRODUCT ID]],MasterData[],6)</f>
        <v>119.7</v>
      </c>
      <c r="L429" s="8">
        <f>InputData[[#This Row],[QUANTITY]]*InputData[[#This Row],[BUYING PRIZE]]</f>
        <v>1330</v>
      </c>
      <c r="M429" s="8">
        <f>InputData[[#This Row],[QUANTITY]]*InputData[[#This Row],[SELLING PRICE]]*(1-InputData[[#This Row],[DISCOUNT %]])</f>
        <v>1675.8</v>
      </c>
      <c r="N429" s="8">
        <f>InputData[[#This Row],[Total Selling Value]]-InputData[[#This Row],[Total Buying Value]]</f>
        <v>345.79999999999995</v>
      </c>
      <c r="O429">
        <f>DAY(InputData[[#This Row],[DATE]])</f>
        <v>20</v>
      </c>
      <c r="P429" t="str">
        <f>TEXT(InputData[[#This Row],[DATE]],"mmm")</f>
        <v>Aug</v>
      </c>
      <c r="Q429">
        <f>YEAR(InputData[[#This Row],[DATE]])</f>
        <v>2022</v>
      </c>
    </row>
    <row r="430" spans="1:17" x14ac:dyDescent="0.2">
      <c r="A430" s="3">
        <v>44794</v>
      </c>
      <c r="B430" s="4" t="s">
        <v>39</v>
      </c>
      <c r="C430" s="5">
        <v>4</v>
      </c>
      <c r="D430" s="5" t="s">
        <v>108</v>
      </c>
      <c r="E430" s="5" t="s">
        <v>106</v>
      </c>
      <c r="F430" s="6">
        <v>0</v>
      </c>
      <c r="G430" t="str">
        <f>VLOOKUP(InputData[[#This Row],[PRODUCT ID]],MasterData[],2)</f>
        <v>Product16</v>
      </c>
      <c r="H430" t="str">
        <f>VLOOKUP(InputData[[#This Row],[PRODUCT ID]],MasterData[],3)</f>
        <v>Category02</v>
      </c>
      <c r="I430" t="str">
        <f>VLOOKUP(InputData[[#This Row],[PRODUCT ID]],MasterData[],4)</f>
        <v>No.</v>
      </c>
      <c r="J430" s="8">
        <f>VLOOKUP(InputData[[#This Row],[PRODUCT ID]],MasterData[],5)</f>
        <v>13</v>
      </c>
      <c r="K430" s="8">
        <f>VLOOKUP(InputData[[#This Row],[PRODUCT ID]],MasterData[],6)</f>
        <v>16.64</v>
      </c>
      <c r="L430" s="8">
        <f>InputData[[#This Row],[QUANTITY]]*InputData[[#This Row],[BUYING PRIZE]]</f>
        <v>52</v>
      </c>
      <c r="M430" s="8">
        <f>InputData[[#This Row],[QUANTITY]]*InputData[[#This Row],[SELLING PRICE]]*(1-InputData[[#This Row],[DISCOUNT %]])</f>
        <v>66.56</v>
      </c>
      <c r="N430" s="8">
        <f>InputData[[#This Row],[Total Selling Value]]-InputData[[#This Row],[Total Buying Value]]</f>
        <v>14.560000000000002</v>
      </c>
      <c r="O430">
        <f>DAY(InputData[[#This Row],[DATE]])</f>
        <v>21</v>
      </c>
      <c r="P430" t="str">
        <f>TEXT(InputData[[#This Row],[DATE]],"mmm")</f>
        <v>Aug</v>
      </c>
      <c r="Q430">
        <f>YEAR(InputData[[#This Row],[DATE]])</f>
        <v>2022</v>
      </c>
    </row>
    <row r="431" spans="1:17" x14ac:dyDescent="0.2">
      <c r="A431" s="3">
        <v>44796</v>
      </c>
      <c r="B431" s="4" t="s">
        <v>98</v>
      </c>
      <c r="C431" s="5">
        <v>11</v>
      </c>
      <c r="D431" s="5" t="s">
        <v>106</v>
      </c>
      <c r="E431" s="5" t="s">
        <v>106</v>
      </c>
      <c r="F431" s="6">
        <v>0</v>
      </c>
      <c r="G431" t="str">
        <f>VLOOKUP(InputData[[#This Row],[PRODUCT ID]],MasterData[],2)</f>
        <v>Product44</v>
      </c>
      <c r="H431" t="str">
        <f>VLOOKUP(InputData[[#This Row],[PRODUCT ID]],MasterData[],3)</f>
        <v>Category05</v>
      </c>
      <c r="I431" t="str">
        <f>VLOOKUP(InputData[[#This Row],[PRODUCT ID]],MasterData[],4)</f>
        <v>Kg</v>
      </c>
      <c r="J431" s="8">
        <f>VLOOKUP(InputData[[#This Row],[PRODUCT ID]],MasterData[],5)</f>
        <v>76</v>
      </c>
      <c r="K431" s="8">
        <f>VLOOKUP(InputData[[#This Row],[PRODUCT ID]],MasterData[],6)</f>
        <v>82.08</v>
      </c>
      <c r="L431" s="8">
        <f>InputData[[#This Row],[QUANTITY]]*InputData[[#This Row],[BUYING PRIZE]]</f>
        <v>836</v>
      </c>
      <c r="M431" s="8">
        <f>InputData[[#This Row],[QUANTITY]]*InputData[[#This Row],[SELLING PRICE]]*(1-InputData[[#This Row],[DISCOUNT %]])</f>
        <v>902.88</v>
      </c>
      <c r="N431" s="8">
        <f>InputData[[#This Row],[Total Selling Value]]-InputData[[#This Row],[Total Buying Value]]</f>
        <v>66.88</v>
      </c>
      <c r="O431">
        <f>DAY(InputData[[#This Row],[DATE]])</f>
        <v>23</v>
      </c>
      <c r="P431" t="str">
        <f>TEXT(InputData[[#This Row],[DATE]],"mmm")</f>
        <v>Aug</v>
      </c>
      <c r="Q431">
        <f>YEAR(InputData[[#This Row],[DATE]])</f>
        <v>2022</v>
      </c>
    </row>
    <row r="432" spans="1:17" x14ac:dyDescent="0.2">
      <c r="A432" s="3">
        <v>44796</v>
      </c>
      <c r="B432" s="4" t="s">
        <v>67</v>
      </c>
      <c r="C432" s="5">
        <v>14</v>
      </c>
      <c r="D432" s="5" t="s">
        <v>108</v>
      </c>
      <c r="E432" s="5" t="s">
        <v>107</v>
      </c>
      <c r="F432" s="6">
        <v>0</v>
      </c>
      <c r="G432" t="str">
        <f>VLOOKUP(InputData[[#This Row],[PRODUCT ID]],MasterData[],2)</f>
        <v>Product29</v>
      </c>
      <c r="H432" t="str">
        <f>VLOOKUP(InputData[[#This Row],[PRODUCT ID]],MasterData[],3)</f>
        <v>Category04</v>
      </c>
      <c r="I432" t="str">
        <f>VLOOKUP(InputData[[#This Row],[PRODUCT ID]],MasterData[],4)</f>
        <v>Lt</v>
      </c>
      <c r="J432" s="8">
        <f>VLOOKUP(InputData[[#This Row],[PRODUCT ID]],MasterData[],5)</f>
        <v>47</v>
      </c>
      <c r="K432" s="8">
        <f>VLOOKUP(InputData[[#This Row],[PRODUCT ID]],MasterData[],6)</f>
        <v>53.11</v>
      </c>
      <c r="L432" s="8">
        <f>InputData[[#This Row],[QUANTITY]]*InputData[[#This Row],[BUYING PRIZE]]</f>
        <v>658</v>
      </c>
      <c r="M432" s="8">
        <f>InputData[[#This Row],[QUANTITY]]*InputData[[#This Row],[SELLING PRICE]]*(1-InputData[[#This Row],[DISCOUNT %]])</f>
        <v>743.54</v>
      </c>
      <c r="N432" s="8">
        <f>InputData[[#This Row],[Total Selling Value]]-InputData[[#This Row],[Total Buying Value]]</f>
        <v>85.539999999999964</v>
      </c>
      <c r="O432">
        <f>DAY(InputData[[#This Row],[DATE]])</f>
        <v>23</v>
      </c>
      <c r="P432" t="str">
        <f>TEXT(InputData[[#This Row],[DATE]],"mmm")</f>
        <v>Aug</v>
      </c>
      <c r="Q432">
        <f>YEAR(InputData[[#This Row],[DATE]])</f>
        <v>2022</v>
      </c>
    </row>
    <row r="433" spans="1:17" x14ac:dyDescent="0.2">
      <c r="A433" s="3">
        <v>44797</v>
      </c>
      <c r="B433" s="4" t="s">
        <v>16</v>
      </c>
      <c r="C433" s="5">
        <v>5</v>
      </c>
      <c r="D433" s="5" t="s">
        <v>108</v>
      </c>
      <c r="E433" s="5" t="s">
        <v>107</v>
      </c>
      <c r="F433" s="6">
        <v>0</v>
      </c>
      <c r="G433" t="str">
        <f>VLOOKUP(InputData[[#This Row],[PRODUCT ID]],MasterData[],2)</f>
        <v>Product05</v>
      </c>
      <c r="H433" t="str">
        <f>VLOOKUP(InputData[[#This Row],[PRODUCT ID]],MasterData[],3)</f>
        <v>Category01</v>
      </c>
      <c r="I433" t="str">
        <f>VLOOKUP(InputData[[#This Row],[PRODUCT ID]],MasterData[],4)</f>
        <v>Ft</v>
      </c>
      <c r="J433" s="8">
        <f>VLOOKUP(InputData[[#This Row],[PRODUCT ID]],MasterData[],5)</f>
        <v>133</v>
      </c>
      <c r="K433" s="8">
        <f>VLOOKUP(InputData[[#This Row],[PRODUCT ID]],MasterData[],6)</f>
        <v>155.61000000000001</v>
      </c>
      <c r="L433" s="8">
        <f>InputData[[#This Row],[QUANTITY]]*InputData[[#This Row],[BUYING PRIZE]]</f>
        <v>665</v>
      </c>
      <c r="M433" s="8">
        <f>InputData[[#This Row],[QUANTITY]]*InputData[[#This Row],[SELLING PRICE]]*(1-InputData[[#This Row],[DISCOUNT %]])</f>
        <v>778.05000000000007</v>
      </c>
      <c r="N433" s="8">
        <f>InputData[[#This Row],[Total Selling Value]]-InputData[[#This Row],[Total Buying Value]]</f>
        <v>113.05000000000007</v>
      </c>
      <c r="O433">
        <f>DAY(InputData[[#This Row],[DATE]])</f>
        <v>24</v>
      </c>
      <c r="P433" t="str">
        <f>TEXT(InputData[[#This Row],[DATE]],"mmm")</f>
        <v>Aug</v>
      </c>
      <c r="Q433">
        <f>YEAR(InputData[[#This Row],[DATE]])</f>
        <v>2022</v>
      </c>
    </row>
    <row r="434" spans="1:17" x14ac:dyDescent="0.2">
      <c r="A434" s="3">
        <v>44799</v>
      </c>
      <c r="B434" s="4" t="s">
        <v>45</v>
      </c>
      <c r="C434" s="5">
        <v>13</v>
      </c>
      <c r="D434" s="5" t="s">
        <v>105</v>
      </c>
      <c r="E434" s="5" t="s">
        <v>107</v>
      </c>
      <c r="F434" s="6">
        <v>0</v>
      </c>
      <c r="G434" t="str">
        <f>VLOOKUP(InputData[[#This Row],[PRODUCT ID]],MasterData[],2)</f>
        <v>Product19</v>
      </c>
      <c r="H434" t="str">
        <f>VLOOKUP(InputData[[#This Row],[PRODUCT ID]],MasterData[],3)</f>
        <v>Category02</v>
      </c>
      <c r="I434" t="str">
        <f>VLOOKUP(InputData[[#This Row],[PRODUCT ID]],MasterData[],4)</f>
        <v>Ft</v>
      </c>
      <c r="J434" s="8">
        <f>VLOOKUP(InputData[[#This Row],[PRODUCT ID]],MasterData[],5)</f>
        <v>150</v>
      </c>
      <c r="K434" s="8">
        <f>VLOOKUP(InputData[[#This Row],[PRODUCT ID]],MasterData[],6)</f>
        <v>210</v>
      </c>
      <c r="L434" s="8">
        <f>InputData[[#This Row],[QUANTITY]]*InputData[[#This Row],[BUYING PRIZE]]</f>
        <v>1950</v>
      </c>
      <c r="M434" s="8">
        <f>InputData[[#This Row],[QUANTITY]]*InputData[[#This Row],[SELLING PRICE]]*(1-InputData[[#This Row],[DISCOUNT %]])</f>
        <v>2730</v>
      </c>
      <c r="N434" s="8">
        <f>InputData[[#This Row],[Total Selling Value]]-InputData[[#This Row],[Total Buying Value]]</f>
        <v>780</v>
      </c>
      <c r="O434">
        <f>DAY(InputData[[#This Row],[DATE]])</f>
        <v>26</v>
      </c>
      <c r="P434" t="str">
        <f>TEXT(InputData[[#This Row],[DATE]],"mmm")</f>
        <v>Aug</v>
      </c>
      <c r="Q434">
        <f>YEAR(InputData[[#This Row],[DATE]])</f>
        <v>2022</v>
      </c>
    </row>
    <row r="435" spans="1:17" x14ac:dyDescent="0.2">
      <c r="A435" s="3">
        <v>44799</v>
      </c>
      <c r="B435" s="4" t="s">
        <v>83</v>
      </c>
      <c r="C435" s="5">
        <v>8</v>
      </c>
      <c r="D435" s="5" t="s">
        <v>106</v>
      </c>
      <c r="E435" s="5" t="s">
        <v>106</v>
      </c>
      <c r="F435" s="6">
        <v>0</v>
      </c>
      <c r="G435" t="str">
        <f>VLOOKUP(InputData[[#This Row],[PRODUCT ID]],MasterData[],2)</f>
        <v>Product37</v>
      </c>
      <c r="H435" t="str">
        <f>VLOOKUP(InputData[[#This Row],[PRODUCT ID]],MasterData[],3)</f>
        <v>Category05</v>
      </c>
      <c r="I435" t="str">
        <f>VLOOKUP(InputData[[#This Row],[PRODUCT ID]],MasterData[],4)</f>
        <v>Kg</v>
      </c>
      <c r="J435" s="8">
        <f>VLOOKUP(InputData[[#This Row],[PRODUCT ID]],MasterData[],5)</f>
        <v>67</v>
      </c>
      <c r="K435" s="8">
        <f>VLOOKUP(InputData[[#This Row],[PRODUCT ID]],MasterData[],6)</f>
        <v>85.76</v>
      </c>
      <c r="L435" s="8">
        <f>InputData[[#This Row],[QUANTITY]]*InputData[[#This Row],[BUYING PRIZE]]</f>
        <v>536</v>
      </c>
      <c r="M435" s="8">
        <f>InputData[[#This Row],[QUANTITY]]*InputData[[#This Row],[SELLING PRICE]]*(1-InputData[[#This Row],[DISCOUNT %]])</f>
        <v>686.08</v>
      </c>
      <c r="N435" s="8">
        <f>InputData[[#This Row],[Total Selling Value]]-InputData[[#This Row],[Total Buying Value]]</f>
        <v>150.08000000000004</v>
      </c>
      <c r="O435">
        <f>DAY(InputData[[#This Row],[DATE]])</f>
        <v>26</v>
      </c>
      <c r="P435" t="str">
        <f>TEXT(InputData[[#This Row],[DATE]],"mmm")</f>
        <v>Aug</v>
      </c>
      <c r="Q435">
        <f>YEAR(InputData[[#This Row],[DATE]])</f>
        <v>2022</v>
      </c>
    </row>
    <row r="436" spans="1:17" x14ac:dyDescent="0.2">
      <c r="A436" s="3">
        <v>44800</v>
      </c>
      <c r="B436" s="4" t="s">
        <v>88</v>
      </c>
      <c r="C436" s="5">
        <v>15</v>
      </c>
      <c r="D436" s="5" t="s">
        <v>105</v>
      </c>
      <c r="E436" s="5" t="s">
        <v>106</v>
      </c>
      <c r="F436" s="6">
        <v>0</v>
      </c>
      <c r="G436" t="str">
        <f>VLOOKUP(InputData[[#This Row],[PRODUCT ID]],MasterData[],2)</f>
        <v>Product39</v>
      </c>
      <c r="H436" t="str">
        <f>VLOOKUP(InputData[[#This Row],[PRODUCT ID]],MasterData[],3)</f>
        <v>Category05</v>
      </c>
      <c r="I436" t="str">
        <f>VLOOKUP(InputData[[#This Row],[PRODUCT ID]],MasterData[],4)</f>
        <v>No.</v>
      </c>
      <c r="J436" s="8">
        <f>VLOOKUP(InputData[[#This Row],[PRODUCT ID]],MasterData[],5)</f>
        <v>37</v>
      </c>
      <c r="K436" s="8">
        <f>VLOOKUP(InputData[[#This Row],[PRODUCT ID]],MasterData[],6)</f>
        <v>42.55</v>
      </c>
      <c r="L436" s="8">
        <f>InputData[[#This Row],[QUANTITY]]*InputData[[#This Row],[BUYING PRIZE]]</f>
        <v>555</v>
      </c>
      <c r="M436" s="8">
        <f>InputData[[#This Row],[QUANTITY]]*InputData[[#This Row],[SELLING PRICE]]*(1-InputData[[#This Row],[DISCOUNT %]])</f>
        <v>638.25</v>
      </c>
      <c r="N436" s="8">
        <f>InputData[[#This Row],[Total Selling Value]]-InputData[[#This Row],[Total Buying Value]]</f>
        <v>83.25</v>
      </c>
      <c r="O436">
        <f>DAY(InputData[[#This Row],[DATE]])</f>
        <v>27</v>
      </c>
      <c r="P436" t="str">
        <f>TEXT(InputData[[#This Row],[DATE]],"mmm")</f>
        <v>Aug</v>
      </c>
      <c r="Q436">
        <f>YEAR(InputData[[#This Row],[DATE]])</f>
        <v>2022</v>
      </c>
    </row>
    <row r="437" spans="1:17" x14ac:dyDescent="0.2">
      <c r="A437" s="3">
        <v>44801</v>
      </c>
      <c r="B437" s="4" t="s">
        <v>16</v>
      </c>
      <c r="C437" s="5">
        <v>9</v>
      </c>
      <c r="D437" s="5" t="s">
        <v>106</v>
      </c>
      <c r="E437" s="5" t="s">
        <v>106</v>
      </c>
      <c r="F437" s="6">
        <v>0</v>
      </c>
      <c r="G437" t="str">
        <f>VLOOKUP(InputData[[#This Row],[PRODUCT ID]],MasterData[],2)</f>
        <v>Product05</v>
      </c>
      <c r="H437" t="str">
        <f>VLOOKUP(InputData[[#This Row],[PRODUCT ID]],MasterData[],3)</f>
        <v>Category01</v>
      </c>
      <c r="I437" t="str">
        <f>VLOOKUP(InputData[[#This Row],[PRODUCT ID]],MasterData[],4)</f>
        <v>Ft</v>
      </c>
      <c r="J437" s="8">
        <f>VLOOKUP(InputData[[#This Row],[PRODUCT ID]],MasterData[],5)</f>
        <v>133</v>
      </c>
      <c r="K437" s="8">
        <f>VLOOKUP(InputData[[#This Row],[PRODUCT ID]],MasterData[],6)</f>
        <v>155.61000000000001</v>
      </c>
      <c r="L437" s="8">
        <f>InputData[[#This Row],[QUANTITY]]*InputData[[#This Row],[BUYING PRIZE]]</f>
        <v>1197</v>
      </c>
      <c r="M437" s="8">
        <f>InputData[[#This Row],[QUANTITY]]*InputData[[#This Row],[SELLING PRICE]]*(1-InputData[[#This Row],[DISCOUNT %]])</f>
        <v>1400.4900000000002</v>
      </c>
      <c r="N437" s="8">
        <f>InputData[[#This Row],[Total Selling Value]]-InputData[[#This Row],[Total Buying Value]]</f>
        <v>203.49000000000024</v>
      </c>
      <c r="O437">
        <f>DAY(InputData[[#This Row],[DATE]])</f>
        <v>28</v>
      </c>
      <c r="P437" t="str">
        <f>TEXT(InputData[[#This Row],[DATE]],"mmm")</f>
        <v>Aug</v>
      </c>
      <c r="Q437">
        <f>YEAR(InputData[[#This Row],[DATE]])</f>
        <v>2022</v>
      </c>
    </row>
    <row r="438" spans="1:17" x14ac:dyDescent="0.2">
      <c r="A438" s="3">
        <v>44801</v>
      </c>
      <c r="B438" s="4" t="s">
        <v>88</v>
      </c>
      <c r="C438" s="5">
        <v>5</v>
      </c>
      <c r="D438" s="5" t="s">
        <v>108</v>
      </c>
      <c r="E438" s="5" t="s">
        <v>106</v>
      </c>
      <c r="F438" s="6">
        <v>0</v>
      </c>
      <c r="G438" t="str">
        <f>VLOOKUP(InputData[[#This Row],[PRODUCT ID]],MasterData[],2)</f>
        <v>Product39</v>
      </c>
      <c r="H438" t="str">
        <f>VLOOKUP(InputData[[#This Row],[PRODUCT ID]],MasterData[],3)</f>
        <v>Category05</v>
      </c>
      <c r="I438" t="str">
        <f>VLOOKUP(InputData[[#This Row],[PRODUCT ID]],MasterData[],4)</f>
        <v>No.</v>
      </c>
      <c r="J438" s="8">
        <f>VLOOKUP(InputData[[#This Row],[PRODUCT ID]],MasterData[],5)</f>
        <v>37</v>
      </c>
      <c r="K438" s="8">
        <f>VLOOKUP(InputData[[#This Row],[PRODUCT ID]],MasterData[],6)</f>
        <v>42.55</v>
      </c>
      <c r="L438" s="8">
        <f>InputData[[#This Row],[QUANTITY]]*InputData[[#This Row],[BUYING PRIZE]]</f>
        <v>185</v>
      </c>
      <c r="M438" s="8">
        <f>InputData[[#This Row],[QUANTITY]]*InputData[[#This Row],[SELLING PRICE]]*(1-InputData[[#This Row],[DISCOUNT %]])</f>
        <v>212.75</v>
      </c>
      <c r="N438" s="8">
        <f>InputData[[#This Row],[Total Selling Value]]-InputData[[#This Row],[Total Buying Value]]</f>
        <v>27.75</v>
      </c>
      <c r="O438">
        <f>DAY(InputData[[#This Row],[DATE]])</f>
        <v>28</v>
      </c>
      <c r="P438" t="str">
        <f>TEXT(InputData[[#This Row],[DATE]],"mmm")</f>
        <v>Aug</v>
      </c>
      <c r="Q438">
        <f>YEAR(InputData[[#This Row],[DATE]])</f>
        <v>2022</v>
      </c>
    </row>
    <row r="439" spans="1:17" x14ac:dyDescent="0.2">
      <c r="A439" s="3">
        <v>44803</v>
      </c>
      <c r="B439" s="4" t="s">
        <v>18</v>
      </c>
      <c r="C439" s="5">
        <v>6</v>
      </c>
      <c r="D439" s="5" t="s">
        <v>106</v>
      </c>
      <c r="E439" s="5" t="s">
        <v>107</v>
      </c>
      <c r="F439" s="6">
        <v>0</v>
      </c>
      <c r="G439" t="str">
        <f>VLOOKUP(InputData[[#This Row],[PRODUCT ID]],MasterData[],2)</f>
        <v>Product06</v>
      </c>
      <c r="H439" t="str">
        <f>VLOOKUP(InputData[[#This Row],[PRODUCT ID]],MasterData[],3)</f>
        <v>Category01</v>
      </c>
      <c r="I439" t="str">
        <f>VLOOKUP(InputData[[#This Row],[PRODUCT ID]],MasterData[],4)</f>
        <v>Kg</v>
      </c>
      <c r="J439" s="8">
        <f>VLOOKUP(InputData[[#This Row],[PRODUCT ID]],MasterData[],5)</f>
        <v>75</v>
      </c>
      <c r="K439" s="8">
        <f>VLOOKUP(InputData[[#This Row],[PRODUCT ID]],MasterData[],6)</f>
        <v>85.5</v>
      </c>
      <c r="L439" s="8">
        <f>InputData[[#This Row],[QUANTITY]]*InputData[[#This Row],[BUYING PRIZE]]</f>
        <v>450</v>
      </c>
      <c r="M439" s="8">
        <f>InputData[[#This Row],[QUANTITY]]*InputData[[#This Row],[SELLING PRICE]]*(1-InputData[[#This Row],[DISCOUNT %]])</f>
        <v>513</v>
      </c>
      <c r="N439" s="8">
        <f>InputData[[#This Row],[Total Selling Value]]-InputData[[#This Row],[Total Buying Value]]</f>
        <v>63</v>
      </c>
      <c r="O439">
        <f>DAY(InputData[[#This Row],[DATE]])</f>
        <v>30</v>
      </c>
      <c r="P439" t="str">
        <f>TEXT(InputData[[#This Row],[DATE]],"mmm")</f>
        <v>Aug</v>
      </c>
      <c r="Q439">
        <f>YEAR(InputData[[#This Row],[DATE]])</f>
        <v>2022</v>
      </c>
    </row>
    <row r="440" spans="1:17" x14ac:dyDescent="0.2">
      <c r="A440" s="3">
        <v>44803</v>
      </c>
      <c r="B440" s="4" t="s">
        <v>96</v>
      </c>
      <c r="C440" s="5">
        <v>6</v>
      </c>
      <c r="D440" s="5" t="s">
        <v>108</v>
      </c>
      <c r="E440" s="5" t="s">
        <v>107</v>
      </c>
      <c r="F440" s="6">
        <v>0</v>
      </c>
      <c r="G440" t="str">
        <f>VLOOKUP(InputData[[#This Row],[PRODUCT ID]],MasterData[],2)</f>
        <v>Product43</v>
      </c>
      <c r="H440" t="str">
        <f>VLOOKUP(InputData[[#This Row],[PRODUCT ID]],MasterData[],3)</f>
        <v>Category05</v>
      </c>
      <c r="I440" t="str">
        <f>VLOOKUP(InputData[[#This Row],[PRODUCT ID]],MasterData[],4)</f>
        <v>Kg</v>
      </c>
      <c r="J440" s="8">
        <f>VLOOKUP(InputData[[#This Row],[PRODUCT ID]],MasterData[],5)</f>
        <v>67</v>
      </c>
      <c r="K440" s="8">
        <f>VLOOKUP(InputData[[#This Row],[PRODUCT ID]],MasterData[],6)</f>
        <v>83.08</v>
      </c>
      <c r="L440" s="8">
        <f>InputData[[#This Row],[QUANTITY]]*InputData[[#This Row],[BUYING PRIZE]]</f>
        <v>402</v>
      </c>
      <c r="M440" s="8">
        <f>InputData[[#This Row],[QUANTITY]]*InputData[[#This Row],[SELLING PRICE]]*(1-InputData[[#This Row],[DISCOUNT %]])</f>
        <v>498.48</v>
      </c>
      <c r="N440" s="8">
        <f>InputData[[#This Row],[Total Selling Value]]-InputData[[#This Row],[Total Buying Value]]</f>
        <v>96.480000000000018</v>
      </c>
      <c r="O440">
        <f>DAY(InputData[[#This Row],[DATE]])</f>
        <v>30</v>
      </c>
      <c r="P440" t="str">
        <f>TEXT(InputData[[#This Row],[DATE]],"mmm")</f>
        <v>Aug</v>
      </c>
      <c r="Q440">
        <f>YEAR(InputData[[#This Row],[DATE]])</f>
        <v>2022</v>
      </c>
    </row>
    <row r="441" spans="1:17" x14ac:dyDescent="0.2">
      <c r="A441" s="3">
        <v>44803</v>
      </c>
      <c r="B441" s="4" t="s">
        <v>58</v>
      </c>
      <c r="C441" s="5">
        <v>5</v>
      </c>
      <c r="D441" s="5" t="s">
        <v>108</v>
      </c>
      <c r="E441" s="5" t="s">
        <v>107</v>
      </c>
      <c r="F441" s="6">
        <v>0</v>
      </c>
      <c r="G441" t="str">
        <f>VLOOKUP(InputData[[#This Row],[PRODUCT ID]],MasterData[],2)</f>
        <v>Product25</v>
      </c>
      <c r="H441" t="str">
        <f>VLOOKUP(InputData[[#This Row],[PRODUCT ID]],MasterData[],3)</f>
        <v>Category03</v>
      </c>
      <c r="I441" t="str">
        <f>VLOOKUP(InputData[[#This Row],[PRODUCT ID]],MasterData[],4)</f>
        <v>No.</v>
      </c>
      <c r="J441" s="8">
        <f>VLOOKUP(InputData[[#This Row],[PRODUCT ID]],MasterData[],5)</f>
        <v>7</v>
      </c>
      <c r="K441" s="8">
        <f>VLOOKUP(InputData[[#This Row],[PRODUCT ID]],MasterData[],6)</f>
        <v>8.33</v>
      </c>
      <c r="L441" s="8">
        <f>InputData[[#This Row],[QUANTITY]]*InputData[[#This Row],[BUYING PRIZE]]</f>
        <v>35</v>
      </c>
      <c r="M441" s="8">
        <f>InputData[[#This Row],[QUANTITY]]*InputData[[#This Row],[SELLING PRICE]]*(1-InputData[[#This Row],[DISCOUNT %]])</f>
        <v>41.65</v>
      </c>
      <c r="N441" s="8">
        <f>InputData[[#This Row],[Total Selling Value]]-InputData[[#This Row],[Total Buying Value]]</f>
        <v>6.6499999999999986</v>
      </c>
      <c r="O441">
        <f>DAY(InputData[[#This Row],[DATE]])</f>
        <v>30</v>
      </c>
      <c r="P441" t="str">
        <f>TEXT(InputData[[#This Row],[DATE]],"mmm")</f>
        <v>Aug</v>
      </c>
      <c r="Q441">
        <f>YEAR(InputData[[#This Row],[DATE]])</f>
        <v>2022</v>
      </c>
    </row>
    <row r="442" spans="1:17" x14ac:dyDescent="0.2">
      <c r="A442" s="3">
        <v>44804</v>
      </c>
      <c r="B442" s="4" t="s">
        <v>37</v>
      </c>
      <c r="C442" s="5">
        <v>13</v>
      </c>
      <c r="D442" s="5" t="s">
        <v>108</v>
      </c>
      <c r="E442" s="5" t="s">
        <v>107</v>
      </c>
      <c r="F442" s="6">
        <v>0</v>
      </c>
      <c r="G442" t="str">
        <f>VLOOKUP(InputData[[#This Row],[PRODUCT ID]],MasterData[],2)</f>
        <v>Product15</v>
      </c>
      <c r="H442" t="str">
        <f>VLOOKUP(InputData[[#This Row],[PRODUCT ID]],MasterData[],3)</f>
        <v>Category02</v>
      </c>
      <c r="I442" t="str">
        <f>VLOOKUP(InputData[[#This Row],[PRODUCT ID]],MasterData[],4)</f>
        <v>No.</v>
      </c>
      <c r="J442" s="8">
        <f>VLOOKUP(InputData[[#This Row],[PRODUCT ID]],MasterData[],5)</f>
        <v>12</v>
      </c>
      <c r="K442" s="8">
        <f>VLOOKUP(InputData[[#This Row],[PRODUCT ID]],MasterData[],6)</f>
        <v>15.719999999999999</v>
      </c>
      <c r="L442" s="8">
        <f>InputData[[#This Row],[QUANTITY]]*InputData[[#This Row],[BUYING PRIZE]]</f>
        <v>156</v>
      </c>
      <c r="M442" s="8">
        <f>InputData[[#This Row],[QUANTITY]]*InputData[[#This Row],[SELLING PRICE]]*(1-InputData[[#This Row],[DISCOUNT %]])</f>
        <v>204.35999999999999</v>
      </c>
      <c r="N442" s="8">
        <f>InputData[[#This Row],[Total Selling Value]]-InputData[[#This Row],[Total Buying Value]]</f>
        <v>48.359999999999985</v>
      </c>
      <c r="O442">
        <f>DAY(InputData[[#This Row],[DATE]])</f>
        <v>31</v>
      </c>
      <c r="P442" t="str">
        <f>TEXT(InputData[[#This Row],[DATE]],"mmm")</f>
        <v>Aug</v>
      </c>
      <c r="Q442">
        <f>YEAR(InputData[[#This Row],[DATE]])</f>
        <v>2022</v>
      </c>
    </row>
    <row r="443" spans="1:17" x14ac:dyDescent="0.2">
      <c r="A443" s="3">
        <v>44808</v>
      </c>
      <c r="B443" s="4" t="s">
        <v>10</v>
      </c>
      <c r="C443" s="5">
        <v>1</v>
      </c>
      <c r="D443" s="5" t="s">
        <v>108</v>
      </c>
      <c r="E443" s="5" t="s">
        <v>107</v>
      </c>
      <c r="F443" s="6">
        <v>0</v>
      </c>
      <c r="G443" t="str">
        <f>VLOOKUP(InputData[[#This Row],[PRODUCT ID]],MasterData[],2)</f>
        <v>Product02</v>
      </c>
      <c r="H443" t="str">
        <f>VLOOKUP(InputData[[#This Row],[PRODUCT ID]],MasterData[],3)</f>
        <v>Category01</v>
      </c>
      <c r="I443" t="str">
        <f>VLOOKUP(InputData[[#This Row],[PRODUCT ID]],MasterData[],4)</f>
        <v>Kg</v>
      </c>
      <c r="J443" s="8">
        <f>VLOOKUP(InputData[[#This Row],[PRODUCT ID]],MasterData[],5)</f>
        <v>105</v>
      </c>
      <c r="K443" s="8">
        <f>VLOOKUP(InputData[[#This Row],[PRODUCT ID]],MasterData[],6)</f>
        <v>142.80000000000001</v>
      </c>
      <c r="L443" s="8">
        <f>InputData[[#This Row],[QUANTITY]]*InputData[[#This Row],[BUYING PRIZE]]</f>
        <v>105</v>
      </c>
      <c r="M443" s="8">
        <f>InputData[[#This Row],[QUANTITY]]*InputData[[#This Row],[SELLING PRICE]]*(1-InputData[[#This Row],[DISCOUNT %]])</f>
        <v>142.80000000000001</v>
      </c>
      <c r="N443" s="8">
        <f>InputData[[#This Row],[Total Selling Value]]-InputData[[#This Row],[Total Buying Value]]</f>
        <v>37.800000000000011</v>
      </c>
      <c r="O443">
        <f>DAY(InputData[[#This Row],[DATE]])</f>
        <v>4</v>
      </c>
      <c r="P443" t="str">
        <f>TEXT(InputData[[#This Row],[DATE]],"mmm")</f>
        <v>Sep</v>
      </c>
      <c r="Q443">
        <f>YEAR(InputData[[#This Row],[DATE]])</f>
        <v>2022</v>
      </c>
    </row>
    <row r="444" spans="1:17" x14ac:dyDescent="0.2">
      <c r="A444" s="3">
        <v>44810</v>
      </c>
      <c r="B444" s="4" t="s">
        <v>16</v>
      </c>
      <c r="C444" s="5">
        <v>12</v>
      </c>
      <c r="D444" s="5" t="s">
        <v>105</v>
      </c>
      <c r="E444" s="5" t="s">
        <v>106</v>
      </c>
      <c r="F444" s="6">
        <v>0</v>
      </c>
      <c r="G444" t="str">
        <f>VLOOKUP(InputData[[#This Row],[PRODUCT ID]],MasterData[],2)</f>
        <v>Product05</v>
      </c>
      <c r="H444" t="str">
        <f>VLOOKUP(InputData[[#This Row],[PRODUCT ID]],MasterData[],3)</f>
        <v>Category01</v>
      </c>
      <c r="I444" t="str">
        <f>VLOOKUP(InputData[[#This Row],[PRODUCT ID]],MasterData[],4)</f>
        <v>Ft</v>
      </c>
      <c r="J444" s="8">
        <f>VLOOKUP(InputData[[#This Row],[PRODUCT ID]],MasterData[],5)</f>
        <v>133</v>
      </c>
      <c r="K444" s="8">
        <f>VLOOKUP(InputData[[#This Row],[PRODUCT ID]],MasterData[],6)</f>
        <v>155.61000000000001</v>
      </c>
      <c r="L444" s="8">
        <f>InputData[[#This Row],[QUANTITY]]*InputData[[#This Row],[BUYING PRIZE]]</f>
        <v>1596</v>
      </c>
      <c r="M444" s="8">
        <f>InputData[[#This Row],[QUANTITY]]*InputData[[#This Row],[SELLING PRICE]]*(1-InputData[[#This Row],[DISCOUNT %]])</f>
        <v>1867.3200000000002</v>
      </c>
      <c r="N444" s="8">
        <f>InputData[[#This Row],[Total Selling Value]]-InputData[[#This Row],[Total Buying Value]]</f>
        <v>271.32000000000016</v>
      </c>
      <c r="O444">
        <f>DAY(InputData[[#This Row],[DATE]])</f>
        <v>6</v>
      </c>
      <c r="P444" t="str">
        <f>TEXT(InputData[[#This Row],[DATE]],"mmm")</f>
        <v>Sep</v>
      </c>
      <c r="Q444">
        <f>YEAR(InputData[[#This Row],[DATE]])</f>
        <v>2022</v>
      </c>
    </row>
    <row r="445" spans="1:17" x14ac:dyDescent="0.2">
      <c r="A445" s="3">
        <v>44813</v>
      </c>
      <c r="B445" s="4" t="s">
        <v>92</v>
      </c>
      <c r="C445" s="5">
        <v>9</v>
      </c>
      <c r="D445" s="5" t="s">
        <v>108</v>
      </c>
      <c r="E445" s="5" t="s">
        <v>106</v>
      </c>
      <c r="F445" s="6">
        <v>0</v>
      </c>
      <c r="G445" t="str">
        <f>VLOOKUP(InputData[[#This Row],[PRODUCT ID]],MasterData[],2)</f>
        <v>Product41</v>
      </c>
      <c r="H445" t="str">
        <f>VLOOKUP(InputData[[#This Row],[PRODUCT ID]],MasterData[],3)</f>
        <v>Category05</v>
      </c>
      <c r="I445" t="str">
        <f>VLOOKUP(InputData[[#This Row],[PRODUCT ID]],MasterData[],4)</f>
        <v>Ft</v>
      </c>
      <c r="J445" s="8">
        <f>VLOOKUP(InputData[[#This Row],[PRODUCT ID]],MasterData[],5)</f>
        <v>138</v>
      </c>
      <c r="K445" s="8">
        <f>VLOOKUP(InputData[[#This Row],[PRODUCT ID]],MasterData[],6)</f>
        <v>173.88</v>
      </c>
      <c r="L445" s="8">
        <f>InputData[[#This Row],[QUANTITY]]*InputData[[#This Row],[BUYING PRIZE]]</f>
        <v>1242</v>
      </c>
      <c r="M445" s="8">
        <f>InputData[[#This Row],[QUANTITY]]*InputData[[#This Row],[SELLING PRICE]]*(1-InputData[[#This Row],[DISCOUNT %]])</f>
        <v>1564.92</v>
      </c>
      <c r="N445" s="8">
        <f>InputData[[#This Row],[Total Selling Value]]-InputData[[#This Row],[Total Buying Value]]</f>
        <v>322.92000000000007</v>
      </c>
      <c r="O445">
        <f>DAY(InputData[[#This Row],[DATE]])</f>
        <v>9</v>
      </c>
      <c r="P445" t="str">
        <f>TEXT(InputData[[#This Row],[DATE]],"mmm")</f>
        <v>Sep</v>
      </c>
      <c r="Q445">
        <f>YEAR(InputData[[#This Row],[DATE]])</f>
        <v>2022</v>
      </c>
    </row>
    <row r="446" spans="1:17" x14ac:dyDescent="0.2">
      <c r="A446" s="3">
        <v>44813</v>
      </c>
      <c r="B446" s="4" t="s">
        <v>12</v>
      </c>
      <c r="C446" s="5">
        <v>3</v>
      </c>
      <c r="D446" s="5" t="s">
        <v>108</v>
      </c>
      <c r="E446" s="5" t="s">
        <v>106</v>
      </c>
      <c r="F446" s="6">
        <v>0</v>
      </c>
      <c r="G446" t="str">
        <f>VLOOKUP(InputData[[#This Row],[PRODUCT ID]],MasterData[],2)</f>
        <v>Product03</v>
      </c>
      <c r="H446" t="str">
        <f>VLOOKUP(InputData[[#This Row],[PRODUCT ID]],MasterData[],3)</f>
        <v>Category01</v>
      </c>
      <c r="I446" t="str">
        <f>VLOOKUP(InputData[[#This Row],[PRODUCT ID]],MasterData[],4)</f>
        <v>Kg</v>
      </c>
      <c r="J446" s="8">
        <f>VLOOKUP(InputData[[#This Row],[PRODUCT ID]],MasterData[],5)</f>
        <v>71</v>
      </c>
      <c r="K446" s="8">
        <f>VLOOKUP(InputData[[#This Row],[PRODUCT ID]],MasterData[],6)</f>
        <v>80.94</v>
      </c>
      <c r="L446" s="8">
        <f>InputData[[#This Row],[QUANTITY]]*InputData[[#This Row],[BUYING PRIZE]]</f>
        <v>213</v>
      </c>
      <c r="M446" s="8">
        <f>InputData[[#This Row],[QUANTITY]]*InputData[[#This Row],[SELLING PRICE]]*(1-InputData[[#This Row],[DISCOUNT %]])</f>
        <v>242.82</v>
      </c>
      <c r="N446" s="8">
        <f>InputData[[#This Row],[Total Selling Value]]-InputData[[#This Row],[Total Buying Value]]</f>
        <v>29.819999999999993</v>
      </c>
      <c r="O446">
        <f>DAY(InputData[[#This Row],[DATE]])</f>
        <v>9</v>
      </c>
      <c r="P446" t="str">
        <f>TEXT(InputData[[#This Row],[DATE]],"mmm")</f>
        <v>Sep</v>
      </c>
      <c r="Q446">
        <f>YEAR(InputData[[#This Row],[DATE]])</f>
        <v>2022</v>
      </c>
    </row>
    <row r="447" spans="1:17" x14ac:dyDescent="0.2">
      <c r="A447" s="3">
        <v>44814</v>
      </c>
      <c r="B447" s="4" t="s">
        <v>79</v>
      </c>
      <c r="C447" s="5">
        <v>15</v>
      </c>
      <c r="D447" s="5" t="s">
        <v>106</v>
      </c>
      <c r="E447" s="5" t="s">
        <v>107</v>
      </c>
      <c r="F447" s="6">
        <v>0</v>
      </c>
      <c r="G447" t="str">
        <f>VLOOKUP(InputData[[#This Row],[PRODUCT ID]],MasterData[],2)</f>
        <v>Product35</v>
      </c>
      <c r="H447" t="str">
        <f>VLOOKUP(InputData[[#This Row],[PRODUCT ID]],MasterData[],3)</f>
        <v>Category04</v>
      </c>
      <c r="I447" t="str">
        <f>VLOOKUP(InputData[[#This Row],[PRODUCT ID]],MasterData[],4)</f>
        <v>No.</v>
      </c>
      <c r="J447" s="8">
        <f>VLOOKUP(InputData[[#This Row],[PRODUCT ID]],MasterData[],5)</f>
        <v>5</v>
      </c>
      <c r="K447" s="8">
        <f>VLOOKUP(InputData[[#This Row],[PRODUCT ID]],MasterData[],6)</f>
        <v>6.7</v>
      </c>
      <c r="L447" s="8">
        <f>InputData[[#This Row],[QUANTITY]]*InputData[[#This Row],[BUYING PRIZE]]</f>
        <v>75</v>
      </c>
      <c r="M447" s="8">
        <f>InputData[[#This Row],[QUANTITY]]*InputData[[#This Row],[SELLING PRICE]]*(1-InputData[[#This Row],[DISCOUNT %]])</f>
        <v>100.5</v>
      </c>
      <c r="N447" s="8">
        <f>InputData[[#This Row],[Total Selling Value]]-InputData[[#This Row],[Total Buying Value]]</f>
        <v>25.5</v>
      </c>
      <c r="O447">
        <f>DAY(InputData[[#This Row],[DATE]])</f>
        <v>10</v>
      </c>
      <c r="P447" t="str">
        <f>TEXT(InputData[[#This Row],[DATE]],"mmm")</f>
        <v>Sep</v>
      </c>
      <c r="Q447">
        <f>YEAR(InputData[[#This Row],[DATE]])</f>
        <v>2022</v>
      </c>
    </row>
    <row r="448" spans="1:17" x14ac:dyDescent="0.2">
      <c r="A448" s="3">
        <v>44814</v>
      </c>
      <c r="B448" s="4" t="s">
        <v>86</v>
      </c>
      <c r="C448" s="5">
        <v>4</v>
      </c>
      <c r="D448" s="5" t="s">
        <v>108</v>
      </c>
      <c r="E448" s="5" t="s">
        <v>107</v>
      </c>
      <c r="F448" s="6">
        <v>0</v>
      </c>
      <c r="G448" t="str">
        <f>VLOOKUP(InputData[[#This Row],[PRODUCT ID]],MasterData[],2)</f>
        <v>Product38</v>
      </c>
      <c r="H448" t="str">
        <f>VLOOKUP(InputData[[#This Row],[PRODUCT ID]],MasterData[],3)</f>
        <v>Category05</v>
      </c>
      <c r="I448" t="str">
        <f>VLOOKUP(InputData[[#This Row],[PRODUCT ID]],MasterData[],4)</f>
        <v>Kg</v>
      </c>
      <c r="J448" s="8">
        <f>VLOOKUP(InputData[[#This Row],[PRODUCT ID]],MasterData[],5)</f>
        <v>72</v>
      </c>
      <c r="K448" s="8">
        <f>VLOOKUP(InputData[[#This Row],[PRODUCT ID]],MasterData[],6)</f>
        <v>79.92</v>
      </c>
      <c r="L448" s="8">
        <f>InputData[[#This Row],[QUANTITY]]*InputData[[#This Row],[BUYING PRIZE]]</f>
        <v>288</v>
      </c>
      <c r="M448" s="8">
        <f>InputData[[#This Row],[QUANTITY]]*InputData[[#This Row],[SELLING PRICE]]*(1-InputData[[#This Row],[DISCOUNT %]])</f>
        <v>319.68</v>
      </c>
      <c r="N448" s="8">
        <f>InputData[[#This Row],[Total Selling Value]]-InputData[[#This Row],[Total Buying Value]]</f>
        <v>31.680000000000007</v>
      </c>
      <c r="O448">
        <f>DAY(InputData[[#This Row],[DATE]])</f>
        <v>10</v>
      </c>
      <c r="P448" t="str">
        <f>TEXT(InputData[[#This Row],[DATE]],"mmm")</f>
        <v>Sep</v>
      </c>
      <c r="Q448">
        <f>YEAR(InputData[[#This Row],[DATE]])</f>
        <v>2022</v>
      </c>
    </row>
    <row r="449" spans="1:17" x14ac:dyDescent="0.2">
      <c r="A449" s="3">
        <v>44818</v>
      </c>
      <c r="B449" s="4" t="s">
        <v>67</v>
      </c>
      <c r="C449" s="5">
        <v>3</v>
      </c>
      <c r="D449" s="5" t="s">
        <v>108</v>
      </c>
      <c r="E449" s="5" t="s">
        <v>107</v>
      </c>
      <c r="F449" s="6">
        <v>0</v>
      </c>
      <c r="G449" t="str">
        <f>VLOOKUP(InputData[[#This Row],[PRODUCT ID]],MasterData[],2)</f>
        <v>Product29</v>
      </c>
      <c r="H449" t="str">
        <f>VLOOKUP(InputData[[#This Row],[PRODUCT ID]],MasterData[],3)</f>
        <v>Category04</v>
      </c>
      <c r="I449" t="str">
        <f>VLOOKUP(InputData[[#This Row],[PRODUCT ID]],MasterData[],4)</f>
        <v>Lt</v>
      </c>
      <c r="J449" s="8">
        <f>VLOOKUP(InputData[[#This Row],[PRODUCT ID]],MasterData[],5)</f>
        <v>47</v>
      </c>
      <c r="K449" s="8">
        <f>VLOOKUP(InputData[[#This Row],[PRODUCT ID]],MasterData[],6)</f>
        <v>53.11</v>
      </c>
      <c r="L449" s="8">
        <f>InputData[[#This Row],[QUANTITY]]*InputData[[#This Row],[BUYING PRIZE]]</f>
        <v>141</v>
      </c>
      <c r="M449" s="8">
        <f>InputData[[#This Row],[QUANTITY]]*InputData[[#This Row],[SELLING PRICE]]*(1-InputData[[#This Row],[DISCOUNT %]])</f>
        <v>159.32999999999998</v>
      </c>
      <c r="N449" s="8">
        <f>InputData[[#This Row],[Total Selling Value]]-InputData[[#This Row],[Total Buying Value]]</f>
        <v>18.329999999999984</v>
      </c>
      <c r="O449">
        <f>DAY(InputData[[#This Row],[DATE]])</f>
        <v>14</v>
      </c>
      <c r="P449" t="str">
        <f>TEXT(InputData[[#This Row],[DATE]],"mmm")</f>
        <v>Sep</v>
      </c>
      <c r="Q449">
        <f>YEAR(InputData[[#This Row],[DATE]])</f>
        <v>2022</v>
      </c>
    </row>
    <row r="450" spans="1:17" x14ac:dyDescent="0.2">
      <c r="A450" s="3">
        <v>44819</v>
      </c>
      <c r="B450" s="4" t="s">
        <v>83</v>
      </c>
      <c r="C450" s="5">
        <v>15</v>
      </c>
      <c r="D450" s="5" t="s">
        <v>106</v>
      </c>
      <c r="E450" s="5" t="s">
        <v>106</v>
      </c>
      <c r="F450" s="6">
        <v>0</v>
      </c>
      <c r="G450" t="str">
        <f>VLOOKUP(InputData[[#This Row],[PRODUCT ID]],MasterData[],2)</f>
        <v>Product37</v>
      </c>
      <c r="H450" t="str">
        <f>VLOOKUP(InputData[[#This Row],[PRODUCT ID]],MasterData[],3)</f>
        <v>Category05</v>
      </c>
      <c r="I450" t="str">
        <f>VLOOKUP(InputData[[#This Row],[PRODUCT ID]],MasterData[],4)</f>
        <v>Kg</v>
      </c>
      <c r="J450" s="8">
        <f>VLOOKUP(InputData[[#This Row],[PRODUCT ID]],MasterData[],5)</f>
        <v>67</v>
      </c>
      <c r="K450" s="8">
        <f>VLOOKUP(InputData[[#This Row],[PRODUCT ID]],MasterData[],6)</f>
        <v>85.76</v>
      </c>
      <c r="L450" s="8">
        <f>InputData[[#This Row],[QUANTITY]]*InputData[[#This Row],[BUYING PRIZE]]</f>
        <v>1005</v>
      </c>
      <c r="M450" s="8">
        <f>InputData[[#This Row],[QUANTITY]]*InputData[[#This Row],[SELLING PRICE]]*(1-InputData[[#This Row],[DISCOUNT %]])</f>
        <v>1286.4000000000001</v>
      </c>
      <c r="N450" s="8">
        <f>InputData[[#This Row],[Total Selling Value]]-InputData[[#This Row],[Total Buying Value]]</f>
        <v>281.40000000000009</v>
      </c>
      <c r="O450">
        <f>DAY(InputData[[#This Row],[DATE]])</f>
        <v>15</v>
      </c>
      <c r="P450" t="str">
        <f>TEXT(InputData[[#This Row],[DATE]],"mmm")</f>
        <v>Sep</v>
      </c>
      <c r="Q450">
        <f>YEAR(InputData[[#This Row],[DATE]])</f>
        <v>2022</v>
      </c>
    </row>
    <row r="451" spans="1:17" x14ac:dyDescent="0.2">
      <c r="A451" s="3">
        <v>44822</v>
      </c>
      <c r="B451" s="4" t="s">
        <v>60</v>
      </c>
      <c r="C451" s="5">
        <v>14</v>
      </c>
      <c r="D451" s="5" t="s">
        <v>106</v>
      </c>
      <c r="E451" s="5" t="s">
        <v>107</v>
      </c>
      <c r="F451" s="6">
        <v>0</v>
      </c>
      <c r="G451" t="str">
        <f>VLOOKUP(InputData[[#This Row],[PRODUCT ID]],MasterData[],2)</f>
        <v>Product26</v>
      </c>
      <c r="H451" t="str">
        <f>VLOOKUP(InputData[[#This Row],[PRODUCT ID]],MasterData[],3)</f>
        <v>Category04</v>
      </c>
      <c r="I451" t="str">
        <f>VLOOKUP(InputData[[#This Row],[PRODUCT ID]],MasterData[],4)</f>
        <v>No.</v>
      </c>
      <c r="J451" s="8">
        <f>VLOOKUP(InputData[[#This Row],[PRODUCT ID]],MasterData[],5)</f>
        <v>18</v>
      </c>
      <c r="K451" s="8">
        <f>VLOOKUP(InputData[[#This Row],[PRODUCT ID]],MasterData[],6)</f>
        <v>24.66</v>
      </c>
      <c r="L451" s="8">
        <f>InputData[[#This Row],[QUANTITY]]*InputData[[#This Row],[BUYING PRIZE]]</f>
        <v>252</v>
      </c>
      <c r="M451" s="8">
        <f>InputData[[#This Row],[QUANTITY]]*InputData[[#This Row],[SELLING PRICE]]*(1-InputData[[#This Row],[DISCOUNT %]])</f>
        <v>345.24</v>
      </c>
      <c r="N451" s="8">
        <f>InputData[[#This Row],[Total Selling Value]]-InputData[[#This Row],[Total Buying Value]]</f>
        <v>93.240000000000009</v>
      </c>
      <c r="O451">
        <f>DAY(InputData[[#This Row],[DATE]])</f>
        <v>18</v>
      </c>
      <c r="P451" t="str">
        <f>TEXT(InputData[[#This Row],[DATE]],"mmm")</f>
        <v>Sep</v>
      </c>
      <c r="Q451">
        <f>YEAR(InputData[[#This Row],[DATE]])</f>
        <v>2022</v>
      </c>
    </row>
    <row r="452" spans="1:17" x14ac:dyDescent="0.2">
      <c r="A452" s="3">
        <v>44823</v>
      </c>
      <c r="B452" s="4" t="s">
        <v>75</v>
      </c>
      <c r="C452" s="5">
        <v>8</v>
      </c>
      <c r="D452" s="5" t="s">
        <v>105</v>
      </c>
      <c r="E452" s="5" t="s">
        <v>107</v>
      </c>
      <c r="F452" s="6">
        <v>0</v>
      </c>
      <c r="G452" t="str">
        <f>VLOOKUP(InputData[[#This Row],[PRODUCT ID]],MasterData[],2)</f>
        <v>Product33</v>
      </c>
      <c r="H452" t="str">
        <f>VLOOKUP(InputData[[#This Row],[PRODUCT ID]],MasterData[],3)</f>
        <v>Category04</v>
      </c>
      <c r="I452" t="str">
        <f>VLOOKUP(InputData[[#This Row],[PRODUCT ID]],MasterData[],4)</f>
        <v>Kg</v>
      </c>
      <c r="J452" s="8">
        <f>VLOOKUP(InputData[[#This Row],[PRODUCT ID]],MasterData[],5)</f>
        <v>95</v>
      </c>
      <c r="K452" s="8">
        <f>VLOOKUP(InputData[[#This Row],[PRODUCT ID]],MasterData[],6)</f>
        <v>119.7</v>
      </c>
      <c r="L452" s="8">
        <f>InputData[[#This Row],[QUANTITY]]*InputData[[#This Row],[BUYING PRIZE]]</f>
        <v>760</v>
      </c>
      <c r="M452" s="8">
        <f>InputData[[#This Row],[QUANTITY]]*InputData[[#This Row],[SELLING PRICE]]*(1-InputData[[#This Row],[DISCOUNT %]])</f>
        <v>957.6</v>
      </c>
      <c r="N452" s="8">
        <f>InputData[[#This Row],[Total Selling Value]]-InputData[[#This Row],[Total Buying Value]]</f>
        <v>197.60000000000002</v>
      </c>
      <c r="O452">
        <f>DAY(InputData[[#This Row],[DATE]])</f>
        <v>19</v>
      </c>
      <c r="P452" t="str">
        <f>TEXT(InputData[[#This Row],[DATE]],"mmm")</f>
        <v>Sep</v>
      </c>
      <c r="Q452">
        <f>YEAR(InputData[[#This Row],[DATE]])</f>
        <v>2022</v>
      </c>
    </row>
    <row r="453" spans="1:17" x14ac:dyDescent="0.2">
      <c r="A453" s="3">
        <v>44824</v>
      </c>
      <c r="B453" s="4" t="s">
        <v>75</v>
      </c>
      <c r="C453" s="5">
        <v>6</v>
      </c>
      <c r="D453" s="5" t="s">
        <v>108</v>
      </c>
      <c r="E453" s="5" t="s">
        <v>106</v>
      </c>
      <c r="F453" s="6">
        <v>0</v>
      </c>
      <c r="G453" t="str">
        <f>VLOOKUP(InputData[[#This Row],[PRODUCT ID]],MasterData[],2)</f>
        <v>Product33</v>
      </c>
      <c r="H453" t="str">
        <f>VLOOKUP(InputData[[#This Row],[PRODUCT ID]],MasterData[],3)</f>
        <v>Category04</v>
      </c>
      <c r="I453" t="str">
        <f>VLOOKUP(InputData[[#This Row],[PRODUCT ID]],MasterData[],4)</f>
        <v>Kg</v>
      </c>
      <c r="J453" s="8">
        <f>VLOOKUP(InputData[[#This Row],[PRODUCT ID]],MasterData[],5)</f>
        <v>95</v>
      </c>
      <c r="K453" s="8">
        <f>VLOOKUP(InputData[[#This Row],[PRODUCT ID]],MasterData[],6)</f>
        <v>119.7</v>
      </c>
      <c r="L453" s="8">
        <f>InputData[[#This Row],[QUANTITY]]*InputData[[#This Row],[BUYING PRIZE]]</f>
        <v>570</v>
      </c>
      <c r="M453" s="8">
        <f>InputData[[#This Row],[QUANTITY]]*InputData[[#This Row],[SELLING PRICE]]*(1-InputData[[#This Row],[DISCOUNT %]])</f>
        <v>718.2</v>
      </c>
      <c r="N453" s="8">
        <f>InputData[[#This Row],[Total Selling Value]]-InputData[[#This Row],[Total Buying Value]]</f>
        <v>148.20000000000005</v>
      </c>
      <c r="O453">
        <f>DAY(InputData[[#This Row],[DATE]])</f>
        <v>20</v>
      </c>
      <c r="P453" t="str">
        <f>TEXT(InputData[[#This Row],[DATE]],"mmm")</f>
        <v>Sep</v>
      </c>
      <c r="Q453">
        <f>YEAR(InputData[[#This Row],[DATE]])</f>
        <v>2022</v>
      </c>
    </row>
    <row r="454" spans="1:17" x14ac:dyDescent="0.2">
      <c r="A454" s="3">
        <v>44824</v>
      </c>
      <c r="B454" s="4" t="s">
        <v>6</v>
      </c>
      <c r="C454" s="5">
        <v>10</v>
      </c>
      <c r="D454" s="5" t="s">
        <v>108</v>
      </c>
      <c r="E454" s="5" t="s">
        <v>106</v>
      </c>
      <c r="F454" s="6">
        <v>0</v>
      </c>
      <c r="G454" t="str">
        <f>VLOOKUP(InputData[[#This Row],[PRODUCT ID]],MasterData[],2)</f>
        <v>Product01</v>
      </c>
      <c r="H454" t="str">
        <f>VLOOKUP(InputData[[#This Row],[PRODUCT ID]],MasterData[],3)</f>
        <v>Category01</v>
      </c>
      <c r="I454" t="str">
        <f>VLOOKUP(InputData[[#This Row],[PRODUCT ID]],MasterData[],4)</f>
        <v>Kg</v>
      </c>
      <c r="J454" s="8">
        <f>VLOOKUP(InputData[[#This Row],[PRODUCT ID]],MasterData[],5)</f>
        <v>98</v>
      </c>
      <c r="K454" s="8">
        <f>VLOOKUP(InputData[[#This Row],[PRODUCT ID]],MasterData[],6)</f>
        <v>103.88</v>
      </c>
      <c r="L454" s="8">
        <f>InputData[[#This Row],[QUANTITY]]*InputData[[#This Row],[BUYING PRIZE]]</f>
        <v>980</v>
      </c>
      <c r="M454" s="8">
        <f>InputData[[#This Row],[QUANTITY]]*InputData[[#This Row],[SELLING PRICE]]*(1-InputData[[#This Row],[DISCOUNT %]])</f>
        <v>1038.8</v>
      </c>
      <c r="N454" s="8">
        <f>InputData[[#This Row],[Total Selling Value]]-InputData[[#This Row],[Total Buying Value]]</f>
        <v>58.799999999999955</v>
      </c>
      <c r="O454">
        <f>DAY(InputData[[#This Row],[DATE]])</f>
        <v>20</v>
      </c>
      <c r="P454" t="str">
        <f>TEXT(InputData[[#This Row],[DATE]],"mmm")</f>
        <v>Sep</v>
      </c>
      <c r="Q454">
        <f>YEAR(InputData[[#This Row],[DATE]])</f>
        <v>2022</v>
      </c>
    </row>
    <row r="455" spans="1:17" x14ac:dyDescent="0.2">
      <c r="A455" s="3">
        <v>44825</v>
      </c>
      <c r="B455" s="4" t="s">
        <v>43</v>
      </c>
      <c r="C455" s="5">
        <v>14</v>
      </c>
      <c r="D455" s="5" t="s">
        <v>106</v>
      </c>
      <c r="E455" s="5" t="s">
        <v>106</v>
      </c>
      <c r="F455" s="6">
        <v>0</v>
      </c>
      <c r="G455" t="str">
        <f>VLOOKUP(InputData[[#This Row],[PRODUCT ID]],MasterData[],2)</f>
        <v>Product18</v>
      </c>
      <c r="H455" t="str">
        <f>VLOOKUP(InputData[[#This Row],[PRODUCT ID]],MasterData[],3)</f>
        <v>Category02</v>
      </c>
      <c r="I455" t="str">
        <f>VLOOKUP(InputData[[#This Row],[PRODUCT ID]],MasterData[],4)</f>
        <v>No.</v>
      </c>
      <c r="J455" s="8">
        <f>VLOOKUP(InputData[[#This Row],[PRODUCT ID]],MasterData[],5)</f>
        <v>37</v>
      </c>
      <c r="K455" s="8">
        <f>VLOOKUP(InputData[[#This Row],[PRODUCT ID]],MasterData[],6)</f>
        <v>49.21</v>
      </c>
      <c r="L455" s="8">
        <f>InputData[[#This Row],[QUANTITY]]*InputData[[#This Row],[BUYING PRIZE]]</f>
        <v>518</v>
      </c>
      <c r="M455" s="8">
        <f>InputData[[#This Row],[QUANTITY]]*InputData[[#This Row],[SELLING PRICE]]*(1-InputData[[#This Row],[DISCOUNT %]])</f>
        <v>688.94</v>
      </c>
      <c r="N455" s="8">
        <f>InputData[[#This Row],[Total Selling Value]]-InputData[[#This Row],[Total Buying Value]]</f>
        <v>170.94000000000005</v>
      </c>
      <c r="O455">
        <f>DAY(InputData[[#This Row],[DATE]])</f>
        <v>21</v>
      </c>
      <c r="P455" t="str">
        <f>TEXT(InputData[[#This Row],[DATE]],"mmm")</f>
        <v>Sep</v>
      </c>
      <c r="Q455">
        <f>YEAR(InputData[[#This Row],[DATE]])</f>
        <v>2022</v>
      </c>
    </row>
    <row r="456" spans="1:17" x14ac:dyDescent="0.2">
      <c r="A456" s="3">
        <v>44825</v>
      </c>
      <c r="B456" s="4" t="s">
        <v>60</v>
      </c>
      <c r="C456" s="5">
        <v>5</v>
      </c>
      <c r="D456" s="5" t="s">
        <v>108</v>
      </c>
      <c r="E456" s="5" t="s">
        <v>107</v>
      </c>
      <c r="F456" s="6">
        <v>0</v>
      </c>
      <c r="G456" t="str">
        <f>VLOOKUP(InputData[[#This Row],[PRODUCT ID]],MasterData[],2)</f>
        <v>Product26</v>
      </c>
      <c r="H456" t="str">
        <f>VLOOKUP(InputData[[#This Row],[PRODUCT ID]],MasterData[],3)</f>
        <v>Category04</v>
      </c>
      <c r="I456" t="str">
        <f>VLOOKUP(InputData[[#This Row],[PRODUCT ID]],MasterData[],4)</f>
        <v>No.</v>
      </c>
      <c r="J456" s="8">
        <f>VLOOKUP(InputData[[#This Row],[PRODUCT ID]],MasterData[],5)</f>
        <v>18</v>
      </c>
      <c r="K456" s="8">
        <f>VLOOKUP(InputData[[#This Row],[PRODUCT ID]],MasterData[],6)</f>
        <v>24.66</v>
      </c>
      <c r="L456" s="8">
        <f>InputData[[#This Row],[QUANTITY]]*InputData[[#This Row],[BUYING PRIZE]]</f>
        <v>90</v>
      </c>
      <c r="M456" s="8">
        <f>InputData[[#This Row],[QUANTITY]]*InputData[[#This Row],[SELLING PRICE]]*(1-InputData[[#This Row],[DISCOUNT %]])</f>
        <v>123.3</v>
      </c>
      <c r="N456" s="8">
        <f>InputData[[#This Row],[Total Selling Value]]-InputData[[#This Row],[Total Buying Value]]</f>
        <v>33.299999999999997</v>
      </c>
      <c r="O456">
        <f>DAY(InputData[[#This Row],[DATE]])</f>
        <v>21</v>
      </c>
      <c r="P456" t="str">
        <f>TEXT(InputData[[#This Row],[DATE]],"mmm")</f>
        <v>Sep</v>
      </c>
      <c r="Q456">
        <f>YEAR(InputData[[#This Row],[DATE]])</f>
        <v>2022</v>
      </c>
    </row>
    <row r="457" spans="1:17" x14ac:dyDescent="0.2">
      <c r="A457" s="3">
        <v>44826</v>
      </c>
      <c r="B457" s="4" t="s">
        <v>96</v>
      </c>
      <c r="C457" s="5">
        <v>12</v>
      </c>
      <c r="D457" s="5" t="s">
        <v>106</v>
      </c>
      <c r="E457" s="5" t="s">
        <v>106</v>
      </c>
      <c r="F457" s="6">
        <v>0</v>
      </c>
      <c r="G457" t="str">
        <f>VLOOKUP(InputData[[#This Row],[PRODUCT ID]],MasterData[],2)</f>
        <v>Product43</v>
      </c>
      <c r="H457" t="str">
        <f>VLOOKUP(InputData[[#This Row],[PRODUCT ID]],MasterData[],3)</f>
        <v>Category05</v>
      </c>
      <c r="I457" t="str">
        <f>VLOOKUP(InputData[[#This Row],[PRODUCT ID]],MasterData[],4)</f>
        <v>Kg</v>
      </c>
      <c r="J457" s="8">
        <f>VLOOKUP(InputData[[#This Row],[PRODUCT ID]],MasterData[],5)</f>
        <v>67</v>
      </c>
      <c r="K457" s="8">
        <f>VLOOKUP(InputData[[#This Row],[PRODUCT ID]],MasterData[],6)</f>
        <v>83.08</v>
      </c>
      <c r="L457" s="8">
        <f>InputData[[#This Row],[QUANTITY]]*InputData[[#This Row],[BUYING PRIZE]]</f>
        <v>804</v>
      </c>
      <c r="M457" s="8">
        <f>InputData[[#This Row],[QUANTITY]]*InputData[[#This Row],[SELLING PRICE]]*(1-InputData[[#This Row],[DISCOUNT %]])</f>
        <v>996.96</v>
      </c>
      <c r="N457" s="8">
        <f>InputData[[#This Row],[Total Selling Value]]-InputData[[#This Row],[Total Buying Value]]</f>
        <v>192.96000000000004</v>
      </c>
      <c r="O457">
        <f>DAY(InputData[[#This Row],[DATE]])</f>
        <v>22</v>
      </c>
      <c r="P457" t="str">
        <f>TEXT(InputData[[#This Row],[DATE]],"mmm")</f>
        <v>Sep</v>
      </c>
      <c r="Q457">
        <f>YEAR(InputData[[#This Row],[DATE]])</f>
        <v>2022</v>
      </c>
    </row>
    <row r="458" spans="1:17" x14ac:dyDescent="0.2">
      <c r="A458" s="3">
        <v>44827</v>
      </c>
      <c r="B458" s="4" t="s">
        <v>31</v>
      </c>
      <c r="C458" s="5">
        <v>12</v>
      </c>
      <c r="D458" s="5" t="s">
        <v>108</v>
      </c>
      <c r="E458" s="5" t="s">
        <v>106</v>
      </c>
      <c r="F458" s="6">
        <v>0</v>
      </c>
      <c r="G458" t="str">
        <f>VLOOKUP(InputData[[#This Row],[PRODUCT ID]],MasterData[],2)</f>
        <v>Product12</v>
      </c>
      <c r="H458" t="str">
        <f>VLOOKUP(InputData[[#This Row],[PRODUCT ID]],MasterData[],3)</f>
        <v>Category02</v>
      </c>
      <c r="I458" t="str">
        <f>VLOOKUP(InputData[[#This Row],[PRODUCT ID]],MasterData[],4)</f>
        <v>Kg</v>
      </c>
      <c r="J458" s="8">
        <f>VLOOKUP(InputData[[#This Row],[PRODUCT ID]],MasterData[],5)</f>
        <v>73</v>
      </c>
      <c r="K458" s="8">
        <f>VLOOKUP(InputData[[#This Row],[PRODUCT ID]],MasterData[],6)</f>
        <v>94.17</v>
      </c>
      <c r="L458" s="8">
        <f>InputData[[#This Row],[QUANTITY]]*InputData[[#This Row],[BUYING PRIZE]]</f>
        <v>876</v>
      </c>
      <c r="M458" s="8">
        <f>InputData[[#This Row],[QUANTITY]]*InputData[[#This Row],[SELLING PRICE]]*(1-InputData[[#This Row],[DISCOUNT %]])</f>
        <v>1130.04</v>
      </c>
      <c r="N458" s="8">
        <f>InputData[[#This Row],[Total Selling Value]]-InputData[[#This Row],[Total Buying Value]]</f>
        <v>254.03999999999996</v>
      </c>
      <c r="O458">
        <f>DAY(InputData[[#This Row],[DATE]])</f>
        <v>23</v>
      </c>
      <c r="P458" t="str">
        <f>TEXT(InputData[[#This Row],[DATE]],"mmm")</f>
        <v>Sep</v>
      </c>
      <c r="Q458">
        <f>YEAR(InputData[[#This Row],[DATE]])</f>
        <v>2022</v>
      </c>
    </row>
    <row r="459" spans="1:17" x14ac:dyDescent="0.2">
      <c r="A459" s="3">
        <v>44828</v>
      </c>
      <c r="B459" s="4" t="s">
        <v>73</v>
      </c>
      <c r="C459" s="5">
        <v>14</v>
      </c>
      <c r="D459" s="5" t="s">
        <v>108</v>
      </c>
      <c r="E459" s="5" t="s">
        <v>106</v>
      </c>
      <c r="F459" s="6">
        <v>0</v>
      </c>
      <c r="G459" t="str">
        <f>VLOOKUP(InputData[[#This Row],[PRODUCT ID]],MasterData[],2)</f>
        <v>Product32</v>
      </c>
      <c r="H459" t="str">
        <f>VLOOKUP(InputData[[#This Row],[PRODUCT ID]],MasterData[],3)</f>
        <v>Category04</v>
      </c>
      <c r="I459" t="str">
        <f>VLOOKUP(InputData[[#This Row],[PRODUCT ID]],MasterData[],4)</f>
        <v>Kg</v>
      </c>
      <c r="J459" s="8">
        <f>VLOOKUP(InputData[[#This Row],[PRODUCT ID]],MasterData[],5)</f>
        <v>89</v>
      </c>
      <c r="K459" s="8">
        <f>VLOOKUP(InputData[[#This Row],[PRODUCT ID]],MasterData[],6)</f>
        <v>117.48</v>
      </c>
      <c r="L459" s="8">
        <f>InputData[[#This Row],[QUANTITY]]*InputData[[#This Row],[BUYING PRIZE]]</f>
        <v>1246</v>
      </c>
      <c r="M459" s="8">
        <f>InputData[[#This Row],[QUANTITY]]*InputData[[#This Row],[SELLING PRICE]]*(1-InputData[[#This Row],[DISCOUNT %]])</f>
        <v>1644.72</v>
      </c>
      <c r="N459" s="8">
        <f>InputData[[#This Row],[Total Selling Value]]-InputData[[#This Row],[Total Buying Value]]</f>
        <v>398.72</v>
      </c>
      <c r="O459">
        <f>DAY(InputData[[#This Row],[DATE]])</f>
        <v>24</v>
      </c>
      <c r="P459" t="str">
        <f>TEXT(InputData[[#This Row],[DATE]],"mmm")</f>
        <v>Sep</v>
      </c>
      <c r="Q459">
        <f>YEAR(InputData[[#This Row],[DATE]])</f>
        <v>2022</v>
      </c>
    </row>
    <row r="460" spans="1:17" x14ac:dyDescent="0.2">
      <c r="A460" s="3">
        <v>44828</v>
      </c>
      <c r="B460" s="4" t="s">
        <v>73</v>
      </c>
      <c r="C460" s="5">
        <v>8</v>
      </c>
      <c r="D460" s="5" t="s">
        <v>108</v>
      </c>
      <c r="E460" s="5" t="s">
        <v>107</v>
      </c>
      <c r="F460" s="6">
        <v>0</v>
      </c>
      <c r="G460" t="str">
        <f>VLOOKUP(InputData[[#This Row],[PRODUCT ID]],MasterData[],2)</f>
        <v>Product32</v>
      </c>
      <c r="H460" t="str">
        <f>VLOOKUP(InputData[[#This Row],[PRODUCT ID]],MasterData[],3)</f>
        <v>Category04</v>
      </c>
      <c r="I460" t="str">
        <f>VLOOKUP(InputData[[#This Row],[PRODUCT ID]],MasterData[],4)</f>
        <v>Kg</v>
      </c>
      <c r="J460" s="8">
        <f>VLOOKUP(InputData[[#This Row],[PRODUCT ID]],MasterData[],5)</f>
        <v>89</v>
      </c>
      <c r="K460" s="8">
        <f>VLOOKUP(InputData[[#This Row],[PRODUCT ID]],MasterData[],6)</f>
        <v>117.48</v>
      </c>
      <c r="L460" s="8">
        <f>InputData[[#This Row],[QUANTITY]]*InputData[[#This Row],[BUYING PRIZE]]</f>
        <v>712</v>
      </c>
      <c r="M460" s="8">
        <f>InputData[[#This Row],[QUANTITY]]*InputData[[#This Row],[SELLING PRICE]]*(1-InputData[[#This Row],[DISCOUNT %]])</f>
        <v>939.84</v>
      </c>
      <c r="N460" s="8">
        <f>InputData[[#This Row],[Total Selling Value]]-InputData[[#This Row],[Total Buying Value]]</f>
        <v>227.84000000000003</v>
      </c>
      <c r="O460">
        <f>DAY(InputData[[#This Row],[DATE]])</f>
        <v>24</v>
      </c>
      <c r="P460" t="str">
        <f>TEXT(InputData[[#This Row],[DATE]],"mmm")</f>
        <v>Sep</v>
      </c>
      <c r="Q460">
        <f>YEAR(InputData[[#This Row],[DATE]])</f>
        <v>2022</v>
      </c>
    </row>
    <row r="461" spans="1:17" x14ac:dyDescent="0.2">
      <c r="A461" s="3">
        <v>44831</v>
      </c>
      <c r="B461" s="4" t="s">
        <v>81</v>
      </c>
      <c r="C461" s="5">
        <v>4</v>
      </c>
      <c r="D461" s="5" t="s">
        <v>108</v>
      </c>
      <c r="E461" s="5" t="s">
        <v>107</v>
      </c>
      <c r="F461" s="6">
        <v>0</v>
      </c>
      <c r="G461" t="str">
        <f>VLOOKUP(InputData[[#This Row],[PRODUCT ID]],MasterData[],2)</f>
        <v>Product36</v>
      </c>
      <c r="H461" t="str">
        <f>VLOOKUP(InputData[[#This Row],[PRODUCT ID]],MasterData[],3)</f>
        <v>Category04</v>
      </c>
      <c r="I461" t="str">
        <f>VLOOKUP(InputData[[#This Row],[PRODUCT ID]],MasterData[],4)</f>
        <v>Kg</v>
      </c>
      <c r="J461" s="8">
        <f>VLOOKUP(InputData[[#This Row],[PRODUCT ID]],MasterData[],5)</f>
        <v>90</v>
      </c>
      <c r="K461" s="8">
        <f>VLOOKUP(InputData[[#This Row],[PRODUCT ID]],MasterData[],6)</f>
        <v>96.3</v>
      </c>
      <c r="L461" s="8">
        <f>InputData[[#This Row],[QUANTITY]]*InputData[[#This Row],[BUYING PRIZE]]</f>
        <v>360</v>
      </c>
      <c r="M461" s="8">
        <f>InputData[[#This Row],[QUANTITY]]*InputData[[#This Row],[SELLING PRICE]]*(1-InputData[[#This Row],[DISCOUNT %]])</f>
        <v>385.2</v>
      </c>
      <c r="N461" s="8">
        <f>InputData[[#This Row],[Total Selling Value]]-InputData[[#This Row],[Total Buying Value]]</f>
        <v>25.199999999999989</v>
      </c>
      <c r="O461">
        <f>DAY(InputData[[#This Row],[DATE]])</f>
        <v>27</v>
      </c>
      <c r="P461" t="str">
        <f>TEXT(InputData[[#This Row],[DATE]],"mmm")</f>
        <v>Sep</v>
      </c>
      <c r="Q461">
        <f>YEAR(InputData[[#This Row],[DATE]])</f>
        <v>2022</v>
      </c>
    </row>
    <row r="462" spans="1:17" x14ac:dyDescent="0.2">
      <c r="A462" s="3">
        <v>44831</v>
      </c>
      <c r="B462" s="4" t="s">
        <v>98</v>
      </c>
      <c r="C462" s="5">
        <v>9</v>
      </c>
      <c r="D462" s="5" t="s">
        <v>108</v>
      </c>
      <c r="E462" s="5" t="s">
        <v>107</v>
      </c>
      <c r="F462" s="6">
        <v>0</v>
      </c>
      <c r="G462" t="str">
        <f>VLOOKUP(InputData[[#This Row],[PRODUCT ID]],MasterData[],2)</f>
        <v>Product44</v>
      </c>
      <c r="H462" t="str">
        <f>VLOOKUP(InputData[[#This Row],[PRODUCT ID]],MasterData[],3)</f>
        <v>Category05</v>
      </c>
      <c r="I462" t="str">
        <f>VLOOKUP(InputData[[#This Row],[PRODUCT ID]],MasterData[],4)</f>
        <v>Kg</v>
      </c>
      <c r="J462" s="8">
        <f>VLOOKUP(InputData[[#This Row],[PRODUCT ID]],MasterData[],5)</f>
        <v>76</v>
      </c>
      <c r="K462" s="8">
        <f>VLOOKUP(InputData[[#This Row],[PRODUCT ID]],MasterData[],6)</f>
        <v>82.08</v>
      </c>
      <c r="L462" s="8">
        <f>InputData[[#This Row],[QUANTITY]]*InputData[[#This Row],[BUYING PRIZE]]</f>
        <v>684</v>
      </c>
      <c r="M462" s="8">
        <f>InputData[[#This Row],[QUANTITY]]*InputData[[#This Row],[SELLING PRICE]]*(1-InputData[[#This Row],[DISCOUNT %]])</f>
        <v>738.72</v>
      </c>
      <c r="N462" s="8">
        <f>InputData[[#This Row],[Total Selling Value]]-InputData[[#This Row],[Total Buying Value]]</f>
        <v>54.720000000000027</v>
      </c>
      <c r="O462">
        <f>DAY(InputData[[#This Row],[DATE]])</f>
        <v>27</v>
      </c>
      <c r="P462" t="str">
        <f>TEXT(InputData[[#This Row],[DATE]],"mmm")</f>
        <v>Sep</v>
      </c>
      <c r="Q462">
        <f>YEAR(InputData[[#This Row],[DATE]])</f>
        <v>2022</v>
      </c>
    </row>
    <row r="463" spans="1:17" x14ac:dyDescent="0.2">
      <c r="A463" s="3">
        <v>44831</v>
      </c>
      <c r="B463" s="4" t="s">
        <v>86</v>
      </c>
      <c r="C463" s="5">
        <v>3</v>
      </c>
      <c r="D463" s="5" t="s">
        <v>105</v>
      </c>
      <c r="E463" s="5" t="s">
        <v>107</v>
      </c>
      <c r="F463" s="6">
        <v>0</v>
      </c>
      <c r="G463" t="str">
        <f>VLOOKUP(InputData[[#This Row],[PRODUCT ID]],MasterData[],2)</f>
        <v>Product38</v>
      </c>
      <c r="H463" t="str">
        <f>VLOOKUP(InputData[[#This Row],[PRODUCT ID]],MasterData[],3)</f>
        <v>Category05</v>
      </c>
      <c r="I463" t="str">
        <f>VLOOKUP(InputData[[#This Row],[PRODUCT ID]],MasterData[],4)</f>
        <v>Kg</v>
      </c>
      <c r="J463" s="8">
        <f>VLOOKUP(InputData[[#This Row],[PRODUCT ID]],MasterData[],5)</f>
        <v>72</v>
      </c>
      <c r="K463" s="8">
        <f>VLOOKUP(InputData[[#This Row],[PRODUCT ID]],MasterData[],6)</f>
        <v>79.92</v>
      </c>
      <c r="L463" s="8">
        <f>InputData[[#This Row],[QUANTITY]]*InputData[[#This Row],[BUYING PRIZE]]</f>
        <v>216</v>
      </c>
      <c r="M463" s="8">
        <f>InputData[[#This Row],[QUANTITY]]*InputData[[#This Row],[SELLING PRICE]]*(1-InputData[[#This Row],[DISCOUNT %]])</f>
        <v>239.76</v>
      </c>
      <c r="N463" s="8">
        <f>InputData[[#This Row],[Total Selling Value]]-InputData[[#This Row],[Total Buying Value]]</f>
        <v>23.759999999999991</v>
      </c>
      <c r="O463">
        <f>DAY(InputData[[#This Row],[DATE]])</f>
        <v>27</v>
      </c>
      <c r="P463" t="str">
        <f>TEXT(InputData[[#This Row],[DATE]],"mmm")</f>
        <v>Sep</v>
      </c>
      <c r="Q463">
        <f>YEAR(InputData[[#This Row],[DATE]])</f>
        <v>2022</v>
      </c>
    </row>
    <row r="464" spans="1:17" x14ac:dyDescent="0.2">
      <c r="A464" s="3">
        <v>44833</v>
      </c>
      <c r="B464" s="4" t="s">
        <v>77</v>
      </c>
      <c r="C464" s="5">
        <v>13</v>
      </c>
      <c r="D464" s="5" t="s">
        <v>108</v>
      </c>
      <c r="E464" s="5" t="s">
        <v>106</v>
      </c>
      <c r="F464" s="6">
        <v>0</v>
      </c>
      <c r="G464" t="str">
        <f>VLOOKUP(InputData[[#This Row],[PRODUCT ID]],MasterData[],2)</f>
        <v>Product34</v>
      </c>
      <c r="H464" t="str">
        <f>VLOOKUP(InputData[[#This Row],[PRODUCT ID]],MasterData[],3)</f>
        <v>Category04</v>
      </c>
      <c r="I464" t="str">
        <f>VLOOKUP(InputData[[#This Row],[PRODUCT ID]],MasterData[],4)</f>
        <v>Lt</v>
      </c>
      <c r="J464" s="8">
        <f>VLOOKUP(InputData[[#This Row],[PRODUCT ID]],MasterData[],5)</f>
        <v>55</v>
      </c>
      <c r="K464" s="8">
        <f>VLOOKUP(InputData[[#This Row],[PRODUCT ID]],MasterData[],6)</f>
        <v>58.3</v>
      </c>
      <c r="L464" s="8">
        <f>InputData[[#This Row],[QUANTITY]]*InputData[[#This Row],[BUYING PRIZE]]</f>
        <v>715</v>
      </c>
      <c r="M464" s="8">
        <f>InputData[[#This Row],[QUANTITY]]*InputData[[#This Row],[SELLING PRICE]]*(1-InputData[[#This Row],[DISCOUNT %]])</f>
        <v>757.9</v>
      </c>
      <c r="N464" s="8">
        <f>InputData[[#This Row],[Total Selling Value]]-InputData[[#This Row],[Total Buying Value]]</f>
        <v>42.899999999999977</v>
      </c>
      <c r="O464">
        <f>DAY(InputData[[#This Row],[DATE]])</f>
        <v>29</v>
      </c>
      <c r="P464" t="str">
        <f>TEXT(InputData[[#This Row],[DATE]],"mmm")</f>
        <v>Sep</v>
      </c>
      <c r="Q464">
        <f>YEAR(InputData[[#This Row],[DATE]])</f>
        <v>2022</v>
      </c>
    </row>
    <row r="465" spans="1:17" x14ac:dyDescent="0.2">
      <c r="A465" s="3">
        <v>44837</v>
      </c>
      <c r="B465" s="4" t="s">
        <v>29</v>
      </c>
      <c r="C465" s="5">
        <v>5</v>
      </c>
      <c r="D465" s="5" t="s">
        <v>108</v>
      </c>
      <c r="E465" s="5" t="s">
        <v>107</v>
      </c>
      <c r="F465" s="6">
        <v>0</v>
      </c>
      <c r="G465" t="str">
        <f>VLOOKUP(InputData[[#This Row],[PRODUCT ID]],MasterData[],2)</f>
        <v>Product11</v>
      </c>
      <c r="H465" t="str">
        <f>VLOOKUP(InputData[[#This Row],[PRODUCT ID]],MasterData[],3)</f>
        <v>Category02</v>
      </c>
      <c r="I465" t="str">
        <f>VLOOKUP(InputData[[#This Row],[PRODUCT ID]],MasterData[],4)</f>
        <v>Lt</v>
      </c>
      <c r="J465" s="8">
        <f>VLOOKUP(InputData[[#This Row],[PRODUCT ID]],MasterData[],5)</f>
        <v>44</v>
      </c>
      <c r="K465" s="8">
        <f>VLOOKUP(InputData[[#This Row],[PRODUCT ID]],MasterData[],6)</f>
        <v>48.4</v>
      </c>
      <c r="L465" s="8">
        <f>InputData[[#This Row],[QUANTITY]]*InputData[[#This Row],[BUYING PRIZE]]</f>
        <v>220</v>
      </c>
      <c r="M465" s="8">
        <f>InputData[[#This Row],[QUANTITY]]*InputData[[#This Row],[SELLING PRICE]]*(1-InputData[[#This Row],[DISCOUNT %]])</f>
        <v>242</v>
      </c>
      <c r="N465" s="8">
        <f>InputData[[#This Row],[Total Selling Value]]-InputData[[#This Row],[Total Buying Value]]</f>
        <v>22</v>
      </c>
      <c r="O465">
        <f>DAY(InputData[[#This Row],[DATE]])</f>
        <v>3</v>
      </c>
      <c r="P465" t="str">
        <f>TEXT(InputData[[#This Row],[DATE]],"mmm")</f>
        <v>Oct</v>
      </c>
      <c r="Q465">
        <f>YEAR(InputData[[#This Row],[DATE]])</f>
        <v>2022</v>
      </c>
    </row>
    <row r="466" spans="1:17" x14ac:dyDescent="0.2">
      <c r="A466" s="3">
        <v>44838</v>
      </c>
      <c r="B466" s="4" t="s">
        <v>20</v>
      </c>
      <c r="C466" s="5">
        <v>15</v>
      </c>
      <c r="D466" s="5" t="s">
        <v>108</v>
      </c>
      <c r="E466" s="5" t="s">
        <v>106</v>
      </c>
      <c r="F466" s="6">
        <v>0</v>
      </c>
      <c r="G466" t="str">
        <f>VLOOKUP(InputData[[#This Row],[PRODUCT ID]],MasterData[],2)</f>
        <v>Product07</v>
      </c>
      <c r="H466" t="str">
        <f>VLOOKUP(InputData[[#This Row],[PRODUCT ID]],MasterData[],3)</f>
        <v>Category01</v>
      </c>
      <c r="I466" t="str">
        <f>VLOOKUP(InputData[[#This Row],[PRODUCT ID]],MasterData[],4)</f>
        <v>Lt</v>
      </c>
      <c r="J466" s="8">
        <f>VLOOKUP(InputData[[#This Row],[PRODUCT ID]],MasterData[],5)</f>
        <v>43</v>
      </c>
      <c r="K466" s="8">
        <f>VLOOKUP(InputData[[#This Row],[PRODUCT ID]],MasterData[],6)</f>
        <v>47.730000000000004</v>
      </c>
      <c r="L466" s="8">
        <f>InputData[[#This Row],[QUANTITY]]*InputData[[#This Row],[BUYING PRIZE]]</f>
        <v>645</v>
      </c>
      <c r="M466" s="8">
        <f>InputData[[#This Row],[QUANTITY]]*InputData[[#This Row],[SELLING PRICE]]*(1-InputData[[#This Row],[DISCOUNT %]])</f>
        <v>715.95</v>
      </c>
      <c r="N466" s="8">
        <f>InputData[[#This Row],[Total Selling Value]]-InputData[[#This Row],[Total Buying Value]]</f>
        <v>70.950000000000045</v>
      </c>
      <c r="O466">
        <f>DAY(InputData[[#This Row],[DATE]])</f>
        <v>4</v>
      </c>
      <c r="P466" t="str">
        <f>TEXT(InputData[[#This Row],[DATE]],"mmm")</f>
        <v>Oct</v>
      </c>
      <c r="Q466">
        <f>YEAR(InputData[[#This Row],[DATE]])</f>
        <v>2022</v>
      </c>
    </row>
    <row r="467" spans="1:17" x14ac:dyDescent="0.2">
      <c r="A467" s="3">
        <v>44840</v>
      </c>
      <c r="B467" s="4" t="s">
        <v>79</v>
      </c>
      <c r="C467" s="5">
        <v>1</v>
      </c>
      <c r="D467" s="5" t="s">
        <v>108</v>
      </c>
      <c r="E467" s="5" t="s">
        <v>106</v>
      </c>
      <c r="F467" s="6">
        <v>0</v>
      </c>
      <c r="G467" t="str">
        <f>VLOOKUP(InputData[[#This Row],[PRODUCT ID]],MasterData[],2)</f>
        <v>Product35</v>
      </c>
      <c r="H467" t="str">
        <f>VLOOKUP(InputData[[#This Row],[PRODUCT ID]],MasterData[],3)</f>
        <v>Category04</v>
      </c>
      <c r="I467" t="str">
        <f>VLOOKUP(InputData[[#This Row],[PRODUCT ID]],MasterData[],4)</f>
        <v>No.</v>
      </c>
      <c r="J467" s="8">
        <f>VLOOKUP(InputData[[#This Row],[PRODUCT ID]],MasterData[],5)</f>
        <v>5</v>
      </c>
      <c r="K467" s="8">
        <f>VLOOKUP(InputData[[#This Row],[PRODUCT ID]],MasterData[],6)</f>
        <v>6.7</v>
      </c>
      <c r="L467" s="8">
        <f>InputData[[#This Row],[QUANTITY]]*InputData[[#This Row],[BUYING PRIZE]]</f>
        <v>5</v>
      </c>
      <c r="M467" s="8">
        <f>InputData[[#This Row],[QUANTITY]]*InputData[[#This Row],[SELLING PRICE]]*(1-InputData[[#This Row],[DISCOUNT %]])</f>
        <v>6.7</v>
      </c>
      <c r="N467" s="8">
        <f>InputData[[#This Row],[Total Selling Value]]-InputData[[#This Row],[Total Buying Value]]</f>
        <v>1.7000000000000002</v>
      </c>
      <c r="O467">
        <f>DAY(InputData[[#This Row],[DATE]])</f>
        <v>6</v>
      </c>
      <c r="P467" t="str">
        <f>TEXT(InputData[[#This Row],[DATE]],"mmm")</f>
        <v>Oct</v>
      </c>
      <c r="Q467">
        <f>YEAR(InputData[[#This Row],[DATE]])</f>
        <v>2022</v>
      </c>
    </row>
    <row r="468" spans="1:17" x14ac:dyDescent="0.2">
      <c r="A468" s="3">
        <v>44843</v>
      </c>
      <c r="B468" s="4" t="s">
        <v>86</v>
      </c>
      <c r="C468" s="5">
        <v>14</v>
      </c>
      <c r="D468" s="5" t="s">
        <v>106</v>
      </c>
      <c r="E468" s="5" t="s">
        <v>106</v>
      </c>
      <c r="F468" s="6">
        <v>0</v>
      </c>
      <c r="G468" t="str">
        <f>VLOOKUP(InputData[[#This Row],[PRODUCT ID]],MasterData[],2)</f>
        <v>Product38</v>
      </c>
      <c r="H468" t="str">
        <f>VLOOKUP(InputData[[#This Row],[PRODUCT ID]],MasterData[],3)</f>
        <v>Category05</v>
      </c>
      <c r="I468" t="str">
        <f>VLOOKUP(InputData[[#This Row],[PRODUCT ID]],MasterData[],4)</f>
        <v>Kg</v>
      </c>
      <c r="J468" s="8">
        <f>VLOOKUP(InputData[[#This Row],[PRODUCT ID]],MasterData[],5)</f>
        <v>72</v>
      </c>
      <c r="K468" s="8">
        <f>VLOOKUP(InputData[[#This Row],[PRODUCT ID]],MasterData[],6)</f>
        <v>79.92</v>
      </c>
      <c r="L468" s="8">
        <f>InputData[[#This Row],[QUANTITY]]*InputData[[#This Row],[BUYING PRIZE]]</f>
        <v>1008</v>
      </c>
      <c r="M468" s="8">
        <f>InputData[[#This Row],[QUANTITY]]*InputData[[#This Row],[SELLING PRICE]]*(1-InputData[[#This Row],[DISCOUNT %]])</f>
        <v>1118.8800000000001</v>
      </c>
      <c r="N468" s="8">
        <f>InputData[[#This Row],[Total Selling Value]]-InputData[[#This Row],[Total Buying Value]]</f>
        <v>110.88000000000011</v>
      </c>
      <c r="O468">
        <f>DAY(InputData[[#This Row],[DATE]])</f>
        <v>9</v>
      </c>
      <c r="P468" t="str">
        <f>TEXT(InputData[[#This Row],[DATE]],"mmm")</f>
        <v>Oct</v>
      </c>
      <c r="Q468">
        <f>YEAR(InputData[[#This Row],[DATE]])</f>
        <v>2022</v>
      </c>
    </row>
    <row r="469" spans="1:17" x14ac:dyDescent="0.2">
      <c r="A469" s="3">
        <v>44844</v>
      </c>
      <c r="B469" s="4" t="s">
        <v>45</v>
      </c>
      <c r="C469" s="5">
        <v>9</v>
      </c>
      <c r="D469" s="5" t="s">
        <v>108</v>
      </c>
      <c r="E469" s="5" t="s">
        <v>106</v>
      </c>
      <c r="F469" s="6">
        <v>0</v>
      </c>
      <c r="G469" t="str">
        <f>VLOOKUP(InputData[[#This Row],[PRODUCT ID]],MasterData[],2)</f>
        <v>Product19</v>
      </c>
      <c r="H469" t="str">
        <f>VLOOKUP(InputData[[#This Row],[PRODUCT ID]],MasterData[],3)</f>
        <v>Category02</v>
      </c>
      <c r="I469" t="str">
        <f>VLOOKUP(InputData[[#This Row],[PRODUCT ID]],MasterData[],4)</f>
        <v>Ft</v>
      </c>
      <c r="J469" s="8">
        <f>VLOOKUP(InputData[[#This Row],[PRODUCT ID]],MasterData[],5)</f>
        <v>150</v>
      </c>
      <c r="K469" s="8">
        <f>VLOOKUP(InputData[[#This Row],[PRODUCT ID]],MasterData[],6)</f>
        <v>210</v>
      </c>
      <c r="L469" s="8">
        <f>InputData[[#This Row],[QUANTITY]]*InputData[[#This Row],[BUYING PRIZE]]</f>
        <v>1350</v>
      </c>
      <c r="M469" s="8">
        <f>InputData[[#This Row],[QUANTITY]]*InputData[[#This Row],[SELLING PRICE]]*(1-InputData[[#This Row],[DISCOUNT %]])</f>
        <v>1890</v>
      </c>
      <c r="N469" s="8">
        <f>InputData[[#This Row],[Total Selling Value]]-InputData[[#This Row],[Total Buying Value]]</f>
        <v>540</v>
      </c>
      <c r="O469">
        <f>DAY(InputData[[#This Row],[DATE]])</f>
        <v>10</v>
      </c>
      <c r="P469" t="str">
        <f>TEXT(InputData[[#This Row],[DATE]],"mmm")</f>
        <v>Oct</v>
      </c>
      <c r="Q469">
        <f>YEAR(InputData[[#This Row],[DATE]])</f>
        <v>2022</v>
      </c>
    </row>
    <row r="470" spans="1:17" x14ac:dyDescent="0.2">
      <c r="A470" s="3">
        <v>44844</v>
      </c>
      <c r="B470" s="4" t="s">
        <v>98</v>
      </c>
      <c r="C470" s="5">
        <v>12</v>
      </c>
      <c r="D470" s="5" t="s">
        <v>106</v>
      </c>
      <c r="E470" s="5" t="s">
        <v>106</v>
      </c>
      <c r="F470" s="6">
        <v>0</v>
      </c>
      <c r="G470" t="str">
        <f>VLOOKUP(InputData[[#This Row],[PRODUCT ID]],MasterData[],2)</f>
        <v>Product44</v>
      </c>
      <c r="H470" t="str">
        <f>VLOOKUP(InputData[[#This Row],[PRODUCT ID]],MasterData[],3)</f>
        <v>Category05</v>
      </c>
      <c r="I470" t="str">
        <f>VLOOKUP(InputData[[#This Row],[PRODUCT ID]],MasterData[],4)</f>
        <v>Kg</v>
      </c>
      <c r="J470" s="8">
        <f>VLOOKUP(InputData[[#This Row],[PRODUCT ID]],MasterData[],5)</f>
        <v>76</v>
      </c>
      <c r="K470" s="8">
        <f>VLOOKUP(InputData[[#This Row],[PRODUCT ID]],MasterData[],6)</f>
        <v>82.08</v>
      </c>
      <c r="L470" s="8">
        <f>InputData[[#This Row],[QUANTITY]]*InputData[[#This Row],[BUYING PRIZE]]</f>
        <v>912</v>
      </c>
      <c r="M470" s="8">
        <f>InputData[[#This Row],[QUANTITY]]*InputData[[#This Row],[SELLING PRICE]]*(1-InputData[[#This Row],[DISCOUNT %]])</f>
        <v>984.96</v>
      </c>
      <c r="N470" s="8">
        <f>InputData[[#This Row],[Total Selling Value]]-InputData[[#This Row],[Total Buying Value]]</f>
        <v>72.960000000000036</v>
      </c>
      <c r="O470">
        <f>DAY(InputData[[#This Row],[DATE]])</f>
        <v>10</v>
      </c>
      <c r="P470" t="str">
        <f>TEXT(InputData[[#This Row],[DATE]],"mmm")</f>
        <v>Oct</v>
      </c>
      <c r="Q470">
        <f>YEAR(InputData[[#This Row],[DATE]])</f>
        <v>2022</v>
      </c>
    </row>
    <row r="471" spans="1:17" x14ac:dyDescent="0.2">
      <c r="A471" s="3">
        <v>44845</v>
      </c>
      <c r="B471" s="4" t="s">
        <v>22</v>
      </c>
      <c r="C471" s="5">
        <v>10</v>
      </c>
      <c r="D471" s="5" t="s">
        <v>108</v>
      </c>
      <c r="E471" s="5" t="s">
        <v>106</v>
      </c>
      <c r="F471" s="6">
        <v>0</v>
      </c>
      <c r="G471" t="str">
        <f>VLOOKUP(InputData[[#This Row],[PRODUCT ID]],MasterData[],2)</f>
        <v>Product08</v>
      </c>
      <c r="H471" t="str">
        <f>VLOOKUP(InputData[[#This Row],[PRODUCT ID]],MasterData[],3)</f>
        <v>Category01</v>
      </c>
      <c r="I471" t="str">
        <f>VLOOKUP(InputData[[#This Row],[PRODUCT ID]],MasterData[],4)</f>
        <v>Kg</v>
      </c>
      <c r="J471" s="8">
        <f>VLOOKUP(InputData[[#This Row],[PRODUCT ID]],MasterData[],5)</f>
        <v>83</v>
      </c>
      <c r="K471" s="8">
        <f>VLOOKUP(InputData[[#This Row],[PRODUCT ID]],MasterData[],6)</f>
        <v>94.62</v>
      </c>
      <c r="L471" s="8">
        <f>InputData[[#This Row],[QUANTITY]]*InputData[[#This Row],[BUYING PRIZE]]</f>
        <v>830</v>
      </c>
      <c r="M471" s="8">
        <f>InputData[[#This Row],[QUANTITY]]*InputData[[#This Row],[SELLING PRICE]]*(1-InputData[[#This Row],[DISCOUNT %]])</f>
        <v>946.2</v>
      </c>
      <c r="N471" s="8">
        <f>InputData[[#This Row],[Total Selling Value]]-InputData[[#This Row],[Total Buying Value]]</f>
        <v>116.20000000000005</v>
      </c>
      <c r="O471">
        <f>DAY(InputData[[#This Row],[DATE]])</f>
        <v>11</v>
      </c>
      <c r="P471" t="str">
        <f>TEXT(InputData[[#This Row],[DATE]],"mmm")</f>
        <v>Oct</v>
      </c>
      <c r="Q471">
        <f>YEAR(InputData[[#This Row],[DATE]])</f>
        <v>2022</v>
      </c>
    </row>
    <row r="472" spans="1:17" x14ac:dyDescent="0.2">
      <c r="A472" s="3">
        <v>44847</v>
      </c>
      <c r="B472" s="4" t="s">
        <v>10</v>
      </c>
      <c r="C472" s="5">
        <v>15</v>
      </c>
      <c r="D472" s="5" t="s">
        <v>106</v>
      </c>
      <c r="E472" s="5" t="s">
        <v>106</v>
      </c>
      <c r="F472" s="6">
        <v>0</v>
      </c>
      <c r="G472" t="str">
        <f>VLOOKUP(InputData[[#This Row],[PRODUCT ID]],MasterData[],2)</f>
        <v>Product02</v>
      </c>
      <c r="H472" t="str">
        <f>VLOOKUP(InputData[[#This Row],[PRODUCT ID]],MasterData[],3)</f>
        <v>Category01</v>
      </c>
      <c r="I472" t="str">
        <f>VLOOKUP(InputData[[#This Row],[PRODUCT ID]],MasterData[],4)</f>
        <v>Kg</v>
      </c>
      <c r="J472" s="8">
        <f>VLOOKUP(InputData[[#This Row],[PRODUCT ID]],MasterData[],5)</f>
        <v>105</v>
      </c>
      <c r="K472" s="8">
        <f>VLOOKUP(InputData[[#This Row],[PRODUCT ID]],MasterData[],6)</f>
        <v>142.80000000000001</v>
      </c>
      <c r="L472" s="8">
        <f>InputData[[#This Row],[QUANTITY]]*InputData[[#This Row],[BUYING PRIZE]]</f>
        <v>1575</v>
      </c>
      <c r="M472" s="8">
        <f>InputData[[#This Row],[QUANTITY]]*InputData[[#This Row],[SELLING PRICE]]*(1-InputData[[#This Row],[DISCOUNT %]])</f>
        <v>2142</v>
      </c>
      <c r="N472" s="8">
        <f>InputData[[#This Row],[Total Selling Value]]-InputData[[#This Row],[Total Buying Value]]</f>
        <v>567</v>
      </c>
      <c r="O472">
        <f>DAY(InputData[[#This Row],[DATE]])</f>
        <v>13</v>
      </c>
      <c r="P472" t="str">
        <f>TEXT(InputData[[#This Row],[DATE]],"mmm")</f>
        <v>Oct</v>
      </c>
      <c r="Q472">
        <f>YEAR(InputData[[#This Row],[DATE]])</f>
        <v>2022</v>
      </c>
    </row>
    <row r="473" spans="1:17" x14ac:dyDescent="0.2">
      <c r="A473" s="3">
        <v>44848</v>
      </c>
      <c r="B473" s="4" t="s">
        <v>98</v>
      </c>
      <c r="C473" s="5">
        <v>15</v>
      </c>
      <c r="D473" s="5" t="s">
        <v>105</v>
      </c>
      <c r="E473" s="5" t="s">
        <v>106</v>
      </c>
      <c r="F473" s="6">
        <v>0</v>
      </c>
      <c r="G473" t="str">
        <f>VLOOKUP(InputData[[#This Row],[PRODUCT ID]],MasterData[],2)</f>
        <v>Product44</v>
      </c>
      <c r="H473" t="str">
        <f>VLOOKUP(InputData[[#This Row],[PRODUCT ID]],MasterData[],3)</f>
        <v>Category05</v>
      </c>
      <c r="I473" t="str">
        <f>VLOOKUP(InputData[[#This Row],[PRODUCT ID]],MasterData[],4)</f>
        <v>Kg</v>
      </c>
      <c r="J473" s="8">
        <f>VLOOKUP(InputData[[#This Row],[PRODUCT ID]],MasterData[],5)</f>
        <v>76</v>
      </c>
      <c r="K473" s="8">
        <f>VLOOKUP(InputData[[#This Row],[PRODUCT ID]],MasterData[],6)</f>
        <v>82.08</v>
      </c>
      <c r="L473" s="8">
        <f>InputData[[#This Row],[QUANTITY]]*InputData[[#This Row],[BUYING PRIZE]]</f>
        <v>1140</v>
      </c>
      <c r="M473" s="8">
        <f>InputData[[#This Row],[QUANTITY]]*InputData[[#This Row],[SELLING PRICE]]*(1-InputData[[#This Row],[DISCOUNT %]])</f>
        <v>1231.2</v>
      </c>
      <c r="N473" s="8">
        <f>InputData[[#This Row],[Total Selling Value]]-InputData[[#This Row],[Total Buying Value]]</f>
        <v>91.200000000000045</v>
      </c>
      <c r="O473">
        <f>DAY(InputData[[#This Row],[DATE]])</f>
        <v>14</v>
      </c>
      <c r="P473" t="str">
        <f>TEXT(InputData[[#This Row],[DATE]],"mmm")</f>
        <v>Oct</v>
      </c>
      <c r="Q473">
        <f>YEAR(InputData[[#This Row],[DATE]])</f>
        <v>2022</v>
      </c>
    </row>
    <row r="474" spans="1:17" x14ac:dyDescent="0.2">
      <c r="A474" s="3">
        <v>44849</v>
      </c>
      <c r="B474" s="4" t="s">
        <v>37</v>
      </c>
      <c r="C474" s="5">
        <v>10</v>
      </c>
      <c r="D474" s="5" t="s">
        <v>108</v>
      </c>
      <c r="E474" s="5" t="s">
        <v>107</v>
      </c>
      <c r="F474" s="6">
        <v>0</v>
      </c>
      <c r="G474" t="str">
        <f>VLOOKUP(InputData[[#This Row],[PRODUCT ID]],MasterData[],2)</f>
        <v>Product15</v>
      </c>
      <c r="H474" t="str">
        <f>VLOOKUP(InputData[[#This Row],[PRODUCT ID]],MasterData[],3)</f>
        <v>Category02</v>
      </c>
      <c r="I474" t="str">
        <f>VLOOKUP(InputData[[#This Row],[PRODUCT ID]],MasterData[],4)</f>
        <v>No.</v>
      </c>
      <c r="J474" s="8">
        <f>VLOOKUP(InputData[[#This Row],[PRODUCT ID]],MasterData[],5)</f>
        <v>12</v>
      </c>
      <c r="K474" s="8">
        <f>VLOOKUP(InputData[[#This Row],[PRODUCT ID]],MasterData[],6)</f>
        <v>15.719999999999999</v>
      </c>
      <c r="L474" s="8">
        <f>InputData[[#This Row],[QUANTITY]]*InputData[[#This Row],[BUYING PRIZE]]</f>
        <v>120</v>
      </c>
      <c r="M474" s="8">
        <f>InputData[[#This Row],[QUANTITY]]*InputData[[#This Row],[SELLING PRICE]]*(1-InputData[[#This Row],[DISCOUNT %]])</f>
        <v>157.19999999999999</v>
      </c>
      <c r="N474" s="8">
        <f>InputData[[#This Row],[Total Selling Value]]-InputData[[#This Row],[Total Buying Value]]</f>
        <v>37.199999999999989</v>
      </c>
      <c r="O474">
        <f>DAY(InputData[[#This Row],[DATE]])</f>
        <v>15</v>
      </c>
      <c r="P474" t="str">
        <f>TEXT(InputData[[#This Row],[DATE]],"mmm")</f>
        <v>Oct</v>
      </c>
      <c r="Q474">
        <f>YEAR(InputData[[#This Row],[DATE]])</f>
        <v>2022</v>
      </c>
    </row>
    <row r="475" spans="1:17" x14ac:dyDescent="0.2">
      <c r="A475" s="3">
        <v>44850</v>
      </c>
      <c r="B475" s="4" t="s">
        <v>81</v>
      </c>
      <c r="C475" s="5">
        <v>3</v>
      </c>
      <c r="D475" s="5" t="s">
        <v>106</v>
      </c>
      <c r="E475" s="5" t="s">
        <v>106</v>
      </c>
      <c r="F475" s="6">
        <v>0</v>
      </c>
      <c r="G475" t="str">
        <f>VLOOKUP(InputData[[#This Row],[PRODUCT ID]],MasterData[],2)</f>
        <v>Product36</v>
      </c>
      <c r="H475" t="str">
        <f>VLOOKUP(InputData[[#This Row],[PRODUCT ID]],MasterData[],3)</f>
        <v>Category04</v>
      </c>
      <c r="I475" t="str">
        <f>VLOOKUP(InputData[[#This Row],[PRODUCT ID]],MasterData[],4)</f>
        <v>Kg</v>
      </c>
      <c r="J475" s="8">
        <f>VLOOKUP(InputData[[#This Row],[PRODUCT ID]],MasterData[],5)</f>
        <v>90</v>
      </c>
      <c r="K475" s="8">
        <f>VLOOKUP(InputData[[#This Row],[PRODUCT ID]],MasterData[],6)</f>
        <v>96.3</v>
      </c>
      <c r="L475" s="8">
        <f>InputData[[#This Row],[QUANTITY]]*InputData[[#This Row],[BUYING PRIZE]]</f>
        <v>270</v>
      </c>
      <c r="M475" s="8">
        <f>InputData[[#This Row],[QUANTITY]]*InputData[[#This Row],[SELLING PRICE]]*(1-InputData[[#This Row],[DISCOUNT %]])</f>
        <v>288.89999999999998</v>
      </c>
      <c r="N475" s="8">
        <f>InputData[[#This Row],[Total Selling Value]]-InputData[[#This Row],[Total Buying Value]]</f>
        <v>18.899999999999977</v>
      </c>
      <c r="O475">
        <f>DAY(InputData[[#This Row],[DATE]])</f>
        <v>16</v>
      </c>
      <c r="P475" t="str">
        <f>TEXT(InputData[[#This Row],[DATE]],"mmm")</f>
        <v>Oct</v>
      </c>
      <c r="Q475">
        <f>YEAR(InputData[[#This Row],[DATE]])</f>
        <v>2022</v>
      </c>
    </row>
    <row r="476" spans="1:17" x14ac:dyDescent="0.2">
      <c r="A476" s="3">
        <v>44857</v>
      </c>
      <c r="B476" s="4" t="s">
        <v>56</v>
      </c>
      <c r="C476" s="5">
        <v>14</v>
      </c>
      <c r="D476" s="5" t="s">
        <v>106</v>
      </c>
      <c r="E476" s="5" t="s">
        <v>107</v>
      </c>
      <c r="F476" s="6">
        <v>0</v>
      </c>
      <c r="G476" t="str">
        <f>VLOOKUP(InputData[[#This Row],[PRODUCT ID]],MasterData[],2)</f>
        <v>Product24</v>
      </c>
      <c r="H476" t="str">
        <f>VLOOKUP(InputData[[#This Row],[PRODUCT ID]],MasterData[],3)</f>
        <v>Category03</v>
      </c>
      <c r="I476" t="str">
        <f>VLOOKUP(InputData[[#This Row],[PRODUCT ID]],MasterData[],4)</f>
        <v>Ft</v>
      </c>
      <c r="J476" s="8">
        <f>VLOOKUP(InputData[[#This Row],[PRODUCT ID]],MasterData[],5)</f>
        <v>144</v>
      </c>
      <c r="K476" s="8">
        <f>VLOOKUP(InputData[[#This Row],[PRODUCT ID]],MasterData[],6)</f>
        <v>156.96</v>
      </c>
      <c r="L476" s="8">
        <f>InputData[[#This Row],[QUANTITY]]*InputData[[#This Row],[BUYING PRIZE]]</f>
        <v>2016</v>
      </c>
      <c r="M476" s="8">
        <f>InputData[[#This Row],[QUANTITY]]*InputData[[#This Row],[SELLING PRICE]]*(1-InputData[[#This Row],[DISCOUNT %]])</f>
        <v>2197.44</v>
      </c>
      <c r="N476" s="8">
        <f>InputData[[#This Row],[Total Selling Value]]-InputData[[#This Row],[Total Buying Value]]</f>
        <v>181.44000000000005</v>
      </c>
      <c r="O476">
        <f>DAY(InputData[[#This Row],[DATE]])</f>
        <v>23</v>
      </c>
      <c r="P476" t="str">
        <f>TEXT(InputData[[#This Row],[DATE]],"mmm")</f>
        <v>Oct</v>
      </c>
      <c r="Q476">
        <f>YEAR(InputData[[#This Row],[DATE]])</f>
        <v>2022</v>
      </c>
    </row>
    <row r="477" spans="1:17" x14ac:dyDescent="0.2">
      <c r="A477" s="3">
        <v>44864</v>
      </c>
      <c r="B477" s="4" t="s">
        <v>94</v>
      </c>
      <c r="C477" s="5">
        <v>3</v>
      </c>
      <c r="D477" s="5" t="s">
        <v>108</v>
      </c>
      <c r="E477" s="5" t="s">
        <v>107</v>
      </c>
      <c r="F477" s="6">
        <v>0</v>
      </c>
      <c r="G477" t="str">
        <f>VLOOKUP(InputData[[#This Row],[PRODUCT ID]],MasterData[],2)</f>
        <v>Product42</v>
      </c>
      <c r="H477" t="str">
        <f>VLOOKUP(InputData[[#This Row],[PRODUCT ID]],MasterData[],3)</f>
        <v>Category05</v>
      </c>
      <c r="I477" t="str">
        <f>VLOOKUP(InputData[[#This Row],[PRODUCT ID]],MasterData[],4)</f>
        <v>Ft</v>
      </c>
      <c r="J477" s="8">
        <f>VLOOKUP(InputData[[#This Row],[PRODUCT ID]],MasterData[],5)</f>
        <v>120</v>
      </c>
      <c r="K477" s="8">
        <f>VLOOKUP(InputData[[#This Row],[PRODUCT ID]],MasterData[],6)</f>
        <v>162</v>
      </c>
      <c r="L477" s="8">
        <f>InputData[[#This Row],[QUANTITY]]*InputData[[#This Row],[BUYING PRIZE]]</f>
        <v>360</v>
      </c>
      <c r="M477" s="8">
        <f>InputData[[#This Row],[QUANTITY]]*InputData[[#This Row],[SELLING PRICE]]*(1-InputData[[#This Row],[DISCOUNT %]])</f>
        <v>486</v>
      </c>
      <c r="N477" s="8">
        <f>InputData[[#This Row],[Total Selling Value]]-InputData[[#This Row],[Total Buying Value]]</f>
        <v>126</v>
      </c>
      <c r="O477">
        <f>DAY(InputData[[#This Row],[DATE]])</f>
        <v>30</v>
      </c>
      <c r="P477" t="str">
        <f>TEXT(InputData[[#This Row],[DATE]],"mmm")</f>
        <v>Oct</v>
      </c>
      <c r="Q477">
        <f>YEAR(InputData[[#This Row],[DATE]])</f>
        <v>2022</v>
      </c>
    </row>
    <row r="478" spans="1:17" x14ac:dyDescent="0.2">
      <c r="A478" s="3">
        <v>44865</v>
      </c>
      <c r="B478" s="4" t="s">
        <v>86</v>
      </c>
      <c r="C478" s="5">
        <v>8</v>
      </c>
      <c r="D478" s="5" t="s">
        <v>108</v>
      </c>
      <c r="E478" s="5" t="s">
        <v>106</v>
      </c>
      <c r="F478" s="6">
        <v>0</v>
      </c>
      <c r="G478" t="str">
        <f>VLOOKUP(InputData[[#This Row],[PRODUCT ID]],MasterData[],2)</f>
        <v>Product38</v>
      </c>
      <c r="H478" t="str">
        <f>VLOOKUP(InputData[[#This Row],[PRODUCT ID]],MasterData[],3)</f>
        <v>Category05</v>
      </c>
      <c r="I478" t="str">
        <f>VLOOKUP(InputData[[#This Row],[PRODUCT ID]],MasterData[],4)</f>
        <v>Kg</v>
      </c>
      <c r="J478" s="8">
        <f>VLOOKUP(InputData[[#This Row],[PRODUCT ID]],MasterData[],5)</f>
        <v>72</v>
      </c>
      <c r="K478" s="8">
        <f>VLOOKUP(InputData[[#This Row],[PRODUCT ID]],MasterData[],6)</f>
        <v>79.92</v>
      </c>
      <c r="L478" s="8">
        <f>InputData[[#This Row],[QUANTITY]]*InputData[[#This Row],[BUYING PRIZE]]</f>
        <v>576</v>
      </c>
      <c r="M478" s="8">
        <f>InputData[[#This Row],[QUANTITY]]*InputData[[#This Row],[SELLING PRICE]]*(1-InputData[[#This Row],[DISCOUNT %]])</f>
        <v>639.36</v>
      </c>
      <c r="N478" s="8">
        <f>InputData[[#This Row],[Total Selling Value]]-InputData[[#This Row],[Total Buying Value]]</f>
        <v>63.360000000000014</v>
      </c>
      <c r="O478">
        <f>DAY(InputData[[#This Row],[DATE]])</f>
        <v>31</v>
      </c>
      <c r="P478" t="str">
        <f>TEXT(InputData[[#This Row],[DATE]],"mmm")</f>
        <v>Oct</v>
      </c>
      <c r="Q478">
        <f>YEAR(InputData[[#This Row],[DATE]])</f>
        <v>2022</v>
      </c>
    </row>
    <row r="479" spans="1:17" x14ac:dyDescent="0.2">
      <c r="A479" s="3">
        <v>44866</v>
      </c>
      <c r="B479" s="4" t="s">
        <v>31</v>
      </c>
      <c r="C479" s="5">
        <v>15</v>
      </c>
      <c r="D479" s="5" t="s">
        <v>105</v>
      </c>
      <c r="E479" s="5" t="s">
        <v>106</v>
      </c>
      <c r="F479" s="6">
        <v>0</v>
      </c>
      <c r="G479" t="str">
        <f>VLOOKUP(InputData[[#This Row],[PRODUCT ID]],MasterData[],2)</f>
        <v>Product12</v>
      </c>
      <c r="H479" t="str">
        <f>VLOOKUP(InputData[[#This Row],[PRODUCT ID]],MasterData[],3)</f>
        <v>Category02</v>
      </c>
      <c r="I479" t="str">
        <f>VLOOKUP(InputData[[#This Row],[PRODUCT ID]],MasterData[],4)</f>
        <v>Kg</v>
      </c>
      <c r="J479" s="8">
        <f>VLOOKUP(InputData[[#This Row],[PRODUCT ID]],MasterData[],5)</f>
        <v>73</v>
      </c>
      <c r="K479" s="8">
        <f>VLOOKUP(InputData[[#This Row],[PRODUCT ID]],MasterData[],6)</f>
        <v>94.17</v>
      </c>
      <c r="L479" s="8">
        <f>InputData[[#This Row],[QUANTITY]]*InputData[[#This Row],[BUYING PRIZE]]</f>
        <v>1095</v>
      </c>
      <c r="M479" s="8">
        <f>InputData[[#This Row],[QUANTITY]]*InputData[[#This Row],[SELLING PRICE]]*(1-InputData[[#This Row],[DISCOUNT %]])</f>
        <v>1412.55</v>
      </c>
      <c r="N479" s="8">
        <f>InputData[[#This Row],[Total Selling Value]]-InputData[[#This Row],[Total Buying Value]]</f>
        <v>317.54999999999995</v>
      </c>
      <c r="O479">
        <f>DAY(InputData[[#This Row],[DATE]])</f>
        <v>1</v>
      </c>
      <c r="P479" t="str">
        <f>TEXT(InputData[[#This Row],[DATE]],"mmm")</f>
        <v>Nov</v>
      </c>
      <c r="Q479">
        <f>YEAR(InputData[[#This Row],[DATE]])</f>
        <v>2022</v>
      </c>
    </row>
    <row r="480" spans="1:17" x14ac:dyDescent="0.2">
      <c r="A480" s="3">
        <v>44867</v>
      </c>
      <c r="B480" s="4" t="s">
        <v>37</v>
      </c>
      <c r="C480" s="5">
        <v>15</v>
      </c>
      <c r="D480" s="5" t="s">
        <v>105</v>
      </c>
      <c r="E480" s="5" t="s">
        <v>107</v>
      </c>
      <c r="F480" s="6">
        <v>0</v>
      </c>
      <c r="G480" t="str">
        <f>VLOOKUP(InputData[[#This Row],[PRODUCT ID]],MasterData[],2)</f>
        <v>Product15</v>
      </c>
      <c r="H480" t="str">
        <f>VLOOKUP(InputData[[#This Row],[PRODUCT ID]],MasterData[],3)</f>
        <v>Category02</v>
      </c>
      <c r="I480" t="str">
        <f>VLOOKUP(InputData[[#This Row],[PRODUCT ID]],MasterData[],4)</f>
        <v>No.</v>
      </c>
      <c r="J480" s="8">
        <f>VLOOKUP(InputData[[#This Row],[PRODUCT ID]],MasterData[],5)</f>
        <v>12</v>
      </c>
      <c r="K480" s="8">
        <f>VLOOKUP(InputData[[#This Row],[PRODUCT ID]],MasterData[],6)</f>
        <v>15.719999999999999</v>
      </c>
      <c r="L480" s="8">
        <f>InputData[[#This Row],[QUANTITY]]*InputData[[#This Row],[BUYING PRIZE]]</f>
        <v>180</v>
      </c>
      <c r="M480" s="8">
        <f>InputData[[#This Row],[QUANTITY]]*InputData[[#This Row],[SELLING PRICE]]*(1-InputData[[#This Row],[DISCOUNT %]])</f>
        <v>235.79999999999998</v>
      </c>
      <c r="N480" s="8">
        <f>InputData[[#This Row],[Total Selling Value]]-InputData[[#This Row],[Total Buying Value]]</f>
        <v>55.799999999999983</v>
      </c>
      <c r="O480">
        <f>DAY(InputData[[#This Row],[DATE]])</f>
        <v>2</v>
      </c>
      <c r="P480" t="str">
        <f>TEXT(InputData[[#This Row],[DATE]],"mmm")</f>
        <v>Nov</v>
      </c>
      <c r="Q480">
        <f>YEAR(InputData[[#This Row],[DATE]])</f>
        <v>2022</v>
      </c>
    </row>
    <row r="481" spans="1:17" x14ac:dyDescent="0.2">
      <c r="A481" s="3">
        <v>44867</v>
      </c>
      <c r="B481" s="4" t="s">
        <v>69</v>
      </c>
      <c r="C481" s="5">
        <v>15</v>
      </c>
      <c r="D481" s="5" t="s">
        <v>108</v>
      </c>
      <c r="E481" s="5" t="s">
        <v>107</v>
      </c>
      <c r="F481" s="6">
        <v>0</v>
      </c>
      <c r="G481" t="str">
        <f>VLOOKUP(InputData[[#This Row],[PRODUCT ID]],MasterData[],2)</f>
        <v>Product30</v>
      </c>
      <c r="H481" t="str">
        <f>VLOOKUP(InputData[[#This Row],[PRODUCT ID]],MasterData[],3)</f>
        <v>Category04</v>
      </c>
      <c r="I481" t="str">
        <f>VLOOKUP(InputData[[#This Row],[PRODUCT ID]],MasterData[],4)</f>
        <v>Ft</v>
      </c>
      <c r="J481" s="8">
        <f>VLOOKUP(InputData[[#This Row],[PRODUCT ID]],MasterData[],5)</f>
        <v>148</v>
      </c>
      <c r="K481" s="8">
        <f>VLOOKUP(InputData[[#This Row],[PRODUCT ID]],MasterData[],6)</f>
        <v>201.28</v>
      </c>
      <c r="L481" s="8">
        <f>InputData[[#This Row],[QUANTITY]]*InputData[[#This Row],[BUYING PRIZE]]</f>
        <v>2220</v>
      </c>
      <c r="M481" s="8">
        <f>InputData[[#This Row],[QUANTITY]]*InputData[[#This Row],[SELLING PRICE]]*(1-InputData[[#This Row],[DISCOUNT %]])</f>
        <v>3019.2</v>
      </c>
      <c r="N481" s="8">
        <f>InputData[[#This Row],[Total Selling Value]]-InputData[[#This Row],[Total Buying Value]]</f>
        <v>799.19999999999982</v>
      </c>
      <c r="O481">
        <f>DAY(InputData[[#This Row],[DATE]])</f>
        <v>2</v>
      </c>
      <c r="P481" t="str">
        <f>TEXT(InputData[[#This Row],[DATE]],"mmm")</f>
        <v>Nov</v>
      </c>
      <c r="Q481">
        <f>YEAR(InputData[[#This Row],[DATE]])</f>
        <v>2022</v>
      </c>
    </row>
    <row r="482" spans="1:17" x14ac:dyDescent="0.2">
      <c r="A482" s="3">
        <v>44867</v>
      </c>
      <c r="B482" s="4" t="s">
        <v>79</v>
      </c>
      <c r="C482" s="5">
        <v>5</v>
      </c>
      <c r="D482" s="5" t="s">
        <v>108</v>
      </c>
      <c r="E482" s="5" t="s">
        <v>107</v>
      </c>
      <c r="F482" s="6">
        <v>0</v>
      </c>
      <c r="G482" t="str">
        <f>VLOOKUP(InputData[[#This Row],[PRODUCT ID]],MasterData[],2)</f>
        <v>Product35</v>
      </c>
      <c r="H482" t="str">
        <f>VLOOKUP(InputData[[#This Row],[PRODUCT ID]],MasterData[],3)</f>
        <v>Category04</v>
      </c>
      <c r="I482" t="str">
        <f>VLOOKUP(InputData[[#This Row],[PRODUCT ID]],MasterData[],4)</f>
        <v>No.</v>
      </c>
      <c r="J482" s="8">
        <f>VLOOKUP(InputData[[#This Row],[PRODUCT ID]],MasterData[],5)</f>
        <v>5</v>
      </c>
      <c r="K482" s="8">
        <f>VLOOKUP(InputData[[#This Row],[PRODUCT ID]],MasterData[],6)</f>
        <v>6.7</v>
      </c>
      <c r="L482" s="8">
        <f>InputData[[#This Row],[QUANTITY]]*InputData[[#This Row],[BUYING PRIZE]]</f>
        <v>25</v>
      </c>
      <c r="M482" s="8">
        <f>InputData[[#This Row],[QUANTITY]]*InputData[[#This Row],[SELLING PRICE]]*(1-InputData[[#This Row],[DISCOUNT %]])</f>
        <v>33.5</v>
      </c>
      <c r="N482" s="8">
        <f>InputData[[#This Row],[Total Selling Value]]-InputData[[#This Row],[Total Buying Value]]</f>
        <v>8.5</v>
      </c>
      <c r="O482">
        <f>DAY(InputData[[#This Row],[DATE]])</f>
        <v>2</v>
      </c>
      <c r="P482" t="str">
        <f>TEXT(InputData[[#This Row],[DATE]],"mmm")</f>
        <v>Nov</v>
      </c>
      <c r="Q482">
        <f>YEAR(InputData[[#This Row],[DATE]])</f>
        <v>2022</v>
      </c>
    </row>
    <row r="483" spans="1:17" x14ac:dyDescent="0.2">
      <c r="A483" s="3">
        <v>44868</v>
      </c>
      <c r="B483" s="4" t="s">
        <v>47</v>
      </c>
      <c r="C483" s="5">
        <v>11</v>
      </c>
      <c r="D483" s="5" t="s">
        <v>106</v>
      </c>
      <c r="E483" s="5" t="s">
        <v>106</v>
      </c>
      <c r="F483" s="6">
        <v>0</v>
      </c>
      <c r="G483" t="str">
        <f>VLOOKUP(InputData[[#This Row],[PRODUCT ID]],MasterData[],2)</f>
        <v>Product20</v>
      </c>
      <c r="H483" t="str">
        <f>VLOOKUP(InputData[[#This Row],[PRODUCT ID]],MasterData[],3)</f>
        <v>Category03</v>
      </c>
      <c r="I483" t="str">
        <f>VLOOKUP(InputData[[#This Row],[PRODUCT ID]],MasterData[],4)</f>
        <v>Lt</v>
      </c>
      <c r="J483" s="8">
        <f>VLOOKUP(InputData[[#This Row],[PRODUCT ID]],MasterData[],5)</f>
        <v>61</v>
      </c>
      <c r="K483" s="8">
        <f>VLOOKUP(InputData[[#This Row],[PRODUCT ID]],MasterData[],6)</f>
        <v>76.25</v>
      </c>
      <c r="L483" s="8">
        <f>InputData[[#This Row],[QUANTITY]]*InputData[[#This Row],[BUYING PRIZE]]</f>
        <v>671</v>
      </c>
      <c r="M483" s="8">
        <f>InputData[[#This Row],[QUANTITY]]*InputData[[#This Row],[SELLING PRICE]]*(1-InputData[[#This Row],[DISCOUNT %]])</f>
        <v>838.75</v>
      </c>
      <c r="N483" s="8">
        <f>InputData[[#This Row],[Total Selling Value]]-InputData[[#This Row],[Total Buying Value]]</f>
        <v>167.75</v>
      </c>
      <c r="O483">
        <f>DAY(InputData[[#This Row],[DATE]])</f>
        <v>3</v>
      </c>
      <c r="P483" t="str">
        <f>TEXT(InputData[[#This Row],[DATE]],"mmm")</f>
        <v>Nov</v>
      </c>
      <c r="Q483">
        <f>YEAR(InputData[[#This Row],[DATE]])</f>
        <v>2022</v>
      </c>
    </row>
    <row r="484" spans="1:17" x14ac:dyDescent="0.2">
      <c r="A484" s="3">
        <v>44869</v>
      </c>
      <c r="B484" s="4" t="s">
        <v>22</v>
      </c>
      <c r="C484" s="5">
        <v>10</v>
      </c>
      <c r="D484" s="5" t="s">
        <v>108</v>
      </c>
      <c r="E484" s="5" t="s">
        <v>106</v>
      </c>
      <c r="F484" s="6">
        <v>0</v>
      </c>
      <c r="G484" t="str">
        <f>VLOOKUP(InputData[[#This Row],[PRODUCT ID]],MasterData[],2)</f>
        <v>Product08</v>
      </c>
      <c r="H484" t="str">
        <f>VLOOKUP(InputData[[#This Row],[PRODUCT ID]],MasterData[],3)</f>
        <v>Category01</v>
      </c>
      <c r="I484" t="str">
        <f>VLOOKUP(InputData[[#This Row],[PRODUCT ID]],MasterData[],4)</f>
        <v>Kg</v>
      </c>
      <c r="J484" s="8">
        <f>VLOOKUP(InputData[[#This Row],[PRODUCT ID]],MasterData[],5)</f>
        <v>83</v>
      </c>
      <c r="K484" s="8">
        <f>VLOOKUP(InputData[[#This Row],[PRODUCT ID]],MasterData[],6)</f>
        <v>94.62</v>
      </c>
      <c r="L484" s="8">
        <f>InputData[[#This Row],[QUANTITY]]*InputData[[#This Row],[BUYING PRIZE]]</f>
        <v>830</v>
      </c>
      <c r="M484" s="8">
        <f>InputData[[#This Row],[QUANTITY]]*InputData[[#This Row],[SELLING PRICE]]*(1-InputData[[#This Row],[DISCOUNT %]])</f>
        <v>946.2</v>
      </c>
      <c r="N484" s="8">
        <f>InputData[[#This Row],[Total Selling Value]]-InputData[[#This Row],[Total Buying Value]]</f>
        <v>116.20000000000005</v>
      </c>
      <c r="O484">
        <f>DAY(InputData[[#This Row],[DATE]])</f>
        <v>4</v>
      </c>
      <c r="P484" t="str">
        <f>TEXT(InputData[[#This Row],[DATE]],"mmm")</f>
        <v>Nov</v>
      </c>
      <c r="Q484">
        <f>YEAR(InputData[[#This Row],[DATE]])</f>
        <v>2022</v>
      </c>
    </row>
    <row r="485" spans="1:17" x14ac:dyDescent="0.2">
      <c r="A485" s="3">
        <v>44870</v>
      </c>
      <c r="B485" s="4" t="s">
        <v>45</v>
      </c>
      <c r="C485" s="5">
        <v>15</v>
      </c>
      <c r="D485" s="5" t="s">
        <v>108</v>
      </c>
      <c r="E485" s="5" t="s">
        <v>107</v>
      </c>
      <c r="F485" s="6">
        <v>0</v>
      </c>
      <c r="G485" t="str">
        <f>VLOOKUP(InputData[[#This Row],[PRODUCT ID]],MasterData[],2)</f>
        <v>Product19</v>
      </c>
      <c r="H485" t="str">
        <f>VLOOKUP(InputData[[#This Row],[PRODUCT ID]],MasterData[],3)</f>
        <v>Category02</v>
      </c>
      <c r="I485" t="str">
        <f>VLOOKUP(InputData[[#This Row],[PRODUCT ID]],MasterData[],4)</f>
        <v>Ft</v>
      </c>
      <c r="J485" s="8">
        <f>VLOOKUP(InputData[[#This Row],[PRODUCT ID]],MasterData[],5)</f>
        <v>150</v>
      </c>
      <c r="K485" s="8">
        <f>VLOOKUP(InputData[[#This Row],[PRODUCT ID]],MasterData[],6)</f>
        <v>210</v>
      </c>
      <c r="L485" s="8">
        <f>InputData[[#This Row],[QUANTITY]]*InputData[[#This Row],[BUYING PRIZE]]</f>
        <v>2250</v>
      </c>
      <c r="M485" s="8">
        <f>InputData[[#This Row],[QUANTITY]]*InputData[[#This Row],[SELLING PRICE]]*(1-InputData[[#This Row],[DISCOUNT %]])</f>
        <v>3150</v>
      </c>
      <c r="N485" s="8">
        <f>InputData[[#This Row],[Total Selling Value]]-InputData[[#This Row],[Total Buying Value]]</f>
        <v>900</v>
      </c>
      <c r="O485">
        <f>DAY(InputData[[#This Row],[DATE]])</f>
        <v>5</v>
      </c>
      <c r="P485" t="str">
        <f>TEXT(InputData[[#This Row],[DATE]],"mmm")</f>
        <v>Nov</v>
      </c>
      <c r="Q485">
        <f>YEAR(InputData[[#This Row],[DATE]])</f>
        <v>2022</v>
      </c>
    </row>
    <row r="486" spans="1:17" x14ac:dyDescent="0.2">
      <c r="A486" s="3">
        <v>44871</v>
      </c>
      <c r="B486" s="4" t="s">
        <v>96</v>
      </c>
      <c r="C486" s="5">
        <v>13</v>
      </c>
      <c r="D486" s="5" t="s">
        <v>108</v>
      </c>
      <c r="E486" s="5" t="s">
        <v>107</v>
      </c>
      <c r="F486" s="6">
        <v>0</v>
      </c>
      <c r="G486" t="str">
        <f>VLOOKUP(InputData[[#This Row],[PRODUCT ID]],MasterData[],2)</f>
        <v>Product43</v>
      </c>
      <c r="H486" t="str">
        <f>VLOOKUP(InputData[[#This Row],[PRODUCT ID]],MasterData[],3)</f>
        <v>Category05</v>
      </c>
      <c r="I486" t="str">
        <f>VLOOKUP(InputData[[#This Row],[PRODUCT ID]],MasterData[],4)</f>
        <v>Kg</v>
      </c>
      <c r="J486" s="8">
        <f>VLOOKUP(InputData[[#This Row],[PRODUCT ID]],MasterData[],5)</f>
        <v>67</v>
      </c>
      <c r="K486" s="8">
        <f>VLOOKUP(InputData[[#This Row],[PRODUCT ID]],MasterData[],6)</f>
        <v>83.08</v>
      </c>
      <c r="L486" s="8">
        <f>InputData[[#This Row],[QUANTITY]]*InputData[[#This Row],[BUYING PRIZE]]</f>
        <v>871</v>
      </c>
      <c r="M486" s="8">
        <f>InputData[[#This Row],[QUANTITY]]*InputData[[#This Row],[SELLING PRICE]]*(1-InputData[[#This Row],[DISCOUNT %]])</f>
        <v>1080.04</v>
      </c>
      <c r="N486" s="8">
        <f>InputData[[#This Row],[Total Selling Value]]-InputData[[#This Row],[Total Buying Value]]</f>
        <v>209.03999999999996</v>
      </c>
      <c r="O486">
        <f>DAY(InputData[[#This Row],[DATE]])</f>
        <v>6</v>
      </c>
      <c r="P486" t="str">
        <f>TEXT(InputData[[#This Row],[DATE]],"mmm")</f>
        <v>Nov</v>
      </c>
      <c r="Q486">
        <f>YEAR(InputData[[#This Row],[DATE]])</f>
        <v>2022</v>
      </c>
    </row>
    <row r="487" spans="1:17" x14ac:dyDescent="0.2">
      <c r="A487" s="3">
        <v>44871</v>
      </c>
      <c r="B487" s="4" t="s">
        <v>37</v>
      </c>
      <c r="C487" s="5">
        <v>13</v>
      </c>
      <c r="D487" s="5" t="s">
        <v>106</v>
      </c>
      <c r="E487" s="5" t="s">
        <v>106</v>
      </c>
      <c r="F487" s="6">
        <v>0</v>
      </c>
      <c r="G487" t="str">
        <f>VLOOKUP(InputData[[#This Row],[PRODUCT ID]],MasterData[],2)</f>
        <v>Product15</v>
      </c>
      <c r="H487" t="str">
        <f>VLOOKUP(InputData[[#This Row],[PRODUCT ID]],MasterData[],3)</f>
        <v>Category02</v>
      </c>
      <c r="I487" t="str">
        <f>VLOOKUP(InputData[[#This Row],[PRODUCT ID]],MasterData[],4)</f>
        <v>No.</v>
      </c>
      <c r="J487" s="8">
        <f>VLOOKUP(InputData[[#This Row],[PRODUCT ID]],MasterData[],5)</f>
        <v>12</v>
      </c>
      <c r="K487" s="8">
        <f>VLOOKUP(InputData[[#This Row],[PRODUCT ID]],MasterData[],6)</f>
        <v>15.719999999999999</v>
      </c>
      <c r="L487" s="8">
        <f>InputData[[#This Row],[QUANTITY]]*InputData[[#This Row],[BUYING PRIZE]]</f>
        <v>156</v>
      </c>
      <c r="M487" s="8">
        <f>InputData[[#This Row],[QUANTITY]]*InputData[[#This Row],[SELLING PRICE]]*(1-InputData[[#This Row],[DISCOUNT %]])</f>
        <v>204.35999999999999</v>
      </c>
      <c r="N487" s="8">
        <f>InputData[[#This Row],[Total Selling Value]]-InputData[[#This Row],[Total Buying Value]]</f>
        <v>48.359999999999985</v>
      </c>
      <c r="O487">
        <f>DAY(InputData[[#This Row],[DATE]])</f>
        <v>6</v>
      </c>
      <c r="P487" t="str">
        <f>TEXT(InputData[[#This Row],[DATE]],"mmm")</f>
        <v>Nov</v>
      </c>
      <c r="Q487">
        <f>YEAR(InputData[[#This Row],[DATE]])</f>
        <v>2022</v>
      </c>
    </row>
    <row r="488" spans="1:17" x14ac:dyDescent="0.2">
      <c r="A488" s="3">
        <v>44871</v>
      </c>
      <c r="B488" s="4" t="s">
        <v>94</v>
      </c>
      <c r="C488" s="5">
        <v>13</v>
      </c>
      <c r="D488" s="5" t="s">
        <v>108</v>
      </c>
      <c r="E488" s="5" t="s">
        <v>107</v>
      </c>
      <c r="F488" s="6">
        <v>0</v>
      </c>
      <c r="G488" t="str">
        <f>VLOOKUP(InputData[[#This Row],[PRODUCT ID]],MasterData[],2)</f>
        <v>Product42</v>
      </c>
      <c r="H488" t="str">
        <f>VLOOKUP(InputData[[#This Row],[PRODUCT ID]],MasterData[],3)</f>
        <v>Category05</v>
      </c>
      <c r="I488" t="str">
        <f>VLOOKUP(InputData[[#This Row],[PRODUCT ID]],MasterData[],4)</f>
        <v>Ft</v>
      </c>
      <c r="J488" s="8">
        <f>VLOOKUP(InputData[[#This Row],[PRODUCT ID]],MasterData[],5)</f>
        <v>120</v>
      </c>
      <c r="K488" s="8">
        <f>VLOOKUP(InputData[[#This Row],[PRODUCT ID]],MasterData[],6)</f>
        <v>162</v>
      </c>
      <c r="L488" s="8">
        <f>InputData[[#This Row],[QUANTITY]]*InputData[[#This Row],[BUYING PRIZE]]</f>
        <v>1560</v>
      </c>
      <c r="M488" s="8">
        <f>InputData[[#This Row],[QUANTITY]]*InputData[[#This Row],[SELLING PRICE]]*(1-InputData[[#This Row],[DISCOUNT %]])</f>
        <v>2106</v>
      </c>
      <c r="N488" s="8">
        <f>InputData[[#This Row],[Total Selling Value]]-InputData[[#This Row],[Total Buying Value]]</f>
        <v>546</v>
      </c>
      <c r="O488">
        <f>DAY(InputData[[#This Row],[DATE]])</f>
        <v>6</v>
      </c>
      <c r="P488" t="str">
        <f>TEXT(InputData[[#This Row],[DATE]],"mmm")</f>
        <v>Nov</v>
      </c>
      <c r="Q488">
        <f>YEAR(InputData[[#This Row],[DATE]])</f>
        <v>2022</v>
      </c>
    </row>
    <row r="489" spans="1:17" x14ac:dyDescent="0.2">
      <c r="A489" s="3">
        <v>44872</v>
      </c>
      <c r="B489" s="4" t="s">
        <v>90</v>
      </c>
      <c r="C489" s="5">
        <v>13</v>
      </c>
      <c r="D489" s="5" t="s">
        <v>106</v>
      </c>
      <c r="E489" s="5" t="s">
        <v>107</v>
      </c>
      <c r="F489" s="6">
        <v>0</v>
      </c>
      <c r="G489" t="str">
        <f>VLOOKUP(InputData[[#This Row],[PRODUCT ID]],MasterData[],2)</f>
        <v>Product40</v>
      </c>
      <c r="H489" t="str">
        <f>VLOOKUP(InputData[[#This Row],[PRODUCT ID]],MasterData[],3)</f>
        <v>Category05</v>
      </c>
      <c r="I489" t="str">
        <f>VLOOKUP(InputData[[#This Row],[PRODUCT ID]],MasterData[],4)</f>
        <v>Kg</v>
      </c>
      <c r="J489" s="8">
        <f>VLOOKUP(InputData[[#This Row],[PRODUCT ID]],MasterData[],5)</f>
        <v>90</v>
      </c>
      <c r="K489" s="8">
        <f>VLOOKUP(InputData[[#This Row],[PRODUCT ID]],MasterData[],6)</f>
        <v>115.2</v>
      </c>
      <c r="L489" s="8">
        <f>InputData[[#This Row],[QUANTITY]]*InputData[[#This Row],[BUYING PRIZE]]</f>
        <v>1170</v>
      </c>
      <c r="M489" s="8">
        <f>InputData[[#This Row],[QUANTITY]]*InputData[[#This Row],[SELLING PRICE]]*(1-InputData[[#This Row],[DISCOUNT %]])</f>
        <v>1497.6000000000001</v>
      </c>
      <c r="N489" s="8">
        <f>InputData[[#This Row],[Total Selling Value]]-InputData[[#This Row],[Total Buying Value]]</f>
        <v>327.60000000000014</v>
      </c>
      <c r="O489">
        <f>DAY(InputData[[#This Row],[DATE]])</f>
        <v>7</v>
      </c>
      <c r="P489" t="str">
        <f>TEXT(InputData[[#This Row],[DATE]],"mmm")</f>
        <v>Nov</v>
      </c>
      <c r="Q489">
        <f>YEAR(InputData[[#This Row],[DATE]])</f>
        <v>2022</v>
      </c>
    </row>
    <row r="490" spans="1:17" x14ac:dyDescent="0.2">
      <c r="A490" s="3">
        <v>44873</v>
      </c>
      <c r="B490" s="4" t="s">
        <v>81</v>
      </c>
      <c r="C490" s="5">
        <v>11</v>
      </c>
      <c r="D490" s="5" t="s">
        <v>105</v>
      </c>
      <c r="E490" s="5" t="s">
        <v>107</v>
      </c>
      <c r="F490" s="6">
        <v>0</v>
      </c>
      <c r="G490" t="str">
        <f>VLOOKUP(InputData[[#This Row],[PRODUCT ID]],MasterData[],2)</f>
        <v>Product36</v>
      </c>
      <c r="H490" t="str">
        <f>VLOOKUP(InputData[[#This Row],[PRODUCT ID]],MasterData[],3)</f>
        <v>Category04</v>
      </c>
      <c r="I490" t="str">
        <f>VLOOKUP(InputData[[#This Row],[PRODUCT ID]],MasterData[],4)</f>
        <v>Kg</v>
      </c>
      <c r="J490" s="8">
        <f>VLOOKUP(InputData[[#This Row],[PRODUCT ID]],MasterData[],5)</f>
        <v>90</v>
      </c>
      <c r="K490" s="8">
        <f>VLOOKUP(InputData[[#This Row],[PRODUCT ID]],MasterData[],6)</f>
        <v>96.3</v>
      </c>
      <c r="L490" s="8">
        <f>InputData[[#This Row],[QUANTITY]]*InputData[[#This Row],[BUYING PRIZE]]</f>
        <v>990</v>
      </c>
      <c r="M490" s="8">
        <f>InputData[[#This Row],[QUANTITY]]*InputData[[#This Row],[SELLING PRICE]]*(1-InputData[[#This Row],[DISCOUNT %]])</f>
        <v>1059.3</v>
      </c>
      <c r="N490" s="8">
        <f>InputData[[#This Row],[Total Selling Value]]-InputData[[#This Row],[Total Buying Value]]</f>
        <v>69.299999999999955</v>
      </c>
      <c r="O490">
        <f>DAY(InputData[[#This Row],[DATE]])</f>
        <v>8</v>
      </c>
      <c r="P490" t="str">
        <f>TEXT(InputData[[#This Row],[DATE]],"mmm")</f>
        <v>Nov</v>
      </c>
      <c r="Q490">
        <f>YEAR(InputData[[#This Row],[DATE]])</f>
        <v>2022</v>
      </c>
    </row>
    <row r="491" spans="1:17" x14ac:dyDescent="0.2">
      <c r="A491" s="3">
        <v>44873</v>
      </c>
      <c r="B491" s="4" t="s">
        <v>45</v>
      </c>
      <c r="C491" s="5">
        <v>10</v>
      </c>
      <c r="D491" s="5" t="s">
        <v>105</v>
      </c>
      <c r="E491" s="5" t="s">
        <v>106</v>
      </c>
      <c r="F491" s="6">
        <v>0</v>
      </c>
      <c r="G491" t="str">
        <f>VLOOKUP(InputData[[#This Row],[PRODUCT ID]],MasterData[],2)</f>
        <v>Product19</v>
      </c>
      <c r="H491" t="str">
        <f>VLOOKUP(InputData[[#This Row],[PRODUCT ID]],MasterData[],3)</f>
        <v>Category02</v>
      </c>
      <c r="I491" t="str">
        <f>VLOOKUP(InputData[[#This Row],[PRODUCT ID]],MasterData[],4)</f>
        <v>Ft</v>
      </c>
      <c r="J491" s="8">
        <f>VLOOKUP(InputData[[#This Row],[PRODUCT ID]],MasterData[],5)</f>
        <v>150</v>
      </c>
      <c r="K491" s="8">
        <f>VLOOKUP(InputData[[#This Row],[PRODUCT ID]],MasterData[],6)</f>
        <v>210</v>
      </c>
      <c r="L491" s="8">
        <f>InputData[[#This Row],[QUANTITY]]*InputData[[#This Row],[BUYING PRIZE]]</f>
        <v>1500</v>
      </c>
      <c r="M491" s="8">
        <f>InputData[[#This Row],[QUANTITY]]*InputData[[#This Row],[SELLING PRICE]]*(1-InputData[[#This Row],[DISCOUNT %]])</f>
        <v>2100</v>
      </c>
      <c r="N491" s="8">
        <f>InputData[[#This Row],[Total Selling Value]]-InputData[[#This Row],[Total Buying Value]]</f>
        <v>600</v>
      </c>
      <c r="O491">
        <f>DAY(InputData[[#This Row],[DATE]])</f>
        <v>8</v>
      </c>
      <c r="P491" t="str">
        <f>TEXT(InputData[[#This Row],[DATE]],"mmm")</f>
        <v>Nov</v>
      </c>
      <c r="Q491">
        <f>YEAR(InputData[[#This Row],[DATE]])</f>
        <v>2022</v>
      </c>
    </row>
    <row r="492" spans="1:17" x14ac:dyDescent="0.2">
      <c r="A492" s="3">
        <v>44874</v>
      </c>
      <c r="B492" s="4" t="s">
        <v>63</v>
      </c>
      <c r="C492" s="5">
        <v>8</v>
      </c>
      <c r="D492" s="5" t="s">
        <v>106</v>
      </c>
      <c r="E492" s="5" t="s">
        <v>107</v>
      </c>
      <c r="F492" s="6">
        <v>0</v>
      </c>
      <c r="G492" t="str">
        <f>VLOOKUP(InputData[[#This Row],[PRODUCT ID]],MasterData[],2)</f>
        <v>Product27</v>
      </c>
      <c r="H492" t="str">
        <f>VLOOKUP(InputData[[#This Row],[PRODUCT ID]],MasterData[],3)</f>
        <v>Category04</v>
      </c>
      <c r="I492" t="str">
        <f>VLOOKUP(InputData[[#This Row],[PRODUCT ID]],MasterData[],4)</f>
        <v>Lt</v>
      </c>
      <c r="J492" s="8">
        <f>VLOOKUP(InputData[[#This Row],[PRODUCT ID]],MasterData[],5)</f>
        <v>48</v>
      </c>
      <c r="K492" s="8">
        <f>VLOOKUP(InputData[[#This Row],[PRODUCT ID]],MasterData[],6)</f>
        <v>57.120000000000005</v>
      </c>
      <c r="L492" s="8">
        <f>InputData[[#This Row],[QUANTITY]]*InputData[[#This Row],[BUYING PRIZE]]</f>
        <v>384</v>
      </c>
      <c r="M492" s="8">
        <f>InputData[[#This Row],[QUANTITY]]*InputData[[#This Row],[SELLING PRICE]]*(1-InputData[[#This Row],[DISCOUNT %]])</f>
        <v>456.96000000000004</v>
      </c>
      <c r="N492" s="8">
        <f>InputData[[#This Row],[Total Selling Value]]-InputData[[#This Row],[Total Buying Value]]</f>
        <v>72.960000000000036</v>
      </c>
      <c r="O492">
        <f>DAY(InputData[[#This Row],[DATE]])</f>
        <v>9</v>
      </c>
      <c r="P492" t="str">
        <f>TEXT(InputData[[#This Row],[DATE]],"mmm")</f>
        <v>Nov</v>
      </c>
      <c r="Q492">
        <f>YEAR(InputData[[#This Row],[DATE]])</f>
        <v>2022</v>
      </c>
    </row>
    <row r="493" spans="1:17" x14ac:dyDescent="0.2">
      <c r="A493" s="3">
        <v>44875</v>
      </c>
      <c r="B493" s="4" t="s">
        <v>43</v>
      </c>
      <c r="C493" s="5">
        <v>7</v>
      </c>
      <c r="D493" s="5" t="s">
        <v>108</v>
      </c>
      <c r="E493" s="5" t="s">
        <v>106</v>
      </c>
      <c r="F493" s="6">
        <v>0</v>
      </c>
      <c r="G493" t="str">
        <f>VLOOKUP(InputData[[#This Row],[PRODUCT ID]],MasterData[],2)</f>
        <v>Product18</v>
      </c>
      <c r="H493" t="str">
        <f>VLOOKUP(InputData[[#This Row],[PRODUCT ID]],MasterData[],3)</f>
        <v>Category02</v>
      </c>
      <c r="I493" t="str">
        <f>VLOOKUP(InputData[[#This Row],[PRODUCT ID]],MasterData[],4)</f>
        <v>No.</v>
      </c>
      <c r="J493" s="8">
        <f>VLOOKUP(InputData[[#This Row],[PRODUCT ID]],MasterData[],5)</f>
        <v>37</v>
      </c>
      <c r="K493" s="8">
        <f>VLOOKUP(InputData[[#This Row],[PRODUCT ID]],MasterData[],6)</f>
        <v>49.21</v>
      </c>
      <c r="L493" s="8">
        <f>InputData[[#This Row],[QUANTITY]]*InputData[[#This Row],[BUYING PRIZE]]</f>
        <v>259</v>
      </c>
      <c r="M493" s="8">
        <f>InputData[[#This Row],[QUANTITY]]*InputData[[#This Row],[SELLING PRICE]]*(1-InputData[[#This Row],[DISCOUNT %]])</f>
        <v>344.47</v>
      </c>
      <c r="N493" s="8">
        <f>InputData[[#This Row],[Total Selling Value]]-InputData[[#This Row],[Total Buying Value]]</f>
        <v>85.470000000000027</v>
      </c>
      <c r="O493">
        <f>DAY(InputData[[#This Row],[DATE]])</f>
        <v>10</v>
      </c>
      <c r="P493" t="str">
        <f>TEXT(InputData[[#This Row],[DATE]],"mmm")</f>
        <v>Nov</v>
      </c>
      <c r="Q493">
        <f>YEAR(InputData[[#This Row],[DATE]])</f>
        <v>2022</v>
      </c>
    </row>
    <row r="494" spans="1:17" x14ac:dyDescent="0.2">
      <c r="A494" s="3">
        <v>44878</v>
      </c>
      <c r="B494" s="4" t="s">
        <v>63</v>
      </c>
      <c r="C494" s="5">
        <v>10</v>
      </c>
      <c r="D494" s="5" t="s">
        <v>105</v>
      </c>
      <c r="E494" s="5" t="s">
        <v>107</v>
      </c>
      <c r="F494" s="6">
        <v>0</v>
      </c>
      <c r="G494" t="str">
        <f>VLOOKUP(InputData[[#This Row],[PRODUCT ID]],MasterData[],2)</f>
        <v>Product27</v>
      </c>
      <c r="H494" t="str">
        <f>VLOOKUP(InputData[[#This Row],[PRODUCT ID]],MasterData[],3)</f>
        <v>Category04</v>
      </c>
      <c r="I494" t="str">
        <f>VLOOKUP(InputData[[#This Row],[PRODUCT ID]],MasterData[],4)</f>
        <v>Lt</v>
      </c>
      <c r="J494" s="8">
        <f>VLOOKUP(InputData[[#This Row],[PRODUCT ID]],MasterData[],5)</f>
        <v>48</v>
      </c>
      <c r="K494" s="8">
        <f>VLOOKUP(InputData[[#This Row],[PRODUCT ID]],MasterData[],6)</f>
        <v>57.120000000000005</v>
      </c>
      <c r="L494" s="8">
        <f>InputData[[#This Row],[QUANTITY]]*InputData[[#This Row],[BUYING PRIZE]]</f>
        <v>480</v>
      </c>
      <c r="M494" s="8">
        <f>InputData[[#This Row],[QUANTITY]]*InputData[[#This Row],[SELLING PRICE]]*(1-InputData[[#This Row],[DISCOUNT %]])</f>
        <v>571.20000000000005</v>
      </c>
      <c r="N494" s="8">
        <f>InputData[[#This Row],[Total Selling Value]]-InputData[[#This Row],[Total Buying Value]]</f>
        <v>91.200000000000045</v>
      </c>
      <c r="O494">
        <f>DAY(InputData[[#This Row],[DATE]])</f>
        <v>13</v>
      </c>
      <c r="P494" t="str">
        <f>TEXT(InputData[[#This Row],[DATE]],"mmm")</f>
        <v>Nov</v>
      </c>
      <c r="Q494">
        <f>YEAR(InputData[[#This Row],[DATE]])</f>
        <v>2022</v>
      </c>
    </row>
    <row r="495" spans="1:17" x14ac:dyDescent="0.2">
      <c r="A495" s="3">
        <v>44879</v>
      </c>
      <c r="B495" s="4" t="s">
        <v>10</v>
      </c>
      <c r="C495" s="5">
        <v>1</v>
      </c>
      <c r="D495" s="5" t="s">
        <v>108</v>
      </c>
      <c r="E495" s="5" t="s">
        <v>107</v>
      </c>
      <c r="F495" s="6">
        <v>0</v>
      </c>
      <c r="G495" t="str">
        <f>VLOOKUP(InputData[[#This Row],[PRODUCT ID]],MasterData[],2)</f>
        <v>Product02</v>
      </c>
      <c r="H495" t="str">
        <f>VLOOKUP(InputData[[#This Row],[PRODUCT ID]],MasterData[],3)</f>
        <v>Category01</v>
      </c>
      <c r="I495" t="str">
        <f>VLOOKUP(InputData[[#This Row],[PRODUCT ID]],MasterData[],4)</f>
        <v>Kg</v>
      </c>
      <c r="J495" s="8">
        <f>VLOOKUP(InputData[[#This Row],[PRODUCT ID]],MasterData[],5)</f>
        <v>105</v>
      </c>
      <c r="K495" s="8">
        <f>VLOOKUP(InputData[[#This Row],[PRODUCT ID]],MasterData[],6)</f>
        <v>142.80000000000001</v>
      </c>
      <c r="L495" s="8">
        <f>InputData[[#This Row],[QUANTITY]]*InputData[[#This Row],[BUYING PRIZE]]</f>
        <v>105</v>
      </c>
      <c r="M495" s="8">
        <f>InputData[[#This Row],[QUANTITY]]*InputData[[#This Row],[SELLING PRICE]]*(1-InputData[[#This Row],[DISCOUNT %]])</f>
        <v>142.80000000000001</v>
      </c>
      <c r="N495" s="8">
        <f>InputData[[#This Row],[Total Selling Value]]-InputData[[#This Row],[Total Buying Value]]</f>
        <v>37.800000000000011</v>
      </c>
      <c r="O495">
        <f>DAY(InputData[[#This Row],[DATE]])</f>
        <v>14</v>
      </c>
      <c r="P495" t="str">
        <f>TEXT(InputData[[#This Row],[DATE]],"mmm")</f>
        <v>Nov</v>
      </c>
      <c r="Q495">
        <f>YEAR(InputData[[#This Row],[DATE]])</f>
        <v>2022</v>
      </c>
    </row>
    <row r="496" spans="1:17" x14ac:dyDescent="0.2">
      <c r="A496" s="3">
        <v>44880</v>
      </c>
      <c r="B496" s="4" t="s">
        <v>31</v>
      </c>
      <c r="C496" s="5">
        <v>14</v>
      </c>
      <c r="D496" s="5" t="s">
        <v>108</v>
      </c>
      <c r="E496" s="5" t="s">
        <v>107</v>
      </c>
      <c r="F496" s="6">
        <v>0</v>
      </c>
      <c r="G496" t="str">
        <f>VLOOKUP(InputData[[#This Row],[PRODUCT ID]],MasterData[],2)</f>
        <v>Product12</v>
      </c>
      <c r="H496" t="str">
        <f>VLOOKUP(InputData[[#This Row],[PRODUCT ID]],MasterData[],3)</f>
        <v>Category02</v>
      </c>
      <c r="I496" t="str">
        <f>VLOOKUP(InputData[[#This Row],[PRODUCT ID]],MasterData[],4)</f>
        <v>Kg</v>
      </c>
      <c r="J496" s="8">
        <f>VLOOKUP(InputData[[#This Row],[PRODUCT ID]],MasterData[],5)</f>
        <v>73</v>
      </c>
      <c r="K496" s="8">
        <f>VLOOKUP(InputData[[#This Row],[PRODUCT ID]],MasterData[],6)</f>
        <v>94.17</v>
      </c>
      <c r="L496" s="8">
        <f>InputData[[#This Row],[QUANTITY]]*InputData[[#This Row],[BUYING PRIZE]]</f>
        <v>1022</v>
      </c>
      <c r="M496" s="8">
        <f>InputData[[#This Row],[QUANTITY]]*InputData[[#This Row],[SELLING PRICE]]*(1-InputData[[#This Row],[DISCOUNT %]])</f>
        <v>1318.38</v>
      </c>
      <c r="N496" s="8">
        <f>InputData[[#This Row],[Total Selling Value]]-InputData[[#This Row],[Total Buying Value]]</f>
        <v>296.38000000000011</v>
      </c>
      <c r="O496">
        <f>DAY(InputData[[#This Row],[DATE]])</f>
        <v>15</v>
      </c>
      <c r="P496" t="str">
        <f>TEXT(InputData[[#This Row],[DATE]],"mmm")</f>
        <v>Nov</v>
      </c>
      <c r="Q496">
        <f>YEAR(InputData[[#This Row],[DATE]])</f>
        <v>2022</v>
      </c>
    </row>
    <row r="497" spans="1:17" x14ac:dyDescent="0.2">
      <c r="A497" s="3">
        <v>44881</v>
      </c>
      <c r="B497" s="4" t="s">
        <v>41</v>
      </c>
      <c r="C497" s="5">
        <v>8</v>
      </c>
      <c r="D497" s="5" t="s">
        <v>106</v>
      </c>
      <c r="E497" s="5" t="s">
        <v>106</v>
      </c>
      <c r="F497" s="6">
        <v>0</v>
      </c>
      <c r="G497" t="str">
        <f>VLOOKUP(InputData[[#This Row],[PRODUCT ID]],MasterData[],2)</f>
        <v>Product17</v>
      </c>
      <c r="H497" t="str">
        <f>VLOOKUP(InputData[[#This Row],[PRODUCT ID]],MasterData[],3)</f>
        <v>Category02</v>
      </c>
      <c r="I497" t="str">
        <f>VLOOKUP(InputData[[#This Row],[PRODUCT ID]],MasterData[],4)</f>
        <v>Ft</v>
      </c>
      <c r="J497" s="8">
        <f>VLOOKUP(InputData[[#This Row],[PRODUCT ID]],MasterData[],5)</f>
        <v>134</v>
      </c>
      <c r="K497" s="8">
        <f>VLOOKUP(InputData[[#This Row],[PRODUCT ID]],MasterData[],6)</f>
        <v>156.78</v>
      </c>
      <c r="L497" s="8">
        <f>InputData[[#This Row],[QUANTITY]]*InputData[[#This Row],[BUYING PRIZE]]</f>
        <v>1072</v>
      </c>
      <c r="M497" s="8">
        <f>InputData[[#This Row],[QUANTITY]]*InputData[[#This Row],[SELLING PRICE]]*(1-InputData[[#This Row],[DISCOUNT %]])</f>
        <v>1254.24</v>
      </c>
      <c r="N497" s="8">
        <f>InputData[[#This Row],[Total Selling Value]]-InputData[[#This Row],[Total Buying Value]]</f>
        <v>182.24</v>
      </c>
      <c r="O497">
        <f>DAY(InputData[[#This Row],[DATE]])</f>
        <v>16</v>
      </c>
      <c r="P497" t="str">
        <f>TEXT(InputData[[#This Row],[DATE]],"mmm")</f>
        <v>Nov</v>
      </c>
      <c r="Q497">
        <f>YEAR(InputData[[#This Row],[DATE]])</f>
        <v>2022</v>
      </c>
    </row>
    <row r="498" spans="1:17" x14ac:dyDescent="0.2">
      <c r="A498" s="3">
        <v>44883</v>
      </c>
      <c r="B498" s="4" t="s">
        <v>77</v>
      </c>
      <c r="C498" s="5">
        <v>8</v>
      </c>
      <c r="D498" s="5" t="s">
        <v>108</v>
      </c>
      <c r="E498" s="5" t="s">
        <v>107</v>
      </c>
      <c r="F498" s="6">
        <v>0</v>
      </c>
      <c r="G498" t="str">
        <f>VLOOKUP(InputData[[#This Row],[PRODUCT ID]],MasterData[],2)</f>
        <v>Product34</v>
      </c>
      <c r="H498" t="str">
        <f>VLOOKUP(InputData[[#This Row],[PRODUCT ID]],MasterData[],3)</f>
        <v>Category04</v>
      </c>
      <c r="I498" t="str">
        <f>VLOOKUP(InputData[[#This Row],[PRODUCT ID]],MasterData[],4)</f>
        <v>Lt</v>
      </c>
      <c r="J498" s="8">
        <f>VLOOKUP(InputData[[#This Row],[PRODUCT ID]],MasterData[],5)</f>
        <v>55</v>
      </c>
      <c r="K498" s="8">
        <f>VLOOKUP(InputData[[#This Row],[PRODUCT ID]],MasterData[],6)</f>
        <v>58.3</v>
      </c>
      <c r="L498" s="8">
        <f>InputData[[#This Row],[QUANTITY]]*InputData[[#This Row],[BUYING PRIZE]]</f>
        <v>440</v>
      </c>
      <c r="M498" s="8">
        <f>InputData[[#This Row],[QUANTITY]]*InputData[[#This Row],[SELLING PRICE]]*(1-InputData[[#This Row],[DISCOUNT %]])</f>
        <v>466.4</v>
      </c>
      <c r="N498" s="8">
        <f>InputData[[#This Row],[Total Selling Value]]-InputData[[#This Row],[Total Buying Value]]</f>
        <v>26.399999999999977</v>
      </c>
      <c r="O498">
        <f>DAY(InputData[[#This Row],[DATE]])</f>
        <v>18</v>
      </c>
      <c r="P498" t="str">
        <f>TEXT(InputData[[#This Row],[DATE]],"mmm")</f>
        <v>Nov</v>
      </c>
      <c r="Q498">
        <f>YEAR(InputData[[#This Row],[DATE]])</f>
        <v>2022</v>
      </c>
    </row>
    <row r="499" spans="1:17" x14ac:dyDescent="0.2">
      <c r="A499" s="3">
        <v>44886</v>
      </c>
      <c r="B499" s="4" t="s">
        <v>47</v>
      </c>
      <c r="C499" s="5">
        <v>6</v>
      </c>
      <c r="D499" s="5" t="s">
        <v>108</v>
      </c>
      <c r="E499" s="5" t="s">
        <v>107</v>
      </c>
      <c r="F499" s="6">
        <v>0</v>
      </c>
      <c r="G499" t="str">
        <f>VLOOKUP(InputData[[#This Row],[PRODUCT ID]],MasterData[],2)</f>
        <v>Product20</v>
      </c>
      <c r="H499" t="str">
        <f>VLOOKUP(InputData[[#This Row],[PRODUCT ID]],MasterData[],3)</f>
        <v>Category03</v>
      </c>
      <c r="I499" t="str">
        <f>VLOOKUP(InputData[[#This Row],[PRODUCT ID]],MasterData[],4)</f>
        <v>Lt</v>
      </c>
      <c r="J499" s="8">
        <f>VLOOKUP(InputData[[#This Row],[PRODUCT ID]],MasterData[],5)</f>
        <v>61</v>
      </c>
      <c r="K499" s="8">
        <f>VLOOKUP(InputData[[#This Row],[PRODUCT ID]],MasterData[],6)</f>
        <v>76.25</v>
      </c>
      <c r="L499" s="8">
        <f>InputData[[#This Row],[QUANTITY]]*InputData[[#This Row],[BUYING PRIZE]]</f>
        <v>366</v>
      </c>
      <c r="M499" s="8">
        <f>InputData[[#This Row],[QUANTITY]]*InputData[[#This Row],[SELLING PRICE]]*(1-InputData[[#This Row],[DISCOUNT %]])</f>
        <v>457.5</v>
      </c>
      <c r="N499" s="8">
        <f>InputData[[#This Row],[Total Selling Value]]-InputData[[#This Row],[Total Buying Value]]</f>
        <v>91.5</v>
      </c>
      <c r="O499">
        <f>DAY(InputData[[#This Row],[DATE]])</f>
        <v>21</v>
      </c>
      <c r="P499" t="str">
        <f>TEXT(InputData[[#This Row],[DATE]],"mmm")</f>
        <v>Nov</v>
      </c>
      <c r="Q499">
        <f>YEAR(InputData[[#This Row],[DATE]])</f>
        <v>2022</v>
      </c>
    </row>
    <row r="500" spans="1:17" x14ac:dyDescent="0.2">
      <c r="A500" s="3">
        <v>44888</v>
      </c>
      <c r="B500" s="4" t="s">
        <v>81</v>
      </c>
      <c r="C500" s="5">
        <v>12</v>
      </c>
      <c r="D500" s="5" t="s">
        <v>106</v>
      </c>
      <c r="E500" s="5" t="s">
        <v>106</v>
      </c>
      <c r="F500" s="6">
        <v>0</v>
      </c>
      <c r="G500" t="str">
        <f>VLOOKUP(InputData[[#This Row],[PRODUCT ID]],MasterData[],2)</f>
        <v>Product36</v>
      </c>
      <c r="H500" t="str">
        <f>VLOOKUP(InputData[[#This Row],[PRODUCT ID]],MasterData[],3)</f>
        <v>Category04</v>
      </c>
      <c r="I500" t="str">
        <f>VLOOKUP(InputData[[#This Row],[PRODUCT ID]],MasterData[],4)</f>
        <v>Kg</v>
      </c>
      <c r="J500" s="8">
        <f>VLOOKUP(InputData[[#This Row],[PRODUCT ID]],MasterData[],5)</f>
        <v>90</v>
      </c>
      <c r="K500" s="8">
        <f>VLOOKUP(InputData[[#This Row],[PRODUCT ID]],MasterData[],6)</f>
        <v>96.3</v>
      </c>
      <c r="L500" s="8">
        <f>InputData[[#This Row],[QUANTITY]]*InputData[[#This Row],[BUYING PRIZE]]</f>
        <v>1080</v>
      </c>
      <c r="M500" s="8">
        <f>InputData[[#This Row],[QUANTITY]]*InputData[[#This Row],[SELLING PRICE]]*(1-InputData[[#This Row],[DISCOUNT %]])</f>
        <v>1155.5999999999999</v>
      </c>
      <c r="N500" s="8">
        <f>InputData[[#This Row],[Total Selling Value]]-InputData[[#This Row],[Total Buying Value]]</f>
        <v>75.599999999999909</v>
      </c>
      <c r="O500">
        <f>DAY(InputData[[#This Row],[DATE]])</f>
        <v>23</v>
      </c>
      <c r="P500" t="str">
        <f>TEXT(InputData[[#This Row],[DATE]],"mmm")</f>
        <v>Nov</v>
      </c>
      <c r="Q500">
        <f>YEAR(InputData[[#This Row],[DATE]])</f>
        <v>2022</v>
      </c>
    </row>
    <row r="501" spans="1:17" x14ac:dyDescent="0.2">
      <c r="A501" s="3">
        <v>44890</v>
      </c>
      <c r="B501" s="4" t="s">
        <v>14</v>
      </c>
      <c r="C501" s="5">
        <v>5</v>
      </c>
      <c r="D501" s="5" t="s">
        <v>108</v>
      </c>
      <c r="E501" s="5" t="s">
        <v>107</v>
      </c>
      <c r="F501" s="6">
        <v>0</v>
      </c>
      <c r="G501" t="str">
        <f>VLOOKUP(InputData[[#This Row],[PRODUCT ID]],MasterData[],2)</f>
        <v>Product04</v>
      </c>
      <c r="H501" t="str">
        <f>VLOOKUP(InputData[[#This Row],[PRODUCT ID]],MasterData[],3)</f>
        <v>Category01</v>
      </c>
      <c r="I501" t="str">
        <f>VLOOKUP(InputData[[#This Row],[PRODUCT ID]],MasterData[],4)</f>
        <v>Lt</v>
      </c>
      <c r="J501" s="8">
        <f>VLOOKUP(InputData[[#This Row],[PRODUCT ID]],MasterData[],5)</f>
        <v>44</v>
      </c>
      <c r="K501" s="8">
        <f>VLOOKUP(InputData[[#This Row],[PRODUCT ID]],MasterData[],6)</f>
        <v>48.84</v>
      </c>
      <c r="L501" s="8">
        <f>InputData[[#This Row],[QUANTITY]]*InputData[[#This Row],[BUYING PRIZE]]</f>
        <v>220</v>
      </c>
      <c r="M501" s="8">
        <f>InputData[[#This Row],[QUANTITY]]*InputData[[#This Row],[SELLING PRICE]]*(1-InputData[[#This Row],[DISCOUNT %]])</f>
        <v>244.20000000000002</v>
      </c>
      <c r="N501" s="8">
        <f>InputData[[#This Row],[Total Selling Value]]-InputData[[#This Row],[Total Buying Value]]</f>
        <v>24.200000000000017</v>
      </c>
      <c r="O501">
        <f>DAY(InputData[[#This Row],[DATE]])</f>
        <v>25</v>
      </c>
      <c r="P501" t="str">
        <f>TEXT(InputData[[#This Row],[DATE]],"mmm")</f>
        <v>Nov</v>
      </c>
      <c r="Q501">
        <f>YEAR(InputData[[#This Row],[DATE]])</f>
        <v>2022</v>
      </c>
    </row>
    <row r="502" spans="1:17" x14ac:dyDescent="0.2">
      <c r="A502" s="3">
        <v>44891</v>
      </c>
      <c r="B502" s="4" t="s">
        <v>73</v>
      </c>
      <c r="C502" s="5">
        <v>5</v>
      </c>
      <c r="D502" s="5" t="s">
        <v>108</v>
      </c>
      <c r="E502" s="5" t="s">
        <v>106</v>
      </c>
      <c r="F502" s="6">
        <v>0</v>
      </c>
      <c r="G502" t="str">
        <f>VLOOKUP(InputData[[#This Row],[PRODUCT ID]],MasterData[],2)</f>
        <v>Product32</v>
      </c>
      <c r="H502" t="str">
        <f>VLOOKUP(InputData[[#This Row],[PRODUCT ID]],MasterData[],3)</f>
        <v>Category04</v>
      </c>
      <c r="I502" t="str">
        <f>VLOOKUP(InputData[[#This Row],[PRODUCT ID]],MasterData[],4)</f>
        <v>Kg</v>
      </c>
      <c r="J502" s="8">
        <f>VLOOKUP(InputData[[#This Row],[PRODUCT ID]],MasterData[],5)</f>
        <v>89</v>
      </c>
      <c r="K502" s="8">
        <f>VLOOKUP(InputData[[#This Row],[PRODUCT ID]],MasterData[],6)</f>
        <v>117.48</v>
      </c>
      <c r="L502" s="8">
        <f>InputData[[#This Row],[QUANTITY]]*InputData[[#This Row],[BUYING PRIZE]]</f>
        <v>445</v>
      </c>
      <c r="M502" s="8">
        <f>InputData[[#This Row],[QUANTITY]]*InputData[[#This Row],[SELLING PRICE]]*(1-InputData[[#This Row],[DISCOUNT %]])</f>
        <v>587.4</v>
      </c>
      <c r="N502" s="8">
        <f>InputData[[#This Row],[Total Selling Value]]-InputData[[#This Row],[Total Buying Value]]</f>
        <v>142.39999999999998</v>
      </c>
      <c r="O502">
        <f>DAY(InputData[[#This Row],[DATE]])</f>
        <v>26</v>
      </c>
      <c r="P502" t="str">
        <f>TEXT(InputData[[#This Row],[DATE]],"mmm")</f>
        <v>Nov</v>
      </c>
      <c r="Q502">
        <f>YEAR(InputData[[#This Row],[DATE]])</f>
        <v>2022</v>
      </c>
    </row>
    <row r="503" spans="1:17" x14ac:dyDescent="0.2">
      <c r="A503" s="3">
        <v>44892</v>
      </c>
      <c r="B503" s="4" t="s">
        <v>77</v>
      </c>
      <c r="C503" s="5">
        <v>15</v>
      </c>
      <c r="D503" s="5" t="s">
        <v>108</v>
      </c>
      <c r="E503" s="5" t="s">
        <v>106</v>
      </c>
      <c r="F503" s="6">
        <v>0</v>
      </c>
      <c r="G503" t="str">
        <f>VLOOKUP(InputData[[#This Row],[PRODUCT ID]],MasterData[],2)</f>
        <v>Product34</v>
      </c>
      <c r="H503" t="str">
        <f>VLOOKUP(InputData[[#This Row],[PRODUCT ID]],MasterData[],3)</f>
        <v>Category04</v>
      </c>
      <c r="I503" t="str">
        <f>VLOOKUP(InputData[[#This Row],[PRODUCT ID]],MasterData[],4)</f>
        <v>Lt</v>
      </c>
      <c r="J503" s="8">
        <f>VLOOKUP(InputData[[#This Row],[PRODUCT ID]],MasterData[],5)</f>
        <v>55</v>
      </c>
      <c r="K503" s="8">
        <f>VLOOKUP(InputData[[#This Row],[PRODUCT ID]],MasterData[],6)</f>
        <v>58.3</v>
      </c>
      <c r="L503" s="8">
        <f>InputData[[#This Row],[QUANTITY]]*InputData[[#This Row],[BUYING PRIZE]]</f>
        <v>825</v>
      </c>
      <c r="M503" s="8">
        <f>InputData[[#This Row],[QUANTITY]]*InputData[[#This Row],[SELLING PRICE]]*(1-InputData[[#This Row],[DISCOUNT %]])</f>
        <v>874.5</v>
      </c>
      <c r="N503" s="8">
        <f>InputData[[#This Row],[Total Selling Value]]-InputData[[#This Row],[Total Buying Value]]</f>
        <v>49.5</v>
      </c>
      <c r="O503">
        <f>DAY(InputData[[#This Row],[DATE]])</f>
        <v>27</v>
      </c>
      <c r="P503" t="str">
        <f>TEXT(InputData[[#This Row],[DATE]],"mmm")</f>
        <v>Nov</v>
      </c>
      <c r="Q503">
        <f>YEAR(InputData[[#This Row],[DATE]])</f>
        <v>2022</v>
      </c>
    </row>
    <row r="504" spans="1:17" x14ac:dyDescent="0.2">
      <c r="A504" s="3">
        <v>44893</v>
      </c>
      <c r="B504" s="4" t="s">
        <v>71</v>
      </c>
      <c r="C504" s="5">
        <v>8</v>
      </c>
      <c r="D504" s="5" t="s">
        <v>108</v>
      </c>
      <c r="E504" s="5" t="s">
        <v>107</v>
      </c>
      <c r="F504" s="6">
        <v>0</v>
      </c>
      <c r="G504" t="str">
        <f>VLOOKUP(InputData[[#This Row],[PRODUCT ID]],MasterData[],2)</f>
        <v>Product31</v>
      </c>
      <c r="H504" t="str">
        <f>VLOOKUP(InputData[[#This Row],[PRODUCT ID]],MasterData[],3)</f>
        <v>Category04</v>
      </c>
      <c r="I504" t="str">
        <f>VLOOKUP(InputData[[#This Row],[PRODUCT ID]],MasterData[],4)</f>
        <v>Kg</v>
      </c>
      <c r="J504" s="8">
        <f>VLOOKUP(InputData[[#This Row],[PRODUCT ID]],MasterData[],5)</f>
        <v>93</v>
      </c>
      <c r="K504" s="8">
        <f>VLOOKUP(InputData[[#This Row],[PRODUCT ID]],MasterData[],6)</f>
        <v>104.16</v>
      </c>
      <c r="L504" s="8">
        <f>InputData[[#This Row],[QUANTITY]]*InputData[[#This Row],[BUYING PRIZE]]</f>
        <v>744</v>
      </c>
      <c r="M504" s="8">
        <f>InputData[[#This Row],[QUANTITY]]*InputData[[#This Row],[SELLING PRICE]]*(1-InputData[[#This Row],[DISCOUNT %]])</f>
        <v>833.28</v>
      </c>
      <c r="N504" s="8">
        <f>InputData[[#This Row],[Total Selling Value]]-InputData[[#This Row],[Total Buying Value]]</f>
        <v>89.279999999999973</v>
      </c>
      <c r="O504">
        <f>DAY(InputData[[#This Row],[DATE]])</f>
        <v>28</v>
      </c>
      <c r="P504" t="str">
        <f>TEXT(InputData[[#This Row],[DATE]],"mmm")</f>
        <v>Nov</v>
      </c>
      <c r="Q504">
        <f>YEAR(InputData[[#This Row],[DATE]])</f>
        <v>2022</v>
      </c>
    </row>
    <row r="505" spans="1:17" x14ac:dyDescent="0.2">
      <c r="A505" s="3">
        <v>44895</v>
      </c>
      <c r="B505" s="4" t="s">
        <v>37</v>
      </c>
      <c r="C505" s="5">
        <v>2</v>
      </c>
      <c r="D505" s="5" t="s">
        <v>108</v>
      </c>
      <c r="E505" s="5" t="s">
        <v>106</v>
      </c>
      <c r="F505" s="6">
        <v>0</v>
      </c>
      <c r="G505" t="str">
        <f>VLOOKUP(InputData[[#This Row],[PRODUCT ID]],MasterData[],2)</f>
        <v>Product15</v>
      </c>
      <c r="H505" t="str">
        <f>VLOOKUP(InputData[[#This Row],[PRODUCT ID]],MasterData[],3)</f>
        <v>Category02</v>
      </c>
      <c r="I505" t="str">
        <f>VLOOKUP(InputData[[#This Row],[PRODUCT ID]],MasterData[],4)</f>
        <v>No.</v>
      </c>
      <c r="J505" s="8">
        <f>VLOOKUP(InputData[[#This Row],[PRODUCT ID]],MasterData[],5)</f>
        <v>12</v>
      </c>
      <c r="K505" s="8">
        <f>VLOOKUP(InputData[[#This Row],[PRODUCT ID]],MasterData[],6)</f>
        <v>15.719999999999999</v>
      </c>
      <c r="L505" s="8">
        <f>InputData[[#This Row],[QUANTITY]]*InputData[[#This Row],[BUYING PRIZE]]</f>
        <v>24</v>
      </c>
      <c r="M505" s="8">
        <f>InputData[[#This Row],[QUANTITY]]*InputData[[#This Row],[SELLING PRICE]]*(1-InputData[[#This Row],[DISCOUNT %]])</f>
        <v>31.439999999999998</v>
      </c>
      <c r="N505" s="8">
        <f>InputData[[#This Row],[Total Selling Value]]-InputData[[#This Row],[Total Buying Value]]</f>
        <v>7.4399999999999977</v>
      </c>
      <c r="O505">
        <f>DAY(InputData[[#This Row],[DATE]])</f>
        <v>30</v>
      </c>
      <c r="P505" t="str">
        <f>TEXT(InputData[[#This Row],[DATE]],"mmm")</f>
        <v>Nov</v>
      </c>
      <c r="Q505">
        <f>YEAR(InputData[[#This Row],[DATE]])</f>
        <v>2022</v>
      </c>
    </row>
    <row r="506" spans="1:17" x14ac:dyDescent="0.2">
      <c r="A506" s="3">
        <v>44898</v>
      </c>
      <c r="B506" s="4" t="s">
        <v>65</v>
      </c>
      <c r="C506" s="5">
        <v>5</v>
      </c>
      <c r="D506" s="5" t="s">
        <v>105</v>
      </c>
      <c r="E506" s="5" t="s">
        <v>107</v>
      </c>
      <c r="F506" s="6">
        <v>0</v>
      </c>
      <c r="G506" t="str">
        <f>VLOOKUP(InputData[[#This Row],[PRODUCT ID]],MasterData[],2)</f>
        <v>Product28</v>
      </c>
      <c r="H506" t="str">
        <f>VLOOKUP(InputData[[#This Row],[PRODUCT ID]],MasterData[],3)</f>
        <v>Category04</v>
      </c>
      <c r="I506" t="str">
        <f>VLOOKUP(InputData[[#This Row],[PRODUCT ID]],MasterData[],4)</f>
        <v>No.</v>
      </c>
      <c r="J506" s="8">
        <f>VLOOKUP(InputData[[#This Row],[PRODUCT ID]],MasterData[],5)</f>
        <v>37</v>
      </c>
      <c r="K506" s="8">
        <f>VLOOKUP(InputData[[#This Row],[PRODUCT ID]],MasterData[],6)</f>
        <v>41.81</v>
      </c>
      <c r="L506" s="8">
        <f>InputData[[#This Row],[QUANTITY]]*InputData[[#This Row],[BUYING PRIZE]]</f>
        <v>185</v>
      </c>
      <c r="M506" s="8">
        <f>InputData[[#This Row],[QUANTITY]]*InputData[[#This Row],[SELLING PRICE]]*(1-InputData[[#This Row],[DISCOUNT %]])</f>
        <v>209.05</v>
      </c>
      <c r="N506" s="8">
        <f>InputData[[#This Row],[Total Selling Value]]-InputData[[#This Row],[Total Buying Value]]</f>
        <v>24.050000000000011</v>
      </c>
      <c r="O506">
        <f>DAY(InputData[[#This Row],[DATE]])</f>
        <v>3</v>
      </c>
      <c r="P506" t="str">
        <f>TEXT(InputData[[#This Row],[DATE]],"mmm")</f>
        <v>Dec</v>
      </c>
      <c r="Q506">
        <f>YEAR(InputData[[#This Row],[DATE]])</f>
        <v>2022</v>
      </c>
    </row>
    <row r="507" spans="1:17" x14ac:dyDescent="0.2">
      <c r="A507" s="3">
        <v>44899</v>
      </c>
      <c r="B507" s="4" t="s">
        <v>60</v>
      </c>
      <c r="C507" s="5">
        <v>10</v>
      </c>
      <c r="D507" s="5" t="s">
        <v>108</v>
      </c>
      <c r="E507" s="5" t="s">
        <v>107</v>
      </c>
      <c r="F507" s="6">
        <v>0</v>
      </c>
      <c r="G507" t="str">
        <f>VLOOKUP(InputData[[#This Row],[PRODUCT ID]],MasterData[],2)</f>
        <v>Product26</v>
      </c>
      <c r="H507" t="str">
        <f>VLOOKUP(InputData[[#This Row],[PRODUCT ID]],MasterData[],3)</f>
        <v>Category04</v>
      </c>
      <c r="I507" t="str">
        <f>VLOOKUP(InputData[[#This Row],[PRODUCT ID]],MasterData[],4)</f>
        <v>No.</v>
      </c>
      <c r="J507" s="8">
        <f>VLOOKUP(InputData[[#This Row],[PRODUCT ID]],MasterData[],5)</f>
        <v>18</v>
      </c>
      <c r="K507" s="8">
        <f>VLOOKUP(InputData[[#This Row],[PRODUCT ID]],MasterData[],6)</f>
        <v>24.66</v>
      </c>
      <c r="L507" s="8">
        <f>InputData[[#This Row],[QUANTITY]]*InputData[[#This Row],[BUYING PRIZE]]</f>
        <v>180</v>
      </c>
      <c r="M507" s="8">
        <f>InputData[[#This Row],[QUANTITY]]*InputData[[#This Row],[SELLING PRICE]]*(1-InputData[[#This Row],[DISCOUNT %]])</f>
        <v>246.6</v>
      </c>
      <c r="N507" s="8">
        <f>InputData[[#This Row],[Total Selling Value]]-InputData[[#This Row],[Total Buying Value]]</f>
        <v>66.599999999999994</v>
      </c>
      <c r="O507">
        <f>DAY(InputData[[#This Row],[DATE]])</f>
        <v>4</v>
      </c>
      <c r="P507" t="str">
        <f>TEXT(InputData[[#This Row],[DATE]],"mmm")</f>
        <v>Dec</v>
      </c>
      <c r="Q507">
        <f>YEAR(InputData[[#This Row],[DATE]])</f>
        <v>2022</v>
      </c>
    </row>
    <row r="508" spans="1:17" x14ac:dyDescent="0.2">
      <c r="A508" s="3">
        <v>44899</v>
      </c>
      <c r="B508" s="4" t="s">
        <v>98</v>
      </c>
      <c r="C508" s="5">
        <v>15</v>
      </c>
      <c r="D508" s="5" t="s">
        <v>108</v>
      </c>
      <c r="E508" s="5" t="s">
        <v>107</v>
      </c>
      <c r="F508" s="6">
        <v>0</v>
      </c>
      <c r="G508" t="str">
        <f>VLOOKUP(InputData[[#This Row],[PRODUCT ID]],MasterData[],2)</f>
        <v>Product44</v>
      </c>
      <c r="H508" t="str">
        <f>VLOOKUP(InputData[[#This Row],[PRODUCT ID]],MasterData[],3)</f>
        <v>Category05</v>
      </c>
      <c r="I508" t="str">
        <f>VLOOKUP(InputData[[#This Row],[PRODUCT ID]],MasterData[],4)</f>
        <v>Kg</v>
      </c>
      <c r="J508" s="8">
        <f>VLOOKUP(InputData[[#This Row],[PRODUCT ID]],MasterData[],5)</f>
        <v>76</v>
      </c>
      <c r="K508" s="8">
        <f>VLOOKUP(InputData[[#This Row],[PRODUCT ID]],MasterData[],6)</f>
        <v>82.08</v>
      </c>
      <c r="L508" s="8">
        <f>InputData[[#This Row],[QUANTITY]]*InputData[[#This Row],[BUYING PRIZE]]</f>
        <v>1140</v>
      </c>
      <c r="M508" s="8">
        <f>InputData[[#This Row],[QUANTITY]]*InputData[[#This Row],[SELLING PRICE]]*(1-InputData[[#This Row],[DISCOUNT %]])</f>
        <v>1231.2</v>
      </c>
      <c r="N508" s="8">
        <f>InputData[[#This Row],[Total Selling Value]]-InputData[[#This Row],[Total Buying Value]]</f>
        <v>91.200000000000045</v>
      </c>
      <c r="O508">
        <f>DAY(InputData[[#This Row],[DATE]])</f>
        <v>4</v>
      </c>
      <c r="P508" t="str">
        <f>TEXT(InputData[[#This Row],[DATE]],"mmm")</f>
        <v>Dec</v>
      </c>
      <c r="Q508">
        <f>YEAR(InputData[[#This Row],[DATE]])</f>
        <v>2022</v>
      </c>
    </row>
    <row r="509" spans="1:17" x14ac:dyDescent="0.2">
      <c r="A509" s="3">
        <v>44902</v>
      </c>
      <c r="B509" s="4" t="s">
        <v>86</v>
      </c>
      <c r="C509" s="5">
        <v>12</v>
      </c>
      <c r="D509" s="5" t="s">
        <v>108</v>
      </c>
      <c r="E509" s="5" t="s">
        <v>107</v>
      </c>
      <c r="F509" s="6">
        <v>0</v>
      </c>
      <c r="G509" t="str">
        <f>VLOOKUP(InputData[[#This Row],[PRODUCT ID]],MasterData[],2)</f>
        <v>Product38</v>
      </c>
      <c r="H509" t="str">
        <f>VLOOKUP(InputData[[#This Row],[PRODUCT ID]],MasterData[],3)</f>
        <v>Category05</v>
      </c>
      <c r="I509" t="str">
        <f>VLOOKUP(InputData[[#This Row],[PRODUCT ID]],MasterData[],4)</f>
        <v>Kg</v>
      </c>
      <c r="J509" s="8">
        <f>VLOOKUP(InputData[[#This Row],[PRODUCT ID]],MasterData[],5)</f>
        <v>72</v>
      </c>
      <c r="K509" s="8">
        <f>VLOOKUP(InputData[[#This Row],[PRODUCT ID]],MasterData[],6)</f>
        <v>79.92</v>
      </c>
      <c r="L509" s="8">
        <f>InputData[[#This Row],[QUANTITY]]*InputData[[#This Row],[BUYING PRIZE]]</f>
        <v>864</v>
      </c>
      <c r="M509" s="8">
        <f>InputData[[#This Row],[QUANTITY]]*InputData[[#This Row],[SELLING PRICE]]*(1-InputData[[#This Row],[DISCOUNT %]])</f>
        <v>959.04</v>
      </c>
      <c r="N509" s="8">
        <f>InputData[[#This Row],[Total Selling Value]]-InputData[[#This Row],[Total Buying Value]]</f>
        <v>95.039999999999964</v>
      </c>
      <c r="O509">
        <f>DAY(InputData[[#This Row],[DATE]])</f>
        <v>7</v>
      </c>
      <c r="P509" t="str">
        <f>TEXT(InputData[[#This Row],[DATE]],"mmm")</f>
        <v>Dec</v>
      </c>
      <c r="Q509">
        <f>YEAR(InputData[[#This Row],[DATE]])</f>
        <v>2022</v>
      </c>
    </row>
    <row r="510" spans="1:17" x14ac:dyDescent="0.2">
      <c r="A510" s="3">
        <v>44902</v>
      </c>
      <c r="B510" s="4" t="s">
        <v>39</v>
      </c>
      <c r="C510" s="5">
        <v>13</v>
      </c>
      <c r="D510" s="5" t="s">
        <v>108</v>
      </c>
      <c r="E510" s="5" t="s">
        <v>106</v>
      </c>
      <c r="F510" s="6">
        <v>0</v>
      </c>
      <c r="G510" t="str">
        <f>VLOOKUP(InputData[[#This Row],[PRODUCT ID]],MasterData[],2)</f>
        <v>Product16</v>
      </c>
      <c r="H510" t="str">
        <f>VLOOKUP(InputData[[#This Row],[PRODUCT ID]],MasterData[],3)</f>
        <v>Category02</v>
      </c>
      <c r="I510" t="str">
        <f>VLOOKUP(InputData[[#This Row],[PRODUCT ID]],MasterData[],4)</f>
        <v>No.</v>
      </c>
      <c r="J510" s="8">
        <f>VLOOKUP(InputData[[#This Row],[PRODUCT ID]],MasterData[],5)</f>
        <v>13</v>
      </c>
      <c r="K510" s="8">
        <f>VLOOKUP(InputData[[#This Row],[PRODUCT ID]],MasterData[],6)</f>
        <v>16.64</v>
      </c>
      <c r="L510" s="8">
        <f>InputData[[#This Row],[QUANTITY]]*InputData[[#This Row],[BUYING PRIZE]]</f>
        <v>169</v>
      </c>
      <c r="M510" s="8">
        <f>InputData[[#This Row],[QUANTITY]]*InputData[[#This Row],[SELLING PRICE]]*(1-InputData[[#This Row],[DISCOUNT %]])</f>
        <v>216.32</v>
      </c>
      <c r="N510" s="8">
        <f>InputData[[#This Row],[Total Selling Value]]-InputData[[#This Row],[Total Buying Value]]</f>
        <v>47.319999999999993</v>
      </c>
      <c r="O510">
        <f>DAY(InputData[[#This Row],[DATE]])</f>
        <v>7</v>
      </c>
      <c r="P510" t="str">
        <f>TEXT(InputData[[#This Row],[DATE]],"mmm")</f>
        <v>Dec</v>
      </c>
      <c r="Q510">
        <f>YEAR(InputData[[#This Row],[DATE]])</f>
        <v>2022</v>
      </c>
    </row>
    <row r="511" spans="1:17" x14ac:dyDescent="0.2">
      <c r="A511" s="3">
        <v>44902</v>
      </c>
      <c r="B511" s="4" t="s">
        <v>86</v>
      </c>
      <c r="C511" s="5">
        <v>5</v>
      </c>
      <c r="D511" s="5" t="s">
        <v>108</v>
      </c>
      <c r="E511" s="5" t="s">
        <v>107</v>
      </c>
      <c r="F511" s="6">
        <v>0</v>
      </c>
      <c r="G511" t="str">
        <f>VLOOKUP(InputData[[#This Row],[PRODUCT ID]],MasterData[],2)</f>
        <v>Product38</v>
      </c>
      <c r="H511" t="str">
        <f>VLOOKUP(InputData[[#This Row],[PRODUCT ID]],MasterData[],3)</f>
        <v>Category05</v>
      </c>
      <c r="I511" t="str">
        <f>VLOOKUP(InputData[[#This Row],[PRODUCT ID]],MasterData[],4)</f>
        <v>Kg</v>
      </c>
      <c r="J511" s="8">
        <f>VLOOKUP(InputData[[#This Row],[PRODUCT ID]],MasterData[],5)</f>
        <v>72</v>
      </c>
      <c r="K511" s="8">
        <f>VLOOKUP(InputData[[#This Row],[PRODUCT ID]],MasterData[],6)</f>
        <v>79.92</v>
      </c>
      <c r="L511" s="8">
        <f>InputData[[#This Row],[QUANTITY]]*InputData[[#This Row],[BUYING PRIZE]]</f>
        <v>360</v>
      </c>
      <c r="M511" s="8">
        <f>InputData[[#This Row],[QUANTITY]]*InputData[[#This Row],[SELLING PRICE]]*(1-InputData[[#This Row],[DISCOUNT %]])</f>
        <v>399.6</v>
      </c>
      <c r="N511" s="8">
        <f>InputData[[#This Row],[Total Selling Value]]-InputData[[#This Row],[Total Buying Value]]</f>
        <v>39.600000000000023</v>
      </c>
      <c r="O511">
        <f>DAY(InputData[[#This Row],[DATE]])</f>
        <v>7</v>
      </c>
      <c r="P511" t="str">
        <f>TEXT(InputData[[#This Row],[DATE]],"mmm")</f>
        <v>Dec</v>
      </c>
      <c r="Q511">
        <f>YEAR(InputData[[#This Row],[DATE]])</f>
        <v>2022</v>
      </c>
    </row>
    <row r="512" spans="1:17" x14ac:dyDescent="0.2">
      <c r="A512" s="3">
        <v>44906</v>
      </c>
      <c r="B512" s="4" t="s">
        <v>63</v>
      </c>
      <c r="C512" s="5">
        <v>5</v>
      </c>
      <c r="D512" s="5" t="s">
        <v>108</v>
      </c>
      <c r="E512" s="5" t="s">
        <v>106</v>
      </c>
      <c r="F512" s="6">
        <v>0</v>
      </c>
      <c r="G512" t="str">
        <f>VLOOKUP(InputData[[#This Row],[PRODUCT ID]],MasterData[],2)</f>
        <v>Product27</v>
      </c>
      <c r="H512" t="str">
        <f>VLOOKUP(InputData[[#This Row],[PRODUCT ID]],MasterData[],3)</f>
        <v>Category04</v>
      </c>
      <c r="I512" t="str">
        <f>VLOOKUP(InputData[[#This Row],[PRODUCT ID]],MasterData[],4)</f>
        <v>Lt</v>
      </c>
      <c r="J512" s="8">
        <f>VLOOKUP(InputData[[#This Row],[PRODUCT ID]],MasterData[],5)</f>
        <v>48</v>
      </c>
      <c r="K512" s="8">
        <f>VLOOKUP(InputData[[#This Row],[PRODUCT ID]],MasterData[],6)</f>
        <v>57.120000000000005</v>
      </c>
      <c r="L512" s="8">
        <f>InputData[[#This Row],[QUANTITY]]*InputData[[#This Row],[BUYING PRIZE]]</f>
        <v>240</v>
      </c>
      <c r="M512" s="8">
        <f>InputData[[#This Row],[QUANTITY]]*InputData[[#This Row],[SELLING PRICE]]*(1-InputData[[#This Row],[DISCOUNT %]])</f>
        <v>285.60000000000002</v>
      </c>
      <c r="N512" s="8">
        <f>InputData[[#This Row],[Total Selling Value]]-InputData[[#This Row],[Total Buying Value]]</f>
        <v>45.600000000000023</v>
      </c>
      <c r="O512">
        <f>DAY(InputData[[#This Row],[DATE]])</f>
        <v>11</v>
      </c>
      <c r="P512" t="str">
        <f>TEXT(InputData[[#This Row],[DATE]],"mmm")</f>
        <v>Dec</v>
      </c>
      <c r="Q512">
        <f>YEAR(InputData[[#This Row],[DATE]])</f>
        <v>2022</v>
      </c>
    </row>
    <row r="513" spans="1:17" x14ac:dyDescent="0.2">
      <c r="A513" s="3">
        <v>44906</v>
      </c>
      <c r="B513" s="4" t="s">
        <v>33</v>
      </c>
      <c r="C513" s="5">
        <v>9</v>
      </c>
      <c r="D513" s="5" t="s">
        <v>105</v>
      </c>
      <c r="E513" s="5" t="s">
        <v>106</v>
      </c>
      <c r="F513" s="6">
        <v>0</v>
      </c>
      <c r="G513" t="str">
        <f>VLOOKUP(InputData[[#This Row],[PRODUCT ID]],MasterData[],2)</f>
        <v>Product13</v>
      </c>
      <c r="H513" t="str">
        <f>VLOOKUP(InputData[[#This Row],[PRODUCT ID]],MasterData[],3)</f>
        <v>Category02</v>
      </c>
      <c r="I513" t="str">
        <f>VLOOKUP(InputData[[#This Row],[PRODUCT ID]],MasterData[],4)</f>
        <v>Kg</v>
      </c>
      <c r="J513" s="8">
        <f>VLOOKUP(InputData[[#This Row],[PRODUCT ID]],MasterData[],5)</f>
        <v>112</v>
      </c>
      <c r="K513" s="8">
        <f>VLOOKUP(InputData[[#This Row],[PRODUCT ID]],MasterData[],6)</f>
        <v>122.08</v>
      </c>
      <c r="L513" s="8">
        <f>InputData[[#This Row],[QUANTITY]]*InputData[[#This Row],[BUYING PRIZE]]</f>
        <v>1008</v>
      </c>
      <c r="M513" s="8">
        <f>InputData[[#This Row],[QUANTITY]]*InputData[[#This Row],[SELLING PRICE]]*(1-InputData[[#This Row],[DISCOUNT %]])</f>
        <v>1098.72</v>
      </c>
      <c r="N513" s="8">
        <f>InputData[[#This Row],[Total Selling Value]]-InputData[[#This Row],[Total Buying Value]]</f>
        <v>90.720000000000027</v>
      </c>
      <c r="O513">
        <f>DAY(InputData[[#This Row],[DATE]])</f>
        <v>11</v>
      </c>
      <c r="P513" t="str">
        <f>TEXT(InputData[[#This Row],[DATE]],"mmm")</f>
        <v>Dec</v>
      </c>
      <c r="Q513">
        <f>YEAR(InputData[[#This Row],[DATE]])</f>
        <v>2022</v>
      </c>
    </row>
    <row r="514" spans="1:17" x14ac:dyDescent="0.2">
      <c r="A514" s="3">
        <v>44906</v>
      </c>
      <c r="B514" s="4" t="s">
        <v>35</v>
      </c>
      <c r="C514" s="5">
        <v>10</v>
      </c>
      <c r="D514" s="5" t="s">
        <v>106</v>
      </c>
      <c r="E514" s="5" t="s">
        <v>107</v>
      </c>
      <c r="F514" s="6">
        <v>0</v>
      </c>
      <c r="G514" t="str">
        <f>VLOOKUP(InputData[[#This Row],[PRODUCT ID]],MasterData[],2)</f>
        <v>Product14</v>
      </c>
      <c r="H514" t="str">
        <f>VLOOKUP(InputData[[#This Row],[PRODUCT ID]],MasterData[],3)</f>
        <v>Category02</v>
      </c>
      <c r="I514" t="str">
        <f>VLOOKUP(InputData[[#This Row],[PRODUCT ID]],MasterData[],4)</f>
        <v>Kg</v>
      </c>
      <c r="J514" s="8">
        <f>VLOOKUP(InputData[[#This Row],[PRODUCT ID]],MasterData[],5)</f>
        <v>112</v>
      </c>
      <c r="K514" s="8">
        <f>VLOOKUP(InputData[[#This Row],[PRODUCT ID]],MasterData[],6)</f>
        <v>146.72</v>
      </c>
      <c r="L514" s="8">
        <f>InputData[[#This Row],[QUANTITY]]*InputData[[#This Row],[BUYING PRIZE]]</f>
        <v>1120</v>
      </c>
      <c r="M514" s="8">
        <f>InputData[[#This Row],[QUANTITY]]*InputData[[#This Row],[SELLING PRICE]]*(1-InputData[[#This Row],[DISCOUNT %]])</f>
        <v>1467.2</v>
      </c>
      <c r="N514" s="8">
        <f>InputData[[#This Row],[Total Selling Value]]-InputData[[#This Row],[Total Buying Value]]</f>
        <v>347.20000000000005</v>
      </c>
      <c r="O514">
        <f>DAY(InputData[[#This Row],[DATE]])</f>
        <v>11</v>
      </c>
      <c r="P514" t="str">
        <f>TEXT(InputData[[#This Row],[DATE]],"mmm")</f>
        <v>Dec</v>
      </c>
      <c r="Q514">
        <f>YEAR(InputData[[#This Row],[DATE]])</f>
        <v>2022</v>
      </c>
    </row>
    <row r="515" spans="1:17" x14ac:dyDescent="0.2">
      <c r="A515" s="3">
        <v>44907</v>
      </c>
      <c r="B515" s="4" t="s">
        <v>69</v>
      </c>
      <c r="C515" s="5">
        <v>9</v>
      </c>
      <c r="D515" s="5" t="s">
        <v>105</v>
      </c>
      <c r="E515" s="5" t="s">
        <v>107</v>
      </c>
      <c r="F515" s="6">
        <v>0</v>
      </c>
      <c r="G515" t="str">
        <f>VLOOKUP(InputData[[#This Row],[PRODUCT ID]],MasterData[],2)</f>
        <v>Product30</v>
      </c>
      <c r="H515" t="str">
        <f>VLOOKUP(InputData[[#This Row],[PRODUCT ID]],MasterData[],3)</f>
        <v>Category04</v>
      </c>
      <c r="I515" t="str">
        <f>VLOOKUP(InputData[[#This Row],[PRODUCT ID]],MasterData[],4)</f>
        <v>Ft</v>
      </c>
      <c r="J515" s="8">
        <f>VLOOKUP(InputData[[#This Row],[PRODUCT ID]],MasterData[],5)</f>
        <v>148</v>
      </c>
      <c r="K515" s="8">
        <f>VLOOKUP(InputData[[#This Row],[PRODUCT ID]],MasterData[],6)</f>
        <v>201.28</v>
      </c>
      <c r="L515" s="8">
        <f>InputData[[#This Row],[QUANTITY]]*InputData[[#This Row],[BUYING PRIZE]]</f>
        <v>1332</v>
      </c>
      <c r="M515" s="8">
        <f>InputData[[#This Row],[QUANTITY]]*InputData[[#This Row],[SELLING PRICE]]*(1-InputData[[#This Row],[DISCOUNT %]])</f>
        <v>1811.52</v>
      </c>
      <c r="N515" s="8">
        <f>InputData[[#This Row],[Total Selling Value]]-InputData[[#This Row],[Total Buying Value]]</f>
        <v>479.52</v>
      </c>
      <c r="O515">
        <f>DAY(InputData[[#This Row],[DATE]])</f>
        <v>12</v>
      </c>
      <c r="P515" t="str">
        <f>TEXT(InputData[[#This Row],[DATE]],"mmm")</f>
        <v>Dec</v>
      </c>
      <c r="Q515">
        <f>YEAR(InputData[[#This Row],[DATE]])</f>
        <v>2022</v>
      </c>
    </row>
    <row r="516" spans="1:17" x14ac:dyDescent="0.2">
      <c r="A516" s="3">
        <v>44907</v>
      </c>
      <c r="B516" s="4" t="s">
        <v>92</v>
      </c>
      <c r="C516" s="5">
        <v>10</v>
      </c>
      <c r="D516" s="5" t="s">
        <v>105</v>
      </c>
      <c r="E516" s="5" t="s">
        <v>106</v>
      </c>
      <c r="F516" s="6">
        <v>0</v>
      </c>
      <c r="G516" t="str">
        <f>VLOOKUP(InputData[[#This Row],[PRODUCT ID]],MasterData[],2)</f>
        <v>Product41</v>
      </c>
      <c r="H516" t="str">
        <f>VLOOKUP(InputData[[#This Row],[PRODUCT ID]],MasterData[],3)</f>
        <v>Category05</v>
      </c>
      <c r="I516" t="str">
        <f>VLOOKUP(InputData[[#This Row],[PRODUCT ID]],MasterData[],4)</f>
        <v>Ft</v>
      </c>
      <c r="J516" s="8">
        <f>VLOOKUP(InputData[[#This Row],[PRODUCT ID]],MasterData[],5)</f>
        <v>138</v>
      </c>
      <c r="K516" s="8">
        <f>VLOOKUP(InputData[[#This Row],[PRODUCT ID]],MasterData[],6)</f>
        <v>173.88</v>
      </c>
      <c r="L516" s="8">
        <f>InputData[[#This Row],[QUANTITY]]*InputData[[#This Row],[BUYING PRIZE]]</f>
        <v>1380</v>
      </c>
      <c r="M516" s="8">
        <f>InputData[[#This Row],[QUANTITY]]*InputData[[#This Row],[SELLING PRICE]]*(1-InputData[[#This Row],[DISCOUNT %]])</f>
        <v>1738.8</v>
      </c>
      <c r="N516" s="8">
        <f>InputData[[#This Row],[Total Selling Value]]-InputData[[#This Row],[Total Buying Value]]</f>
        <v>358.79999999999995</v>
      </c>
      <c r="O516">
        <f>DAY(InputData[[#This Row],[DATE]])</f>
        <v>12</v>
      </c>
      <c r="P516" t="str">
        <f>TEXT(InputData[[#This Row],[DATE]],"mmm")</f>
        <v>Dec</v>
      </c>
      <c r="Q516">
        <f>YEAR(InputData[[#This Row],[DATE]])</f>
        <v>2022</v>
      </c>
    </row>
    <row r="517" spans="1:17" x14ac:dyDescent="0.2">
      <c r="A517" s="3">
        <v>44909</v>
      </c>
      <c r="B517" s="4" t="s">
        <v>16</v>
      </c>
      <c r="C517" s="5">
        <v>4</v>
      </c>
      <c r="D517" s="5" t="s">
        <v>108</v>
      </c>
      <c r="E517" s="5" t="s">
        <v>107</v>
      </c>
      <c r="F517" s="6">
        <v>0</v>
      </c>
      <c r="G517" t="str">
        <f>VLOOKUP(InputData[[#This Row],[PRODUCT ID]],MasterData[],2)</f>
        <v>Product05</v>
      </c>
      <c r="H517" t="str">
        <f>VLOOKUP(InputData[[#This Row],[PRODUCT ID]],MasterData[],3)</f>
        <v>Category01</v>
      </c>
      <c r="I517" t="str">
        <f>VLOOKUP(InputData[[#This Row],[PRODUCT ID]],MasterData[],4)</f>
        <v>Ft</v>
      </c>
      <c r="J517" s="8">
        <f>VLOOKUP(InputData[[#This Row],[PRODUCT ID]],MasterData[],5)</f>
        <v>133</v>
      </c>
      <c r="K517" s="8">
        <f>VLOOKUP(InputData[[#This Row],[PRODUCT ID]],MasterData[],6)</f>
        <v>155.61000000000001</v>
      </c>
      <c r="L517" s="8">
        <f>InputData[[#This Row],[QUANTITY]]*InputData[[#This Row],[BUYING PRIZE]]</f>
        <v>532</v>
      </c>
      <c r="M517" s="8">
        <f>InputData[[#This Row],[QUANTITY]]*InputData[[#This Row],[SELLING PRICE]]*(1-InputData[[#This Row],[DISCOUNT %]])</f>
        <v>622.44000000000005</v>
      </c>
      <c r="N517" s="8">
        <f>InputData[[#This Row],[Total Selling Value]]-InputData[[#This Row],[Total Buying Value]]</f>
        <v>90.440000000000055</v>
      </c>
      <c r="O517">
        <f>DAY(InputData[[#This Row],[DATE]])</f>
        <v>14</v>
      </c>
      <c r="P517" t="str">
        <f>TEXT(InputData[[#This Row],[DATE]],"mmm")</f>
        <v>Dec</v>
      </c>
      <c r="Q517">
        <f>YEAR(InputData[[#This Row],[DATE]])</f>
        <v>2022</v>
      </c>
    </row>
    <row r="518" spans="1:17" x14ac:dyDescent="0.2">
      <c r="A518" s="3">
        <v>44910</v>
      </c>
      <c r="B518" s="4" t="s">
        <v>24</v>
      </c>
      <c r="C518" s="5">
        <v>13</v>
      </c>
      <c r="D518" s="5" t="s">
        <v>108</v>
      </c>
      <c r="E518" s="5" t="s">
        <v>106</v>
      </c>
      <c r="F518" s="6">
        <v>0</v>
      </c>
      <c r="G518" t="str">
        <f>VLOOKUP(InputData[[#This Row],[PRODUCT ID]],MasterData[],2)</f>
        <v>Product09</v>
      </c>
      <c r="H518" t="str">
        <f>VLOOKUP(InputData[[#This Row],[PRODUCT ID]],MasterData[],3)</f>
        <v>Category01</v>
      </c>
      <c r="I518" t="str">
        <f>VLOOKUP(InputData[[#This Row],[PRODUCT ID]],MasterData[],4)</f>
        <v>No.</v>
      </c>
      <c r="J518" s="8">
        <f>VLOOKUP(InputData[[#This Row],[PRODUCT ID]],MasterData[],5)</f>
        <v>6</v>
      </c>
      <c r="K518" s="8">
        <f>VLOOKUP(InputData[[#This Row],[PRODUCT ID]],MasterData[],6)</f>
        <v>7.8599999999999994</v>
      </c>
      <c r="L518" s="8">
        <f>InputData[[#This Row],[QUANTITY]]*InputData[[#This Row],[BUYING PRIZE]]</f>
        <v>78</v>
      </c>
      <c r="M518" s="8">
        <f>InputData[[#This Row],[QUANTITY]]*InputData[[#This Row],[SELLING PRICE]]*(1-InputData[[#This Row],[DISCOUNT %]])</f>
        <v>102.17999999999999</v>
      </c>
      <c r="N518" s="8">
        <f>InputData[[#This Row],[Total Selling Value]]-InputData[[#This Row],[Total Buying Value]]</f>
        <v>24.179999999999993</v>
      </c>
      <c r="O518">
        <f>DAY(InputData[[#This Row],[DATE]])</f>
        <v>15</v>
      </c>
      <c r="P518" t="str">
        <f>TEXT(InputData[[#This Row],[DATE]],"mmm")</f>
        <v>Dec</v>
      </c>
      <c r="Q518">
        <f>YEAR(InputData[[#This Row],[DATE]])</f>
        <v>2022</v>
      </c>
    </row>
    <row r="519" spans="1:17" x14ac:dyDescent="0.2">
      <c r="A519" s="3">
        <v>44914</v>
      </c>
      <c r="B519" s="4" t="s">
        <v>98</v>
      </c>
      <c r="C519" s="5">
        <v>7</v>
      </c>
      <c r="D519" s="5" t="s">
        <v>108</v>
      </c>
      <c r="E519" s="5" t="s">
        <v>106</v>
      </c>
      <c r="F519" s="6">
        <v>0</v>
      </c>
      <c r="G519" t="str">
        <f>VLOOKUP(InputData[[#This Row],[PRODUCT ID]],MasterData[],2)</f>
        <v>Product44</v>
      </c>
      <c r="H519" t="str">
        <f>VLOOKUP(InputData[[#This Row],[PRODUCT ID]],MasterData[],3)</f>
        <v>Category05</v>
      </c>
      <c r="I519" t="str">
        <f>VLOOKUP(InputData[[#This Row],[PRODUCT ID]],MasterData[],4)</f>
        <v>Kg</v>
      </c>
      <c r="J519" s="8">
        <f>VLOOKUP(InputData[[#This Row],[PRODUCT ID]],MasterData[],5)</f>
        <v>76</v>
      </c>
      <c r="K519" s="8">
        <f>VLOOKUP(InputData[[#This Row],[PRODUCT ID]],MasterData[],6)</f>
        <v>82.08</v>
      </c>
      <c r="L519" s="8">
        <f>InputData[[#This Row],[QUANTITY]]*InputData[[#This Row],[BUYING PRIZE]]</f>
        <v>532</v>
      </c>
      <c r="M519" s="8">
        <f>InputData[[#This Row],[QUANTITY]]*InputData[[#This Row],[SELLING PRICE]]*(1-InputData[[#This Row],[DISCOUNT %]])</f>
        <v>574.55999999999995</v>
      </c>
      <c r="N519" s="8">
        <f>InputData[[#This Row],[Total Selling Value]]-InputData[[#This Row],[Total Buying Value]]</f>
        <v>42.559999999999945</v>
      </c>
      <c r="O519">
        <f>DAY(InputData[[#This Row],[DATE]])</f>
        <v>19</v>
      </c>
      <c r="P519" t="str">
        <f>TEXT(InputData[[#This Row],[DATE]],"mmm")</f>
        <v>Dec</v>
      </c>
      <c r="Q519">
        <f>YEAR(InputData[[#This Row],[DATE]])</f>
        <v>2022</v>
      </c>
    </row>
    <row r="520" spans="1:17" x14ac:dyDescent="0.2">
      <c r="A520" s="3">
        <v>44914</v>
      </c>
      <c r="B520" s="4" t="s">
        <v>29</v>
      </c>
      <c r="C520" s="5">
        <v>14</v>
      </c>
      <c r="D520" s="5" t="s">
        <v>108</v>
      </c>
      <c r="E520" s="5" t="s">
        <v>107</v>
      </c>
      <c r="F520" s="6">
        <v>0</v>
      </c>
      <c r="G520" t="str">
        <f>VLOOKUP(InputData[[#This Row],[PRODUCT ID]],MasterData[],2)</f>
        <v>Product11</v>
      </c>
      <c r="H520" t="str">
        <f>VLOOKUP(InputData[[#This Row],[PRODUCT ID]],MasterData[],3)</f>
        <v>Category02</v>
      </c>
      <c r="I520" t="str">
        <f>VLOOKUP(InputData[[#This Row],[PRODUCT ID]],MasterData[],4)</f>
        <v>Lt</v>
      </c>
      <c r="J520" s="8">
        <f>VLOOKUP(InputData[[#This Row],[PRODUCT ID]],MasterData[],5)</f>
        <v>44</v>
      </c>
      <c r="K520" s="8">
        <f>VLOOKUP(InputData[[#This Row],[PRODUCT ID]],MasterData[],6)</f>
        <v>48.4</v>
      </c>
      <c r="L520" s="8">
        <f>InputData[[#This Row],[QUANTITY]]*InputData[[#This Row],[BUYING PRIZE]]</f>
        <v>616</v>
      </c>
      <c r="M520" s="8">
        <f>InputData[[#This Row],[QUANTITY]]*InputData[[#This Row],[SELLING PRICE]]*(1-InputData[[#This Row],[DISCOUNT %]])</f>
        <v>677.6</v>
      </c>
      <c r="N520" s="8">
        <f>InputData[[#This Row],[Total Selling Value]]-InputData[[#This Row],[Total Buying Value]]</f>
        <v>61.600000000000023</v>
      </c>
      <c r="O520">
        <f>DAY(InputData[[#This Row],[DATE]])</f>
        <v>19</v>
      </c>
      <c r="P520" t="str">
        <f>TEXT(InputData[[#This Row],[DATE]],"mmm")</f>
        <v>Dec</v>
      </c>
      <c r="Q520">
        <f>YEAR(InputData[[#This Row],[DATE]])</f>
        <v>2022</v>
      </c>
    </row>
    <row r="521" spans="1:17" x14ac:dyDescent="0.2">
      <c r="A521" s="3">
        <v>44914</v>
      </c>
      <c r="B521" s="4" t="s">
        <v>24</v>
      </c>
      <c r="C521" s="5">
        <v>11</v>
      </c>
      <c r="D521" s="5" t="s">
        <v>106</v>
      </c>
      <c r="E521" s="5" t="s">
        <v>106</v>
      </c>
      <c r="F521" s="6">
        <v>0</v>
      </c>
      <c r="G521" t="str">
        <f>VLOOKUP(InputData[[#This Row],[PRODUCT ID]],MasterData[],2)</f>
        <v>Product09</v>
      </c>
      <c r="H521" t="str">
        <f>VLOOKUP(InputData[[#This Row],[PRODUCT ID]],MasterData[],3)</f>
        <v>Category01</v>
      </c>
      <c r="I521" t="str">
        <f>VLOOKUP(InputData[[#This Row],[PRODUCT ID]],MasterData[],4)</f>
        <v>No.</v>
      </c>
      <c r="J521" s="8">
        <f>VLOOKUP(InputData[[#This Row],[PRODUCT ID]],MasterData[],5)</f>
        <v>6</v>
      </c>
      <c r="K521" s="8">
        <f>VLOOKUP(InputData[[#This Row],[PRODUCT ID]],MasterData[],6)</f>
        <v>7.8599999999999994</v>
      </c>
      <c r="L521" s="8">
        <f>InputData[[#This Row],[QUANTITY]]*InputData[[#This Row],[BUYING PRIZE]]</f>
        <v>66</v>
      </c>
      <c r="M521" s="8">
        <f>InputData[[#This Row],[QUANTITY]]*InputData[[#This Row],[SELLING PRICE]]*(1-InputData[[#This Row],[DISCOUNT %]])</f>
        <v>86.46</v>
      </c>
      <c r="N521" s="8">
        <f>InputData[[#This Row],[Total Selling Value]]-InputData[[#This Row],[Total Buying Value]]</f>
        <v>20.459999999999994</v>
      </c>
      <c r="O521">
        <f>DAY(InputData[[#This Row],[DATE]])</f>
        <v>19</v>
      </c>
      <c r="P521" t="str">
        <f>TEXT(InputData[[#This Row],[DATE]],"mmm")</f>
        <v>Dec</v>
      </c>
      <c r="Q521">
        <f>YEAR(InputData[[#This Row],[DATE]])</f>
        <v>2022</v>
      </c>
    </row>
    <row r="522" spans="1:17" x14ac:dyDescent="0.2">
      <c r="A522" s="3">
        <v>44916</v>
      </c>
      <c r="B522" s="4" t="s">
        <v>18</v>
      </c>
      <c r="C522" s="5">
        <v>10</v>
      </c>
      <c r="D522" s="5" t="s">
        <v>108</v>
      </c>
      <c r="E522" s="5" t="s">
        <v>106</v>
      </c>
      <c r="F522" s="6">
        <v>0</v>
      </c>
      <c r="G522" t="str">
        <f>VLOOKUP(InputData[[#This Row],[PRODUCT ID]],MasterData[],2)</f>
        <v>Product06</v>
      </c>
      <c r="H522" t="str">
        <f>VLOOKUP(InputData[[#This Row],[PRODUCT ID]],MasterData[],3)</f>
        <v>Category01</v>
      </c>
      <c r="I522" t="str">
        <f>VLOOKUP(InputData[[#This Row],[PRODUCT ID]],MasterData[],4)</f>
        <v>Kg</v>
      </c>
      <c r="J522" s="8">
        <f>VLOOKUP(InputData[[#This Row],[PRODUCT ID]],MasterData[],5)</f>
        <v>75</v>
      </c>
      <c r="K522" s="8">
        <f>VLOOKUP(InputData[[#This Row],[PRODUCT ID]],MasterData[],6)</f>
        <v>85.5</v>
      </c>
      <c r="L522" s="8">
        <f>InputData[[#This Row],[QUANTITY]]*InputData[[#This Row],[BUYING PRIZE]]</f>
        <v>750</v>
      </c>
      <c r="M522" s="8">
        <f>InputData[[#This Row],[QUANTITY]]*InputData[[#This Row],[SELLING PRICE]]*(1-InputData[[#This Row],[DISCOUNT %]])</f>
        <v>855</v>
      </c>
      <c r="N522" s="8">
        <f>InputData[[#This Row],[Total Selling Value]]-InputData[[#This Row],[Total Buying Value]]</f>
        <v>105</v>
      </c>
      <c r="O522">
        <f>DAY(InputData[[#This Row],[DATE]])</f>
        <v>21</v>
      </c>
      <c r="P522" t="str">
        <f>TEXT(InputData[[#This Row],[DATE]],"mmm")</f>
        <v>Dec</v>
      </c>
      <c r="Q522">
        <f>YEAR(InputData[[#This Row],[DATE]])</f>
        <v>2022</v>
      </c>
    </row>
    <row r="523" spans="1:17" x14ac:dyDescent="0.2">
      <c r="A523" s="3">
        <v>44924</v>
      </c>
      <c r="B523" s="4" t="s">
        <v>22</v>
      </c>
      <c r="C523" s="5">
        <v>15</v>
      </c>
      <c r="D523" s="5" t="s">
        <v>108</v>
      </c>
      <c r="E523" s="5" t="s">
        <v>106</v>
      </c>
      <c r="F523" s="6">
        <v>0</v>
      </c>
      <c r="G523" t="str">
        <f>VLOOKUP(InputData[[#This Row],[PRODUCT ID]],MasterData[],2)</f>
        <v>Product08</v>
      </c>
      <c r="H523" t="str">
        <f>VLOOKUP(InputData[[#This Row],[PRODUCT ID]],MasterData[],3)</f>
        <v>Category01</v>
      </c>
      <c r="I523" t="str">
        <f>VLOOKUP(InputData[[#This Row],[PRODUCT ID]],MasterData[],4)</f>
        <v>Kg</v>
      </c>
      <c r="J523" s="8">
        <f>VLOOKUP(InputData[[#This Row],[PRODUCT ID]],MasterData[],5)</f>
        <v>83</v>
      </c>
      <c r="K523" s="8">
        <f>VLOOKUP(InputData[[#This Row],[PRODUCT ID]],MasterData[],6)</f>
        <v>94.62</v>
      </c>
      <c r="L523" s="8">
        <f>InputData[[#This Row],[QUANTITY]]*InputData[[#This Row],[BUYING PRIZE]]</f>
        <v>1245</v>
      </c>
      <c r="M523" s="8">
        <f>InputData[[#This Row],[QUANTITY]]*InputData[[#This Row],[SELLING PRICE]]*(1-InputData[[#This Row],[DISCOUNT %]])</f>
        <v>1419.3000000000002</v>
      </c>
      <c r="N523" s="8">
        <f>InputData[[#This Row],[Total Selling Value]]-InputData[[#This Row],[Total Buying Value]]</f>
        <v>174.30000000000018</v>
      </c>
      <c r="O523">
        <f>DAY(InputData[[#This Row],[DATE]])</f>
        <v>29</v>
      </c>
      <c r="P523" t="str">
        <f>TEXT(InputData[[#This Row],[DATE]],"mmm")</f>
        <v>Dec</v>
      </c>
      <c r="Q523">
        <f>YEAR(InputData[[#This Row],[DATE]])</f>
        <v>2022</v>
      </c>
    </row>
    <row r="524" spans="1:17" x14ac:dyDescent="0.2">
      <c r="A524" s="3">
        <v>44924</v>
      </c>
      <c r="B524" s="4" t="s">
        <v>94</v>
      </c>
      <c r="C524" s="5">
        <v>1</v>
      </c>
      <c r="D524" s="5" t="s">
        <v>105</v>
      </c>
      <c r="E524" s="5" t="s">
        <v>107</v>
      </c>
      <c r="F524" s="6">
        <v>0</v>
      </c>
      <c r="G524" t="str">
        <f>VLOOKUP(InputData[[#This Row],[PRODUCT ID]],MasterData[],2)</f>
        <v>Product42</v>
      </c>
      <c r="H524" t="str">
        <f>VLOOKUP(InputData[[#This Row],[PRODUCT ID]],MasterData[],3)</f>
        <v>Category05</v>
      </c>
      <c r="I524" t="str">
        <f>VLOOKUP(InputData[[#This Row],[PRODUCT ID]],MasterData[],4)</f>
        <v>Ft</v>
      </c>
      <c r="J524" s="8">
        <f>VLOOKUP(InputData[[#This Row],[PRODUCT ID]],MasterData[],5)</f>
        <v>120</v>
      </c>
      <c r="K524" s="8">
        <f>VLOOKUP(InputData[[#This Row],[PRODUCT ID]],MasterData[],6)</f>
        <v>162</v>
      </c>
      <c r="L524" s="8">
        <f>InputData[[#This Row],[QUANTITY]]*InputData[[#This Row],[BUYING PRIZE]]</f>
        <v>120</v>
      </c>
      <c r="M524" s="8">
        <f>InputData[[#This Row],[QUANTITY]]*InputData[[#This Row],[SELLING PRICE]]*(1-InputData[[#This Row],[DISCOUNT %]])</f>
        <v>162</v>
      </c>
      <c r="N524" s="8">
        <f>InputData[[#This Row],[Total Selling Value]]-InputData[[#This Row],[Total Buying Value]]</f>
        <v>42</v>
      </c>
      <c r="O524">
        <f>DAY(InputData[[#This Row],[DATE]])</f>
        <v>29</v>
      </c>
      <c r="P524" t="str">
        <f>TEXT(InputData[[#This Row],[DATE]],"mmm")</f>
        <v>Dec</v>
      </c>
      <c r="Q524">
        <f>YEAR(InputData[[#This Row],[DATE]])</f>
        <v>2022</v>
      </c>
    </row>
    <row r="525" spans="1:17" x14ac:dyDescent="0.2">
      <c r="A525" s="3">
        <v>44925</v>
      </c>
      <c r="B525" s="4" t="s">
        <v>92</v>
      </c>
      <c r="C525" s="5">
        <v>14</v>
      </c>
      <c r="D525" s="5" t="s">
        <v>108</v>
      </c>
      <c r="E525" s="5" t="s">
        <v>106</v>
      </c>
      <c r="F525" s="6">
        <v>0</v>
      </c>
      <c r="G525" t="str">
        <f>VLOOKUP(InputData[[#This Row],[PRODUCT ID]],MasterData[],2)</f>
        <v>Product41</v>
      </c>
      <c r="H525" t="str">
        <f>VLOOKUP(InputData[[#This Row],[PRODUCT ID]],MasterData[],3)</f>
        <v>Category05</v>
      </c>
      <c r="I525" t="str">
        <f>VLOOKUP(InputData[[#This Row],[PRODUCT ID]],MasterData[],4)</f>
        <v>Ft</v>
      </c>
      <c r="J525" s="8">
        <f>VLOOKUP(InputData[[#This Row],[PRODUCT ID]],MasterData[],5)</f>
        <v>138</v>
      </c>
      <c r="K525" s="8">
        <f>VLOOKUP(InputData[[#This Row],[PRODUCT ID]],MasterData[],6)</f>
        <v>173.88</v>
      </c>
      <c r="L525" s="8">
        <f>InputData[[#This Row],[QUANTITY]]*InputData[[#This Row],[BUYING PRIZE]]</f>
        <v>1932</v>
      </c>
      <c r="M525" s="8">
        <f>InputData[[#This Row],[QUANTITY]]*InputData[[#This Row],[SELLING PRICE]]*(1-InputData[[#This Row],[DISCOUNT %]])</f>
        <v>2434.3199999999997</v>
      </c>
      <c r="N525" s="8">
        <f>InputData[[#This Row],[Total Selling Value]]-InputData[[#This Row],[Total Buying Value]]</f>
        <v>502.31999999999971</v>
      </c>
      <c r="O525">
        <f>DAY(InputData[[#This Row],[DATE]])</f>
        <v>30</v>
      </c>
      <c r="P525" t="str">
        <f>TEXT(InputData[[#This Row],[DATE]],"mmm")</f>
        <v>Dec</v>
      </c>
      <c r="Q525">
        <f>YEAR(InputData[[#This Row],[DATE]])</f>
        <v>2022</v>
      </c>
    </row>
    <row r="526" spans="1:17" x14ac:dyDescent="0.2">
      <c r="A526" s="3">
        <v>44926</v>
      </c>
      <c r="B526" s="4" t="s">
        <v>75</v>
      </c>
      <c r="C526" s="5">
        <v>12</v>
      </c>
      <c r="D526" s="5" t="s">
        <v>106</v>
      </c>
      <c r="E526" s="5" t="s">
        <v>106</v>
      </c>
      <c r="F526" s="6">
        <v>0</v>
      </c>
      <c r="G526" t="str">
        <f>VLOOKUP(InputData[[#This Row],[PRODUCT ID]],MasterData[],2)</f>
        <v>Product33</v>
      </c>
      <c r="H526" t="str">
        <f>VLOOKUP(InputData[[#This Row],[PRODUCT ID]],MasterData[],3)</f>
        <v>Category04</v>
      </c>
      <c r="I526" t="str">
        <f>VLOOKUP(InputData[[#This Row],[PRODUCT ID]],MasterData[],4)</f>
        <v>Kg</v>
      </c>
      <c r="J526" s="8">
        <f>VLOOKUP(InputData[[#This Row],[PRODUCT ID]],MasterData[],5)</f>
        <v>95</v>
      </c>
      <c r="K526" s="8">
        <f>VLOOKUP(InputData[[#This Row],[PRODUCT ID]],MasterData[],6)</f>
        <v>119.7</v>
      </c>
      <c r="L526" s="8">
        <f>InputData[[#This Row],[QUANTITY]]*InputData[[#This Row],[BUYING PRIZE]]</f>
        <v>1140</v>
      </c>
      <c r="M526" s="8">
        <f>InputData[[#This Row],[QUANTITY]]*InputData[[#This Row],[SELLING PRICE]]*(1-InputData[[#This Row],[DISCOUNT %]])</f>
        <v>1436.4</v>
      </c>
      <c r="N526" s="8">
        <f>InputData[[#This Row],[Total Selling Value]]-InputData[[#This Row],[Total Buying Value]]</f>
        <v>296.40000000000009</v>
      </c>
      <c r="O526">
        <f>DAY(InputData[[#This Row],[DATE]])</f>
        <v>31</v>
      </c>
      <c r="P526" t="str">
        <f>TEXT(InputData[[#This Row],[DATE]],"mmm")</f>
        <v>Dec</v>
      </c>
      <c r="Q526">
        <f>YEAR(InputData[[#This Row],[DATE]])</f>
        <v>2022</v>
      </c>
    </row>
    <row r="527" spans="1:17" x14ac:dyDescent="0.2">
      <c r="A527" s="3">
        <v>44926</v>
      </c>
      <c r="B527" s="4" t="s">
        <v>29</v>
      </c>
      <c r="C527" s="5">
        <v>6</v>
      </c>
      <c r="D527" s="5" t="s">
        <v>106</v>
      </c>
      <c r="E527" s="5" t="s">
        <v>106</v>
      </c>
      <c r="F527" s="6">
        <v>0</v>
      </c>
      <c r="G527" t="str">
        <f>VLOOKUP(InputData[[#This Row],[PRODUCT ID]],MasterData[],2)</f>
        <v>Product11</v>
      </c>
      <c r="H527" t="str">
        <f>VLOOKUP(InputData[[#This Row],[PRODUCT ID]],MasterData[],3)</f>
        <v>Category02</v>
      </c>
      <c r="I527" t="str">
        <f>VLOOKUP(InputData[[#This Row],[PRODUCT ID]],MasterData[],4)</f>
        <v>Lt</v>
      </c>
      <c r="J527" s="8">
        <f>VLOOKUP(InputData[[#This Row],[PRODUCT ID]],MasterData[],5)</f>
        <v>44</v>
      </c>
      <c r="K527" s="8">
        <f>VLOOKUP(InputData[[#This Row],[PRODUCT ID]],MasterData[],6)</f>
        <v>48.4</v>
      </c>
      <c r="L527" s="8">
        <f>InputData[[#This Row],[QUANTITY]]*InputData[[#This Row],[BUYING PRIZE]]</f>
        <v>264</v>
      </c>
      <c r="M527" s="8">
        <f>InputData[[#This Row],[QUANTITY]]*InputData[[#This Row],[SELLING PRICE]]*(1-InputData[[#This Row],[DISCOUNT %]])</f>
        <v>290.39999999999998</v>
      </c>
      <c r="N527" s="8">
        <f>InputData[[#This Row],[Total Selling Value]]-InputData[[#This Row],[Total Buying Value]]</f>
        <v>26.399999999999977</v>
      </c>
      <c r="O527">
        <f>DAY(InputData[[#This Row],[DATE]])</f>
        <v>31</v>
      </c>
      <c r="P527" t="str">
        <f>TEXT(InputData[[#This Row],[DATE]],"mmm")</f>
        <v>Dec</v>
      </c>
      <c r="Q527">
        <f>YEAR(InputData[[#This Row],[DATE]])</f>
        <v>2022</v>
      </c>
    </row>
    <row r="528" spans="1:17" x14ac:dyDescent="0.2">
      <c r="A528" s="3">
        <v>44926</v>
      </c>
      <c r="B528" s="4" t="s">
        <v>29</v>
      </c>
      <c r="C528" s="5">
        <v>3</v>
      </c>
      <c r="D528" s="5" t="s">
        <v>105</v>
      </c>
      <c r="E528" s="5" t="s">
        <v>107</v>
      </c>
      <c r="F528" s="6">
        <v>0</v>
      </c>
      <c r="G528" t="str">
        <f>VLOOKUP(InputData[[#This Row],[PRODUCT ID]],MasterData[],2)</f>
        <v>Product11</v>
      </c>
      <c r="H528" t="str">
        <f>VLOOKUP(InputData[[#This Row],[PRODUCT ID]],MasterData[],3)</f>
        <v>Category02</v>
      </c>
      <c r="I528" t="str">
        <f>VLOOKUP(InputData[[#This Row],[PRODUCT ID]],MasterData[],4)</f>
        <v>Lt</v>
      </c>
      <c r="J528" s="8">
        <f>VLOOKUP(InputData[[#This Row],[PRODUCT ID]],MasterData[],5)</f>
        <v>44</v>
      </c>
      <c r="K528" s="8">
        <f>VLOOKUP(InputData[[#This Row],[PRODUCT ID]],MasterData[],6)</f>
        <v>48.4</v>
      </c>
      <c r="L528" s="8">
        <f>InputData[[#This Row],[QUANTITY]]*InputData[[#This Row],[BUYING PRIZE]]</f>
        <v>132</v>
      </c>
      <c r="M528" s="8">
        <f>InputData[[#This Row],[QUANTITY]]*InputData[[#This Row],[SELLING PRICE]]*(1-InputData[[#This Row],[DISCOUNT %]])</f>
        <v>145.19999999999999</v>
      </c>
      <c r="N528" s="8">
        <f>InputData[[#This Row],[Total Selling Value]]-InputData[[#This Row],[Total Buying Value]]</f>
        <v>13.199999999999989</v>
      </c>
      <c r="O528">
        <f>DAY(InputData[[#This Row],[DATE]])</f>
        <v>31</v>
      </c>
      <c r="P528" t="str">
        <f>TEXT(InputData[[#This Row],[DATE]],"mmm")</f>
        <v>Dec</v>
      </c>
      <c r="Q528">
        <f>YEAR(InputData[[#This Row],[DATE]])</f>
        <v>2022</v>
      </c>
    </row>
  </sheetData>
  <phoneticPr fontId="3" type="noConversion"/>
  <dataValidations count="3">
    <dataValidation type="list" allowBlank="1" showInputMessage="1" showErrorMessage="1" sqref="E2:E528" xr:uid="{E70A61AB-A580-4E7A-B899-FA41582346B0}">
      <formula1>"Online,Cash"</formula1>
    </dataValidation>
    <dataValidation type="whole" allowBlank="1" showInputMessage="1" showErrorMessage="1" sqref="C2:C528" xr:uid="{74FC4239-C815-4304-B7C1-8D0942A55F70}">
      <formula1>1</formula1>
      <formula2>1000</formula2>
    </dataValidation>
    <dataValidation type="list" allowBlank="1" showInputMessage="1" sqref="D2:D528" xr:uid="{A518AD93-0717-49F4-B9D6-45DB3B9AC2C4}">
      <formula1>"Online,Wholesaler,Direct Sales"</formula1>
    </dataValidation>
  </dataValidations>
  <pageMargins left="0.7" right="0.7" top="0.75" bottom="0.75" header="0.3" footer="0.3"/>
  <pageSetup orientation="portrait" horizontalDpi="300" verticalDpi="3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072B0D-0958-4B40-9249-FB0E3D41DBB9}">
  <sheetPr>
    <tabColor theme="5" tint="0.59999389629810485"/>
  </sheetPr>
  <dimension ref="A1:I46"/>
  <sheetViews>
    <sheetView workbookViewId="0">
      <selection activeCell="H20" sqref="H20"/>
    </sheetView>
  </sheetViews>
  <sheetFormatPr defaultRowHeight="14.25" x14ac:dyDescent="0.2"/>
  <cols>
    <col min="1" max="1" width="15.75" customWidth="1"/>
    <col min="2" max="2" width="13.625" customWidth="1"/>
    <col min="3" max="3" width="14.375" customWidth="1"/>
    <col min="4" max="4" width="9.75" customWidth="1"/>
    <col min="5" max="5" width="17.25" customWidth="1"/>
    <col min="6" max="6" width="17.625" customWidth="1"/>
  </cols>
  <sheetData>
    <row r="1" spans="1:9" ht="15.75" thickBot="1" x14ac:dyDescent="0.25">
      <c r="A1" s="1" t="s">
        <v>0</v>
      </c>
      <c r="B1" s="1" t="s">
        <v>1</v>
      </c>
      <c r="C1" s="1" t="s">
        <v>2</v>
      </c>
      <c r="D1" s="1" t="s">
        <v>3</v>
      </c>
      <c r="E1" s="1" t="s">
        <v>4</v>
      </c>
      <c r="F1" s="1" t="s">
        <v>5</v>
      </c>
    </row>
    <row r="2" spans="1:9" x14ac:dyDescent="0.2">
      <c r="A2" t="s">
        <v>6</v>
      </c>
      <c r="B2" t="s">
        <v>7</v>
      </c>
      <c r="C2" t="s">
        <v>8</v>
      </c>
      <c r="D2" t="s">
        <v>9</v>
      </c>
      <c r="E2">
        <v>98</v>
      </c>
      <c r="F2">
        <v>103.88</v>
      </c>
    </row>
    <row r="3" spans="1:9" x14ac:dyDescent="0.2">
      <c r="A3" t="s">
        <v>10</v>
      </c>
      <c r="B3" t="s">
        <v>11</v>
      </c>
      <c r="C3" t="s">
        <v>8</v>
      </c>
      <c r="D3" t="s">
        <v>9</v>
      </c>
      <c r="E3">
        <v>105</v>
      </c>
      <c r="F3">
        <v>142.80000000000001</v>
      </c>
    </row>
    <row r="4" spans="1:9" x14ac:dyDescent="0.2">
      <c r="A4" t="s">
        <v>12</v>
      </c>
      <c r="B4" t="s">
        <v>13</v>
      </c>
      <c r="C4" t="s">
        <v>8</v>
      </c>
      <c r="D4" t="s">
        <v>9</v>
      </c>
      <c r="E4">
        <v>71</v>
      </c>
      <c r="F4">
        <v>80.94</v>
      </c>
      <c r="I4" s="13"/>
    </row>
    <row r="5" spans="1:9" x14ac:dyDescent="0.2">
      <c r="A5" t="s">
        <v>14</v>
      </c>
      <c r="B5" t="s">
        <v>15</v>
      </c>
      <c r="C5" t="s">
        <v>8</v>
      </c>
      <c r="D5" t="s">
        <v>109</v>
      </c>
      <c r="E5">
        <v>44</v>
      </c>
      <c r="F5">
        <v>48.84</v>
      </c>
    </row>
    <row r="6" spans="1:9" x14ac:dyDescent="0.2">
      <c r="A6" t="s">
        <v>16</v>
      </c>
      <c r="B6" t="s">
        <v>17</v>
      </c>
      <c r="C6" t="s">
        <v>8</v>
      </c>
      <c r="D6" t="s">
        <v>110</v>
      </c>
      <c r="E6">
        <v>133</v>
      </c>
      <c r="F6">
        <v>155.61000000000001</v>
      </c>
    </row>
    <row r="7" spans="1:9" x14ac:dyDescent="0.2">
      <c r="A7" t="s">
        <v>18</v>
      </c>
      <c r="B7" t="s">
        <v>19</v>
      </c>
      <c r="C7" t="s">
        <v>8</v>
      </c>
      <c r="D7" t="s">
        <v>9</v>
      </c>
      <c r="E7">
        <v>75</v>
      </c>
      <c r="F7">
        <v>85.5</v>
      </c>
    </row>
    <row r="8" spans="1:9" x14ac:dyDescent="0.2">
      <c r="A8" t="s">
        <v>20</v>
      </c>
      <c r="B8" t="s">
        <v>21</v>
      </c>
      <c r="C8" t="s">
        <v>8</v>
      </c>
      <c r="D8" t="s">
        <v>109</v>
      </c>
      <c r="E8">
        <v>43</v>
      </c>
      <c r="F8">
        <v>47.730000000000004</v>
      </c>
    </row>
    <row r="9" spans="1:9" x14ac:dyDescent="0.2">
      <c r="A9" t="s">
        <v>22</v>
      </c>
      <c r="B9" t="s">
        <v>23</v>
      </c>
      <c r="C9" t="s">
        <v>8</v>
      </c>
      <c r="D9" t="s">
        <v>9</v>
      </c>
      <c r="E9">
        <v>83</v>
      </c>
      <c r="F9">
        <v>94.62</v>
      </c>
    </row>
    <row r="10" spans="1:9" x14ac:dyDescent="0.2">
      <c r="A10" t="s">
        <v>24</v>
      </c>
      <c r="B10" t="s">
        <v>25</v>
      </c>
      <c r="C10" t="s">
        <v>8</v>
      </c>
      <c r="D10" t="s">
        <v>111</v>
      </c>
      <c r="E10">
        <v>6</v>
      </c>
      <c r="F10">
        <v>7.8599999999999994</v>
      </c>
    </row>
    <row r="11" spans="1:9" x14ac:dyDescent="0.2">
      <c r="A11" t="s">
        <v>26</v>
      </c>
      <c r="B11" t="s">
        <v>27</v>
      </c>
      <c r="C11" t="s">
        <v>28</v>
      </c>
      <c r="D11" t="s">
        <v>110</v>
      </c>
      <c r="E11">
        <v>148</v>
      </c>
      <c r="F11">
        <v>164.28</v>
      </c>
    </row>
    <row r="12" spans="1:9" x14ac:dyDescent="0.2">
      <c r="A12" t="s">
        <v>29</v>
      </c>
      <c r="B12" t="s">
        <v>30</v>
      </c>
      <c r="C12" t="s">
        <v>28</v>
      </c>
      <c r="D12" t="s">
        <v>109</v>
      </c>
      <c r="E12">
        <v>44</v>
      </c>
      <c r="F12">
        <v>48.4</v>
      </c>
    </row>
    <row r="13" spans="1:9" x14ac:dyDescent="0.2">
      <c r="A13" t="s">
        <v>31</v>
      </c>
      <c r="B13" t="s">
        <v>32</v>
      </c>
      <c r="C13" t="s">
        <v>28</v>
      </c>
      <c r="D13" t="s">
        <v>9</v>
      </c>
      <c r="E13">
        <v>73</v>
      </c>
      <c r="F13">
        <v>94.17</v>
      </c>
    </row>
    <row r="14" spans="1:9" x14ac:dyDescent="0.2">
      <c r="A14" t="s">
        <v>33</v>
      </c>
      <c r="B14" t="s">
        <v>34</v>
      </c>
      <c r="C14" t="s">
        <v>28</v>
      </c>
      <c r="D14" t="s">
        <v>9</v>
      </c>
      <c r="E14">
        <v>112</v>
      </c>
      <c r="F14">
        <v>122.08</v>
      </c>
    </row>
    <row r="15" spans="1:9" x14ac:dyDescent="0.2">
      <c r="A15" t="s">
        <v>35</v>
      </c>
      <c r="B15" t="s">
        <v>36</v>
      </c>
      <c r="C15" t="s">
        <v>28</v>
      </c>
      <c r="D15" t="s">
        <v>9</v>
      </c>
      <c r="E15">
        <v>112</v>
      </c>
      <c r="F15">
        <v>146.72</v>
      </c>
    </row>
    <row r="16" spans="1:9" x14ac:dyDescent="0.2">
      <c r="A16" t="s">
        <v>37</v>
      </c>
      <c r="B16" t="s">
        <v>38</v>
      </c>
      <c r="C16" t="s">
        <v>28</v>
      </c>
      <c r="D16" t="s">
        <v>111</v>
      </c>
      <c r="E16">
        <v>12</v>
      </c>
      <c r="F16">
        <v>15.719999999999999</v>
      </c>
    </row>
    <row r="17" spans="1:6" x14ac:dyDescent="0.2">
      <c r="A17" t="s">
        <v>39</v>
      </c>
      <c r="B17" t="s">
        <v>40</v>
      </c>
      <c r="C17" t="s">
        <v>28</v>
      </c>
      <c r="D17" t="s">
        <v>111</v>
      </c>
      <c r="E17">
        <v>13</v>
      </c>
      <c r="F17">
        <v>16.64</v>
      </c>
    </row>
    <row r="18" spans="1:6" x14ac:dyDescent="0.2">
      <c r="A18" t="s">
        <v>41</v>
      </c>
      <c r="B18" t="s">
        <v>42</v>
      </c>
      <c r="C18" t="s">
        <v>28</v>
      </c>
      <c r="D18" t="s">
        <v>110</v>
      </c>
      <c r="E18">
        <v>134</v>
      </c>
      <c r="F18">
        <v>156.78</v>
      </c>
    </row>
    <row r="19" spans="1:6" x14ac:dyDescent="0.2">
      <c r="A19" t="s">
        <v>43</v>
      </c>
      <c r="B19" t="s">
        <v>44</v>
      </c>
      <c r="C19" t="s">
        <v>28</v>
      </c>
      <c r="D19" t="s">
        <v>111</v>
      </c>
      <c r="E19">
        <v>37</v>
      </c>
      <c r="F19">
        <v>49.21</v>
      </c>
    </row>
    <row r="20" spans="1:6" x14ac:dyDescent="0.2">
      <c r="A20" t="s">
        <v>45</v>
      </c>
      <c r="B20" t="s">
        <v>46</v>
      </c>
      <c r="C20" t="s">
        <v>28</v>
      </c>
      <c r="D20" t="s">
        <v>110</v>
      </c>
      <c r="E20">
        <v>150</v>
      </c>
      <c r="F20">
        <v>210</v>
      </c>
    </row>
    <row r="21" spans="1:6" x14ac:dyDescent="0.2">
      <c r="A21" t="s">
        <v>47</v>
      </c>
      <c r="B21" t="s">
        <v>48</v>
      </c>
      <c r="C21" t="s">
        <v>49</v>
      </c>
      <c r="D21" t="s">
        <v>109</v>
      </c>
      <c r="E21">
        <v>61</v>
      </c>
      <c r="F21">
        <v>76.25</v>
      </c>
    </row>
    <row r="22" spans="1:6" x14ac:dyDescent="0.2">
      <c r="A22" t="s">
        <v>50</v>
      </c>
      <c r="B22" t="s">
        <v>51</v>
      </c>
      <c r="C22" t="s">
        <v>49</v>
      </c>
      <c r="D22" t="s">
        <v>110</v>
      </c>
      <c r="E22">
        <v>126</v>
      </c>
      <c r="F22">
        <v>162.54</v>
      </c>
    </row>
    <row r="23" spans="1:6" x14ac:dyDescent="0.2">
      <c r="A23" t="s">
        <v>52</v>
      </c>
      <c r="B23" t="s">
        <v>53</v>
      </c>
      <c r="C23" t="s">
        <v>49</v>
      </c>
      <c r="D23" t="s">
        <v>110</v>
      </c>
      <c r="E23">
        <v>121</v>
      </c>
      <c r="F23">
        <v>141.57</v>
      </c>
    </row>
    <row r="24" spans="1:6" x14ac:dyDescent="0.2">
      <c r="A24" t="s">
        <v>54</v>
      </c>
      <c r="B24" t="s">
        <v>55</v>
      </c>
      <c r="C24" t="s">
        <v>49</v>
      </c>
      <c r="D24" t="s">
        <v>110</v>
      </c>
      <c r="E24">
        <v>141</v>
      </c>
      <c r="F24">
        <v>149.46</v>
      </c>
    </row>
    <row r="25" spans="1:6" x14ac:dyDescent="0.2">
      <c r="A25" t="s">
        <v>56</v>
      </c>
      <c r="B25" t="s">
        <v>57</v>
      </c>
      <c r="C25" t="s">
        <v>49</v>
      </c>
      <c r="D25" t="s">
        <v>110</v>
      </c>
      <c r="E25">
        <v>144</v>
      </c>
      <c r="F25">
        <v>156.96</v>
      </c>
    </row>
    <row r="26" spans="1:6" x14ac:dyDescent="0.2">
      <c r="A26" t="s">
        <v>58</v>
      </c>
      <c r="B26" t="s">
        <v>59</v>
      </c>
      <c r="C26" t="s">
        <v>49</v>
      </c>
      <c r="D26" t="s">
        <v>111</v>
      </c>
      <c r="E26">
        <v>7</v>
      </c>
      <c r="F26">
        <v>8.33</v>
      </c>
    </row>
    <row r="27" spans="1:6" x14ac:dyDescent="0.2">
      <c r="A27" t="s">
        <v>60</v>
      </c>
      <c r="B27" t="s">
        <v>61</v>
      </c>
      <c r="C27" t="s">
        <v>62</v>
      </c>
      <c r="D27" t="s">
        <v>111</v>
      </c>
      <c r="E27">
        <v>18</v>
      </c>
      <c r="F27">
        <v>24.66</v>
      </c>
    </row>
    <row r="28" spans="1:6" x14ac:dyDescent="0.2">
      <c r="A28" t="s">
        <v>63</v>
      </c>
      <c r="B28" t="s">
        <v>64</v>
      </c>
      <c r="C28" t="s">
        <v>62</v>
      </c>
      <c r="D28" t="s">
        <v>109</v>
      </c>
      <c r="E28">
        <v>48</v>
      </c>
      <c r="F28">
        <v>57.120000000000005</v>
      </c>
    </row>
    <row r="29" spans="1:6" x14ac:dyDescent="0.2">
      <c r="A29" t="s">
        <v>65</v>
      </c>
      <c r="B29" t="s">
        <v>66</v>
      </c>
      <c r="C29" t="s">
        <v>62</v>
      </c>
      <c r="D29" t="s">
        <v>111</v>
      </c>
      <c r="E29">
        <v>37</v>
      </c>
      <c r="F29">
        <v>41.81</v>
      </c>
    </row>
    <row r="30" spans="1:6" x14ac:dyDescent="0.2">
      <c r="A30" t="s">
        <v>67</v>
      </c>
      <c r="B30" t="s">
        <v>68</v>
      </c>
      <c r="C30" t="s">
        <v>62</v>
      </c>
      <c r="D30" t="s">
        <v>109</v>
      </c>
      <c r="E30">
        <v>47</v>
      </c>
      <c r="F30">
        <v>53.11</v>
      </c>
    </row>
    <row r="31" spans="1:6" x14ac:dyDescent="0.2">
      <c r="A31" t="s">
        <v>69</v>
      </c>
      <c r="B31" t="s">
        <v>70</v>
      </c>
      <c r="C31" t="s">
        <v>62</v>
      </c>
      <c r="D31" t="s">
        <v>110</v>
      </c>
      <c r="E31">
        <v>148</v>
      </c>
      <c r="F31">
        <v>201.28</v>
      </c>
    </row>
    <row r="32" spans="1:6" x14ac:dyDescent="0.2">
      <c r="A32" t="s">
        <v>71</v>
      </c>
      <c r="B32" t="s">
        <v>72</v>
      </c>
      <c r="C32" t="s">
        <v>62</v>
      </c>
      <c r="D32" t="s">
        <v>9</v>
      </c>
      <c r="E32">
        <v>93</v>
      </c>
      <c r="F32">
        <v>104.16</v>
      </c>
    </row>
    <row r="33" spans="1:6" x14ac:dyDescent="0.2">
      <c r="A33" t="s">
        <v>73</v>
      </c>
      <c r="B33" t="s">
        <v>74</v>
      </c>
      <c r="C33" t="s">
        <v>62</v>
      </c>
      <c r="D33" t="s">
        <v>9</v>
      </c>
      <c r="E33">
        <v>89</v>
      </c>
      <c r="F33">
        <v>117.48</v>
      </c>
    </row>
    <row r="34" spans="1:6" x14ac:dyDescent="0.2">
      <c r="A34" t="s">
        <v>75</v>
      </c>
      <c r="B34" t="s">
        <v>76</v>
      </c>
      <c r="C34" t="s">
        <v>62</v>
      </c>
      <c r="D34" t="s">
        <v>9</v>
      </c>
      <c r="E34">
        <v>95</v>
      </c>
      <c r="F34">
        <v>119.7</v>
      </c>
    </row>
    <row r="35" spans="1:6" x14ac:dyDescent="0.2">
      <c r="A35" t="s">
        <v>77</v>
      </c>
      <c r="B35" t="s">
        <v>78</v>
      </c>
      <c r="C35" t="s">
        <v>62</v>
      </c>
      <c r="D35" t="s">
        <v>109</v>
      </c>
      <c r="E35">
        <v>55</v>
      </c>
      <c r="F35">
        <v>58.3</v>
      </c>
    </row>
    <row r="36" spans="1:6" x14ac:dyDescent="0.2">
      <c r="A36" t="s">
        <v>79</v>
      </c>
      <c r="B36" t="s">
        <v>80</v>
      </c>
      <c r="C36" t="s">
        <v>62</v>
      </c>
      <c r="D36" t="s">
        <v>111</v>
      </c>
      <c r="E36">
        <v>5</v>
      </c>
      <c r="F36">
        <v>6.7</v>
      </c>
    </row>
    <row r="37" spans="1:6" x14ac:dyDescent="0.2">
      <c r="A37" t="s">
        <v>81</v>
      </c>
      <c r="B37" t="s">
        <v>82</v>
      </c>
      <c r="C37" t="s">
        <v>62</v>
      </c>
      <c r="D37" t="s">
        <v>9</v>
      </c>
      <c r="E37">
        <v>90</v>
      </c>
      <c r="F37">
        <v>96.3</v>
      </c>
    </row>
    <row r="38" spans="1:6" x14ac:dyDescent="0.2">
      <c r="A38" t="s">
        <v>83</v>
      </c>
      <c r="B38" t="s">
        <v>84</v>
      </c>
      <c r="C38" t="s">
        <v>85</v>
      </c>
      <c r="D38" t="s">
        <v>9</v>
      </c>
      <c r="E38">
        <v>67</v>
      </c>
      <c r="F38">
        <v>85.76</v>
      </c>
    </row>
    <row r="39" spans="1:6" x14ac:dyDescent="0.2">
      <c r="A39" t="s">
        <v>86</v>
      </c>
      <c r="B39" t="s">
        <v>87</v>
      </c>
      <c r="C39" t="s">
        <v>85</v>
      </c>
      <c r="D39" t="s">
        <v>9</v>
      </c>
      <c r="E39">
        <v>72</v>
      </c>
      <c r="F39">
        <v>79.92</v>
      </c>
    </row>
    <row r="40" spans="1:6" x14ac:dyDescent="0.2">
      <c r="A40" t="s">
        <v>88</v>
      </c>
      <c r="B40" t="s">
        <v>89</v>
      </c>
      <c r="C40" t="s">
        <v>85</v>
      </c>
      <c r="D40" t="s">
        <v>111</v>
      </c>
      <c r="E40">
        <v>37</v>
      </c>
      <c r="F40">
        <v>42.55</v>
      </c>
    </row>
    <row r="41" spans="1:6" x14ac:dyDescent="0.2">
      <c r="A41" t="s">
        <v>90</v>
      </c>
      <c r="B41" t="s">
        <v>91</v>
      </c>
      <c r="C41" t="s">
        <v>85</v>
      </c>
      <c r="D41" t="s">
        <v>9</v>
      </c>
      <c r="E41">
        <v>90</v>
      </c>
      <c r="F41">
        <v>115.2</v>
      </c>
    </row>
    <row r="42" spans="1:6" x14ac:dyDescent="0.2">
      <c r="A42" t="s">
        <v>92</v>
      </c>
      <c r="B42" t="s">
        <v>93</v>
      </c>
      <c r="C42" t="s">
        <v>85</v>
      </c>
      <c r="D42" t="s">
        <v>110</v>
      </c>
      <c r="E42">
        <v>138</v>
      </c>
      <c r="F42">
        <v>173.88</v>
      </c>
    </row>
    <row r="43" spans="1:6" x14ac:dyDescent="0.2">
      <c r="A43" t="s">
        <v>94</v>
      </c>
      <c r="B43" t="s">
        <v>95</v>
      </c>
      <c r="C43" t="s">
        <v>85</v>
      </c>
      <c r="D43" t="s">
        <v>110</v>
      </c>
      <c r="E43">
        <v>120</v>
      </c>
      <c r="F43">
        <v>162</v>
      </c>
    </row>
    <row r="44" spans="1:6" x14ac:dyDescent="0.2">
      <c r="A44" t="s">
        <v>96</v>
      </c>
      <c r="B44" t="s">
        <v>97</v>
      </c>
      <c r="C44" t="s">
        <v>85</v>
      </c>
      <c r="D44" t="s">
        <v>9</v>
      </c>
      <c r="E44">
        <v>67</v>
      </c>
      <c r="F44">
        <v>83.08</v>
      </c>
    </row>
    <row r="45" spans="1:6" x14ac:dyDescent="0.2">
      <c r="A45" t="s">
        <v>98</v>
      </c>
      <c r="B45" t="s">
        <v>99</v>
      </c>
      <c r="C45" t="s">
        <v>85</v>
      </c>
      <c r="D45" t="s">
        <v>9</v>
      </c>
      <c r="E45">
        <v>76</v>
      </c>
      <c r="F45">
        <v>82.08</v>
      </c>
    </row>
    <row r="46" spans="1:6" x14ac:dyDescent="0.2">
      <c r="A46" t="s">
        <v>112</v>
      </c>
      <c r="B46" t="s">
        <v>113</v>
      </c>
      <c r="C46" t="s">
        <v>85</v>
      </c>
      <c r="D46" t="s">
        <v>9</v>
      </c>
      <c r="E46">
        <v>50</v>
      </c>
      <c r="F46">
        <v>62</v>
      </c>
    </row>
  </sheetData>
  <dataValidations disablePrompts="1" count="2">
    <dataValidation type="list" allowBlank="1" showInputMessage="1" showErrorMessage="1" sqref="C2:C46" xr:uid="{DD3653ED-5F3C-43AF-A846-04E57B65CB7D}">
      <formula1>"Category01,Category02,Category03,Category04,Category05"</formula1>
    </dataValidation>
    <dataValidation type="list" allowBlank="1" showInputMessage="1" showErrorMessage="1" sqref="D2:D46" xr:uid="{BAF831DE-FD7E-4C5A-AB30-A7CBB0FB6518}">
      <formula1>"Kg,Lt,Ft,Dozon,No."</formula1>
    </dataValidation>
  </dataValidations>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D06F6B-4ABE-4275-B783-8054DE6A9E83}">
  <dimension ref="A1:AV224"/>
  <sheetViews>
    <sheetView topLeftCell="K1" zoomScale="95" zoomScaleNormal="95" workbookViewId="0">
      <selection activeCell="P44" sqref="P44:P55"/>
    </sheetView>
  </sheetViews>
  <sheetFormatPr defaultRowHeight="14.25" x14ac:dyDescent="0.2"/>
  <cols>
    <col min="1" max="1" width="7" bestFit="1" customWidth="1"/>
    <col min="2" max="2" width="27.125" bestFit="1" customWidth="1"/>
    <col min="3" max="3" width="14" bestFit="1" customWidth="1"/>
    <col min="4" max="4" width="27.125" bestFit="1" customWidth="1"/>
    <col min="5" max="5" width="13.625" bestFit="1" customWidth="1"/>
    <col min="6" max="6" width="19.75" bestFit="1" customWidth="1"/>
    <col min="7" max="7" width="19.75" customWidth="1"/>
    <col min="8" max="8" width="19.75" style="19" customWidth="1"/>
    <col min="9" max="9" width="19.75" customWidth="1"/>
    <col min="10" max="10" width="9.5" bestFit="1" customWidth="1"/>
    <col min="11" max="11" width="27.125" bestFit="1" customWidth="1"/>
    <col min="12" max="12" width="27.5" bestFit="1" customWidth="1"/>
    <col min="13" max="13" width="19.75" bestFit="1" customWidth="1"/>
    <col min="14" max="14" width="14" bestFit="1" customWidth="1"/>
    <col min="15" max="15" width="9.5" bestFit="1" customWidth="1"/>
    <col min="16" max="16" width="13.75" bestFit="1" customWidth="1"/>
    <col min="17" max="17" width="9.5" bestFit="1" customWidth="1"/>
    <col min="18" max="18" width="19.75" bestFit="1" customWidth="1"/>
    <col min="19" max="20" width="16.125" bestFit="1" customWidth="1"/>
    <col min="21" max="21" width="16.125" customWidth="1"/>
    <col min="22" max="22" width="16.125" style="26" customWidth="1"/>
    <col min="23" max="23" width="9.75" customWidth="1"/>
    <col min="24" max="24" width="12" bestFit="1" customWidth="1"/>
    <col min="25" max="25" width="27.125" bestFit="1" customWidth="1"/>
    <col min="26" max="26" width="12.625" customWidth="1"/>
    <col min="27" max="27" width="13.5" customWidth="1"/>
    <col min="28" max="28" width="17.875" bestFit="1" customWidth="1"/>
    <col min="29" max="29" width="13" bestFit="1" customWidth="1"/>
    <col min="30" max="30" width="8.75" bestFit="1" customWidth="1"/>
    <col min="31" max="31" width="7.75" bestFit="1" customWidth="1"/>
    <col min="32" max="33" width="27.125" bestFit="1" customWidth="1"/>
    <col min="34" max="34" width="11" bestFit="1" customWidth="1"/>
    <col min="35" max="35" width="10.75" style="30" bestFit="1" customWidth="1"/>
    <col min="37" max="37" width="9.5" bestFit="1" customWidth="1"/>
    <col min="38" max="38" width="28" bestFit="1" customWidth="1"/>
    <col min="39" max="39" width="29.125" bestFit="1" customWidth="1"/>
    <col min="46" max="46" width="9.5" bestFit="1" customWidth="1"/>
    <col min="47" max="47" width="28" bestFit="1" customWidth="1"/>
    <col min="48" max="48" width="29.125" bestFit="1" customWidth="1"/>
  </cols>
  <sheetData>
    <row r="1" spans="1:48" x14ac:dyDescent="0.2">
      <c r="D1" t="s">
        <v>119</v>
      </c>
      <c r="E1" t="s">
        <v>120</v>
      </c>
      <c r="F1" t="s">
        <v>138</v>
      </c>
      <c r="J1" s="9" t="s">
        <v>117</v>
      </c>
      <c r="K1" t="s">
        <v>119</v>
      </c>
      <c r="L1" t="s">
        <v>120</v>
      </c>
      <c r="M1" t="s">
        <v>138</v>
      </c>
      <c r="N1" t="s">
        <v>141</v>
      </c>
      <c r="Q1" s="9" t="s">
        <v>117</v>
      </c>
      <c r="R1" t="s">
        <v>138</v>
      </c>
      <c r="AE1" s="9" t="s">
        <v>149</v>
      </c>
      <c r="AF1" t="s">
        <v>119</v>
      </c>
    </row>
    <row r="2" spans="1:48" x14ac:dyDescent="0.2">
      <c r="D2" s="33">
        <v>401411.91999999969</v>
      </c>
      <c r="E2" s="33">
        <v>332504</v>
      </c>
      <c r="F2" s="33">
        <v>4280</v>
      </c>
      <c r="J2" s="10" t="s">
        <v>121</v>
      </c>
      <c r="K2" s="33">
        <v>41346.959999999992</v>
      </c>
      <c r="L2" s="33">
        <v>34290</v>
      </c>
      <c r="M2" s="33">
        <v>407</v>
      </c>
      <c r="N2" s="33">
        <v>7056.96</v>
      </c>
      <c r="P2" s="20"/>
      <c r="Q2" s="10" t="s">
        <v>121</v>
      </c>
      <c r="R2" s="33">
        <v>407</v>
      </c>
      <c r="U2" s="20"/>
      <c r="V2" s="27"/>
      <c r="AE2" s="10" t="s">
        <v>8</v>
      </c>
      <c r="AF2" s="29">
        <v>69261.950000000012</v>
      </c>
      <c r="AH2" s="10"/>
      <c r="AI2" s="31"/>
      <c r="AK2" s="9" t="s">
        <v>117</v>
      </c>
      <c r="AL2" t="s">
        <v>153</v>
      </c>
      <c r="AM2" t="s">
        <v>152</v>
      </c>
      <c r="AT2" s="9" t="s">
        <v>117</v>
      </c>
      <c r="AU2" t="s">
        <v>153</v>
      </c>
      <c r="AV2" t="s">
        <v>152</v>
      </c>
    </row>
    <row r="3" spans="1:48" x14ac:dyDescent="0.2">
      <c r="A3" s="9" t="s">
        <v>116</v>
      </c>
      <c r="B3" t="s">
        <v>119</v>
      </c>
      <c r="C3" t="s">
        <v>141</v>
      </c>
      <c r="D3" s="15" t="s">
        <v>133</v>
      </c>
      <c r="E3" s="16">
        <f>GETPIVOTDATA("Sum of Total Selling Value",$D$1)</f>
        <v>401411.91999999969</v>
      </c>
      <c r="J3" s="10" t="s">
        <v>122</v>
      </c>
      <c r="K3" s="33">
        <v>30857.300000000003</v>
      </c>
      <c r="L3" s="33">
        <v>25341</v>
      </c>
      <c r="M3" s="33">
        <v>300</v>
      </c>
      <c r="N3" s="33">
        <v>5516.3000000000011</v>
      </c>
      <c r="P3" s="20"/>
      <c r="Q3" s="10" t="s">
        <v>122</v>
      </c>
      <c r="R3" s="33">
        <v>300</v>
      </c>
      <c r="U3" s="20"/>
      <c r="V3" s="27"/>
      <c r="X3" s="9" t="s">
        <v>149</v>
      </c>
      <c r="Y3" t="s">
        <v>119</v>
      </c>
      <c r="AE3" s="10" t="s">
        <v>28</v>
      </c>
      <c r="AF3" s="29">
        <v>92963.87</v>
      </c>
      <c r="AH3" s="10"/>
      <c r="AI3" s="31"/>
      <c r="AK3" s="10" t="s">
        <v>121</v>
      </c>
      <c r="AL3" s="25">
        <v>84.696428571428569</v>
      </c>
      <c r="AM3" s="25">
        <v>102.52875000000002</v>
      </c>
      <c r="AT3" s="10" t="s">
        <v>121</v>
      </c>
      <c r="AU3" s="20"/>
      <c r="AV3" s="20"/>
    </row>
    <row r="4" spans="1:48" x14ac:dyDescent="0.2">
      <c r="A4" s="10">
        <v>1</v>
      </c>
      <c r="B4" s="11">
        <v>13167.810000000001</v>
      </c>
      <c r="C4" s="11">
        <v>2201.81</v>
      </c>
      <c r="D4" s="15" t="s">
        <v>134</v>
      </c>
      <c r="E4" s="16">
        <f>GETPIVOTDATA("Sum of Total Selling Value",$D$1)-GETPIVOTDATA("Sum of Total Buying Value",$D$1)</f>
        <v>68907.919999999693</v>
      </c>
      <c r="J4" s="10" t="s">
        <v>123</v>
      </c>
      <c r="K4" s="33">
        <v>28616.65</v>
      </c>
      <c r="L4" s="33">
        <v>23437</v>
      </c>
      <c r="M4" s="33">
        <v>311</v>
      </c>
      <c r="N4" s="33">
        <v>5179.6500000000015</v>
      </c>
      <c r="P4" s="20"/>
      <c r="Q4" s="10" t="s">
        <v>123</v>
      </c>
      <c r="R4" s="33">
        <v>311</v>
      </c>
      <c r="U4" s="20"/>
      <c r="V4" s="27"/>
      <c r="X4" s="10" t="s">
        <v>93</v>
      </c>
      <c r="Y4" s="29">
        <v>22952.16</v>
      </c>
      <c r="AE4" s="10" t="s">
        <v>49</v>
      </c>
      <c r="AF4" s="29">
        <v>52299.509999999995</v>
      </c>
      <c r="AH4" s="10"/>
      <c r="AI4" s="31"/>
      <c r="AK4" s="10" t="s">
        <v>122</v>
      </c>
      <c r="AL4" s="25">
        <v>83.75</v>
      </c>
      <c r="AM4" s="25">
        <v>102.05100000000003</v>
      </c>
      <c r="AT4" s="10" t="s">
        <v>122</v>
      </c>
      <c r="AU4" s="20">
        <v>-1.1174362218005458E-2</v>
      </c>
      <c r="AV4" s="20">
        <v>-4.6596686295306052E-3</v>
      </c>
    </row>
    <row r="5" spans="1:48" x14ac:dyDescent="0.2">
      <c r="A5" s="10">
        <v>2</v>
      </c>
      <c r="B5" s="11">
        <v>13210.220000000001</v>
      </c>
      <c r="C5" s="11">
        <v>2218.2200000000003</v>
      </c>
      <c r="D5" s="15" t="s">
        <v>135</v>
      </c>
      <c r="E5" s="17">
        <f>E4/GETPIVOTDATA("Sum of Total Buying Value",$D$1)</f>
        <v>0.20723937155643149</v>
      </c>
      <c r="J5" s="10" t="s">
        <v>124</v>
      </c>
      <c r="K5" s="33">
        <v>26579.11</v>
      </c>
      <c r="L5" s="33">
        <v>21282</v>
      </c>
      <c r="M5" s="33">
        <v>296</v>
      </c>
      <c r="N5" s="33">
        <v>5297.11</v>
      </c>
      <c r="P5" s="20"/>
      <c r="Q5" s="10" t="s">
        <v>124</v>
      </c>
      <c r="R5" s="33">
        <v>296</v>
      </c>
      <c r="U5" s="20"/>
      <c r="V5" s="27"/>
      <c r="X5" s="10" t="s">
        <v>70</v>
      </c>
      <c r="Y5" s="29">
        <v>22945.919999999998</v>
      </c>
      <c r="AE5" s="10" t="s">
        <v>62</v>
      </c>
      <c r="AF5" s="29">
        <v>95269.4</v>
      </c>
      <c r="AH5" s="10"/>
      <c r="AI5" s="31"/>
      <c r="AK5" s="10" t="s">
        <v>123</v>
      </c>
      <c r="AL5" s="25">
        <v>79.069767441860463</v>
      </c>
      <c r="AM5" s="25">
        <v>97.183953488372083</v>
      </c>
      <c r="AT5" s="10" t="s">
        <v>123</v>
      </c>
      <c r="AU5" s="20">
        <v>-5.5883373828531778E-2</v>
      </c>
      <c r="AV5" s="20">
        <v>-4.7692296122800813E-2</v>
      </c>
    </row>
    <row r="6" spans="1:48" x14ac:dyDescent="0.2">
      <c r="A6" s="10">
        <v>3</v>
      </c>
      <c r="B6" s="11">
        <v>20202.099999999995</v>
      </c>
      <c r="C6" s="11">
        <v>3811.1</v>
      </c>
      <c r="D6" s="15" t="s">
        <v>139</v>
      </c>
      <c r="E6" s="18">
        <f>GETPIVOTDATA("Sum of QUANTITY",$D$1)</f>
        <v>4280</v>
      </c>
      <c r="J6" s="10" t="s">
        <v>125</v>
      </c>
      <c r="K6" s="33">
        <v>30910.45</v>
      </c>
      <c r="L6" s="33">
        <v>26526</v>
      </c>
      <c r="M6" s="33">
        <v>374</v>
      </c>
      <c r="N6" s="33">
        <v>4384.4500000000007</v>
      </c>
      <c r="P6" s="20"/>
      <c r="Q6" s="10" t="s">
        <v>125</v>
      </c>
      <c r="R6" s="33">
        <v>374</v>
      </c>
      <c r="U6" s="20"/>
      <c r="V6" s="27"/>
      <c r="X6" s="10" t="s">
        <v>95</v>
      </c>
      <c r="Y6" s="29">
        <v>20574</v>
      </c>
      <c r="AE6" s="10" t="s">
        <v>85</v>
      </c>
      <c r="AF6" s="29">
        <v>91617.19</v>
      </c>
      <c r="AH6" s="10"/>
      <c r="AI6" s="31"/>
      <c r="AK6" s="10" t="s">
        <v>124</v>
      </c>
      <c r="AL6" s="25">
        <v>77.282051282051285</v>
      </c>
      <c r="AM6" s="25">
        <v>97.426923076923089</v>
      </c>
      <c r="AT6" s="10" t="s">
        <v>124</v>
      </c>
      <c r="AU6" s="20">
        <v>-2.2609351432880793E-2</v>
      </c>
      <c r="AV6" s="20">
        <v>2.500099860416531E-3</v>
      </c>
    </row>
    <row r="7" spans="1:48" x14ac:dyDescent="0.2">
      <c r="A7" s="10">
        <v>4</v>
      </c>
      <c r="B7" s="11">
        <v>11312.2</v>
      </c>
      <c r="C7" s="11">
        <v>1696.1999999999998</v>
      </c>
      <c r="J7" s="10" t="s">
        <v>126</v>
      </c>
      <c r="K7" s="33">
        <v>30533.710000000003</v>
      </c>
      <c r="L7" s="33">
        <v>24879</v>
      </c>
      <c r="M7" s="33">
        <v>364</v>
      </c>
      <c r="N7" s="33">
        <v>5654.7099999999991</v>
      </c>
      <c r="P7" s="20"/>
      <c r="Q7" s="10" t="s">
        <v>126</v>
      </c>
      <c r="R7" s="33">
        <v>364</v>
      </c>
      <c r="U7" s="20"/>
      <c r="V7" s="27"/>
      <c r="X7" s="10" t="s">
        <v>46</v>
      </c>
      <c r="Y7" s="29">
        <v>20160</v>
      </c>
      <c r="AK7" s="10" t="s">
        <v>125</v>
      </c>
      <c r="AL7" s="25">
        <v>69.42</v>
      </c>
      <c r="AM7" s="25">
        <v>82.393000000000015</v>
      </c>
      <c r="AT7" s="10" t="s">
        <v>125</v>
      </c>
      <c r="AU7" s="20">
        <v>-0.10173191771731918</v>
      </c>
      <c r="AV7" s="20">
        <v>-0.15430973905491291</v>
      </c>
    </row>
    <row r="8" spans="1:48" x14ac:dyDescent="0.2">
      <c r="A8" s="10">
        <v>5</v>
      </c>
      <c r="B8" s="11">
        <v>11711.449999999999</v>
      </c>
      <c r="C8" s="11">
        <v>2296.4499999999998</v>
      </c>
      <c r="J8" s="10" t="s">
        <v>127</v>
      </c>
      <c r="K8" s="33">
        <v>35251.79</v>
      </c>
      <c r="L8" s="33">
        <v>29878</v>
      </c>
      <c r="M8" s="33">
        <v>359</v>
      </c>
      <c r="N8" s="33">
        <v>5373.7900000000018</v>
      </c>
      <c r="P8" s="20"/>
      <c r="Q8" s="10" t="s">
        <v>127</v>
      </c>
      <c r="R8" s="33">
        <v>359</v>
      </c>
      <c r="U8" s="20"/>
      <c r="V8" s="27"/>
      <c r="X8" s="10" t="s">
        <v>27</v>
      </c>
      <c r="Y8" s="29">
        <v>16428</v>
      </c>
      <c r="AK8" s="10" t="s">
        <v>126</v>
      </c>
      <c r="AL8" s="25">
        <v>69.487804878048777</v>
      </c>
      <c r="AM8" s="25">
        <v>85.91146341463417</v>
      </c>
      <c r="AT8" s="10" t="s">
        <v>126</v>
      </c>
      <c r="AU8" s="20">
        <v>9.7673405428947931E-4</v>
      </c>
      <c r="AV8" s="20">
        <v>4.2703426439553778E-2</v>
      </c>
    </row>
    <row r="9" spans="1:48" x14ac:dyDescent="0.2">
      <c r="A9" s="10">
        <v>6</v>
      </c>
      <c r="B9" s="11">
        <v>14365.540000000005</v>
      </c>
      <c r="C9" s="11">
        <v>2523.54</v>
      </c>
      <c r="J9" s="10" t="s">
        <v>128</v>
      </c>
      <c r="K9" s="33">
        <v>35350.400000000016</v>
      </c>
      <c r="L9" s="33">
        <v>29831</v>
      </c>
      <c r="M9" s="33">
        <v>412</v>
      </c>
      <c r="N9" s="33">
        <v>5519.3999999999987</v>
      </c>
      <c r="P9" s="20"/>
      <c r="Q9" s="10" t="s">
        <v>128</v>
      </c>
      <c r="R9" s="33">
        <v>412</v>
      </c>
      <c r="U9" s="20"/>
      <c r="V9" s="27"/>
      <c r="X9" s="10" t="s">
        <v>99</v>
      </c>
      <c r="Y9" s="29">
        <v>16333.92</v>
      </c>
      <c r="AK9" s="10" t="s">
        <v>127</v>
      </c>
      <c r="AL9" s="25">
        <v>75.36363636363636</v>
      </c>
      <c r="AM9" s="25">
        <v>90.112272727272725</v>
      </c>
      <c r="AT9" s="10" t="s">
        <v>127</v>
      </c>
      <c r="AU9" s="20">
        <v>8.455917546826637E-2</v>
      </c>
      <c r="AV9" s="20">
        <v>4.8896959098044979E-2</v>
      </c>
    </row>
    <row r="10" spans="1:48" x14ac:dyDescent="0.2">
      <c r="A10" s="10">
        <v>7</v>
      </c>
      <c r="B10" s="11">
        <v>7132.79</v>
      </c>
      <c r="C10" s="11">
        <v>1351.79</v>
      </c>
      <c r="J10" s="10" t="s">
        <v>129</v>
      </c>
      <c r="K10" s="33">
        <v>35242.810000000005</v>
      </c>
      <c r="L10" s="33">
        <v>28758</v>
      </c>
      <c r="M10" s="33">
        <v>346</v>
      </c>
      <c r="N10" s="33">
        <v>6484.8100000000013</v>
      </c>
      <c r="P10" s="20"/>
      <c r="Q10" s="10" t="s">
        <v>129</v>
      </c>
      <c r="R10" s="33">
        <v>346</v>
      </c>
      <c r="U10" s="20"/>
      <c r="V10" s="27"/>
      <c r="X10" s="10" t="s">
        <v>74</v>
      </c>
      <c r="Y10" s="29">
        <v>16329.72</v>
      </c>
      <c r="AK10" s="10" t="s">
        <v>128</v>
      </c>
      <c r="AL10" s="25">
        <v>72.041666666666671</v>
      </c>
      <c r="AM10" s="25">
        <v>84.32583333333335</v>
      </c>
      <c r="AT10" s="10" t="s">
        <v>128</v>
      </c>
      <c r="AU10" s="20">
        <v>-4.4079211901889716E-2</v>
      </c>
      <c r="AV10" s="20">
        <v>-6.4213666116847298E-2</v>
      </c>
    </row>
    <row r="11" spans="1:48" x14ac:dyDescent="0.2">
      <c r="A11" s="10">
        <v>8</v>
      </c>
      <c r="B11" s="11">
        <v>14262.46</v>
      </c>
      <c r="C11" s="11">
        <v>2308.46</v>
      </c>
      <c r="J11" s="10" t="s">
        <v>130</v>
      </c>
      <c r="K11" s="33">
        <v>33500.69000000001</v>
      </c>
      <c r="L11" s="33">
        <v>27842</v>
      </c>
      <c r="M11" s="33">
        <v>336</v>
      </c>
      <c r="N11" s="33">
        <v>5658.69</v>
      </c>
      <c r="P11" s="20"/>
      <c r="Q11" s="10" t="s">
        <v>130</v>
      </c>
      <c r="R11" s="33">
        <v>336</v>
      </c>
      <c r="U11" s="20"/>
      <c r="V11" s="27"/>
      <c r="X11" s="10" t="s">
        <v>17</v>
      </c>
      <c r="Y11" s="29">
        <v>15716.61</v>
      </c>
      <c r="AK11" s="10" t="s">
        <v>129</v>
      </c>
      <c r="AL11" s="25">
        <v>85.711111111111109</v>
      </c>
      <c r="AM11" s="25">
        <v>105.1122222222222</v>
      </c>
      <c r="AT11" s="10" t="s">
        <v>129</v>
      </c>
      <c r="AU11" s="20">
        <v>0.18974358974358962</v>
      </c>
      <c r="AV11" s="20">
        <v>0.24650084164270158</v>
      </c>
    </row>
    <row r="12" spans="1:48" x14ac:dyDescent="0.2">
      <c r="A12" s="10">
        <v>9</v>
      </c>
      <c r="B12" s="11">
        <v>16824.670000000002</v>
      </c>
      <c r="C12" s="11">
        <v>2895.6700000000005</v>
      </c>
      <c r="J12" s="10" t="s">
        <v>131</v>
      </c>
      <c r="K12" s="33">
        <v>36124.07</v>
      </c>
      <c r="L12" s="33">
        <v>29306</v>
      </c>
      <c r="M12" s="33">
        <v>378</v>
      </c>
      <c r="N12" s="33">
        <v>6818.0700000000006</v>
      </c>
      <c r="P12" s="20"/>
      <c r="Q12" s="10" t="s">
        <v>131</v>
      </c>
      <c r="R12" s="33">
        <v>378</v>
      </c>
      <c r="U12" s="20"/>
      <c r="V12" s="27"/>
      <c r="X12" s="10" t="s">
        <v>76</v>
      </c>
      <c r="Y12" s="29">
        <v>13645.800000000001</v>
      </c>
      <c r="AK12" s="10" t="s">
        <v>130</v>
      </c>
      <c r="AL12" s="25">
        <v>74.13513513513513</v>
      </c>
      <c r="AM12" s="25">
        <v>89.321081081081076</v>
      </c>
      <c r="AT12" s="10" t="s">
        <v>130</v>
      </c>
      <c r="AU12" s="20">
        <v>-0.13505805520324579</v>
      </c>
      <c r="AV12" s="20">
        <v>-0.15023125576925209</v>
      </c>
    </row>
    <row r="13" spans="1:48" x14ac:dyDescent="0.2">
      <c r="A13" s="10">
        <v>10</v>
      </c>
      <c r="B13" s="11">
        <v>15229.35</v>
      </c>
      <c r="C13" s="11">
        <v>2673.3500000000004</v>
      </c>
      <c r="J13" s="10" t="s">
        <v>132</v>
      </c>
      <c r="K13" s="33">
        <v>37097.979999999996</v>
      </c>
      <c r="L13" s="33">
        <v>31134</v>
      </c>
      <c r="M13" s="33">
        <v>397</v>
      </c>
      <c r="N13" s="33">
        <v>5963.9799999999987</v>
      </c>
      <c r="P13" s="20"/>
      <c r="Q13" s="10" t="s">
        <v>132</v>
      </c>
      <c r="R13" s="33">
        <v>397</v>
      </c>
      <c r="U13" s="20"/>
      <c r="V13" s="27"/>
      <c r="X13" s="10" t="s">
        <v>11</v>
      </c>
      <c r="Y13" s="29">
        <v>13423.199999999999</v>
      </c>
      <c r="AK13" s="10" t="s">
        <v>131</v>
      </c>
      <c r="AL13" s="25">
        <v>78.325000000000003</v>
      </c>
      <c r="AM13" s="25">
        <v>96.456000000000017</v>
      </c>
      <c r="AT13" s="10" t="s">
        <v>131</v>
      </c>
      <c r="AU13" s="20">
        <v>5.651658767772523E-2</v>
      </c>
      <c r="AV13" s="20">
        <v>7.9879450993682335E-2</v>
      </c>
    </row>
    <row r="14" spans="1:48" x14ac:dyDescent="0.2">
      <c r="A14" s="10">
        <v>11</v>
      </c>
      <c r="B14" s="11">
        <v>11915.58</v>
      </c>
      <c r="C14" s="11">
        <v>2112.5800000000004</v>
      </c>
      <c r="K14" t="b">
        <v>1</v>
      </c>
      <c r="L14" t="b">
        <v>1</v>
      </c>
      <c r="AK14" s="10" t="s">
        <v>132</v>
      </c>
      <c r="AL14" s="25">
        <v>80.295454545454547</v>
      </c>
      <c r="AM14" s="25">
        <v>95.900681818181795</v>
      </c>
      <c r="AT14" s="10" t="s">
        <v>132</v>
      </c>
      <c r="AU14" s="20">
        <v>2.5157415198908954E-2</v>
      </c>
      <c r="AV14" s="20">
        <v>-5.7572176102909343E-3</v>
      </c>
    </row>
    <row r="15" spans="1:48" x14ac:dyDescent="0.2">
      <c r="A15" s="10">
        <v>12</v>
      </c>
      <c r="B15" s="11">
        <v>14837.359999999999</v>
      </c>
      <c r="C15" s="11">
        <v>2573.3600000000006</v>
      </c>
      <c r="J15" s="10" t="s">
        <v>117</v>
      </c>
      <c r="K15" t="s">
        <v>136</v>
      </c>
      <c r="L15" t="s">
        <v>137</v>
      </c>
      <c r="O15" s="10"/>
    </row>
    <row r="16" spans="1:48" x14ac:dyDescent="0.2">
      <c r="A16" s="10">
        <v>13</v>
      </c>
      <c r="B16" s="11">
        <v>8084.26</v>
      </c>
      <c r="C16" s="11">
        <v>1747.26</v>
      </c>
      <c r="J16" s="10" t="s">
        <v>121</v>
      </c>
      <c r="K16" s="11">
        <f>IF($K$14=TRUE, VLOOKUP(J16,J1:L13,2,0), "")</f>
        <v>41346.959999999992</v>
      </c>
      <c r="L16" s="11">
        <f>IF($L$14=TRUE,VLOOKUP(J16,J1:L13,2,0)-VLOOKUP(J16,J1:L13,3,0), "")</f>
        <v>7056.9599999999919</v>
      </c>
      <c r="M16" s="12"/>
      <c r="O16" s="10"/>
      <c r="P16" s="28"/>
      <c r="Q16" s="10"/>
      <c r="AL16" t="b">
        <v>1</v>
      </c>
      <c r="AM16" t="b">
        <v>1</v>
      </c>
    </row>
    <row r="17" spans="1:48" x14ac:dyDescent="0.2">
      <c r="A17" s="10">
        <v>14</v>
      </c>
      <c r="B17" s="11">
        <v>9461.1400000000012</v>
      </c>
      <c r="C17" s="11">
        <v>1773.14</v>
      </c>
      <c r="J17" s="10" t="s">
        <v>122</v>
      </c>
      <c r="K17" s="11">
        <f t="shared" ref="K17:K27" si="0">IF($K$14=TRUE, VLOOKUP(J17,J2:L14,2,0), "")</f>
        <v>30857.300000000003</v>
      </c>
      <c r="L17" s="11">
        <f t="shared" ref="L17:L27" si="1">IF($L$14=TRUE,VLOOKUP(J17,J2:L14,2,0)-VLOOKUP(J17,J2:L14,3,0), "")</f>
        <v>5516.3000000000029</v>
      </c>
      <c r="M17" s="12"/>
      <c r="O17" s="10"/>
      <c r="P17" s="28"/>
      <c r="Q17" s="10"/>
      <c r="AK17" s="10" t="s">
        <v>117</v>
      </c>
      <c r="AL17" t="s">
        <v>154</v>
      </c>
      <c r="AM17" t="s">
        <v>155</v>
      </c>
      <c r="AU17" t="b">
        <v>1</v>
      </c>
      <c r="AV17" t="b">
        <v>1</v>
      </c>
    </row>
    <row r="18" spans="1:48" x14ac:dyDescent="0.2">
      <c r="A18" s="10">
        <v>15</v>
      </c>
      <c r="B18" s="11">
        <v>12189.7</v>
      </c>
      <c r="C18" s="11">
        <v>2636.6999999999994</v>
      </c>
      <c r="J18" s="10" t="s">
        <v>123</v>
      </c>
      <c r="K18" s="11">
        <f t="shared" si="0"/>
        <v>28616.65</v>
      </c>
      <c r="L18" s="11">
        <f t="shared" si="1"/>
        <v>5179.6500000000015</v>
      </c>
      <c r="M18" s="12"/>
      <c r="O18" s="10"/>
      <c r="P18" s="28"/>
      <c r="Q18" s="10"/>
      <c r="AK18" s="10" t="s">
        <v>121</v>
      </c>
      <c r="AL18" s="25">
        <f>IF($AL$16=TRUE, VLOOKUP(AK18,$AK$3:$AM$14,2,0), "")</f>
        <v>84.696428571428569</v>
      </c>
      <c r="AM18" s="25">
        <f>IF($AM$16=TRUE, VLOOKUP(AK18,$AK$3:$AM$14,3,0), "")</f>
        <v>102.52875000000002</v>
      </c>
      <c r="AT18" t="s">
        <v>117</v>
      </c>
      <c r="AU18" t="s">
        <v>156</v>
      </c>
      <c r="AV18" t="s">
        <v>157</v>
      </c>
    </row>
    <row r="19" spans="1:48" x14ac:dyDescent="0.2">
      <c r="A19" s="10">
        <v>16</v>
      </c>
      <c r="B19" s="11">
        <v>12762.63</v>
      </c>
      <c r="C19" s="11">
        <v>2042.6299999999999</v>
      </c>
      <c r="J19" s="10" t="s">
        <v>124</v>
      </c>
      <c r="K19" s="11">
        <f t="shared" si="0"/>
        <v>26579.11</v>
      </c>
      <c r="L19" s="11">
        <f t="shared" si="1"/>
        <v>5297.1100000000006</v>
      </c>
      <c r="M19" s="12"/>
      <c r="O19" s="10"/>
      <c r="P19" s="28"/>
      <c r="Q19" s="10"/>
      <c r="AK19" s="10" t="s">
        <v>122</v>
      </c>
      <c r="AL19" s="25">
        <f t="shared" ref="AL19:AL29" si="2">IF($AL$16=TRUE, VLOOKUP(AK19,AK4:AM15,2,0), "")</f>
        <v>83.75</v>
      </c>
      <c r="AM19" s="25">
        <f t="shared" ref="AM19:AM29" si="3">IF($AM$16=TRUE, VLOOKUP(AK19,$AK$3:$AM$14,3,0), "")</f>
        <v>102.05100000000003</v>
      </c>
      <c r="AT19" s="10" t="s">
        <v>121</v>
      </c>
      <c r="AU19" s="20">
        <f>IF($AU$17=TRUE, VLOOKUP(AT19,$AT$3:$AV$14,2,0), "")</f>
        <v>0</v>
      </c>
      <c r="AV19" s="20">
        <f>IF($AV$17=TRUE, VLOOKUP(AT19,$AT$3:$AV$14,3,0), "")</f>
        <v>0</v>
      </c>
    </row>
    <row r="20" spans="1:48" x14ac:dyDescent="0.2">
      <c r="A20" s="10">
        <v>17</v>
      </c>
      <c r="B20" s="11">
        <v>3659.24</v>
      </c>
      <c r="C20" s="11">
        <v>537.24</v>
      </c>
      <c r="J20" s="10" t="s">
        <v>125</v>
      </c>
      <c r="K20" s="11">
        <f t="shared" si="0"/>
        <v>30910.45</v>
      </c>
      <c r="L20" s="11">
        <f t="shared" si="1"/>
        <v>4384.4500000000007</v>
      </c>
      <c r="M20" s="12"/>
      <c r="O20" s="10"/>
      <c r="P20" s="28"/>
      <c r="Q20" s="10"/>
      <c r="AK20" s="10" t="s">
        <v>123</v>
      </c>
      <c r="AL20" s="25">
        <f t="shared" si="2"/>
        <v>79.069767441860463</v>
      </c>
      <c r="AM20" s="25">
        <f t="shared" si="3"/>
        <v>97.183953488372083</v>
      </c>
      <c r="AT20" s="10" t="s">
        <v>122</v>
      </c>
      <c r="AU20" s="20">
        <f t="shared" ref="AU20:AU30" si="4">IF($AU$17=TRUE, VLOOKUP(AT20,$AT$3:$AV$14,2,0), "")</f>
        <v>-1.1174362218005458E-2</v>
      </c>
      <c r="AV20" s="20">
        <f t="shared" ref="AV20:AV30" si="5">IF($AV$17=TRUE, VLOOKUP(AT20,$AT$3:$AV$14,3,0), "")</f>
        <v>-4.6596686295306052E-3</v>
      </c>
    </row>
    <row r="21" spans="1:48" x14ac:dyDescent="0.2">
      <c r="A21" s="10">
        <v>18</v>
      </c>
      <c r="B21" s="11">
        <v>18582.390000000003</v>
      </c>
      <c r="C21" s="11">
        <v>3269.39</v>
      </c>
      <c r="J21" s="10" t="s">
        <v>126</v>
      </c>
      <c r="K21" s="11">
        <f t="shared" si="0"/>
        <v>30533.710000000003</v>
      </c>
      <c r="L21" s="11">
        <f t="shared" si="1"/>
        <v>5654.7100000000028</v>
      </c>
      <c r="M21" s="12"/>
      <c r="O21" s="10"/>
      <c r="P21" s="28"/>
      <c r="Q21" s="10"/>
      <c r="AK21" s="10" t="s">
        <v>124</v>
      </c>
      <c r="AL21" s="25">
        <f t="shared" si="2"/>
        <v>77.282051282051285</v>
      </c>
      <c r="AM21" s="25">
        <f t="shared" si="3"/>
        <v>97.426923076923089</v>
      </c>
      <c r="AT21" s="10" t="s">
        <v>123</v>
      </c>
      <c r="AU21" s="20">
        <f t="shared" si="4"/>
        <v>-5.5883373828531778E-2</v>
      </c>
      <c r="AV21" s="20">
        <f t="shared" si="5"/>
        <v>-4.7692296122800813E-2</v>
      </c>
    </row>
    <row r="22" spans="1:48" x14ac:dyDescent="0.2">
      <c r="A22" s="10">
        <v>19</v>
      </c>
      <c r="B22" s="11">
        <v>10204.229999999998</v>
      </c>
      <c r="C22" s="11">
        <v>1742.23</v>
      </c>
      <c r="J22" s="10" t="s">
        <v>127</v>
      </c>
      <c r="K22" s="11">
        <f t="shared" si="0"/>
        <v>35251.79</v>
      </c>
      <c r="L22" s="11">
        <f t="shared" si="1"/>
        <v>5373.7900000000009</v>
      </c>
      <c r="M22" s="12"/>
      <c r="O22" s="10"/>
      <c r="P22" s="28"/>
      <c r="Q22" s="10"/>
      <c r="AK22" s="10" t="s">
        <v>125</v>
      </c>
      <c r="AL22" s="25">
        <f t="shared" si="2"/>
        <v>69.42</v>
      </c>
      <c r="AM22" s="25">
        <f t="shared" si="3"/>
        <v>82.393000000000015</v>
      </c>
      <c r="AT22" s="10" t="s">
        <v>124</v>
      </c>
      <c r="AU22" s="20">
        <f t="shared" si="4"/>
        <v>-2.2609351432880793E-2</v>
      </c>
      <c r="AV22" s="20">
        <f t="shared" si="5"/>
        <v>2.500099860416531E-3</v>
      </c>
    </row>
    <row r="23" spans="1:48" x14ac:dyDescent="0.2">
      <c r="A23" s="10">
        <v>20</v>
      </c>
      <c r="B23" s="11">
        <v>20482.78</v>
      </c>
      <c r="C23" s="11">
        <v>3419.7799999999997</v>
      </c>
      <c r="J23" s="10" t="s">
        <v>128</v>
      </c>
      <c r="K23" s="11">
        <f t="shared" si="0"/>
        <v>35350.400000000016</v>
      </c>
      <c r="L23" s="11">
        <f t="shared" si="1"/>
        <v>5519.400000000016</v>
      </c>
      <c r="M23" s="12"/>
      <c r="O23" s="10"/>
      <c r="P23" s="28"/>
      <c r="Q23" s="10"/>
      <c r="AK23" s="10" t="s">
        <v>126</v>
      </c>
      <c r="AL23" s="25">
        <f t="shared" si="2"/>
        <v>69.487804878048777</v>
      </c>
      <c r="AM23" s="25">
        <f t="shared" si="3"/>
        <v>85.91146341463417</v>
      </c>
      <c r="AT23" s="10" t="s">
        <v>125</v>
      </c>
      <c r="AU23" s="20">
        <f t="shared" si="4"/>
        <v>-0.10173191771731918</v>
      </c>
      <c r="AV23" s="20">
        <f t="shared" si="5"/>
        <v>-0.15430973905491291</v>
      </c>
    </row>
    <row r="24" spans="1:48" x14ac:dyDescent="0.2">
      <c r="A24" s="10">
        <v>21</v>
      </c>
      <c r="B24" s="11">
        <v>10665.4</v>
      </c>
      <c r="C24" s="11">
        <v>1895.4</v>
      </c>
      <c r="J24" s="10" t="s">
        <v>129</v>
      </c>
      <c r="K24" s="11">
        <f t="shared" si="0"/>
        <v>35242.810000000005</v>
      </c>
      <c r="L24" s="11">
        <f t="shared" si="1"/>
        <v>6484.8100000000049</v>
      </c>
      <c r="M24" s="12"/>
      <c r="O24" s="10"/>
      <c r="P24" s="28"/>
      <c r="Q24" s="10"/>
      <c r="AK24" s="10" t="s">
        <v>127</v>
      </c>
      <c r="AL24" s="25">
        <f t="shared" si="2"/>
        <v>75.36363636363636</v>
      </c>
      <c r="AM24" s="25">
        <f t="shared" si="3"/>
        <v>90.112272727272725</v>
      </c>
      <c r="AT24" s="10" t="s">
        <v>126</v>
      </c>
      <c r="AU24" s="20">
        <f t="shared" si="4"/>
        <v>9.7673405428947931E-4</v>
      </c>
      <c r="AV24" s="20">
        <f t="shared" si="5"/>
        <v>4.2703426439553778E-2</v>
      </c>
    </row>
    <row r="25" spans="1:48" x14ac:dyDescent="0.2">
      <c r="A25" s="10">
        <v>22</v>
      </c>
      <c r="B25" s="11">
        <v>11315.839999999997</v>
      </c>
      <c r="C25" s="11">
        <v>1609.84</v>
      </c>
      <c r="J25" s="10" t="s">
        <v>130</v>
      </c>
      <c r="K25" s="11">
        <f t="shared" si="0"/>
        <v>33500.69000000001</v>
      </c>
      <c r="L25" s="11">
        <f t="shared" si="1"/>
        <v>5658.6900000000096</v>
      </c>
      <c r="M25" s="12"/>
      <c r="O25" s="10"/>
      <c r="P25" s="28"/>
      <c r="Q25" s="10"/>
      <c r="AK25" s="10" t="s">
        <v>128</v>
      </c>
      <c r="AL25" s="25">
        <f t="shared" si="2"/>
        <v>72.041666666666671</v>
      </c>
      <c r="AM25" s="25">
        <f t="shared" si="3"/>
        <v>84.32583333333335</v>
      </c>
      <c r="AT25" s="10" t="s">
        <v>127</v>
      </c>
      <c r="AU25" s="20">
        <f t="shared" si="4"/>
        <v>8.455917546826637E-2</v>
      </c>
      <c r="AV25" s="20">
        <f t="shared" si="5"/>
        <v>4.8896959098044979E-2</v>
      </c>
    </row>
    <row r="26" spans="1:48" x14ac:dyDescent="0.2">
      <c r="A26" s="10">
        <v>23</v>
      </c>
      <c r="B26" s="11">
        <v>18818.189999999999</v>
      </c>
      <c r="C26" s="11">
        <v>3002.1900000000005</v>
      </c>
      <c r="J26" s="10" t="s">
        <v>131</v>
      </c>
      <c r="K26" s="11">
        <f t="shared" si="0"/>
        <v>36124.07</v>
      </c>
      <c r="L26" s="11">
        <f t="shared" si="1"/>
        <v>6818.07</v>
      </c>
      <c r="M26" s="12"/>
      <c r="O26" s="10"/>
      <c r="P26" s="28"/>
      <c r="Q26" s="10"/>
      <c r="AK26" s="10" t="s">
        <v>129</v>
      </c>
      <c r="AL26" s="25">
        <f t="shared" si="2"/>
        <v>85.711111111111109</v>
      </c>
      <c r="AM26" s="25">
        <f t="shared" si="3"/>
        <v>105.1122222222222</v>
      </c>
      <c r="AT26" s="10" t="s">
        <v>128</v>
      </c>
      <c r="AU26" s="20">
        <f t="shared" si="4"/>
        <v>-4.4079211901889716E-2</v>
      </c>
      <c r="AV26" s="20">
        <f t="shared" si="5"/>
        <v>-6.4213666116847298E-2</v>
      </c>
    </row>
    <row r="27" spans="1:48" x14ac:dyDescent="0.2">
      <c r="A27" s="10">
        <v>24</v>
      </c>
      <c r="B27" s="11">
        <v>11488.4</v>
      </c>
      <c r="C27" s="11">
        <v>2364.3999999999996</v>
      </c>
      <c r="J27" s="10" t="s">
        <v>132</v>
      </c>
      <c r="K27" s="11">
        <f t="shared" si="0"/>
        <v>37097.979999999996</v>
      </c>
      <c r="L27" s="11">
        <f t="shared" si="1"/>
        <v>5963.9799999999959</v>
      </c>
      <c r="M27" s="12"/>
      <c r="O27" s="10"/>
      <c r="P27" s="28"/>
      <c r="Q27" s="10"/>
      <c r="AC27" s="9" t="s">
        <v>151</v>
      </c>
      <c r="AD27" t="s">
        <v>136</v>
      </c>
      <c r="AE27" t="s">
        <v>158</v>
      </c>
      <c r="AK27" s="10" t="s">
        <v>130</v>
      </c>
      <c r="AL27" s="25">
        <f t="shared" si="2"/>
        <v>74.13513513513513</v>
      </c>
      <c r="AM27" s="25">
        <f t="shared" si="3"/>
        <v>89.321081081081076</v>
      </c>
      <c r="AT27" s="10" t="s">
        <v>129</v>
      </c>
      <c r="AU27" s="20">
        <f t="shared" si="4"/>
        <v>0.18974358974358962</v>
      </c>
      <c r="AV27" s="20">
        <f t="shared" si="5"/>
        <v>0.24650084164270158</v>
      </c>
    </row>
    <row r="28" spans="1:48" x14ac:dyDescent="0.2">
      <c r="A28" s="10">
        <v>25</v>
      </c>
      <c r="B28" s="11">
        <v>18688.430000000004</v>
      </c>
      <c r="C28" s="11">
        <v>2993.4300000000003</v>
      </c>
      <c r="Q28" s="10"/>
      <c r="AC28" s="10" t="s">
        <v>108</v>
      </c>
      <c r="AD28" s="29">
        <v>208140.15000000005</v>
      </c>
      <c r="AE28" s="29">
        <v>36230.150000000009</v>
      </c>
      <c r="AG28" s="10"/>
      <c r="AH28" s="29"/>
      <c r="AI28" s="31"/>
      <c r="AK28" s="10" t="s">
        <v>131</v>
      </c>
      <c r="AL28" s="25">
        <f t="shared" si="2"/>
        <v>78.325000000000003</v>
      </c>
      <c r="AM28" s="25">
        <f t="shared" si="3"/>
        <v>96.456000000000017</v>
      </c>
      <c r="AT28" s="10" t="s">
        <v>130</v>
      </c>
      <c r="AU28" s="20">
        <f t="shared" si="4"/>
        <v>-0.13505805520324579</v>
      </c>
      <c r="AV28" s="20">
        <f t="shared" si="5"/>
        <v>-0.15023125576925209</v>
      </c>
    </row>
    <row r="29" spans="1:48" x14ac:dyDescent="0.2">
      <c r="A29" s="10">
        <v>26</v>
      </c>
      <c r="B29" s="11">
        <v>13710.079999999998</v>
      </c>
      <c r="C29" s="11">
        <v>2435.0800000000004</v>
      </c>
      <c r="AC29" s="10" t="s">
        <v>106</v>
      </c>
      <c r="AD29" s="29">
        <v>133923.87000000002</v>
      </c>
      <c r="AE29" s="29">
        <v>22120.87000000001</v>
      </c>
      <c r="AG29" s="10"/>
      <c r="AH29" s="29"/>
      <c r="AI29" s="31"/>
      <c r="AK29" s="10" t="s">
        <v>132</v>
      </c>
      <c r="AL29" s="25">
        <f t="shared" si="2"/>
        <v>80.295454545454547</v>
      </c>
      <c r="AM29" s="25">
        <f t="shared" si="3"/>
        <v>95.900681818181795</v>
      </c>
      <c r="AT29" s="10" t="s">
        <v>131</v>
      </c>
      <c r="AU29" s="20">
        <f t="shared" si="4"/>
        <v>5.651658767772523E-2</v>
      </c>
      <c r="AV29" s="20">
        <f t="shared" si="5"/>
        <v>7.9879450993682335E-2</v>
      </c>
    </row>
    <row r="30" spans="1:48" x14ac:dyDescent="0.2">
      <c r="A30" s="10">
        <v>27</v>
      </c>
      <c r="B30" s="11">
        <v>11440.67</v>
      </c>
      <c r="C30" s="11">
        <v>1786.6700000000003</v>
      </c>
      <c r="AC30" s="10" t="s">
        <v>105</v>
      </c>
      <c r="AD30" s="29">
        <v>59347.900000000009</v>
      </c>
      <c r="AE30" s="29">
        <v>10556.899999999998</v>
      </c>
      <c r="AG30" s="10"/>
      <c r="AH30" s="29"/>
      <c r="AI30" s="31"/>
      <c r="AT30" s="10" t="s">
        <v>132</v>
      </c>
      <c r="AU30" s="20">
        <f t="shared" si="4"/>
        <v>2.5157415198908954E-2</v>
      </c>
      <c r="AV30" s="20">
        <f t="shared" si="5"/>
        <v>-5.7572176102909343E-3</v>
      </c>
    </row>
    <row r="31" spans="1:48" x14ac:dyDescent="0.2">
      <c r="A31" s="10">
        <v>28</v>
      </c>
      <c r="B31" s="11">
        <v>13306.16</v>
      </c>
      <c r="C31" s="11">
        <v>2245.16</v>
      </c>
    </row>
    <row r="32" spans="1:48" x14ac:dyDescent="0.2">
      <c r="A32" s="10">
        <v>29</v>
      </c>
      <c r="B32" s="11">
        <v>8794.48</v>
      </c>
      <c r="C32" s="11">
        <v>1354.4800000000005</v>
      </c>
    </row>
    <row r="33" spans="1:30" x14ac:dyDescent="0.2">
      <c r="A33" s="10">
        <v>30</v>
      </c>
      <c r="B33" s="11">
        <v>16666.269999999997</v>
      </c>
      <c r="C33" s="11">
        <v>2193.27</v>
      </c>
    </row>
    <row r="34" spans="1:30" x14ac:dyDescent="0.2">
      <c r="A34" s="10">
        <v>31</v>
      </c>
      <c r="B34" s="11">
        <v>6920.0999999999995</v>
      </c>
      <c r="C34" s="11">
        <v>1197.1000000000001</v>
      </c>
    </row>
    <row r="36" spans="1:30" x14ac:dyDescent="0.2">
      <c r="B36" t="b">
        <v>1</v>
      </c>
      <c r="C36" t="b">
        <v>1</v>
      </c>
    </row>
    <row r="37" spans="1:30" x14ac:dyDescent="0.2">
      <c r="A37" t="s">
        <v>116</v>
      </c>
      <c r="B37" t="s">
        <v>136</v>
      </c>
      <c r="C37" t="s">
        <v>147</v>
      </c>
    </row>
    <row r="38" spans="1:30" x14ac:dyDescent="0.2">
      <c r="A38" s="10">
        <v>1</v>
      </c>
      <c r="B38" s="22">
        <f>IF($B$36=TRUE,VLOOKUP(A38,$A$4:$C$34,2,0)," ")</f>
        <v>13167.810000000001</v>
      </c>
      <c r="C38" s="22">
        <f>IF($C$36=TRUE,VLOOKUP(A38,$A$4:$C$34,3,0)," ")</f>
        <v>2201.81</v>
      </c>
    </row>
    <row r="39" spans="1:30" x14ac:dyDescent="0.2">
      <c r="A39" s="10">
        <v>2</v>
      </c>
      <c r="B39" s="22">
        <f t="shared" ref="B39:B68" si="6">IF($B$36=TRUE,VLOOKUP(A39,$A$4:$C$34,2,0)," ")</f>
        <v>13210.220000000001</v>
      </c>
      <c r="C39" s="22">
        <f t="shared" ref="C39:C68" si="7">IF($C$36=TRUE,VLOOKUP(A39,$A$4:$C$34,3,0)," ")</f>
        <v>2218.2200000000003</v>
      </c>
    </row>
    <row r="40" spans="1:30" x14ac:dyDescent="0.2">
      <c r="A40" s="10">
        <v>3</v>
      </c>
      <c r="B40" s="22">
        <f t="shared" si="6"/>
        <v>20202.099999999995</v>
      </c>
      <c r="C40" s="22">
        <f t="shared" si="7"/>
        <v>3811.1</v>
      </c>
    </row>
    <row r="41" spans="1:30" x14ac:dyDescent="0.2">
      <c r="A41" s="10">
        <v>4</v>
      </c>
      <c r="B41" s="22">
        <f t="shared" si="6"/>
        <v>11312.2</v>
      </c>
      <c r="C41" s="22">
        <f t="shared" si="7"/>
        <v>1696.1999999999998</v>
      </c>
    </row>
    <row r="42" spans="1:30" x14ac:dyDescent="0.2">
      <c r="A42" s="10">
        <v>5</v>
      </c>
      <c r="B42" s="22">
        <f t="shared" si="6"/>
        <v>11711.449999999999</v>
      </c>
      <c r="C42" s="22">
        <f t="shared" si="7"/>
        <v>2296.4499999999998</v>
      </c>
      <c r="K42" t="b">
        <v>1</v>
      </c>
      <c r="L42" t="b">
        <v>0</v>
      </c>
    </row>
    <row r="43" spans="1:30" x14ac:dyDescent="0.2">
      <c r="A43" s="10">
        <v>6</v>
      </c>
      <c r="B43" s="22">
        <f t="shared" si="6"/>
        <v>14365.540000000005</v>
      </c>
      <c r="C43" s="22">
        <f t="shared" si="7"/>
        <v>2523.54</v>
      </c>
      <c r="J43" s="9" t="s">
        <v>117</v>
      </c>
      <c r="K43" t="s">
        <v>142</v>
      </c>
      <c r="L43" t="s">
        <v>143</v>
      </c>
      <c r="M43" t="s">
        <v>144</v>
      </c>
      <c r="O43" s="9" t="s">
        <v>117</v>
      </c>
      <c r="P43" t="s">
        <v>142</v>
      </c>
      <c r="AC43" s="9" t="s">
        <v>150</v>
      </c>
      <c r="AD43" t="s">
        <v>119</v>
      </c>
    </row>
    <row r="44" spans="1:30" x14ac:dyDescent="0.2">
      <c r="A44" s="10">
        <v>7</v>
      </c>
      <c r="B44" s="22">
        <f t="shared" si="6"/>
        <v>7132.79</v>
      </c>
      <c r="C44" s="22">
        <f t="shared" si="7"/>
        <v>1351.79</v>
      </c>
      <c r="J44" s="10" t="s">
        <v>121</v>
      </c>
      <c r="K44" s="28"/>
      <c r="L44" s="28"/>
      <c r="M44" s="28"/>
      <c r="O44" s="10" t="s">
        <v>121</v>
      </c>
      <c r="P44" s="21"/>
      <c r="AC44" s="10" t="s">
        <v>107</v>
      </c>
      <c r="AD44" s="21">
        <v>0.49703780595254887</v>
      </c>
    </row>
    <row r="45" spans="1:30" x14ac:dyDescent="0.2">
      <c r="A45" s="10">
        <v>8</v>
      </c>
      <c r="B45" s="22">
        <f t="shared" si="6"/>
        <v>14262.46</v>
      </c>
      <c r="C45" s="22">
        <f t="shared" si="7"/>
        <v>2308.46</v>
      </c>
      <c r="J45" s="10" t="s">
        <v>122</v>
      </c>
      <c r="K45" s="28">
        <v>-0.2536984581212256</v>
      </c>
      <c r="L45" s="28">
        <v>-0.21831780256654409</v>
      </c>
      <c r="M45" s="28">
        <v>-0.26289926289926291</v>
      </c>
      <c r="O45" s="10" t="s">
        <v>122</v>
      </c>
      <c r="P45" s="21">
        <v>-0.2536984581212256</v>
      </c>
      <c r="AC45" s="10" t="s">
        <v>106</v>
      </c>
      <c r="AD45" s="21">
        <v>0.50296219404745113</v>
      </c>
    </row>
    <row r="46" spans="1:30" x14ac:dyDescent="0.2">
      <c r="A46" s="10">
        <v>9</v>
      </c>
      <c r="B46" s="22">
        <f t="shared" si="6"/>
        <v>16824.670000000002</v>
      </c>
      <c r="C46" s="22">
        <f t="shared" si="7"/>
        <v>2895.6700000000005</v>
      </c>
      <c r="J46" s="10" t="s">
        <v>123</v>
      </c>
      <c r="K46" s="28">
        <v>-7.26132876175168E-2</v>
      </c>
      <c r="L46" s="28">
        <v>-6.102822544096579E-2</v>
      </c>
      <c r="M46" s="28">
        <v>3.6666666666666667E-2</v>
      </c>
      <c r="O46" s="10" t="s">
        <v>123</v>
      </c>
      <c r="P46" s="21">
        <v>-7.26132876175168E-2</v>
      </c>
    </row>
    <row r="47" spans="1:30" x14ac:dyDescent="0.2">
      <c r="A47" s="10">
        <v>10</v>
      </c>
      <c r="B47" s="22">
        <f t="shared" si="6"/>
        <v>15229.35</v>
      </c>
      <c r="C47" s="22">
        <f t="shared" si="7"/>
        <v>2673.3500000000004</v>
      </c>
      <c r="J47" s="10" t="s">
        <v>124</v>
      </c>
      <c r="K47" s="28">
        <v>-7.1201206290743349E-2</v>
      </c>
      <c r="L47" s="28">
        <v>2.2677207919453667E-2</v>
      </c>
      <c r="M47" s="28">
        <v>-4.8231511254019289E-2</v>
      </c>
      <c r="O47" s="10" t="s">
        <v>124</v>
      </c>
      <c r="P47" s="21">
        <v>-7.1201206290743349E-2</v>
      </c>
    </row>
    <row r="48" spans="1:30" x14ac:dyDescent="0.2">
      <c r="A48" s="10">
        <v>11</v>
      </c>
      <c r="B48" s="22">
        <f t="shared" si="6"/>
        <v>11915.58</v>
      </c>
      <c r="C48" s="22">
        <f t="shared" si="7"/>
        <v>2112.5800000000004</v>
      </c>
      <c r="J48" s="10" t="s">
        <v>125</v>
      </c>
      <c r="K48" s="28">
        <v>0.16296030980721327</v>
      </c>
      <c r="L48" s="28">
        <v>-0.17229394896462391</v>
      </c>
      <c r="M48" s="28">
        <v>0.26351351351351349</v>
      </c>
      <c r="O48" s="10" t="s">
        <v>125</v>
      </c>
      <c r="P48" s="21">
        <v>0.16296030980721327</v>
      </c>
    </row>
    <row r="49" spans="1:33" x14ac:dyDescent="0.2">
      <c r="A49" s="10">
        <v>12</v>
      </c>
      <c r="B49" s="22">
        <f t="shared" si="6"/>
        <v>14837.359999999999</v>
      </c>
      <c r="C49" s="22">
        <f t="shared" si="7"/>
        <v>2573.3600000000006</v>
      </c>
      <c r="J49" s="10" t="s">
        <v>126</v>
      </c>
      <c r="K49" s="28">
        <v>-1.2188111140407142E-2</v>
      </c>
      <c r="L49" s="28">
        <v>0.28971934906316599</v>
      </c>
      <c r="M49" s="28">
        <v>-2.6737967914438502E-2</v>
      </c>
      <c r="O49" s="10" t="s">
        <v>126</v>
      </c>
      <c r="P49" s="21">
        <v>-1.2188111140407142E-2</v>
      </c>
      <c r="AD49" s="20"/>
    </row>
    <row r="50" spans="1:33" x14ac:dyDescent="0.2">
      <c r="A50" s="10">
        <v>13</v>
      </c>
      <c r="B50" s="22">
        <f t="shared" si="6"/>
        <v>8084.26</v>
      </c>
      <c r="C50" s="22">
        <f t="shared" si="7"/>
        <v>1747.26</v>
      </c>
      <c r="J50" s="10" t="s">
        <v>127</v>
      </c>
      <c r="K50" s="28">
        <v>0.15452036454135437</v>
      </c>
      <c r="L50" s="28">
        <v>-4.9678940210903369E-2</v>
      </c>
      <c r="M50" s="28">
        <v>-1.3736263736263736E-2</v>
      </c>
      <c r="O50" s="10" t="s">
        <v>127</v>
      </c>
      <c r="P50" s="21">
        <v>0.15452036454135437</v>
      </c>
      <c r="AD50" s="12"/>
    </row>
    <row r="51" spans="1:33" x14ac:dyDescent="0.2">
      <c r="A51" s="10">
        <v>14</v>
      </c>
      <c r="B51" s="22">
        <f t="shared" si="6"/>
        <v>9461.1400000000012</v>
      </c>
      <c r="C51" s="22">
        <f t="shared" si="7"/>
        <v>1773.14</v>
      </c>
      <c r="J51" s="10" t="s">
        <v>128</v>
      </c>
      <c r="K51" s="28">
        <v>2.7973047609785241E-3</v>
      </c>
      <c r="L51" s="28">
        <v>2.7096332383661603E-2</v>
      </c>
      <c r="M51" s="28">
        <v>0.14763231197771587</v>
      </c>
      <c r="O51" s="10" t="s">
        <v>128</v>
      </c>
      <c r="P51" s="21">
        <v>2.7973047609785241E-3</v>
      </c>
      <c r="AF51" s="9" t="s">
        <v>149</v>
      </c>
      <c r="AG51" t="s">
        <v>119</v>
      </c>
    </row>
    <row r="52" spans="1:33" x14ac:dyDescent="0.2">
      <c r="A52" s="10">
        <v>15</v>
      </c>
      <c r="B52" s="22">
        <f t="shared" si="6"/>
        <v>12189.7</v>
      </c>
      <c r="C52" s="22">
        <f t="shared" si="7"/>
        <v>2636.6999999999994</v>
      </c>
      <c r="J52" s="10" t="s">
        <v>129</v>
      </c>
      <c r="K52" s="28">
        <v>-3.043529917625006E-3</v>
      </c>
      <c r="L52" s="28">
        <v>0.1749121281298697</v>
      </c>
      <c r="M52" s="28">
        <v>-0.16019417475728157</v>
      </c>
      <c r="O52" s="10" t="s">
        <v>129</v>
      </c>
      <c r="P52" s="21">
        <v>-3.043529917625006E-3</v>
      </c>
      <c r="AF52" s="10" t="s">
        <v>62</v>
      </c>
      <c r="AG52" s="29"/>
    </row>
    <row r="53" spans="1:33" x14ac:dyDescent="0.2">
      <c r="A53" s="10">
        <v>16</v>
      </c>
      <c r="B53" s="22">
        <f t="shared" si="6"/>
        <v>12762.63</v>
      </c>
      <c r="C53" s="22">
        <f t="shared" si="7"/>
        <v>2042.6299999999999</v>
      </c>
      <c r="J53" s="10" t="s">
        <v>130</v>
      </c>
      <c r="K53" s="28">
        <v>-4.9431926682350108E-2</v>
      </c>
      <c r="L53" s="28">
        <v>-0.12739309247302566</v>
      </c>
      <c r="M53" s="28">
        <v>-2.8901734104046242E-2</v>
      </c>
      <c r="O53" s="10" t="s">
        <v>130</v>
      </c>
      <c r="P53" s="21">
        <v>-4.9431926682350108E-2</v>
      </c>
      <c r="AF53" s="24" t="s">
        <v>108</v>
      </c>
      <c r="AG53" s="29">
        <v>49916.249999999993</v>
      </c>
    </row>
    <row r="54" spans="1:33" x14ac:dyDescent="0.2">
      <c r="A54" s="10">
        <v>17</v>
      </c>
      <c r="B54" s="22">
        <f t="shared" si="6"/>
        <v>3659.24</v>
      </c>
      <c r="C54" s="22">
        <f t="shared" si="7"/>
        <v>537.24</v>
      </c>
      <c r="J54" s="10" t="s">
        <v>131</v>
      </c>
      <c r="K54" s="28">
        <v>7.8308237830324964E-2</v>
      </c>
      <c r="L54" s="28">
        <v>0.20488487618158993</v>
      </c>
      <c r="M54" s="28">
        <v>0.125</v>
      </c>
      <c r="O54" s="10" t="s">
        <v>131</v>
      </c>
      <c r="P54" s="21">
        <v>7.8308237830324964E-2</v>
      </c>
      <c r="AF54" s="24" t="s">
        <v>106</v>
      </c>
      <c r="AG54" s="29">
        <v>32673.670000000006</v>
      </c>
    </row>
    <row r="55" spans="1:33" x14ac:dyDescent="0.2">
      <c r="A55" s="10">
        <v>18</v>
      </c>
      <c r="B55" s="22">
        <f t="shared" si="6"/>
        <v>18582.390000000003</v>
      </c>
      <c r="C55" s="22">
        <f t="shared" si="7"/>
        <v>3269.39</v>
      </c>
      <c r="J55" s="10" t="s">
        <v>132</v>
      </c>
      <c r="K55" s="28">
        <v>2.6960140427144456E-2</v>
      </c>
      <c r="L55" s="28">
        <v>-0.12526858773817251</v>
      </c>
      <c r="M55" s="28">
        <v>5.0264550264550262E-2</v>
      </c>
      <c r="O55" s="10" t="s">
        <v>132</v>
      </c>
      <c r="P55" s="21">
        <v>2.6960140427144456E-2</v>
      </c>
      <c r="AF55" s="24" t="s">
        <v>105</v>
      </c>
      <c r="AG55" s="29">
        <v>12679.48</v>
      </c>
    </row>
    <row r="56" spans="1:33" x14ac:dyDescent="0.2">
      <c r="A56" s="10">
        <v>19</v>
      </c>
      <c r="B56" s="22">
        <f t="shared" si="6"/>
        <v>10204.229999999998</v>
      </c>
      <c r="C56" s="22">
        <f t="shared" si="7"/>
        <v>1742.23</v>
      </c>
      <c r="AF56" s="10" t="s">
        <v>28</v>
      </c>
      <c r="AG56" s="29"/>
    </row>
    <row r="57" spans="1:33" x14ac:dyDescent="0.2">
      <c r="A57" s="10">
        <v>20</v>
      </c>
      <c r="B57" s="22">
        <f t="shared" si="6"/>
        <v>20482.78</v>
      </c>
      <c r="C57" s="22">
        <f t="shared" si="7"/>
        <v>3419.7799999999997</v>
      </c>
      <c r="K57" t="b">
        <v>1</v>
      </c>
      <c r="L57" t="b">
        <v>1</v>
      </c>
      <c r="AF57" s="24" t="s">
        <v>108</v>
      </c>
      <c r="AG57" s="29">
        <v>56527.089999999982</v>
      </c>
    </row>
    <row r="58" spans="1:33" x14ac:dyDescent="0.2">
      <c r="A58" s="10">
        <v>21</v>
      </c>
      <c r="B58" s="22">
        <f t="shared" si="6"/>
        <v>10665.4</v>
      </c>
      <c r="C58" s="22">
        <f t="shared" si="7"/>
        <v>1895.4</v>
      </c>
      <c r="J58" s="10" t="s">
        <v>117</v>
      </c>
      <c r="K58" t="s">
        <v>145</v>
      </c>
      <c r="L58" t="s">
        <v>146</v>
      </c>
      <c r="O58" s="10"/>
      <c r="AF58" s="24" t="s">
        <v>106</v>
      </c>
      <c r="AG58" s="29">
        <v>23531.02</v>
      </c>
    </row>
    <row r="59" spans="1:33" x14ac:dyDescent="0.2">
      <c r="A59" s="10">
        <v>22</v>
      </c>
      <c r="B59" s="22">
        <f t="shared" si="6"/>
        <v>11315.839999999997</v>
      </c>
      <c r="C59" s="22">
        <f t="shared" si="7"/>
        <v>1609.84</v>
      </c>
      <c r="J59" s="10" t="s">
        <v>121</v>
      </c>
      <c r="K59" s="28">
        <f>IF($K$57=TRUE, VLOOKUP(J59,$J$44:$L$55,2,0), "")</f>
        <v>0</v>
      </c>
      <c r="L59" s="28">
        <f>IF($L$57=TRUE,VLOOKUP(J59,$J$44:$L$56,3,0), "")</f>
        <v>0</v>
      </c>
      <c r="O59" s="10"/>
      <c r="P59" s="20"/>
      <c r="AF59" s="24" t="s">
        <v>105</v>
      </c>
      <c r="AG59" s="29">
        <v>12905.759999999998</v>
      </c>
    </row>
    <row r="60" spans="1:33" x14ac:dyDescent="0.2">
      <c r="A60" s="10">
        <v>23</v>
      </c>
      <c r="B60" s="22">
        <f t="shared" si="6"/>
        <v>18818.189999999999</v>
      </c>
      <c r="C60" s="22">
        <f t="shared" si="7"/>
        <v>3002.1900000000005</v>
      </c>
      <c r="J60" s="10" t="s">
        <v>122</v>
      </c>
      <c r="K60" s="28">
        <f t="shared" ref="K60:K70" si="8">IF($K$57=TRUE, VLOOKUP(J60,$J$44:$L$55,2,0), "")</f>
        <v>-0.2536984581212256</v>
      </c>
      <c r="L60" s="28">
        <f t="shared" ref="L60:L70" si="9">IF($L$57=TRUE,VLOOKUP(J60,$J$44:$L$56,3,0), "")</f>
        <v>-0.21831780256654409</v>
      </c>
      <c r="O60" s="10"/>
      <c r="P60" s="20"/>
      <c r="AF60" s="10" t="s">
        <v>85</v>
      </c>
      <c r="AG60" s="29"/>
    </row>
    <row r="61" spans="1:33" x14ac:dyDescent="0.2">
      <c r="A61" s="10">
        <v>24</v>
      </c>
      <c r="B61" s="22">
        <f t="shared" si="6"/>
        <v>11488.4</v>
      </c>
      <c r="C61" s="22">
        <f t="shared" si="7"/>
        <v>2364.3999999999996</v>
      </c>
      <c r="J61" s="10" t="s">
        <v>123</v>
      </c>
      <c r="K61" s="28">
        <f t="shared" si="8"/>
        <v>-7.26132876175168E-2</v>
      </c>
      <c r="L61" s="28">
        <f t="shared" si="9"/>
        <v>-6.102822544096579E-2</v>
      </c>
      <c r="O61" s="10"/>
      <c r="P61" s="20"/>
      <c r="AF61" s="24" t="s">
        <v>108</v>
      </c>
      <c r="AG61" s="29">
        <v>45959.5</v>
      </c>
    </row>
    <row r="62" spans="1:33" x14ac:dyDescent="0.2">
      <c r="A62" s="10">
        <v>25</v>
      </c>
      <c r="B62" s="22">
        <f t="shared" si="6"/>
        <v>18688.430000000004</v>
      </c>
      <c r="C62" s="22">
        <f t="shared" si="7"/>
        <v>2993.4300000000003</v>
      </c>
      <c r="J62" s="10" t="s">
        <v>124</v>
      </c>
      <c r="K62" s="28">
        <f t="shared" si="8"/>
        <v>-7.1201206290743349E-2</v>
      </c>
      <c r="L62" s="28">
        <f t="shared" si="9"/>
        <v>2.2677207919453667E-2</v>
      </c>
      <c r="O62" s="10"/>
      <c r="P62" s="20"/>
      <c r="AF62" s="24" t="s">
        <v>106</v>
      </c>
      <c r="AG62" s="29">
        <v>27434.680000000004</v>
      </c>
    </row>
    <row r="63" spans="1:33" x14ac:dyDescent="0.2">
      <c r="A63" s="10">
        <v>26</v>
      </c>
      <c r="B63" s="22">
        <f t="shared" si="6"/>
        <v>13710.079999999998</v>
      </c>
      <c r="C63" s="22">
        <f t="shared" si="7"/>
        <v>2435.0800000000004</v>
      </c>
      <c r="J63" s="10" t="s">
        <v>125</v>
      </c>
      <c r="K63" s="28">
        <f t="shared" si="8"/>
        <v>0.16296030980721327</v>
      </c>
      <c r="L63" s="28">
        <f t="shared" si="9"/>
        <v>-0.17229394896462391</v>
      </c>
      <c r="O63" s="10"/>
      <c r="P63" s="20"/>
      <c r="AF63" s="24" t="s">
        <v>105</v>
      </c>
      <c r="AG63" s="29">
        <v>18223.009999999998</v>
      </c>
    </row>
    <row r="64" spans="1:33" x14ac:dyDescent="0.2">
      <c r="A64" s="10">
        <v>27</v>
      </c>
      <c r="B64" s="22">
        <f t="shared" si="6"/>
        <v>11440.67</v>
      </c>
      <c r="C64" s="22">
        <f t="shared" si="7"/>
        <v>1786.6700000000003</v>
      </c>
      <c r="J64" s="10" t="s">
        <v>126</v>
      </c>
      <c r="K64" s="28">
        <f t="shared" si="8"/>
        <v>-1.2188111140407142E-2</v>
      </c>
      <c r="L64" s="28">
        <f t="shared" si="9"/>
        <v>0.28971934906316599</v>
      </c>
      <c r="O64" s="10"/>
      <c r="P64" s="20"/>
      <c r="AF64" s="10" t="s">
        <v>8</v>
      </c>
      <c r="AG64" s="29"/>
    </row>
    <row r="65" spans="1:33" x14ac:dyDescent="0.2">
      <c r="A65" s="10">
        <v>28</v>
      </c>
      <c r="B65" s="22">
        <f t="shared" si="6"/>
        <v>13306.16</v>
      </c>
      <c r="C65" s="22">
        <f t="shared" si="7"/>
        <v>2245.16</v>
      </c>
      <c r="J65" s="10" t="s">
        <v>127</v>
      </c>
      <c r="K65" s="28">
        <f t="shared" si="8"/>
        <v>0.15452036454135437</v>
      </c>
      <c r="L65" s="28">
        <f t="shared" si="9"/>
        <v>-4.9678940210903369E-2</v>
      </c>
      <c r="O65" s="10"/>
      <c r="P65" s="20"/>
      <c r="AF65" s="24" t="s">
        <v>108</v>
      </c>
      <c r="AG65" s="29">
        <v>34994.070000000007</v>
      </c>
    </row>
    <row r="66" spans="1:33" x14ac:dyDescent="0.2">
      <c r="A66" s="10">
        <v>29</v>
      </c>
      <c r="B66" s="22">
        <f t="shared" si="6"/>
        <v>8794.48</v>
      </c>
      <c r="C66" s="22">
        <f t="shared" si="7"/>
        <v>1354.4800000000005</v>
      </c>
      <c r="J66" s="10" t="s">
        <v>128</v>
      </c>
      <c r="K66" s="28">
        <f t="shared" si="8"/>
        <v>2.7973047609785241E-3</v>
      </c>
      <c r="L66" s="28">
        <f t="shared" si="9"/>
        <v>2.7096332383661603E-2</v>
      </c>
      <c r="O66" s="10"/>
      <c r="P66" s="20"/>
      <c r="AF66" s="24" t="s">
        <v>106</v>
      </c>
      <c r="AG66" s="29">
        <v>25185.520000000004</v>
      </c>
    </row>
    <row r="67" spans="1:33" x14ac:dyDescent="0.2">
      <c r="A67" s="10">
        <v>30</v>
      </c>
      <c r="B67" s="22">
        <f t="shared" si="6"/>
        <v>16666.269999999997</v>
      </c>
      <c r="C67" s="22">
        <f t="shared" si="7"/>
        <v>2193.27</v>
      </c>
      <c r="J67" s="10" t="s">
        <v>129</v>
      </c>
      <c r="K67" s="28">
        <f t="shared" si="8"/>
        <v>-3.043529917625006E-3</v>
      </c>
      <c r="L67" s="28">
        <f t="shared" si="9"/>
        <v>0.1749121281298697</v>
      </c>
      <c r="O67" s="10"/>
      <c r="P67" s="20"/>
      <c r="AF67" s="24" t="s">
        <v>105</v>
      </c>
      <c r="AG67" s="29">
        <v>9082.36</v>
      </c>
    </row>
    <row r="68" spans="1:33" x14ac:dyDescent="0.2">
      <c r="A68" s="10">
        <v>31</v>
      </c>
      <c r="B68" s="22">
        <f t="shared" si="6"/>
        <v>6920.0999999999995</v>
      </c>
      <c r="C68" s="22">
        <f t="shared" si="7"/>
        <v>1197.1000000000001</v>
      </c>
      <c r="J68" s="10" t="s">
        <v>130</v>
      </c>
      <c r="K68" s="28">
        <f t="shared" si="8"/>
        <v>-4.9431926682350108E-2</v>
      </c>
      <c r="L68" s="28">
        <f t="shared" si="9"/>
        <v>-0.12739309247302566</v>
      </c>
      <c r="O68" s="10"/>
      <c r="P68" s="20"/>
      <c r="AF68" s="10" t="s">
        <v>49</v>
      </c>
      <c r="AG68" s="29"/>
    </row>
    <row r="69" spans="1:33" x14ac:dyDescent="0.2">
      <c r="J69" s="10" t="s">
        <v>131</v>
      </c>
      <c r="K69" s="28">
        <f t="shared" si="8"/>
        <v>7.8308237830324964E-2</v>
      </c>
      <c r="L69" s="28">
        <f t="shared" si="9"/>
        <v>0.20488487618158993</v>
      </c>
      <c r="O69" s="10"/>
      <c r="P69" s="20"/>
      <c r="AF69" s="24" t="s">
        <v>106</v>
      </c>
      <c r="AG69" s="29">
        <v>25098.980000000007</v>
      </c>
    </row>
    <row r="70" spans="1:33" x14ac:dyDescent="0.2">
      <c r="J70" s="10" t="s">
        <v>132</v>
      </c>
      <c r="K70" s="28">
        <f t="shared" si="8"/>
        <v>2.6960140427144456E-2</v>
      </c>
      <c r="L70" s="28">
        <f t="shared" si="9"/>
        <v>-0.12526858773817251</v>
      </c>
      <c r="O70" s="10"/>
      <c r="P70" s="20"/>
      <c r="AF70" s="24" t="s">
        <v>108</v>
      </c>
      <c r="AG70" s="29">
        <v>20743.240000000002</v>
      </c>
    </row>
    <row r="71" spans="1:33" x14ac:dyDescent="0.2">
      <c r="AF71" s="24" t="s">
        <v>105</v>
      </c>
      <c r="AG71" s="29">
        <v>6457.29</v>
      </c>
    </row>
    <row r="72" spans="1:33" x14ac:dyDescent="0.2">
      <c r="A72" s="9" t="s">
        <v>116</v>
      </c>
      <c r="B72" t="s">
        <v>119</v>
      </c>
      <c r="C72" t="s">
        <v>141</v>
      </c>
      <c r="AD72" s="24"/>
    </row>
    <row r="73" spans="1:33" x14ac:dyDescent="0.2">
      <c r="A73" s="10">
        <v>1</v>
      </c>
      <c r="B73" s="28"/>
      <c r="C73" s="28"/>
      <c r="AD73" s="24"/>
    </row>
    <row r="74" spans="1:33" x14ac:dyDescent="0.2">
      <c r="A74" s="10">
        <v>2</v>
      </c>
      <c r="B74" s="28">
        <v>3.2207329844522246E-3</v>
      </c>
      <c r="C74" s="28">
        <v>7.4529591563306146E-3</v>
      </c>
      <c r="AD74" s="24"/>
    </row>
    <row r="75" spans="1:33" x14ac:dyDescent="0.2">
      <c r="A75" s="10">
        <v>3</v>
      </c>
      <c r="B75" s="28">
        <v>0.52927808923696906</v>
      </c>
      <c r="C75" s="28">
        <v>0.71808927879110251</v>
      </c>
      <c r="AD75" s="24"/>
    </row>
    <row r="76" spans="1:33" x14ac:dyDescent="0.2">
      <c r="A76" s="10">
        <v>4</v>
      </c>
      <c r="B76" s="28">
        <v>-0.4400483118091682</v>
      </c>
      <c r="C76" s="28">
        <v>-0.55493164703104092</v>
      </c>
    </row>
    <row r="77" spans="1:33" x14ac:dyDescent="0.2">
      <c r="A77" s="10">
        <v>5</v>
      </c>
      <c r="B77" s="28">
        <v>3.5293753646505381E-2</v>
      </c>
      <c r="C77" s="28">
        <v>0.35387925952128291</v>
      </c>
    </row>
    <row r="78" spans="1:33" x14ac:dyDescent="0.2">
      <c r="A78" s="10">
        <v>6</v>
      </c>
      <c r="B78" s="28">
        <v>0.22662351801015296</v>
      </c>
      <c r="C78" s="28">
        <v>9.8887413181214551E-2</v>
      </c>
    </row>
    <row r="79" spans="1:33" x14ac:dyDescent="0.2">
      <c r="A79" s="10">
        <v>7</v>
      </c>
      <c r="B79" s="28">
        <v>-0.50347915915447672</v>
      </c>
      <c r="C79" s="28">
        <v>-0.4643278886009336</v>
      </c>
    </row>
    <row r="80" spans="1:33" x14ac:dyDescent="0.2">
      <c r="A80" s="10">
        <v>8</v>
      </c>
      <c r="B80" s="28">
        <v>0.99956258350519211</v>
      </c>
      <c r="C80" s="28">
        <v>0.70770607860688428</v>
      </c>
    </row>
    <row r="81" spans="1:35" x14ac:dyDescent="0.2">
      <c r="A81" s="10">
        <v>9</v>
      </c>
      <c r="B81" s="28">
        <v>0.1796471295975591</v>
      </c>
      <c r="C81" s="28">
        <v>0.25437304523361914</v>
      </c>
    </row>
    <row r="82" spans="1:35" x14ac:dyDescent="0.2">
      <c r="A82" s="10">
        <v>10</v>
      </c>
      <c r="B82" s="28">
        <v>-9.4820284736639782E-2</v>
      </c>
      <c r="C82" s="28">
        <v>-7.6776704527794989E-2</v>
      </c>
    </row>
    <row r="83" spans="1:35" x14ac:dyDescent="0.2">
      <c r="A83" s="10">
        <v>11</v>
      </c>
      <c r="B83" s="28">
        <v>-0.21759103310384229</v>
      </c>
      <c r="C83" s="28">
        <v>-0.20976303140254732</v>
      </c>
    </row>
    <row r="84" spans="1:35" x14ac:dyDescent="0.2">
      <c r="A84" s="10">
        <v>12</v>
      </c>
      <c r="B84" s="28">
        <v>0.24520669577141849</v>
      </c>
      <c r="C84" s="28">
        <v>0.21811245017940153</v>
      </c>
    </row>
    <row r="85" spans="1:35" x14ac:dyDescent="0.2">
      <c r="A85" s="10">
        <v>13</v>
      </c>
      <c r="B85" s="28">
        <v>-0.45514161548954796</v>
      </c>
      <c r="C85" s="28">
        <v>-0.32101998943016152</v>
      </c>
    </row>
    <row r="86" spans="1:35" x14ac:dyDescent="0.2">
      <c r="A86" s="10">
        <v>14</v>
      </c>
      <c r="B86" s="28">
        <v>0.17031614520067404</v>
      </c>
      <c r="C86" s="28">
        <v>1.4811762416583742E-2</v>
      </c>
    </row>
    <row r="87" spans="1:35" x14ac:dyDescent="0.2">
      <c r="A87" s="10">
        <v>15</v>
      </c>
      <c r="B87" s="28">
        <v>0.28839653572402468</v>
      </c>
      <c r="C87" s="28">
        <v>0.48702302130683378</v>
      </c>
    </row>
    <row r="88" spans="1:35" x14ac:dyDescent="0.2">
      <c r="A88" s="10">
        <v>16</v>
      </c>
      <c r="B88" s="28">
        <v>4.7001156714275037E-2</v>
      </c>
      <c r="C88" s="28">
        <v>-0.22530815033943929</v>
      </c>
    </row>
    <row r="89" spans="1:35" x14ac:dyDescent="0.2">
      <c r="A89" s="10">
        <v>17</v>
      </c>
      <c r="B89" s="28">
        <v>-0.71328480101671832</v>
      </c>
      <c r="C89" s="28">
        <v>-0.73698614041701138</v>
      </c>
      <c r="AG89" s="24"/>
      <c r="AI89" s="32"/>
    </row>
    <row r="90" spans="1:35" x14ac:dyDescent="0.2">
      <c r="A90" s="10">
        <v>18</v>
      </c>
      <c r="B90" s="28">
        <v>4.0782102294465528</v>
      </c>
      <c r="C90" s="28">
        <v>5.0855297446206533</v>
      </c>
    </row>
    <row r="91" spans="1:35" x14ac:dyDescent="0.2">
      <c r="A91" s="10">
        <v>19</v>
      </c>
      <c r="B91" s="28">
        <v>-0.45086557757102308</v>
      </c>
      <c r="C91" s="28">
        <v>-0.46710854318389666</v>
      </c>
    </row>
    <row r="92" spans="1:35" x14ac:dyDescent="0.2">
      <c r="A92" s="10">
        <v>20</v>
      </c>
      <c r="B92" s="28">
        <v>1.0072832541014858</v>
      </c>
      <c r="C92" s="28">
        <v>0.96287516573586707</v>
      </c>
    </row>
    <row r="93" spans="1:35" x14ac:dyDescent="0.2">
      <c r="A93" s="10">
        <v>21</v>
      </c>
      <c r="B93" s="28">
        <v>-0.47929919669107413</v>
      </c>
      <c r="C93" s="28">
        <v>-0.4457538204211966</v>
      </c>
    </row>
    <row r="94" spans="1:35" x14ac:dyDescent="0.2">
      <c r="A94" s="10">
        <v>22</v>
      </c>
      <c r="B94" s="28">
        <v>6.0985992086559991E-2</v>
      </c>
      <c r="C94" s="28">
        <v>-0.15065949140023221</v>
      </c>
    </row>
    <row r="95" spans="1:35" x14ac:dyDescent="0.2">
      <c r="A95" s="10">
        <v>23</v>
      </c>
      <c r="B95" s="28">
        <v>0.66299541174141774</v>
      </c>
      <c r="C95" s="28">
        <v>0.86489961735327781</v>
      </c>
    </row>
    <row r="96" spans="1:35" x14ac:dyDescent="0.2">
      <c r="A96" s="10">
        <v>24</v>
      </c>
      <c r="B96" s="28">
        <v>-0.38950557944201858</v>
      </c>
      <c r="C96" s="28">
        <v>-0.21244158431012053</v>
      </c>
    </row>
    <row r="97" spans="1:35" x14ac:dyDescent="0.2">
      <c r="A97" s="10">
        <v>25</v>
      </c>
      <c r="B97" s="28">
        <v>0.62672173670833231</v>
      </c>
      <c r="C97" s="28">
        <v>0.26604212485197121</v>
      </c>
    </row>
    <row r="98" spans="1:35" x14ac:dyDescent="0.2">
      <c r="A98" s="10">
        <v>26</v>
      </c>
      <c r="B98" s="28">
        <v>-0.26638674302763821</v>
      </c>
      <c r="C98" s="28">
        <v>-0.18652515675997094</v>
      </c>
    </row>
    <row r="99" spans="1:35" x14ac:dyDescent="0.2">
      <c r="A99" s="10">
        <v>27</v>
      </c>
      <c r="B99" s="28">
        <v>-0.16552857459620937</v>
      </c>
      <c r="C99" s="28">
        <v>-0.26627872595561541</v>
      </c>
    </row>
    <row r="100" spans="1:35" x14ac:dyDescent="0.2">
      <c r="A100" s="10">
        <v>28</v>
      </c>
      <c r="B100" s="28">
        <v>0.1630577579809574</v>
      </c>
      <c r="C100" s="28">
        <v>0.25661705855026362</v>
      </c>
    </row>
    <row r="101" spans="1:35" x14ac:dyDescent="0.2">
      <c r="A101" s="10">
        <v>29</v>
      </c>
      <c r="B101" s="28">
        <v>-0.33906701858387395</v>
      </c>
      <c r="C101" s="28">
        <v>-0.39671114753514203</v>
      </c>
    </row>
    <row r="102" spans="1:35" x14ac:dyDescent="0.2">
      <c r="A102" s="10">
        <v>30</v>
      </c>
      <c r="B102" s="28">
        <v>0.89508305209631467</v>
      </c>
      <c r="C102" s="28">
        <v>0.61927086409544563</v>
      </c>
    </row>
    <row r="103" spans="1:35" x14ac:dyDescent="0.2">
      <c r="A103" s="10">
        <v>31</v>
      </c>
      <c r="B103" s="28">
        <v>-0.58478411786200513</v>
      </c>
      <c r="C103" s="28">
        <v>-0.45419396608716656</v>
      </c>
    </row>
    <row r="108" spans="1:35" x14ac:dyDescent="0.2">
      <c r="B108" t="b">
        <v>1</v>
      </c>
      <c r="C108" t="b">
        <v>1</v>
      </c>
    </row>
    <row r="109" spans="1:35" x14ac:dyDescent="0.2">
      <c r="A109" t="s">
        <v>116</v>
      </c>
      <c r="B109" t="s">
        <v>145</v>
      </c>
      <c r="C109" t="s">
        <v>148</v>
      </c>
      <c r="AG109" s="24"/>
      <c r="AI109" s="32"/>
    </row>
    <row r="110" spans="1:35" x14ac:dyDescent="0.2">
      <c r="A110" s="10">
        <v>1</v>
      </c>
      <c r="B110" s="28">
        <f>IF($B$108=TRUE,VLOOKUP(A110,$A$73:$C$103,2,0)," ")</f>
        <v>0</v>
      </c>
      <c r="C110" s="28">
        <f>IF($C$108=TRUE,VLOOKUP(A110,$A$73:$C$103,3,0)," ")</f>
        <v>0</v>
      </c>
    </row>
    <row r="111" spans="1:35" x14ac:dyDescent="0.2">
      <c r="A111" s="10">
        <v>2</v>
      </c>
      <c r="B111" s="28">
        <f t="shared" ref="B111:B140" si="10">IF($B$108=TRUE,VLOOKUP(A111,$A$73:$C$103,2,0)," ")</f>
        <v>3.2207329844522246E-3</v>
      </c>
      <c r="C111" s="28">
        <f t="shared" ref="C111:C140" si="11">IF($C$108=TRUE,VLOOKUP(A111,$A$73:$C$103,3,0)," ")</f>
        <v>7.4529591563306146E-3</v>
      </c>
    </row>
    <row r="112" spans="1:35" x14ac:dyDescent="0.2">
      <c r="A112" s="10">
        <v>3</v>
      </c>
      <c r="B112" s="28">
        <f t="shared" si="10"/>
        <v>0.52927808923696906</v>
      </c>
      <c r="C112" s="28">
        <f t="shared" si="11"/>
        <v>0.71808927879110251</v>
      </c>
    </row>
    <row r="113" spans="1:3" x14ac:dyDescent="0.2">
      <c r="A113" s="10">
        <v>4</v>
      </c>
      <c r="B113" s="28">
        <f t="shared" si="10"/>
        <v>-0.4400483118091682</v>
      </c>
      <c r="C113" s="28">
        <f t="shared" si="11"/>
        <v>-0.55493164703104092</v>
      </c>
    </row>
    <row r="114" spans="1:3" x14ac:dyDescent="0.2">
      <c r="A114" s="10">
        <v>5</v>
      </c>
      <c r="B114" s="28">
        <f t="shared" si="10"/>
        <v>3.5293753646505381E-2</v>
      </c>
      <c r="C114" s="28">
        <f t="shared" si="11"/>
        <v>0.35387925952128291</v>
      </c>
    </row>
    <row r="115" spans="1:3" x14ac:dyDescent="0.2">
      <c r="A115" s="10">
        <v>6</v>
      </c>
      <c r="B115" s="28">
        <f t="shared" si="10"/>
        <v>0.22662351801015296</v>
      </c>
      <c r="C115" s="28">
        <f t="shared" si="11"/>
        <v>9.8887413181214551E-2</v>
      </c>
    </row>
    <row r="116" spans="1:3" x14ac:dyDescent="0.2">
      <c r="A116" s="10">
        <v>7</v>
      </c>
      <c r="B116" s="28">
        <f t="shared" si="10"/>
        <v>-0.50347915915447672</v>
      </c>
      <c r="C116" s="28">
        <f t="shared" si="11"/>
        <v>-0.4643278886009336</v>
      </c>
    </row>
    <row r="117" spans="1:3" x14ac:dyDescent="0.2">
      <c r="A117" s="10">
        <v>8</v>
      </c>
      <c r="B117" s="28">
        <f t="shared" si="10"/>
        <v>0.99956258350519211</v>
      </c>
      <c r="C117" s="28">
        <f t="shared" si="11"/>
        <v>0.70770607860688428</v>
      </c>
    </row>
    <row r="118" spans="1:3" x14ac:dyDescent="0.2">
      <c r="A118" s="10">
        <v>9</v>
      </c>
      <c r="B118" s="28">
        <f t="shared" si="10"/>
        <v>0.1796471295975591</v>
      </c>
      <c r="C118" s="28">
        <f t="shared" si="11"/>
        <v>0.25437304523361914</v>
      </c>
    </row>
    <row r="119" spans="1:3" x14ac:dyDescent="0.2">
      <c r="A119" s="10">
        <v>10</v>
      </c>
      <c r="B119" s="28">
        <f t="shared" si="10"/>
        <v>-9.4820284736639782E-2</v>
      </c>
      <c r="C119" s="28">
        <f t="shared" si="11"/>
        <v>-7.6776704527794989E-2</v>
      </c>
    </row>
    <row r="120" spans="1:3" x14ac:dyDescent="0.2">
      <c r="A120" s="10">
        <v>11</v>
      </c>
      <c r="B120" s="28">
        <f t="shared" si="10"/>
        <v>-0.21759103310384229</v>
      </c>
      <c r="C120" s="28">
        <f t="shared" si="11"/>
        <v>-0.20976303140254732</v>
      </c>
    </row>
    <row r="121" spans="1:3" x14ac:dyDescent="0.2">
      <c r="A121" s="10">
        <v>12</v>
      </c>
      <c r="B121" s="28">
        <f t="shared" si="10"/>
        <v>0.24520669577141849</v>
      </c>
      <c r="C121" s="28">
        <f t="shared" si="11"/>
        <v>0.21811245017940153</v>
      </c>
    </row>
    <row r="122" spans="1:3" x14ac:dyDescent="0.2">
      <c r="A122" s="10">
        <v>13</v>
      </c>
      <c r="B122" s="28">
        <f t="shared" si="10"/>
        <v>-0.45514161548954796</v>
      </c>
      <c r="C122" s="28">
        <f t="shared" si="11"/>
        <v>-0.32101998943016152</v>
      </c>
    </row>
    <row r="123" spans="1:3" x14ac:dyDescent="0.2">
      <c r="A123" s="10">
        <v>14</v>
      </c>
      <c r="B123" s="28">
        <f t="shared" si="10"/>
        <v>0.17031614520067404</v>
      </c>
      <c r="C123" s="28">
        <f t="shared" si="11"/>
        <v>1.4811762416583742E-2</v>
      </c>
    </row>
    <row r="124" spans="1:3" x14ac:dyDescent="0.2">
      <c r="A124" s="10">
        <v>15</v>
      </c>
      <c r="B124" s="28">
        <f t="shared" si="10"/>
        <v>0.28839653572402468</v>
      </c>
      <c r="C124" s="28">
        <f t="shared" si="11"/>
        <v>0.48702302130683378</v>
      </c>
    </row>
    <row r="125" spans="1:3" x14ac:dyDescent="0.2">
      <c r="A125" s="10">
        <v>16</v>
      </c>
      <c r="B125" s="28">
        <f t="shared" si="10"/>
        <v>4.7001156714275037E-2</v>
      </c>
      <c r="C125" s="28">
        <f t="shared" si="11"/>
        <v>-0.22530815033943929</v>
      </c>
    </row>
    <row r="126" spans="1:3" x14ac:dyDescent="0.2">
      <c r="A126" s="10">
        <v>17</v>
      </c>
      <c r="B126" s="28">
        <f t="shared" si="10"/>
        <v>-0.71328480101671832</v>
      </c>
      <c r="C126" s="28">
        <f t="shared" si="11"/>
        <v>-0.73698614041701138</v>
      </c>
    </row>
    <row r="127" spans="1:3" x14ac:dyDescent="0.2">
      <c r="A127" s="10">
        <v>18</v>
      </c>
      <c r="B127" s="28">
        <f t="shared" si="10"/>
        <v>4.0782102294465528</v>
      </c>
      <c r="C127" s="28">
        <f t="shared" si="11"/>
        <v>5.0855297446206533</v>
      </c>
    </row>
    <row r="128" spans="1:3" x14ac:dyDescent="0.2">
      <c r="A128" s="10">
        <v>19</v>
      </c>
      <c r="B128" s="28">
        <f t="shared" si="10"/>
        <v>-0.45086557757102308</v>
      </c>
      <c r="C128" s="28">
        <f t="shared" si="11"/>
        <v>-0.46710854318389666</v>
      </c>
    </row>
    <row r="129" spans="1:3" x14ac:dyDescent="0.2">
      <c r="A129" s="10">
        <v>20</v>
      </c>
      <c r="B129" s="28">
        <f t="shared" si="10"/>
        <v>1.0072832541014858</v>
      </c>
      <c r="C129" s="28">
        <f t="shared" si="11"/>
        <v>0.96287516573586707</v>
      </c>
    </row>
    <row r="130" spans="1:3" x14ac:dyDescent="0.2">
      <c r="A130" s="10">
        <v>21</v>
      </c>
      <c r="B130" s="28">
        <f t="shared" si="10"/>
        <v>-0.47929919669107413</v>
      </c>
      <c r="C130" s="28">
        <f t="shared" si="11"/>
        <v>-0.4457538204211966</v>
      </c>
    </row>
    <row r="131" spans="1:3" x14ac:dyDescent="0.2">
      <c r="A131" s="10">
        <v>22</v>
      </c>
      <c r="B131" s="28">
        <f t="shared" si="10"/>
        <v>6.0985992086559991E-2</v>
      </c>
      <c r="C131" s="28">
        <f t="shared" si="11"/>
        <v>-0.15065949140023221</v>
      </c>
    </row>
    <row r="132" spans="1:3" x14ac:dyDescent="0.2">
      <c r="A132" s="10">
        <v>23</v>
      </c>
      <c r="B132" s="28">
        <f t="shared" si="10"/>
        <v>0.66299541174141774</v>
      </c>
      <c r="C132" s="28">
        <f t="shared" si="11"/>
        <v>0.86489961735327781</v>
      </c>
    </row>
    <row r="133" spans="1:3" x14ac:dyDescent="0.2">
      <c r="A133" s="10">
        <v>24</v>
      </c>
      <c r="B133" s="28">
        <f t="shared" si="10"/>
        <v>-0.38950557944201858</v>
      </c>
      <c r="C133" s="28">
        <f t="shared" si="11"/>
        <v>-0.21244158431012053</v>
      </c>
    </row>
    <row r="134" spans="1:3" x14ac:dyDescent="0.2">
      <c r="A134" s="10">
        <v>25</v>
      </c>
      <c r="B134" s="28">
        <f t="shared" si="10"/>
        <v>0.62672173670833231</v>
      </c>
      <c r="C134" s="28">
        <f t="shared" si="11"/>
        <v>0.26604212485197121</v>
      </c>
    </row>
    <row r="135" spans="1:3" x14ac:dyDescent="0.2">
      <c r="A135" s="10">
        <v>26</v>
      </c>
      <c r="B135" s="28">
        <f t="shared" si="10"/>
        <v>-0.26638674302763821</v>
      </c>
      <c r="C135" s="28">
        <f t="shared" si="11"/>
        <v>-0.18652515675997094</v>
      </c>
    </row>
    <row r="136" spans="1:3" x14ac:dyDescent="0.2">
      <c r="A136" s="10">
        <v>27</v>
      </c>
      <c r="B136" s="28">
        <f t="shared" si="10"/>
        <v>-0.16552857459620937</v>
      </c>
      <c r="C136" s="28">
        <f t="shared" si="11"/>
        <v>-0.26627872595561541</v>
      </c>
    </row>
    <row r="137" spans="1:3" x14ac:dyDescent="0.2">
      <c r="A137" s="10">
        <v>28</v>
      </c>
      <c r="B137" s="28">
        <f t="shared" si="10"/>
        <v>0.1630577579809574</v>
      </c>
      <c r="C137" s="28">
        <f t="shared" si="11"/>
        <v>0.25661705855026362</v>
      </c>
    </row>
    <row r="138" spans="1:3" x14ac:dyDescent="0.2">
      <c r="A138" s="10">
        <v>29</v>
      </c>
      <c r="B138" s="28">
        <f t="shared" si="10"/>
        <v>-0.33906701858387395</v>
      </c>
      <c r="C138" s="28">
        <f t="shared" si="11"/>
        <v>-0.39671114753514203</v>
      </c>
    </row>
    <row r="139" spans="1:3" x14ac:dyDescent="0.2">
      <c r="A139" s="10">
        <v>30</v>
      </c>
      <c r="B139" s="28">
        <f t="shared" si="10"/>
        <v>0.89508305209631467</v>
      </c>
      <c r="C139" s="28">
        <f t="shared" si="11"/>
        <v>0.61927086409544563</v>
      </c>
    </row>
    <row r="140" spans="1:3" x14ac:dyDescent="0.2">
      <c r="A140" s="10">
        <v>31</v>
      </c>
      <c r="B140" s="28">
        <f t="shared" si="10"/>
        <v>-0.58478411786200513</v>
      </c>
      <c r="C140" s="28">
        <f t="shared" si="11"/>
        <v>-0.45419396608716656</v>
      </c>
    </row>
    <row r="148" spans="1:6" x14ac:dyDescent="0.2">
      <c r="A148" s="9" t="s">
        <v>140</v>
      </c>
      <c r="B148" t="s">
        <v>138</v>
      </c>
      <c r="E148" s="9" t="s">
        <v>140</v>
      </c>
      <c r="F148" t="s">
        <v>138</v>
      </c>
    </row>
    <row r="149" spans="1:6" x14ac:dyDescent="0.2">
      <c r="A149" s="10">
        <v>1</v>
      </c>
      <c r="B149" s="23">
        <v>106</v>
      </c>
      <c r="E149" s="10">
        <v>1</v>
      </c>
      <c r="F149" s="28"/>
    </row>
    <row r="150" spans="1:6" x14ac:dyDescent="0.2">
      <c r="A150" s="10">
        <v>2</v>
      </c>
      <c r="B150" s="23">
        <v>119</v>
      </c>
      <c r="E150" s="10">
        <v>2</v>
      </c>
      <c r="F150" s="28">
        <v>0.12264150943396226</v>
      </c>
    </row>
    <row r="151" spans="1:6" x14ac:dyDescent="0.2">
      <c r="A151" s="10">
        <v>3</v>
      </c>
      <c r="B151" s="23">
        <v>187</v>
      </c>
      <c r="E151" s="10">
        <v>3</v>
      </c>
      <c r="F151" s="28">
        <v>0.5714285714285714</v>
      </c>
    </row>
    <row r="152" spans="1:6" x14ac:dyDescent="0.2">
      <c r="A152" s="10">
        <v>4</v>
      </c>
      <c r="B152" s="23">
        <v>178</v>
      </c>
      <c r="E152" s="10">
        <v>4</v>
      </c>
      <c r="F152" s="28">
        <v>-4.8128342245989303E-2</v>
      </c>
    </row>
    <row r="153" spans="1:6" x14ac:dyDescent="0.2">
      <c r="A153" s="10">
        <v>5</v>
      </c>
      <c r="B153" s="23">
        <v>145</v>
      </c>
      <c r="E153" s="10">
        <v>5</v>
      </c>
      <c r="F153" s="28">
        <v>-0.1853932584269663</v>
      </c>
    </row>
    <row r="154" spans="1:6" x14ac:dyDescent="0.2">
      <c r="A154" s="10">
        <v>6</v>
      </c>
      <c r="B154" s="23">
        <v>147</v>
      </c>
      <c r="E154" s="10">
        <v>6</v>
      </c>
      <c r="F154" s="28">
        <v>1.3793103448275862E-2</v>
      </c>
    </row>
    <row r="155" spans="1:6" x14ac:dyDescent="0.2">
      <c r="A155" s="10">
        <v>7</v>
      </c>
      <c r="B155" s="23">
        <v>85</v>
      </c>
      <c r="E155" s="10">
        <v>7</v>
      </c>
      <c r="F155" s="28">
        <v>-0.42176870748299322</v>
      </c>
    </row>
    <row r="156" spans="1:6" x14ac:dyDescent="0.2">
      <c r="A156" s="10">
        <v>8</v>
      </c>
      <c r="B156" s="23">
        <v>151</v>
      </c>
      <c r="E156" s="10">
        <v>8</v>
      </c>
      <c r="F156" s="28">
        <v>0.77647058823529413</v>
      </c>
    </row>
    <row r="157" spans="1:6" x14ac:dyDescent="0.2">
      <c r="A157" s="10">
        <v>9</v>
      </c>
      <c r="B157" s="23">
        <v>184</v>
      </c>
      <c r="E157" s="10">
        <v>9</v>
      </c>
      <c r="F157" s="28">
        <v>0.2185430463576159</v>
      </c>
    </row>
    <row r="158" spans="1:6" x14ac:dyDescent="0.2">
      <c r="A158" s="10">
        <v>10</v>
      </c>
      <c r="B158" s="23">
        <v>176</v>
      </c>
      <c r="E158" s="10">
        <v>10</v>
      </c>
      <c r="F158" s="28">
        <v>-4.3478260869565216E-2</v>
      </c>
    </row>
    <row r="159" spans="1:6" x14ac:dyDescent="0.2">
      <c r="A159" s="10">
        <v>11</v>
      </c>
      <c r="B159" s="23">
        <v>130</v>
      </c>
      <c r="E159" s="10">
        <v>11</v>
      </c>
      <c r="F159" s="28">
        <v>-0.26136363636363635</v>
      </c>
    </row>
    <row r="160" spans="1:6" x14ac:dyDescent="0.2">
      <c r="A160" s="10">
        <v>12</v>
      </c>
      <c r="B160" s="23">
        <v>141</v>
      </c>
      <c r="E160" s="10">
        <v>12</v>
      </c>
      <c r="F160" s="28">
        <v>8.461538461538462E-2</v>
      </c>
    </row>
    <row r="161" spans="1:6" x14ac:dyDescent="0.2">
      <c r="A161" s="10">
        <v>13</v>
      </c>
      <c r="B161" s="23">
        <v>107</v>
      </c>
      <c r="E161" s="10">
        <v>13</v>
      </c>
      <c r="F161" s="28">
        <v>-0.24113475177304963</v>
      </c>
    </row>
    <row r="162" spans="1:6" x14ac:dyDescent="0.2">
      <c r="A162" s="10">
        <v>14</v>
      </c>
      <c r="B162" s="23">
        <v>114</v>
      </c>
      <c r="E162" s="10">
        <v>14</v>
      </c>
      <c r="F162" s="28">
        <v>6.5420560747663545E-2</v>
      </c>
    </row>
    <row r="163" spans="1:6" x14ac:dyDescent="0.2">
      <c r="A163" s="10">
        <v>15</v>
      </c>
      <c r="B163" s="23">
        <v>139</v>
      </c>
      <c r="E163" s="10">
        <v>15</v>
      </c>
      <c r="F163" s="28">
        <v>0.21929824561403508</v>
      </c>
    </row>
    <row r="164" spans="1:6" x14ac:dyDescent="0.2">
      <c r="A164" s="10">
        <v>16</v>
      </c>
      <c r="B164" s="23">
        <v>132</v>
      </c>
      <c r="E164" s="10">
        <v>16</v>
      </c>
      <c r="F164" s="28">
        <v>-5.0359712230215826E-2</v>
      </c>
    </row>
    <row r="165" spans="1:6" x14ac:dyDescent="0.2">
      <c r="A165" s="10">
        <v>17</v>
      </c>
      <c r="B165" s="23">
        <v>33</v>
      </c>
      <c r="E165" s="10">
        <v>17</v>
      </c>
      <c r="F165" s="28">
        <v>-0.75</v>
      </c>
    </row>
    <row r="166" spans="1:6" x14ac:dyDescent="0.2">
      <c r="A166" s="10">
        <v>18</v>
      </c>
      <c r="B166" s="23">
        <v>200</v>
      </c>
      <c r="E166" s="10">
        <v>18</v>
      </c>
      <c r="F166" s="28">
        <v>5.0606060606060606</v>
      </c>
    </row>
    <row r="167" spans="1:6" x14ac:dyDescent="0.2">
      <c r="A167" s="10">
        <v>19</v>
      </c>
      <c r="B167" s="23">
        <v>115</v>
      </c>
      <c r="E167" s="10">
        <v>19</v>
      </c>
      <c r="F167" s="28">
        <v>-0.42499999999999999</v>
      </c>
    </row>
    <row r="168" spans="1:6" x14ac:dyDescent="0.2">
      <c r="A168" s="10">
        <v>20</v>
      </c>
      <c r="B168" s="23">
        <v>201</v>
      </c>
      <c r="E168" s="10">
        <v>20</v>
      </c>
      <c r="F168" s="28">
        <v>0.74782608695652175</v>
      </c>
    </row>
    <row r="169" spans="1:6" x14ac:dyDescent="0.2">
      <c r="A169" s="10">
        <v>21</v>
      </c>
      <c r="B169" s="23">
        <v>153</v>
      </c>
      <c r="E169" s="10">
        <v>21</v>
      </c>
      <c r="F169" s="28">
        <v>-0.23880597014925373</v>
      </c>
    </row>
    <row r="170" spans="1:6" x14ac:dyDescent="0.2">
      <c r="A170" s="10">
        <v>22</v>
      </c>
      <c r="B170" s="23">
        <v>111</v>
      </c>
      <c r="E170" s="10">
        <v>22</v>
      </c>
      <c r="F170" s="28">
        <v>-0.27450980392156865</v>
      </c>
    </row>
    <row r="171" spans="1:6" x14ac:dyDescent="0.2">
      <c r="A171" s="10">
        <v>23</v>
      </c>
      <c r="B171" s="23">
        <v>209</v>
      </c>
      <c r="E171" s="10">
        <v>23</v>
      </c>
      <c r="F171" s="28">
        <v>0.88288288288288286</v>
      </c>
    </row>
    <row r="172" spans="1:6" x14ac:dyDescent="0.2">
      <c r="A172" s="10">
        <v>24</v>
      </c>
      <c r="B172" s="23">
        <v>106</v>
      </c>
      <c r="E172" s="10">
        <v>24</v>
      </c>
      <c r="F172" s="28">
        <v>-0.49282296650717705</v>
      </c>
    </row>
    <row r="173" spans="1:6" x14ac:dyDescent="0.2">
      <c r="A173" s="10">
        <v>25</v>
      </c>
      <c r="B173" s="23">
        <v>171</v>
      </c>
      <c r="E173" s="10">
        <v>25</v>
      </c>
      <c r="F173" s="28">
        <v>0.6132075471698113</v>
      </c>
    </row>
    <row r="174" spans="1:6" x14ac:dyDescent="0.2">
      <c r="A174" s="10">
        <v>26</v>
      </c>
      <c r="B174" s="23">
        <v>130</v>
      </c>
      <c r="E174" s="10">
        <v>26</v>
      </c>
      <c r="F174" s="28">
        <v>-0.23976608187134502</v>
      </c>
    </row>
    <row r="175" spans="1:6" x14ac:dyDescent="0.2">
      <c r="A175" s="10">
        <v>27</v>
      </c>
      <c r="B175" s="23">
        <v>126</v>
      </c>
      <c r="E175" s="10">
        <v>27</v>
      </c>
      <c r="F175" s="28">
        <v>-3.0769230769230771E-2</v>
      </c>
    </row>
    <row r="176" spans="1:6" x14ac:dyDescent="0.2">
      <c r="A176" s="10">
        <v>28</v>
      </c>
      <c r="B176" s="23">
        <v>150</v>
      </c>
      <c r="E176" s="10">
        <v>28</v>
      </c>
      <c r="F176" s="28">
        <v>0.19047619047619047</v>
      </c>
    </row>
    <row r="177" spans="1:6" x14ac:dyDescent="0.2">
      <c r="A177" s="10">
        <v>29</v>
      </c>
      <c r="B177" s="23">
        <v>93</v>
      </c>
      <c r="E177" s="10">
        <v>29</v>
      </c>
      <c r="F177" s="28">
        <v>-0.38</v>
      </c>
    </row>
    <row r="178" spans="1:6" x14ac:dyDescent="0.2">
      <c r="A178" s="10">
        <v>30</v>
      </c>
      <c r="B178" s="23">
        <v>162</v>
      </c>
      <c r="E178" s="10">
        <v>30</v>
      </c>
      <c r="F178" s="28">
        <v>0.74193548387096775</v>
      </c>
    </row>
    <row r="179" spans="1:6" x14ac:dyDescent="0.2">
      <c r="A179" s="10">
        <v>31</v>
      </c>
      <c r="B179" s="23">
        <v>79</v>
      </c>
      <c r="E179" s="10">
        <v>31</v>
      </c>
      <c r="F179" s="28">
        <v>-0.51234567901234573</v>
      </c>
    </row>
    <row r="194" spans="1:6" x14ac:dyDescent="0.2">
      <c r="A194" s="10"/>
      <c r="E194" s="10"/>
      <c r="F194" s="12"/>
    </row>
    <row r="195" spans="1:6" x14ac:dyDescent="0.2">
      <c r="A195" s="10"/>
      <c r="E195" s="10"/>
      <c r="F195" s="12"/>
    </row>
    <row r="196" spans="1:6" x14ac:dyDescent="0.2">
      <c r="A196" s="10"/>
      <c r="E196" s="10"/>
      <c r="F196" s="12"/>
    </row>
    <row r="197" spans="1:6" x14ac:dyDescent="0.2">
      <c r="A197" s="10"/>
      <c r="E197" s="10"/>
      <c r="F197" s="12"/>
    </row>
    <row r="198" spans="1:6" x14ac:dyDescent="0.2">
      <c r="A198" s="10"/>
      <c r="E198" s="10"/>
      <c r="F198" s="12"/>
    </row>
    <row r="199" spans="1:6" x14ac:dyDescent="0.2">
      <c r="A199" s="10"/>
      <c r="E199" s="10"/>
      <c r="F199" s="12"/>
    </row>
    <row r="200" spans="1:6" x14ac:dyDescent="0.2">
      <c r="A200" s="10"/>
      <c r="E200" s="10"/>
      <c r="F200" s="12"/>
    </row>
    <row r="201" spans="1:6" x14ac:dyDescent="0.2">
      <c r="A201" s="10"/>
      <c r="E201" s="10"/>
      <c r="F201" s="12"/>
    </row>
    <row r="202" spans="1:6" x14ac:dyDescent="0.2">
      <c r="A202" s="10"/>
      <c r="E202" s="10"/>
      <c r="F202" s="12"/>
    </row>
    <row r="203" spans="1:6" x14ac:dyDescent="0.2">
      <c r="A203" s="10"/>
      <c r="E203" s="10"/>
      <c r="F203" s="12"/>
    </row>
    <row r="204" spans="1:6" x14ac:dyDescent="0.2">
      <c r="A204" s="10"/>
      <c r="E204" s="10"/>
      <c r="F204" s="12"/>
    </row>
    <row r="205" spans="1:6" x14ac:dyDescent="0.2">
      <c r="A205" s="10"/>
      <c r="E205" s="10"/>
      <c r="F205" s="12"/>
    </row>
    <row r="206" spans="1:6" x14ac:dyDescent="0.2">
      <c r="A206" s="10"/>
      <c r="E206" s="10"/>
      <c r="F206" s="12"/>
    </row>
    <row r="207" spans="1:6" x14ac:dyDescent="0.2">
      <c r="A207" s="10"/>
      <c r="E207" s="10"/>
      <c r="F207" s="12"/>
    </row>
    <row r="208" spans="1:6" x14ac:dyDescent="0.2">
      <c r="A208" s="10"/>
      <c r="E208" s="10"/>
      <c r="F208" s="12"/>
    </row>
    <row r="209" spans="1:6" x14ac:dyDescent="0.2">
      <c r="A209" s="10"/>
      <c r="E209" s="10"/>
      <c r="F209" s="12"/>
    </row>
    <row r="210" spans="1:6" x14ac:dyDescent="0.2">
      <c r="A210" s="10"/>
      <c r="E210" s="10"/>
      <c r="F210" s="12"/>
    </row>
    <row r="211" spans="1:6" x14ac:dyDescent="0.2">
      <c r="A211" s="10"/>
      <c r="E211" s="10"/>
      <c r="F211" s="12"/>
    </row>
    <row r="212" spans="1:6" x14ac:dyDescent="0.2">
      <c r="A212" s="10"/>
      <c r="E212" s="10"/>
      <c r="F212" s="12"/>
    </row>
    <row r="213" spans="1:6" x14ac:dyDescent="0.2">
      <c r="A213" s="10"/>
      <c r="E213" s="10"/>
      <c r="F213" s="12"/>
    </row>
    <row r="214" spans="1:6" x14ac:dyDescent="0.2">
      <c r="A214" s="10"/>
      <c r="E214" s="10"/>
      <c r="F214" s="12"/>
    </row>
    <row r="215" spans="1:6" x14ac:dyDescent="0.2">
      <c r="A215" s="10"/>
      <c r="E215" s="10"/>
      <c r="F215" s="12"/>
    </row>
    <row r="216" spans="1:6" x14ac:dyDescent="0.2">
      <c r="A216" s="10"/>
      <c r="E216" s="10"/>
      <c r="F216" s="12"/>
    </row>
    <row r="217" spans="1:6" x14ac:dyDescent="0.2">
      <c r="A217" s="10"/>
      <c r="E217" s="10"/>
      <c r="F217" s="12"/>
    </row>
    <row r="218" spans="1:6" x14ac:dyDescent="0.2">
      <c r="A218" s="10"/>
      <c r="E218" s="10"/>
      <c r="F218" s="12"/>
    </row>
    <row r="219" spans="1:6" x14ac:dyDescent="0.2">
      <c r="A219" s="10"/>
      <c r="E219" s="10"/>
      <c r="F219" s="12"/>
    </row>
    <row r="220" spans="1:6" x14ac:dyDescent="0.2">
      <c r="A220" s="10"/>
      <c r="E220" s="10"/>
      <c r="F220" s="12"/>
    </row>
    <row r="221" spans="1:6" x14ac:dyDescent="0.2">
      <c r="A221" s="10"/>
      <c r="E221" s="10"/>
      <c r="F221" s="12"/>
    </row>
    <row r="222" spans="1:6" x14ac:dyDescent="0.2">
      <c r="A222" s="10"/>
      <c r="E222" s="10"/>
      <c r="F222" s="12"/>
    </row>
    <row r="223" spans="1:6" x14ac:dyDescent="0.2">
      <c r="A223" s="10"/>
      <c r="E223" s="10"/>
      <c r="F223" s="12"/>
    </row>
    <row r="224" spans="1:6" x14ac:dyDescent="0.2">
      <c r="A224" s="10"/>
      <c r="E224" s="10"/>
      <c r="F224" s="12"/>
    </row>
  </sheetData>
  <pageMargins left="0.7" right="0.7" top="0.75" bottom="0.75" header="0.3" footer="0.3"/>
  <drawing r:id="rId17"/>
  <legacyDrawing r:id="rId18"/>
  <mc:AlternateContent xmlns:mc="http://schemas.openxmlformats.org/markup-compatibility/2006">
    <mc:Choice Requires="x14">
      <controls>
        <mc:AlternateContent xmlns:mc="http://schemas.openxmlformats.org/markup-compatibility/2006">
          <mc:Choice Requires="x14">
            <control shapeId="3074" r:id="rId19" name="Check Box 2">
              <controlPr defaultSize="0" autoFill="0" autoLine="0" autoPict="0">
                <anchor moveWithCells="1">
                  <from>
                    <xdr:col>10</xdr:col>
                    <xdr:colOff>742950</xdr:colOff>
                    <xdr:row>12</xdr:row>
                    <xdr:rowOff>152400</xdr:rowOff>
                  </from>
                  <to>
                    <xdr:col>10</xdr:col>
                    <xdr:colOff>1047750</xdr:colOff>
                    <xdr:row>14</xdr:row>
                    <xdr:rowOff>47625</xdr:rowOff>
                  </to>
                </anchor>
              </controlPr>
            </control>
          </mc:Choice>
        </mc:AlternateContent>
        <mc:AlternateContent xmlns:mc="http://schemas.openxmlformats.org/markup-compatibility/2006">
          <mc:Choice Requires="x14">
            <control shapeId="3076" r:id="rId20" name="Check Box 4">
              <controlPr defaultSize="0" autoFill="0" autoLine="0" autoPict="0">
                <anchor moveWithCells="1">
                  <from>
                    <xdr:col>11</xdr:col>
                    <xdr:colOff>676275</xdr:colOff>
                    <xdr:row>12</xdr:row>
                    <xdr:rowOff>123825</xdr:rowOff>
                  </from>
                  <to>
                    <xdr:col>11</xdr:col>
                    <xdr:colOff>981075</xdr:colOff>
                    <xdr:row>14</xdr:row>
                    <xdr:rowOff>19050</xdr:rowOff>
                  </to>
                </anchor>
              </controlPr>
            </control>
          </mc:Choice>
        </mc:AlternateContent>
        <mc:AlternateContent xmlns:mc="http://schemas.openxmlformats.org/markup-compatibility/2006">
          <mc:Choice Requires="x14">
            <control shapeId="3079" r:id="rId21" name="Check Box 7">
              <controlPr defaultSize="0" autoFill="0" autoLine="0" autoPict="0">
                <anchor moveWithCells="1">
                  <from>
                    <xdr:col>10</xdr:col>
                    <xdr:colOff>847725</xdr:colOff>
                    <xdr:row>55</xdr:row>
                    <xdr:rowOff>133350</xdr:rowOff>
                  </from>
                  <to>
                    <xdr:col>10</xdr:col>
                    <xdr:colOff>1152525</xdr:colOff>
                    <xdr:row>57</xdr:row>
                    <xdr:rowOff>57150</xdr:rowOff>
                  </to>
                </anchor>
              </controlPr>
            </control>
          </mc:Choice>
        </mc:AlternateContent>
        <mc:AlternateContent xmlns:mc="http://schemas.openxmlformats.org/markup-compatibility/2006">
          <mc:Choice Requires="x14">
            <control shapeId="3081" r:id="rId22" name="Check Box 9">
              <controlPr defaultSize="0" autoFill="0" autoLine="0" autoPict="0">
                <anchor moveWithCells="1">
                  <from>
                    <xdr:col>11</xdr:col>
                    <xdr:colOff>695325</xdr:colOff>
                    <xdr:row>55</xdr:row>
                    <xdr:rowOff>133350</xdr:rowOff>
                  </from>
                  <to>
                    <xdr:col>11</xdr:col>
                    <xdr:colOff>1000125</xdr:colOff>
                    <xdr:row>57</xdr:row>
                    <xdr:rowOff>57150</xdr:rowOff>
                  </to>
                </anchor>
              </controlPr>
            </control>
          </mc:Choice>
        </mc:AlternateContent>
        <mc:AlternateContent xmlns:mc="http://schemas.openxmlformats.org/markup-compatibility/2006">
          <mc:Choice Requires="x14">
            <control shapeId="3082" r:id="rId23" name="Check Box 10">
              <controlPr defaultSize="0" autoFill="0" autoLine="0" autoPict="0">
                <anchor moveWithCells="1">
                  <from>
                    <xdr:col>1</xdr:col>
                    <xdr:colOff>790575</xdr:colOff>
                    <xdr:row>34</xdr:row>
                    <xdr:rowOff>47625</xdr:rowOff>
                  </from>
                  <to>
                    <xdr:col>1</xdr:col>
                    <xdr:colOff>1047750</xdr:colOff>
                    <xdr:row>35</xdr:row>
                    <xdr:rowOff>114300</xdr:rowOff>
                  </to>
                </anchor>
              </controlPr>
            </control>
          </mc:Choice>
        </mc:AlternateContent>
        <mc:AlternateContent xmlns:mc="http://schemas.openxmlformats.org/markup-compatibility/2006">
          <mc:Choice Requires="x14">
            <control shapeId="3083" r:id="rId24" name="Check Box 11">
              <controlPr defaultSize="0" autoFill="0" autoLine="0" autoPict="0">
                <anchor moveWithCells="1">
                  <from>
                    <xdr:col>2</xdr:col>
                    <xdr:colOff>476250</xdr:colOff>
                    <xdr:row>34</xdr:row>
                    <xdr:rowOff>114300</xdr:rowOff>
                  </from>
                  <to>
                    <xdr:col>3</xdr:col>
                    <xdr:colOff>990600</xdr:colOff>
                    <xdr:row>36</xdr:row>
                    <xdr:rowOff>0</xdr:rowOff>
                  </to>
                </anchor>
              </controlPr>
            </control>
          </mc:Choice>
        </mc:AlternateContent>
        <mc:AlternateContent xmlns:mc="http://schemas.openxmlformats.org/markup-compatibility/2006">
          <mc:Choice Requires="x14">
            <control shapeId="3084" r:id="rId25" name="Check Box 12">
              <controlPr defaultSize="0" autoFill="0" autoLine="0" autoPict="0">
                <anchor moveWithCells="1">
                  <from>
                    <xdr:col>1</xdr:col>
                    <xdr:colOff>790575</xdr:colOff>
                    <xdr:row>106</xdr:row>
                    <xdr:rowOff>47625</xdr:rowOff>
                  </from>
                  <to>
                    <xdr:col>1</xdr:col>
                    <xdr:colOff>1047750</xdr:colOff>
                    <xdr:row>107</xdr:row>
                    <xdr:rowOff>114300</xdr:rowOff>
                  </to>
                </anchor>
              </controlPr>
            </control>
          </mc:Choice>
        </mc:AlternateContent>
        <mc:AlternateContent xmlns:mc="http://schemas.openxmlformats.org/markup-compatibility/2006">
          <mc:Choice Requires="x14">
            <control shapeId="3085" r:id="rId26" name="Check Box 13">
              <controlPr defaultSize="0" autoFill="0" autoLine="0" autoPict="0">
                <anchor moveWithCells="1">
                  <from>
                    <xdr:col>2</xdr:col>
                    <xdr:colOff>476250</xdr:colOff>
                    <xdr:row>106</xdr:row>
                    <xdr:rowOff>114300</xdr:rowOff>
                  </from>
                  <to>
                    <xdr:col>2</xdr:col>
                    <xdr:colOff>733425</xdr:colOff>
                    <xdr:row>108</xdr:row>
                    <xdr:rowOff>0</xdr:rowOff>
                  </to>
                </anchor>
              </controlPr>
            </control>
          </mc:Choice>
        </mc:AlternateContent>
        <mc:AlternateContent xmlns:mc="http://schemas.openxmlformats.org/markup-compatibility/2006">
          <mc:Choice Requires="x14">
            <control shapeId="3087" r:id="rId27" name="Check Box 15">
              <controlPr defaultSize="0" autoFill="0" autoLine="0" autoPict="0">
                <anchor moveWithCells="1">
                  <from>
                    <xdr:col>3</xdr:col>
                    <xdr:colOff>666750</xdr:colOff>
                    <xdr:row>40</xdr:row>
                    <xdr:rowOff>9525</xdr:rowOff>
                  </from>
                  <to>
                    <xdr:col>3</xdr:col>
                    <xdr:colOff>1047750</xdr:colOff>
                    <xdr:row>42</xdr:row>
                    <xdr:rowOff>57150</xdr:rowOff>
                  </to>
                </anchor>
              </controlPr>
            </control>
          </mc:Choice>
        </mc:AlternateContent>
        <mc:AlternateContent xmlns:mc="http://schemas.openxmlformats.org/markup-compatibility/2006">
          <mc:Choice Requires="x14">
            <control shapeId="3088" r:id="rId28" name="Check Box 16">
              <controlPr defaultSize="0" autoFill="0" autoLine="0" autoPict="0">
                <anchor moveWithCells="1">
                  <from>
                    <xdr:col>37</xdr:col>
                    <xdr:colOff>1419225</xdr:colOff>
                    <xdr:row>14</xdr:row>
                    <xdr:rowOff>85725</xdr:rowOff>
                  </from>
                  <to>
                    <xdr:col>38</xdr:col>
                    <xdr:colOff>123825</xdr:colOff>
                    <xdr:row>16</xdr:row>
                    <xdr:rowOff>19050</xdr:rowOff>
                  </to>
                </anchor>
              </controlPr>
            </control>
          </mc:Choice>
        </mc:AlternateContent>
        <mc:AlternateContent xmlns:mc="http://schemas.openxmlformats.org/markup-compatibility/2006">
          <mc:Choice Requires="x14">
            <control shapeId="3089" r:id="rId29" name="Check Box 17">
              <controlPr defaultSize="0" autoFill="0" autoLine="0" autoPict="0">
                <anchor moveWithCells="1">
                  <from>
                    <xdr:col>38</xdr:col>
                    <xdr:colOff>1304925</xdr:colOff>
                    <xdr:row>14</xdr:row>
                    <xdr:rowOff>9525</xdr:rowOff>
                  </from>
                  <to>
                    <xdr:col>38</xdr:col>
                    <xdr:colOff>2000250</xdr:colOff>
                    <xdr:row>15</xdr:row>
                    <xdr:rowOff>123825</xdr:rowOff>
                  </to>
                </anchor>
              </controlPr>
            </control>
          </mc:Choice>
        </mc:AlternateContent>
        <mc:AlternateContent xmlns:mc="http://schemas.openxmlformats.org/markup-compatibility/2006">
          <mc:Choice Requires="x14">
            <control shapeId="3090" r:id="rId30" name="Check Box 18">
              <controlPr defaultSize="0" autoFill="0" autoLine="0" autoPict="0">
                <anchor moveWithCells="1">
                  <from>
                    <xdr:col>46</xdr:col>
                    <xdr:colOff>1419225</xdr:colOff>
                    <xdr:row>15</xdr:row>
                    <xdr:rowOff>85725</xdr:rowOff>
                  </from>
                  <to>
                    <xdr:col>47</xdr:col>
                    <xdr:colOff>361950</xdr:colOff>
                    <xdr:row>17</xdr:row>
                    <xdr:rowOff>0</xdr:rowOff>
                  </to>
                </anchor>
              </controlPr>
            </control>
          </mc:Choice>
        </mc:AlternateContent>
        <mc:AlternateContent xmlns:mc="http://schemas.openxmlformats.org/markup-compatibility/2006">
          <mc:Choice Requires="x14">
            <control shapeId="3091" r:id="rId31" name="Check Box 19">
              <controlPr defaultSize="0" autoFill="0" autoLine="0" autoPict="0">
                <anchor moveWithCells="1">
                  <from>
                    <xdr:col>47</xdr:col>
                    <xdr:colOff>1419225</xdr:colOff>
                    <xdr:row>15</xdr:row>
                    <xdr:rowOff>85725</xdr:rowOff>
                  </from>
                  <to>
                    <xdr:col>47</xdr:col>
                    <xdr:colOff>2200275</xdr:colOff>
                    <xdr:row>17</xdr:row>
                    <xdr:rowOff>38100</xdr:rowOff>
                  </to>
                </anchor>
              </controlPr>
            </control>
          </mc:Choice>
        </mc:AlternateContent>
      </controls>
    </mc:Choice>
  </mc:AlternateContent>
  <extLst>
    <ext xmlns:x14="http://schemas.microsoft.com/office/spreadsheetml/2009/9/main" uri="{A8765BA9-456A-4dab-B4F3-ACF838C121DE}">
      <x14:slicerList>
        <x14:slicer r:id="rId32"/>
      </x14:slicerList>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4E2EF5-9112-4DC4-9A5A-30E09EC142C9}">
  <dimension ref="A1"/>
  <sheetViews>
    <sheetView tabSelected="1" topLeftCell="L41" zoomScale="95" zoomScaleNormal="95" workbookViewId="0">
      <selection activeCell="AX45" sqref="AX45"/>
    </sheetView>
  </sheetViews>
  <sheetFormatPr defaultRowHeight="15.75" x14ac:dyDescent="0.25"/>
  <cols>
    <col min="1" max="16384" width="9" style="14"/>
  </cols>
  <sheetData/>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12289" r:id="rId3" name="Check Box 1">
              <controlPr defaultSize="0" autoFill="0" autoLine="0" autoPict="0">
                <anchor moveWithCells="1">
                  <from>
                    <xdr:col>27</xdr:col>
                    <xdr:colOff>571500</xdr:colOff>
                    <xdr:row>52</xdr:row>
                    <xdr:rowOff>152400</xdr:rowOff>
                  </from>
                  <to>
                    <xdr:col>28</xdr:col>
                    <xdr:colOff>457200</xdr:colOff>
                    <xdr:row>54</xdr:row>
                    <xdr:rowOff>47625</xdr:rowOff>
                  </to>
                </anchor>
              </controlPr>
            </control>
          </mc:Choice>
        </mc:AlternateContent>
        <mc:AlternateContent xmlns:mc="http://schemas.openxmlformats.org/markup-compatibility/2006">
          <mc:Choice Requires="x14">
            <control shapeId="12290" r:id="rId4" name="Check Box 2">
              <controlPr defaultSize="0" autoFill="0" autoLine="0" autoPict="0">
                <anchor moveWithCells="1">
                  <from>
                    <xdr:col>28</xdr:col>
                    <xdr:colOff>600075</xdr:colOff>
                    <xdr:row>52</xdr:row>
                    <xdr:rowOff>142875</xdr:rowOff>
                  </from>
                  <to>
                    <xdr:col>29</xdr:col>
                    <xdr:colOff>628650</xdr:colOff>
                    <xdr:row>54</xdr:row>
                    <xdr:rowOff>47625</xdr:rowOff>
                  </to>
                </anchor>
              </controlPr>
            </control>
          </mc:Choice>
        </mc:AlternateContent>
        <mc:AlternateContent xmlns:mc="http://schemas.openxmlformats.org/markup-compatibility/2006">
          <mc:Choice Requires="x14">
            <control shapeId="12291" r:id="rId5" name="Check Box 3">
              <controlPr defaultSize="0" autoFill="0" autoLine="0" autoPict="0">
                <anchor moveWithCells="1">
                  <from>
                    <xdr:col>39</xdr:col>
                    <xdr:colOff>295275</xdr:colOff>
                    <xdr:row>52</xdr:row>
                    <xdr:rowOff>133350</xdr:rowOff>
                  </from>
                  <to>
                    <xdr:col>40</xdr:col>
                    <xdr:colOff>323850</xdr:colOff>
                    <xdr:row>54</xdr:row>
                    <xdr:rowOff>28575</xdr:rowOff>
                  </to>
                </anchor>
              </controlPr>
            </control>
          </mc:Choice>
        </mc:AlternateContent>
        <mc:AlternateContent xmlns:mc="http://schemas.openxmlformats.org/markup-compatibility/2006">
          <mc:Choice Requires="x14">
            <control shapeId="12292" r:id="rId6" name="Check Box 4">
              <controlPr defaultSize="0" autoFill="0" autoLine="0" autoPict="0">
                <anchor moveWithCells="1">
                  <from>
                    <xdr:col>40</xdr:col>
                    <xdr:colOff>257175</xdr:colOff>
                    <xdr:row>52</xdr:row>
                    <xdr:rowOff>133350</xdr:rowOff>
                  </from>
                  <to>
                    <xdr:col>41</xdr:col>
                    <xdr:colOff>219075</xdr:colOff>
                    <xdr:row>54</xdr:row>
                    <xdr:rowOff>28575</xdr:rowOff>
                  </to>
                </anchor>
              </controlPr>
            </control>
          </mc:Choice>
        </mc:AlternateContent>
        <mc:AlternateContent xmlns:mc="http://schemas.openxmlformats.org/markup-compatibility/2006">
          <mc:Choice Requires="x14">
            <control shapeId="12293" r:id="rId7" name="Check Box 5">
              <controlPr defaultSize="0" autoFill="0" autoLine="0" autoPict="0">
                <anchor moveWithCells="1">
                  <from>
                    <xdr:col>26</xdr:col>
                    <xdr:colOff>314325</xdr:colOff>
                    <xdr:row>37</xdr:row>
                    <xdr:rowOff>152400</xdr:rowOff>
                  </from>
                  <to>
                    <xdr:col>27</xdr:col>
                    <xdr:colOff>419100</xdr:colOff>
                    <xdr:row>39</xdr:row>
                    <xdr:rowOff>57150</xdr:rowOff>
                  </to>
                </anchor>
              </controlPr>
            </control>
          </mc:Choice>
        </mc:AlternateContent>
        <mc:AlternateContent xmlns:mc="http://schemas.openxmlformats.org/markup-compatibility/2006">
          <mc:Choice Requires="x14">
            <control shapeId="12294" r:id="rId8" name="Check Box 6">
              <controlPr defaultSize="0" autoFill="0" autoLine="0" autoPict="0">
                <anchor moveWithCells="1">
                  <from>
                    <xdr:col>37</xdr:col>
                    <xdr:colOff>257175</xdr:colOff>
                    <xdr:row>37</xdr:row>
                    <xdr:rowOff>180975</xdr:rowOff>
                  </from>
                  <to>
                    <xdr:col>38</xdr:col>
                    <xdr:colOff>171450</xdr:colOff>
                    <xdr:row>39</xdr:row>
                    <xdr:rowOff>85725</xdr:rowOff>
                  </to>
                </anchor>
              </controlPr>
            </control>
          </mc:Choice>
        </mc:AlternateContent>
        <mc:AlternateContent xmlns:mc="http://schemas.openxmlformats.org/markup-compatibility/2006">
          <mc:Choice Requires="x14">
            <control shapeId="12295" r:id="rId9" name="Check Box 7">
              <controlPr defaultSize="0" autoFill="0" autoLine="0" autoPict="0">
                <anchor moveWithCells="1">
                  <from>
                    <xdr:col>38</xdr:col>
                    <xdr:colOff>504825</xdr:colOff>
                    <xdr:row>37</xdr:row>
                    <xdr:rowOff>180975</xdr:rowOff>
                  </from>
                  <to>
                    <xdr:col>39</xdr:col>
                    <xdr:colOff>466725</xdr:colOff>
                    <xdr:row>39</xdr:row>
                    <xdr:rowOff>85725</xdr:rowOff>
                  </to>
                </anchor>
              </controlPr>
            </control>
          </mc:Choice>
        </mc:AlternateContent>
        <mc:AlternateContent xmlns:mc="http://schemas.openxmlformats.org/markup-compatibility/2006">
          <mc:Choice Requires="x14">
            <control shapeId="12296" r:id="rId10" name="Check Box 8">
              <controlPr defaultSize="0" autoFill="0" autoLine="0" autoPict="0">
                <anchor moveWithCells="1">
                  <from>
                    <xdr:col>25</xdr:col>
                    <xdr:colOff>257175</xdr:colOff>
                    <xdr:row>37</xdr:row>
                    <xdr:rowOff>152400</xdr:rowOff>
                  </from>
                  <to>
                    <xdr:col>26</xdr:col>
                    <xdr:colOff>219075</xdr:colOff>
                    <xdr:row>39</xdr:row>
                    <xdr:rowOff>57150</xdr:rowOff>
                  </to>
                </anchor>
              </controlPr>
            </control>
          </mc:Choice>
        </mc:AlternateContent>
      </controls>
    </mc:Choice>
  </mc:AlternateContent>
  <extLst>
    <ext xmlns:x14="http://schemas.microsoft.com/office/spreadsheetml/2009/9/main" uri="{A8765BA9-456A-4dab-B4F3-ACF838C121DE}">
      <x14:slicerList>
        <x14:slicer r:id="rId11"/>
      </x14:slicerList>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7779FC-7600-4D9C-ABEB-23EE1FFA41C3}">
  <dimension ref="A1"/>
  <sheetViews>
    <sheetView topLeftCell="L31" zoomScale="86" zoomScaleNormal="86" workbookViewId="0">
      <selection activeCell="AW51" sqref="AW51"/>
    </sheetView>
  </sheetViews>
  <sheetFormatPr defaultRowHeight="15.75" x14ac:dyDescent="0.25"/>
  <cols>
    <col min="1" max="16384" width="9" style="14"/>
  </cols>
  <sheetData/>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13313" r:id="rId3" name="Check Box 1">
              <controlPr defaultSize="0" autoFill="0" autoLine="0" autoPict="0">
                <anchor moveWithCells="1">
                  <from>
                    <xdr:col>35</xdr:col>
                    <xdr:colOff>247650</xdr:colOff>
                    <xdr:row>48</xdr:row>
                    <xdr:rowOff>161925</xdr:rowOff>
                  </from>
                  <to>
                    <xdr:col>36</xdr:col>
                    <xdr:colOff>390525</xdr:colOff>
                    <xdr:row>50</xdr:row>
                    <xdr:rowOff>57150</xdr:rowOff>
                  </to>
                </anchor>
              </controlPr>
            </control>
          </mc:Choice>
        </mc:AlternateContent>
        <mc:AlternateContent xmlns:mc="http://schemas.openxmlformats.org/markup-compatibility/2006">
          <mc:Choice Requires="x14">
            <control shapeId="13314" r:id="rId4" name="Check Box 2">
              <controlPr defaultSize="0" autoFill="0" autoLine="0" autoPict="0">
                <anchor moveWithCells="1">
                  <from>
                    <xdr:col>34</xdr:col>
                    <xdr:colOff>409575</xdr:colOff>
                    <xdr:row>34</xdr:row>
                    <xdr:rowOff>57150</xdr:rowOff>
                  </from>
                  <to>
                    <xdr:col>35</xdr:col>
                    <xdr:colOff>552450</xdr:colOff>
                    <xdr:row>35</xdr:row>
                    <xdr:rowOff>152400</xdr:rowOff>
                  </to>
                </anchor>
              </controlPr>
            </control>
          </mc:Choice>
        </mc:AlternateContent>
        <mc:AlternateContent xmlns:mc="http://schemas.openxmlformats.org/markup-compatibility/2006">
          <mc:Choice Requires="x14">
            <control shapeId="13315" r:id="rId5" name="Check Box 3">
              <controlPr defaultSize="0" autoFill="0" autoLine="0" autoPict="0">
                <anchor moveWithCells="1">
                  <from>
                    <xdr:col>35</xdr:col>
                    <xdr:colOff>523875</xdr:colOff>
                    <xdr:row>34</xdr:row>
                    <xdr:rowOff>57150</xdr:rowOff>
                  </from>
                  <to>
                    <xdr:col>36</xdr:col>
                    <xdr:colOff>533400</xdr:colOff>
                    <xdr:row>35</xdr:row>
                    <xdr:rowOff>152400</xdr:rowOff>
                  </to>
                </anchor>
              </controlPr>
            </control>
          </mc:Choice>
        </mc:AlternateContent>
        <mc:AlternateContent xmlns:mc="http://schemas.openxmlformats.org/markup-compatibility/2006">
          <mc:Choice Requires="x14">
            <control shapeId="13316" r:id="rId6" name="Check Box 4">
              <controlPr defaultSize="0" autoFill="0" autoLine="0" autoPict="0">
                <anchor moveWithCells="1">
                  <from>
                    <xdr:col>36</xdr:col>
                    <xdr:colOff>619125</xdr:colOff>
                    <xdr:row>48</xdr:row>
                    <xdr:rowOff>161925</xdr:rowOff>
                  </from>
                  <to>
                    <xdr:col>38</xdr:col>
                    <xdr:colOff>28575</xdr:colOff>
                    <xdr:row>50</xdr:row>
                    <xdr:rowOff>57150</xdr:rowOff>
                  </to>
                </anchor>
              </controlPr>
            </control>
          </mc:Choice>
        </mc:AlternateContent>
      </controls>
    </mc:Choice>
  </mc:AlternateContent>
  <extLst>
    <ext xmlns:x14="http://schemas.microsoft.com/office/spreadsheetml/2009/9/main" uri="{A8765BA9-456A-4dab-B4F3-ACF838C121DE}">
      <x14:slicerList>
        <x14:slicer r:id="rId7"/>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Input Data</vt:lpstr>
      <vt:lpstr>Master Data</vt:lpstr>
      <vt:lpstr>Pivot Table</vt:lpstr>
      <vt:lpstr>Dashboard1</vt:lpstr>
      <vt:lpstr>Dashboard2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lap top</cp:lastModifiedBy>
  <dcterms:created xsi:type="dcterms:W3CDTF">2021-11-03T11:40:02Z</dcterms:created>
  <dcterms:modified xsi:type="dcterms:W3CDTF">2023-09-24T23:28:40Z</dcterms:modified>
</cp:coreProperties>
</file>