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Συστήματα Στήριξης Αποφάσεων\4. Εργασία Εξαμήνου\Εργασία Εξαμήνου\Εργασία Εξαμήνου\ΣΣΑ - Εργασία Εξαμήνου - 92275, 92249, 92269\"/>
    </mc:Choice>
  </mc:AlternateContent>
  <bookViews>
    <workbookView xWindow="0" yWindow="0" windowWidth="28800" windowHeight="12285"/>
  </bookViews>
  <sheets>
    <sheet name="ΜΟΝΤΕΛΟ ΑΠΟΦΑΣΗΣ" sheetId="1" r:id="rId1"/>
    <sheet name="ΑΝΑΛΥΣΗ ΕΥΑΙΣΘΗΣΙΑΣ - MIN" sheetId="2" r:id="rId2"/>
    <sheet name="ΑΝΑΛΥΣΗ ΕΥΑΙΣΘΗΣΙΑΣ - MA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0" i="3" l="1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O51" i="3"/>
  <c r="X50" i="3"/>
  <c r="O50" i="3"/>
  <c r="P50" i="3" s="1" a="1"/>
  <c r="P50" i="3" s="1"/>
  <c r="AI25" i="3" s="1"/>
  <c r="L50" i="3"/>
  <c r="K49" i="3"/>
  <c r="K49" i="3" a="1"/>
  <c r="L49" i="3" s="1"/>
  <c r="K47" i="3"/>
  <c r="O47" i="3" s="1"/>
  <c r="X46" i="3"/>
  <c r="O46" i="3"/>
  <c r="P46" i="3" s="1" a="1"/>
  <c r="P47" i="3" s="1"/>
  <c r="L45" i="3"/>
  <c r="K45" i="3"/>
  <c r="K45" i="3" a="1"/>
  <c r="O43" i="3"/>
  <c r="O42" i="3"/>
  <c r="M42" i="3"/>
  <c r="K42" i="3"/>
  <c r="M41" i="3"/>
  <c r="O41" i="3" s="1"/>
  <c r="M40" i="3"/>
  <c r="K40" i="3"/>
  <c r="K40" i="3" a="1"/>
  <c r="L40" i="3" s="1"/>
  <c r="L38" i="3"/>
  <c r="K38" i="3"/>
  <c r="O38" i="3" s="1"/>
  <c r="K37" i="3"/>
  <c r="O37" i="3" s="1"/>
  <c r="O36" i="3"/>
  <c r="M35" i="3"/>
  <c r="L35" i="3"/>
  <c r="K35" i="3" a="1"/>
  <c r="K35" i="3" s="1"/>
  <c r="O33" i="3"/>
  <c r="M32" i="3"/>
  <c r="O32" i="3" s="1"/>
  <c r="M31" i="3"/>
  <c r="L31" i="3"/>
  <c r="O31" i="3" s="1"/>
  <c r="L30" i="3"/>
  <c r="K30" i="3"/>
  <c r="K30" i="3" a="1"/>
  <c r="M30" i="3" s="1"/>
  <c r="O28" i="3"/>
  <c r="X27" i="3"/>
  <c r="L27" i="3"/>
  <c r="O27" i="3" s="1"/>
  <c r="L26" i="3"/>
  <c r="K26" i="3" a="1"/>
  <c r="K26" i="3" s="1"/>
  <c r="AF25" i="3"/>
  <c r="AI24" i="3"/>
  <c r="O24" i="3"/>
  <c r="O23" i="3"/>
  <c r="M23" i="3"/>
  <c r="M22" i="3"/>
  <c r="L22" i="3"/>
  <c r="O22" i="3" s="1"/>
  <c r="P22" i="3" s="1" a="1"/>
  <c r="P23" i="3" s="1"/>
  <c r="AF14" i="3" s="1"/>
  <c r="L21" i="3"/>
  <c r="K21" i="3" a="1"/>
  <c r="M21" i="3" s="1"/>
  <c r="M19" i="3"/>
  <c r="L19" i="3"/>
  <c r="K19" i="3"/>
  <c r="O19" i="3" s="1"/>
  <c r="O18" i="3"/>
  <c r="L18" i="3"/>
  <c r="O17" i="3"/>
  <c r="M16" i="3"/>
  <c r="O16" i="3" s="1"/>
  <c r="P16" i="3" s="1" a="1"/>
  <c r="P17" i="3" s="1"/>
  <c r="AC16" i="3" s="1"/>
  <c r="AD16" i="3" s="1"/>
  <c r="L16" i="3"/>
  <c r="A16" i="3" a="1"/>
  <c r="K15" i="3" a="1"/>
  <c r="N15" i="3" s="1"/>
  <c r="P51" i="3" l="1"/>
  <c r="AI26" i="3" s="1"/>
  <c r="A26" i="3"/>
  <c r="A25" i="3"/>
  <c r="A23" i="3"/>
  <c r="A22" i="3"/>
  <c r="A21" i="3"/>
  <c r="A19" i="3"/>
  <c r="A29" i="3"/>
  <c r="A17" i="3"/>
  <c r="A28" i="3"/>
  <c r="A16" i="3"/>
  <c r="P46" i="3"/>
  <c r="AI23" i="3" s="1"/>
  <c r="A20" i="3"/>
  <c r="P19" i="3"/>
  <c r="AC25" i="3" s="1"/>
  <c r="AD25" i="3" s="1"/>
  <c r="P18" i="3"/>
  <c r="AC21" i="3" s="1"/>
  <c r="AD21" i="3" s="1"/>
  <c r="P16" i="3"/>
  <c r="P22" i="3"/>
  <c r="P24" i="3"/>
  <c r="AF15" i="3" s="1"/>
  <c r="P31" i="3" a="1"/>
  <c r="A18" i="3"/>
  <c r="P27" i="3" a="1"/>
  <c r="A24" i="3"/>
  <c r="P41" i="3" a="1"/>
  <c r="A27" i="3"/>
  <c r="P36" i="3" a="1"/>
  <c r="M15" i="3"/>
  <c r="L15" i="3"/>
  <c r="K15" i="3"/>
  <c r="A30" i="3"/>
  <c r="K21" i="3"/>
  <c r="P32" i="3" l="1"/>
  <c r="AF17" i="3" s="1"/>
  <c r="AG17" i="3" s="1"/>
  <c r="P4" i="3" s="1"/>
  <c r="P33" i="3"/>
  <c r="AF18" i="3" s="1"/>
  <c r="AG18" i="3" s="1"/>
  <c r="P31" i="3"/>
  <c r="AF12" i="3"/>
  <c r="R22" i="3" a="1"/>
  <c r="P37" i="3"/>
  <c r="AI19" i="3" s="1"/>
  <c r="AJ19" i="3" s="1"/>
  <c r="R4" i="3" s="1"/>
  <c r="P38" i="3"/>
  <c r="AI20" i="3" s="1"/>
  <c r="AJ20" i="3" s="1"/>
  <c r="S4" i="3" s="1"/>
  <c r="P36" i="3"/>
  <c r="AC12" i="3"/>
  <c r="AD12" i="3" s="1"/>
  <c r="AG14" i="3" s="1"/>
  <c r="M4" i="3" s="1"/>
  <c r="R16" i="3" a="1"/>
  <c r="AG25" i="3"/>
  <c r="AD27" i="3"/>
  <c r="P42" i="3"/>
  <c r="AF22" i="3" s="1"/>
  <c r="AG22" i="3" s="1"/>
  <c r="U4" i="3" s="1"/>
  <c r="P43" i="3"/>
  <c r="AF23" i="3" s="1"/>
  <c r="AG23" i="3" s="1"/>
  <c r="AJ24" i="3" s="1"/>
  <c r="W4" i="3" s="1"/>
  <c r="P41" i="3"/>
  <c r="P28" i="3"/>
  <c r="AI13" i="3" s="1"/>
  <c r="P27" i="3"/>
  <c r="AI12" i="3" s="1"/>
  <c r="S65" i="3" l="1"/>
  <c r="S64" i="3"/>
  <c r="S66" i="3"/>
  <c r="S63" i="3"/>
  <c r="S67" i="3"/>
  <c r="AJ25" i="3"/>
  <c r="M67" i="3"/>
  <c r="M63" i="3"/>
  <c r="M66" i="3"/>
  <c r="M64" i="3"/>
  <c r="M65" i="3"/>
  <c r="R36" i="3" a="1"/>
  <c r="AI18" i="3"/>
  <c r="AJ18" i="3" s="1"/>
  <c r="R66" i="3"/>
  <c r="R65" i="3"/>
  <c r="R64" i="3"/>
  <c r="R67" i="3"/>
  <c r="R63" i="3"/>
  <c r="AG12" i="3"/>
  <c r="W66" i="3"/>
  <c r="W64" i="3"/>
  <c r="W63" i="3"/>
  <c r="W65" i="3"/>
  <c r="W67" i="3"/>
  <c r="AF16" i="3"/>
  <c r="AG16" i="3" s="1"/>
  <c r="O4" i="3" s="1"/>
  <c r="R31" i="3" a="1"/>
  <c r="R19" i="3"/>
  <c r="R17" i="3"/>
  <c r="R16" i="3"/>
  <c r="R18" i="3"/>
  <c r="AJ26" i="3"/>
  <c r="Y4" i="3" s="1"/>
  <c r="AG15" i="3"/>
  <c r="N4" i="3" s="1"/>
  <c r="AJ12" i="3"/>
  <c r="AJ13" i="3"/>
  <c r="L4" i="3" s="1"/>
  <c r="AF21" i="3"/>
  <c r="AG21" i="3" s="1"/>
  <c r="T4" i="3" s="1"/>
  <c r="R41" i="3" a="1"/>
  <c r="U65" i="3"/>
  <c r="U64" i="3"/>
  <c r="U67" i="3"/>
  <c r="U63" i="3"/>
  <c r="U66" i="3"/>
  <c r="R23" i="3"/>
  <c r="R22" i="3"/>
  <c r="R24" i="3"/>
  <c r="AJ23" i="3"/>
  <c r="P66" i="3"/>
  <c r="P65" i="3"/>
  <c r="P67" i="3"/>
  <c r="P63" i="3"/>
  <c r="P64" i="3"/>
  <c r="L64" i="3" l="1"/>
  <c r="L67" i="3"/>
  <c r="L63" i="3"/>
  <c r="L66" i="3"/>
  <c r="L65" i="3"/>
  <c r="N65" i="3"/>
  <c r="N67" i="3"/>
  <c r="N63" i="3"/>
  <c r="N64" i="3"/>
  <c r="N66" i="3"/>
  <c r="AG27" i="3"/>
  <c r="P90" i="3"/>
  <c r="P97" i="3" s="1"/>
  <c r="Y67" i="3"/>
  <c r="Y63" i="3"/>
  <c r="Y66" i="3"/>
  <c r="Y64" i="3"/>
  <c r="Y65" i="3"/>
  <c r="U71" i="3"/>
  <c r="U90" i="3" s="1"/>
  <c r="U97" i="3" s="1"/>
  <c r="U70" i="3"/>
  <c r="U74" i="3" s="1"/>
  <c r="U81" i="3" s="1"/>
  <c r="M77" i="3"/>
  <c r="M84" i="3" s="1"/>
  <c r="S16" i="3" a="1"/>
  <c r="R76" i="3"/>
  <c r="R83" i="3" s="1"/>
  <c r="S71" i="3"/>
  <c r="S88" i="3" s="1"/>
  <c r="S95" i="3" s="1"/>
  <c r="S70" i="3"/>
  <c r="S75" i="3" s="1"/>
  <c r="S82" i="3" s="1"/>
  <c r="S74" i="3"/>
  <c r="S81" i="3" s="1"/>
  <c r="T65" i="3"/>
  <c r="T67" i="3"/>
  <c r="T63" i="3"/>
  <c r="T66" i="3"/>
  <c r="T64" i="3"/>
  <c r="P77" i="3"/>
  <c r="P84" i="3" s="1"/>
  <c r="P91" i="3"/>
  <c r="P98" i="3" s="1"/>
  <c r="K4" i="3"/>
  <c r="AK12" i="3"/>
  <c r="AL12" i="3" s="1"/>
  <c r="M70" i="3"/>
  <c r="M75" i="3" s="1"/>
  <c r="M82" i="3" s="1"/>
  <c r="M71" i="3"/>
  <c r="M89" i="3" s="1"/>
  <c r="M96" i="3" s="1"/>
  <c r="M92" i="3"/>
  <c r="M99" i="3" s="1"/>
  <c r="AK25" i="3"/>
  <c r="X4" i="3"/>
  <c r="R78" i="3"/>
  <c r="R85" i="3" s="1"/>
  <c r="R92" i="3"/>
  <c r="R99" i="3" s="1"/>
  <c r="R33" i="3"/>
  <c r="R31" i="3"/>
  <c r="R32" i="3"/>
  <c r="R77" i="3"/>
  <c r="R84" i="3" s="1"/>
  <c r="R91" i="3"/>
  <c r="R98" i="3" s="1"/>
  <c r="S77" i="3"/>
  <c r="S84" i="3" s="1"/>
  <c r="S91" i="3"/>
  <c r="S98" i="3" s="1"/>
  <c r="W76" i="3"/>
  <c r="W83" i="3" s="1"/>
  <c r="AK21" i="3"/>
  <c r="AL21" i="3" s="1"/>
  <c r="V4" i="3"/>
  <c r="S22" i="3" a="1"/>
  <c r="R71" i="3"/>
  <c r="R90" i="3" s="1"/>
  <c r="R97" i="3" s="1"/>
  <c r="R70" i="3"/>
  <c r="R74" i="3" s="1"/>
  <c r="R81" i="3" s="1"/>
  <c r="R88" i="3"/>
  <c r="R95" i="3" s="1"/>
  <c r="R89" i="3"/>
  <c r="R96" i="3" s="1"/>
  <c r="R75" i="3"/>
  <c r="R82" i="3" s="1"/>
  <c r="P88" i="3"/>
  <c r="P95" i="3" s="1"/>
  <c r="P71" i="3"/>
  <c r="P89" i="3" s="1"/>
  <c r="P96" i="3" s="1"/>
  <c r="P70" i="3"/>
  <c r="P76" i="3" s="1"/>
  <c r="P83" i="3" s="1"/>
  <c r="O67" i="3"/>
  <c r="O63" i="3"/>
  <c r="O66" i="3"/>
  <c r="O65" i="3"/>
  <c r="O64" i="3"/>
  <c r="Q4" i="3"/>
  <c r="AK16" i="3"/>
  <c r="AL16" i="3" s="1"/>
  <c r="S89" i="3"/>
  <c r="S96" i="3" s="1"/>
  <c r="W88" i="3"/>
  <c r="W95" i="3" s="1"/>
  <c r="W71" i="3"/>
  <c r="W90" i="3" s="1"/>
  <c r="W97" i="3" s="1"/>
  <c r="W70" i="3"/>
  <c r="W74" i="3" s="1"/>
  <c r="W81" i="3" s="1"/>
  <c r="W75" i="3"/>
  <c r="W82" i="3" s="1"/>
  <c r="W89" i="3"/>
  <c r="W96" i="3" s="1"/>
  <c r="P78" i="3"/>
  <c r="P85" i="3" s="1"/>
  <c r="P92" i="3"/>
  <c r="P99" i="3" s="1"/>
  <c r="R42" i="3"/>
  <c r="R41" i="3"/>
  <c r="R43" i="3"/>
  <c r="R38" i="3"/>
  <c r="R36" i="3"/>
  <c r="R37" i="3"/>
  <c r="S76" i="3"/>
  <c r="S83" i="3" s="1"/>
  <c r="S90" i="3"/>
  <c r="S97" i="3" s="1"/>
  <c r="U78" i="3" l="1"/>
  <c r="U85" i="3" s="1"/>
  <c r="U91" i="3"/>
  <c r="U98" i="3" s="1"/>
  <c r="X64" i="3"/>
  <c r="X67" i="3"/>
  <c r="X63" i="3"/>
  <c r="X66" i="3"/>
  <c r="X65" i="3"/>
  <c r="T75" i="3"/>
  <c r="T82" i="3" s="1"/>
  <c r="U92" i="3"/>
  <c r="U99" i="3" s="1"/>
  <c r="N91" i="3"/>
  <c r="N98" i="3" s="1"/>
  <c r="M78" i="3"/>
  <c r="M85" i="3" s="1"/>
  <c r="M91" i="3"/>
  <c r="M98" i="3" s="1"/>
  <c r="Y71" i="3"/>
  <c r="Y88" i="3" s="1"/>
  <c r="Y95" i="3" s="1"/>
  <c r="Y70" i="3"/>
  <c r="Y74" i="3" s="1"/>
  <c r="Y81" i="3" s="1"/>
  <c r="N92" i="3"/>
  <c r="N99" i="3" s="1"/>
  <c r="Y75" i="3"/>
  <c r="Y82" i="3" s="1"/>
  <c r="Y89" i="3"/>
  <c r="Y96" i="3" s="1"/>
  <c r="S31" i="3" a="1"/>
  <c r="T90" i="3"/>
  <c r="T97" i="3" s="1"/>
  <c r="M76" i="3"/>
  <c r="M83" i="3" s="1"/>
  <c r="N90" i="3"/>
  <c r="N97" i="3" s="1"/>
  <c r="S18" i="3"/>
  <c r="S17" i="3"/>
  <c r="S16" i="3"/>
  <c r="S19" i="3"/>
  <c r="M90" i="3"/>
  <c r="M97" i="3" s="1"/>
  <c r="W77" i="3"/>
  <c r="W84" i="3" s="1"/>
  <c r="L76" i="3"/>
  <c r="L83" i="3" s="1"/>
  <c r="L90" i="3"/>
  <c r="L97" i="3" s="1"/>
  <c r="U75" i="3"/>
  <c r="U82" i="3" s="1"/>
  <c r="W91" i="3"/>
  <c r="W98" i="3" s="1"/>
  <c r="Q64" i="3"/>
  <c r="Q66" i="3"/>
  <c r="Q67" i="3"/>
  <c r="Q63" i="3"/>
  <c r="Q65" i="3"/>
  <c r="AK27" i="3"/>
  <c r="AL25" i="3"/>
  <c r="S36" i="3" a="1"/>
  <c r="S24" i="3"/>
  <c r="S22" i="3"/>
  <c r="T22" i="3" s="1"/>
  <c r="U22" i="3" s="1"/>
  <c r="W22" i="3" s="1"/>
  <c r="X22" i="3" s="1"/>
  <c r="S23" i="3"/>
  <c r="M88" i="3"/>
  <c r="M95" i="3" s="1"/>
  <c r="S78" i="3"/>
  <c r="S85" i="3" s="1"/>
  <c r="L77" i="3"/>
  <c r="L84" i="3" s="1"/>
  <c r="W78" i="3"/>
  <c r="W85" i="3" s="1"/>
  <c r="V64" i="3"/>
  <c r="V67" i="3"/>
  <c r="V63" i="3"/>
  <c r="V65" i="3"/>
  <c r="V66" i="3"/>
  <c r="U89" i="3"/>
  <c r="U96" i="3" s="1"/>
  <c r="M74" i="3"/>
  <c r="M81" i="3" s="1"/>
  <c r="S92" i="3"/>
  <c r="S99" i="3" s="1"/>
  <c r="L70" i="3"/>
  <c r="L74" i="3"/>
  <c r="L81" i="3" s="1"/>
  <c r="L71" i="3"/>
  <c r="L91" i="3" s="1"/>
  <c r="L98" i="3" s="1"/>
  <c r="U77" i="3"/>
  <c r="U84" i="3" s="1"/>
  <c r="T71" i="3"/>
  <c r="T89" i="3" s="1"/>
  <c r="T96" i="3" s="1"/>
  <c r="T88" i="3"/>
  <c r="T95" i="3" s="1"/>
  <c r="T70" i="3"/>
  <c r="T74" i="3" s="1"/>
  <c r="T81" i="3" s="1"/>
  <c r="N88" i="3"/>
  <c r="N95" i="3" s="1"/>
  <c r="N71" i="3"/>
  <c r="N70" i="3"/>
  <c r="N74" i="3" s="1"/>
  <c r="N81" i="3" s="1"/>
  <c r="W92" i="3"/>
  <c r="W99" i="3" s="1"/>
  <c r="P75" i="3"/>
  <c r="P82" i="3" s="1"/>
  <c r="U88" i="3"/>
  <c r="U95" i="3" s="1"/>
  <c r="L78" i="3"/>
  <c r="L85" i="3" s="1"/>
  <c r="L92" i="3"/>
  <c r="L99" i="3" s="1"/>
  <c r="O77" i="3"/>
  <c r="O84" i="3" s="1"/>
  <c r="O91" i="3"/>
  <c r="O98" i="3" s="1"/>
  <c r="N75" i="3"/>
  <c r="N82" i="3" s="1"/>
  <c r="N89" i="3"/>
  <c r="N96" i="3" s="1"/>
  <c r="O71" i="3"/>
  <c r="O89" i="3" s="1"/>
  <c r="O96" i="3" s="1"/>
  <c r="O70" i="3"/>
  <c r="O75" i="3" s="1"/>
  <c r="O82" i="3" s="1"/>
  <c r="Y91" i="3"/>
  <c r="Y98" i="3" s="1"/>
  <c r="Y77" i="3"/>
  <c r="Y84" i="3" s="1"/>
  <c r="O78" i="3"/>
  <c r="O85" i="3" s="1"/>
  <c r="O92" i="3"/>
  <c r="O99" i="3" s="1"/>
  <c r="U76" i="3"/>
  <c r="U83" i="3" s="1"/>
  <c r="S41" i="3" a="1"/>
  <c r="P74" i="3"/>
  <c r="P81" i="3" s="1"/>
  <c r="K64" i="3"/>
  <c r="K66" i="3"/>
  <c r="Z4" i="3"/>
  <c r="K67" i="3"/>
  <c r="K63" i="3"/>
  <c r="K65" i="3"/>
  <c r="L75" i="3"/>
  <c r="L82" i="3" s="1"/>
  <c r="L89" i="3"/>
  <c r="L96" i="3" s="1"/>
  <c r="S38" i="3" l="1"/>
  <c r="S36" i="3"/>
  <c r="S37" i="3"/>
  <c r="T76" i="3"/>
  <c r="T83" i="3" s="1"/>
  <c r="T92" i="3"/>
  <c r="T99" i="3" s="1"/>
  <c r="X91" i="3"/>
  <c r="X98" i="3" s="1"/>
  <c r="T78" i="3"/>
  <c r="T85" i="3" s="1"/>
  <c r="T16" i="3"/>
  <c r="U16" i="3" s="1"/>
  <c r="W16" i="3" s="1"/>
  <c r="X16" i="3" s="1"/>
  <c r="T91" i="3"/>
  <c r="T98" i="3" s="1"/>
  <c r="X92" i="3"/>
  <c r="X99" i="3" s="1"/>
  <c r="X90" i="3"/>
  <c r="X97" i="3" s="1"/>
  <c r="T77" i="3"/>
  <c r="T84" i="3" s="1"/>
  <c r="K76" i="3"/>
  <c r="K83" i="3" s="1"/>
  <c r="L88" i="3"/>
  <c r="L95" i="3" s="1"/>
  <c r="N78" i="3"/>
  <c r="N85" i="3" s="1"/>
  <c r="N77" i="3"/>
  <c r="N84" i="3" s="1"/>
  <c r="O76" i="3"/>
  <c r="O83" i="3" s="1"/>
  <c r="S33" i="3"/>
  <c r="S31" i="3"/>
  <c r="S32" i="3"/>
  <c r="Q77" i="3"/>
  <c r="Q84" i="3" s="1"/>
  <c r="Q91" i="3"/>
  <c r="Q98" i="3" s="1"/>
  <c r="N76" i="3"/>
  <c r="N83" i="3" s="1"/>
  <c r="Y76" i="3"/>
  <c r="Y83" i="3" s="1"/>
  <c r="O90" i="3"/>
  <c r="O97" i="3" s="1"/>
  <c r="Q75" i="3"/>
  <c r="Q82" i="3" s="1"/>
  <c r="Y90" i="3"/>
  <c r="Y97" i="3" s="1"/>
  <c r="V70" i="3"/>
  <c r="V75" i="3" s="1"/>
  <c r="V82" i="3" s="1"/>
  <c r="V74" i="3"/>
  <c r="V81" i="3" s="1"/>
  <c r="V71" i="3"/>
  <c r="V89" i="3" s="1"/>
  <c r="V96" i="3" s="1"/>
  <c r="O88" i="3"/>
  <c r="O95" i="3" s="1"/>
  <c r="Y92" i="3"/>
  <c r="Y99" i="3" s="1"/>
  <c r="S43" i="3"/>
  <c r="S41" i="3"/>
  <c r="S42" i="3"/>
  <c r="V76" i="3"/>
  <c r="V83" i="3" s="1"/>
  <c r="X70" i="3"/>
  <c r="X75" i="3" s="1"/>
  <c r="X82" i="3" s="1"/>
  <c r="X71" i="3"/>
  <c r="X89" i="3" s="1"/>
  <c r="X96" i="3" s="1"/>
  <c r="Q70" i="3"/>
  <c r="Q78" i="3" s="1"/>
  <c r="Q85" i="3" s="1"/>
  <c r="Q74" i="3"/>
  <c r="Q81" i="3" s="1"/>
  <c r="Q71" i="3"/>
  <c r="Q92" i="3" s="1"/>
  <c r="Q99" i="3" s="1"/>
  <c r="K70" i="3"/>
  <c r="K77" i="3" s="1"/>
  <c r="K84" i="3" s="1"/>
  <c r="K74" i="3"/>
  <c r="K81" i="3" s="1" a="1"/>
  <c r="K81" i="3" s="1"/>
  <c r="K71" i="3"/>
  <c r="K89" i="3" s="1"/>
  <c r="K96" i="3" s="1"/>
  <c r="K91" i="3"/>
  <c r="K98" i="3" s="1"/>
  <c r="O74" i="3"/>
  <c r="O81" i="3" s="1"/>
  <c r="Y78" i="3"/>
  <c r="Y85" i="3" s="1"/>
  <c r="V88" i="3" l="1"/>
  <c r="V95" i="3" s="1"/>
  <c r="AA83" i="3"/>
  <c r="AC83" i="3" s="1"/>
  <c r="K90" i="3"/>
  <c r="K97" i="3" s="1"/>
  <c r="K88" i="3"/>
  <c r="K95" i="3" s="1"/>
  <c r="V90" i="3"/>
  <c r="V97" i="3" s="1"/>
  <c r="X78" i="3"/>
  <c r="X85" i="3" s="1"/>
  <c r="K92" i="3"/>
  <c r="K99" i="3" s="1"/>
  <c r="AA99" i="3" s="1"/>
  <c r="AC99" i="3" s="1"/>
  <c r="V77" i="3"/>
  <c r="V84" i="3" s="1"/>
  <c r="AA84" i="3" s="1"/>
  <c r="AC84" i="3" s="1"/>
  <c r="T36" i="3"/>
  <c r="U36" i="3" s="1"/>
  <c r="W36" i="3" s="1"/>
  <c r="X36" i="3" s="1"/>
  <c r="X77" i="3"/>
  <c r="X84" i="3" s="1"/>
  <c r="Q89" i="3"/>
  <c r="Q96" i="3" s="1"/>
  <c r="AA96" i="3" s="1"/>
  <c r="AC96" i="3" s="1"/>
  <c r="AD89" i="3" s="1"/>
  <c r="Q90" i="3"/>
  <c r="Q97" i="3" s="1"/>
  <c r="K78" i="3"/>
  <c r="K85" i="3" s="1"/>
  <c r="V92" i="3"/>
  <c r="V99" i="3" s="1"/>
  <c r="V91" i="3"/>
  <c r="V98" i="3" s="1"/>
  <c r="AA98" i="3" s="1"/>
  <c r="AC98" i="3" s="1"/>
  <c r="T41" i="3"/>
  <c r="U41" i="3" s="1"/>
  <c r="W41" i="3" s="1"/>
  <c r="X41" i="3" s="1"/>
  <c r="T31" i="3"/>
  <c r="U31" i="3" s="1"/>
  <c r="W31" i="3" s="1"/>
  <c r="X31" i="3" s="1"/>
  <c r="Q88" i="3"/>
  <c r="Q95" i="3" s="1"/>
  <c r="X88" i="3"/>
  <c r="X95" i="3" s="1"/>
  <c r="V78" i="3"/>
  <c r="V85" i="3" s="1"/>
  <c r="K75" i="3"/>
  <c r="K82" i="3" s="1"/>
  <c r="AA82" i="3" s="1"/>
  <c r="AC82" i="3" s="1"/>
  <c r="X76" i="3"/>
  <c r="X83" i="3" s="1"/>
  <c r="Q76" i="3"/>
  <c r="Q83" i="3" s="1"/>
  <c r="X74" i="3"/>
  <c r="X81" i="3" s="1"/>
  <c r="AA81" i="3" s="1"/>
  <c r="AC81" i="3" l="1"/>
  <c r="AD91" i="3"/>
  <c r="AA95" i="3"/>
  <c r="AA97" i="3"/>
  <c r="AC97" i="3" s="1"/>
  <c r="AD90" i="3" s="1"/>
  <c r="AA85" i="3"/>
  <c r="AC85" i="3" s="1"/>
  <c r="AD92" i="3" s="1"/>
  <c r="AB95" i="3" l="1" a="1"/>
  <c r="AC95" i="3"/>
  <c r="AD88" i="3" s="1"/>
  <c r="AE88" i="3" s="1" a="1"/>
  <c r="AB81" i="3" a="1"/>
  <c r="AB85" i="3" l="1"/>
  <c r="AB84" i="3"/>
  <c r="AB83" i="3"/>
  <c r="AB82" i="3"/>
  <c r="AB81" i="3"/>
  <c r="AE91" i="3"/>
  <c r="AE90" i="3"/>
  <c r="AE89" i="3"/>
  <c r="AE88" i="3"/>
  <c r="AE92" i="3"/>
  <c r="AB96" i="3"/>
  <c r="AB99" i="3"/>
  <c r="AB98" i="3"/>
  <c r="AB97" i="3"/>
  <c r="AB95" i="3"/>
  <c r="Y60" i="2" l="1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O51" i="2"/>
  <c r="X50" i="2"/>
  <c r="O50" i="2"/>
  <c r="P50" i="2" s="1" a="1"/>
  <c r="P51" i="2" s="1"/>
  <c r="AI26" i="2" s="1"/>
  <c r="L50" i="2"/>
  <c r="K49" i="2" a="1"/>
  <c r="L49" i="2" s="1"/>
  <c r="K47" i="2"/>
  <c r="O47" i="2" s="1"/>
  <c r="X46" i="2"/>
  <c r="P46" i="2" a="1"/>
  <c r="O46" i="2"/>
  <c r="K45" i="2" a="1"/>
  <c r="L45" i="2" s="1"/>
  <c r="O43" i="2"/>
  <c r="O42" i="2"/>
  <c r="M42" i="2"/>
  <c r="K42" i="2"/>
  <c r="M41" i="2"/>
  <c r="O41" i="2" s="1"/>
  <c r="P41" i="2" s="1" a="1"/>
  <c r="K40" i="2" a="1"/>
  <c r="M40" i="2" s="1"/>
  <c r="L38" i="2"/>
  <c r="K38" i="2"/>
  <c r="O38" i="2" s="1"/>
  <c r="O37" i="2"/>
  <c r="K37" i="2"/>
  <c r="O36" i="2"/>
  <c r="K35" i="2" a="1"/>
  <c r="M35" i="2" s="1"/>
  <c r="O33" i="2"/>
  <c r="O32" i="2"/>
  <c r="M32" i="2"/>
  <c r="M31" i="2"/>
  <c r="L31" i="2"/>
  <c r="O31" i="2" s="1"/>
  <c r="L30" i="2"/>
  <c r="K30" i="2"/>
  <c r="K30" i="2" a="1"/>
  <c r="M30" i="2" s="1"/>
  <c r="O28" i="2"/>
  <c r="X27" i="2"/>
  <c r="L27" i="2"/>
  <c r="O27" i="2" s="1"/>
  <c r="P27" i="2" s="1" a="1"/>
  <c r="K26" i="2"/>
  <c r="K26" i="2" a="1"/>
  <c r="L26" i="2" s="1"/>
  <c r="AF25" i="2"/>
  <c r="O24" i="2"/>
  <c r="M23" i="2"/>
  <c r="O23" i="2" s="1"/>
  <c r="M22" i="2"/>
  <c r="L22" i="2"/>
  <c r="O22" i="2" s="1"/>
  <c r="P22" i="2" s="1" a="1"/>
  <c r="M21" i="2"/>
  <c r="K21" i="2"/>
  <c r="K21" i="2" a="1"/>
  <c r="L21" i="2" s="1"/>
  <c r="M19" i="2"/>
  <c r="L19" i="2"/>
  <c r="K19" i="2"/>
  <c r="O19" i="2" s="1"/>
  <c r="L18" i="2"/>
  <c r="O18" i="2" s="1"/>
  <c r="O17" i="2"/>
  <c r="M16" i="2"/>
  <c r="O16" i="2" s="1"/>
  <c r="L16" i="2"/>
  <c r="A29" i="2"/>
  <c r="A20" i="2"/>
  <c r="A17" i="2"/>
  <c r="A16" i="2" a="1"/>
  <c r="A28" i="2" s="1"/>
  <c r="K15" i="2" a="1"/>
  <c r="P23" i="2" l="1"/>
  <c r="AF14" i="2" s="1"/>
  <c r="P22" i="2"/>
  <c r="P24" i="2"/>
  <c r="AF15" i="2" s="1"/>
  <c r="P42" i="2"/>
  <c r="AF22" i="2" s="1"/>
  <c r="P41" i="2"/>
  <c r="P43" i="2"/>
  <c r="AF23" i="2" s="1"/>
  <c r="P36" i="2" a="1"/>
  <c r="P47" i="2"/>
  <c r="AI24" i="2" s="1"/>
  <c r="P46" i="2"/>
  <c r="AI23" i="2" s="1"/>
  <c r="P50" i="2"/>
  <c r="AI25" i="2" s="1"/>
  <c r="P28" i="2"/>
  <c r="AI13" i="2" s="1"/>
  <c r="P27" i="2"/>
  <c r="AI12" i="2" s="1"/>
  <c r="P31" i="2" a="1"/>
  <c r="M15" i="2"/>
  <c r="N15" i="2"/>
  <c r="K15" i="2"/>
  <c r="L15" i="2"/>
  <c r="P16" i="2" a="1"/>
  <c r="A18" i="2"/>
  <c r="A30" i="2"/>
  <c r="A19" i="2"/>
  <c r="A21" i="2"/>
  <c r="A22" i="2"/>
  <c r="K35" i="2"/>
  <c r="A23" i="2"/>
  <c r="L35" i="2"/>
  <c r="A24" i="2"/>
  <c r="K40" i="2"/>
  <c r="K49" i="2"/>
  <c r="A25" i="2"/>
  <c r="L40" i="2"/>
  <c r="A26" i="2"/>
  <c r="K45" i="2"/>
  <c r="A27" i="2"/>
  <c r="A16" i="2"/>
  <c r="P19" i="2" l="1"/>
  <c r="AC25" i="2" s="1"/>
  <c r="AD25" i="2" s="1"/>
  <c r="P18" i="2"/>
  <c r="AC21" i="2" s="1"/>
  <c r="AD21" i="2" s="1"/>
  <c r="P17" i="2"/>
  <c r="AC16" i="2" s="1"/>
  <c r="AD16" i="2" s="1"/>
  <c r="P16" i="2"/>
  <c r="AJ24" i="2"/>
  <c r="W4" i="2" s="1"/>
  <c r="AG22" i="2"/>
  <c r="U4" i="2" s="1"/>
  <c r="AF12" i="2"/>
  <c r="R22" i="2" a="1"/>
  <c r="P37" i="2"/>
  <c r="AI19" i="2" s="1"/>
  <c r="P36" i="2"/>
  <c r="P38" i="2"/>
  <c r="AI20" i="2" s="1"/>
  <c r="AG23" i="2"/>
  <c r="AJ23" i="2" s="1"/>
  <c r="AF21" i="2"/>
  <c r="AG21" i="2" s="1"/>
  <c r="T4" i="2" s="1"/>
  <c r="R41" i="2" a="1"/>
  <c r="P32" i="2"/>
  <c r="AF17" i="2" s="1"/>
  <c r="AG17" i="2" s="1"/>
  <c r="P4" i="2" s="1"/>
  <c r="P31" i="2"/>
  <c r="P33" i="2"/>
  <c r="AF18" i="2" s="1"/>
  <c r="AG18" i="2" s="1"/>
  <c r="V4" i="2" l="1"/>
  <c r="AK21" i="2"/>
  <c r="AL21" i="2" s="1"/>
  <c r="AF16" i="2"/>
  <c r="AG16" i="2" s="1"/>
  <c r="O4" i="2" s="1"/>
  <c r="R31" i="2" a="1"/>
  <c r="R43" i="2"/>
  <c r="R42" i="2"/>
  <c r="R41" i="2"/>
  <c r="S41" i="2" s="1" a="1"/>
  <c r="U65" i="2"/>
  <c r="U64" i="2"/>
  <c r="U67" i="2"/>
  <c r="U63" i="2"/>
  <c r="U66" i="2"/>
  <c r="T65" i="2"/>
  <c r="T64" i="2"/>
  <c r="T67" i="2"/>
  <c r="T63" i="2"/>
  <c r="T66" i="2"/>
  <c r="AG12" i="2"/>
  <c r="P66" i="2"/>
  <c r="P65" i="2"/>
  <c r="P67" i="2"/>
  <c r="P63" i="2"/>
  <c r="P64" i="2"/>
  <c r="R16" i="2" a="1"/>
  <c r="AC12" i="2"/>
  <c r="AD12" i="2" s="1"/>
  <c r="R24" i="2"/>
  <c r="R23" i="2"/>
  <c r="R22" i="2"/>
  <c r="S22" i="2" s="1" a="1"/>
  <c r="W64" i="2"/>
  <c r="W67" i="2"/>
  <c r="W63" i="2"/>
  <c r="W66" i="2"/>
  <c r="W65" i="2"/>
  <c r="AJ20" i="2"/>
  <c r="S4" i="2" s="1"/>
  <c r="R36" i="2" a="1"/>
  <c r="AI18" i="2"/>
  <c r="AJ18" i="2" s="1"/>
  <c r="AD27" i="2"/>
  <c r="AG25" i="2"/>
  <c r="AJ19" i="2"/>
  <c r="R4" i="2" s="1"/>
  <c r="U91" i="2" l="1"/>
  <c r="U98" i="2" s="1"/>
  <c r="U89" i="2"/>
  <c r="U96" i="2" s="1"/>
  <c r="U75" i="2"/>
  <c r="U82" i="2" s="1"/>
  <c r="AJ12" i="2"/>
  <c r="AJ13" i="2"/>
  <c r="L4" i="2" s="1"/>
  <c r="R16" i="2"/>
  <c r="R19" i="2"/>
  <c r="R18" i="2"/>
  <c r="R17" i="2"/>
  <c r="P71" i="2"/>
  <c r="P89" i="2" s="1"/>
  <c r="P96" i="2" s="1"/>
  <c r="P70" i="2"/>
  <c r="P75" i="2" s="1"/>
  <c r="P82" i="2" s="1"/>
  <c r="W70" i="2"/>
  <c r="W75" i="2" s="1"/>
  <c r="W82" i="2" s="1"/>
  <c r="W74" i="2"/>
  <c r="W81" i="2" s="1"/>
  <c r="W71" i="2"/>
  <c r="W92" i="2" s="1"/>
  <c r="W99" i="2" s="1"/>
  <c r="R38" i="2"/>
  <c r="R36" i="2"/>
  <c r="S36" i="2" s="1" a="1"/>
  <c r="R37" i="2"/>
  <c r="S43" i="2"/>
  <c r="S42" i="2"/>
  <c r="S41" i="2"/>
  <c r="T41" i="2" s="1"/>
  <c r="U41" i="2" s="1"/>
  <c r="W41" i="2" s="1"/>
  <c r="X41" i="2" s="1"/>
  <c r="R33" i="2"/>
  <c r="R31" i="2"/>
  <c r="S31" i="2" s="1" a="1"/>
  <c r="R32" i="2"/>
  <c r="U71" i="2"/>
  <c r="U90" i="2" s="1"/>
  <c r="U97" i="2" s="1"/>
  <c r="U70" i="2"/>
  <c r="U74" i="2" s="1"/>
  <c r="U81" i="2" s="1"/>
  <c r="U88" i="2"/>
  <c r="U95" i="2" s="1"/>
  <c r="P77" i="2"/>
  <c r="P84" i="2" s="1"/>
  <c r="P91" i="2"/>
  <c r="P98" i="2" s="1"/>
  <c r="R66" i="2"/>
  <c r="R65" i="2"/>
  <c r="R64" i="2"/>
  <c r="R67" i="2"/>
  <c r="R63" i="2"/>
  <c r="O67" i="2"/>
  <c r="O63" i="2"/>
  <c r="O66" i="2"/>
  <c r="O65" i="2"/>
  <c r="O64" i="2"/>
  <c r="U92" i="2"/>
  <c r="U99" i="2" s="1"/>
  <c r="U78" i="2"/>
  <c r="U85" i="2" s="1"/>
  <c r="U76" i="2"/>
  <c r="U83" i="2" s="1"/>
  <c r="Q4" i="2"/>
  <c r="AK16" i="2"/>
  <c r="AL16" i="2" s="1"/>
  <c r="S65" i="2"/>
  <c r="S64" i="2"/>
  <c r="S66" i="2"/>
  <c r="S63" i="2"/>
  <c r="S67" i="2"/>
  <c r="P90" i="2"/>
  <c r="P97" i="2" s="1"/>
  <c r="P76" i="2"/>
  <c r="P83" i="2" s="1"/>
  <c r="S24" i="2"/>
  <c r="S23" i="2"/>
  <c r="S22" i="2"/>
  <c r="T22" i="2" s="1"/>
  <c r="U22" i="2" s="1"/>
  <c r="W22" i="2" s="1"/>
  <c r="X22" i="2" s="1"/>
  <c r="T71" i="2"/>
  <c r="T92" i="2" s="1"/>
  <c r="T99" i="2" s="1"/>
  <c r="T70" i="2"/>
  <c r="T77" i="2" s="1"/>
  <c r="T84" i="2" s="1"/>
  <c r="T74" i="2"/>
  <c r="T81" i="2" s="1"/>
  <c r="T88" i="2"/>
  <c r="T95" i="2" s="1"/>
  <c r="AG27" i="2"/>
  <c r="AJ26" i="2"/>
  <c r="Y4" i="2" s="1"/>
  <c r="AJ25" i="2"/>
  <c r="T89" i="2"/>
  <c r="T96" i="2" s="1"/>
  <c r="T75" i="2"/>
  <c r="T82" i="2" s="1"/>
  <c r="AG15" i="2"/>
  <c r="N4" i="2" s="1"/>
  <c r="AG14" i="2"/>
  <c r="M4" i="2" s="1"/>
  <c r="T90" i="2"/>
  <c r="T97" i="2" s="1"/>
  <c r="V64" i="2"/>
  <c r="V67" i="2"/>
  <c r="V63" i="2"/>
  <c r="V65" i="2"/>
  <c r="V66" i="2"/>
  <c r="S16" i="2" l="1" a="1"/>
  <c r="W88" i="2"/>
  <c r="W95" i="2" s="1"/>
  <c r="L64" i="2"/>
  <c r="L67" i="2"/>
  <c r="L63" i="2"/>
  <c r="L66" i="2"/>
  <c r="L65" i="2"/>
  <c r="O75" i="2"/>
  <c r="O82" i="2" s="1"/>
  <c r="O89" i="2"/>
  <c r="O96" i="2" s="1"/>
  <c r="K4" i="2"/>
  <c r="AK12" i="2"/>
  <c r="AL12" i="2" s="1"/>
  <c r="S33" i="2"/>
  <c r="S32" i="2"/>
  <c r="S31" i="2"/>
  <c r="W77" i="2"/>
  <c r="W84" i="2" s="1"/>
  <c r="V90" i="2"/>
  <c r="V97" i="2" s="1"/>
  <c r="S89" i="2"/>
  <c r="S96" i="2" s="1"/>
  <c r="S75" i="2"/>
  <c r="S82" i="2" s="1"/>
  <c r="O77" i="2"/>
  <c r="O84" i="2" s="1"/>
  <c r="O91" i="2"/>
  <c r="O98" i="2" s="1"/>
  <c r="W90" i="2"/>
  <c r="W97" i="2" s="1"/>
  <c r="W91" i="2"/>
  <c r="W98" i="2" s="1"/>
  <c r="S71" i="2"/>
  <c r="S92" i="2" s="1"/>
  <c r="S99" i="2" s="1"/>
  <c r="S70" i="2"/>
  <c r="S76" i="2" s="1"/>
  <c r="S83" i="2" s="1"/>
  <c r="S74" i="2"/>
  <c r="S81" i="2" s="1"/>
  <c r="S38" i="2"/>
  <c r="S37" i="2"/>
  <c r="S36" i="2"/>
  <c r="T36" i="2" s="1"/>
  <c r="U36" i="2" s="1"/>
  <c r="W36" i="2" s="1"/>
  <c r="X36" i="2" s="1"/>
  <c r="AK25" i="2"/>
  <c r="X4" i="2"/>
  <c r="Y67" i="2"/>
  <c r="Y63" i="2"/>
  <c r="Y66" i="2"/>
  <c r="Y65" i="2"/>
  <c r="Y64" i="2"/>
  <c r="O78" i="2"/>
  <c r="O85" i="2" s="1"/>
  <c r="O92" i="2"/>
  <c r="O99" i="2" s="1"/>
  <c r="U77" i="2"/>
  <c r="U84" i="2" s="1"/>
  <c r="O90" i="2"/>
  <c r="O97" i="2" s="1"/>
  <c r="O76" i="2"/>
  <c r="O83" i="2" s="1"/>
  <c r="O74" i="2"/>
  <c r="O81" i="2" s="1"/>
  <c r="O88" i="2"/>
  <c r="O95" i="2" s="1"/>
  <c r="O71" i="2"/>
  <c r="O70" i="2"/>
  <c r="Q66" i="2"/>
  <c r="Q65" i="2"/>
  <c r="Q64" i="2"/>
  <c r="Q67" i="2"/>
  <c r="Q63" i="2"/>
  <c r="T78" i="2"/>
  <c r="T85" i="2" s="1"/>
  <c r="T91" i="2"/>
  <c r="T98" i="2" s="1"/>
  <c r="P88" i="2"/>
  <c r="P95" i="2" s="1"/>
  <c r="P92" i="2"/>
  <c r="P99" i="2" s="1"/>
  <c r="V75" i="2"/>
  <c r="V82" i="2" s="1"/>
  <c r="T76" i="2"/>
  <c r="T83" i="2" s="1"/>
  <c r="P74" i="2"/>
  <c r="P81" i="2" s="1"/>
  <c r="P78" i="2"/>
  <c r="P85" i="2" s="1"/>
  <c r="R91" i="2"/>
  <c r="R98" i="2" s="1"/>
  <c r="S77" i="2"/>
  <c r="S84" i="2" s="1"/>
  <c r="S91" i="2"/>
  <c r="S98" i="2" s="1"/>
  <c r="V70" i="2"/>
  <c r="V78" i="2" s="1"/>
  <c r="V85" i="2" s="1"/>
  <c r="V88" i="2"/>
  <c r="V95" i="2" s="1"/>
  <c r="V71" i="2"/>
  <c r="V89" i="2" s="1"/>
  <c r="V96" i="2" s="1"/>
  <c r="S90" i="2"/>
  <c r="S97" i="2" s="1"/>
  <c r="R71" i="2"/>
  <c r="R92" i="2" s="1"/>
  <c r="R99" i="2" s="1"/>
  <c r="R70" i="2"/>
  <c r="R78" i="2" s="1"/>
  <c r="R85" i="2" s="1"/>
  <c r="W89" i="2"/>
  <c r="W96" i="2" s="1"/>
  <c r="R76" i="2"/>
  <c r="R83" i="2" s="1"/>
  <c r="R90" i="2"/>
  <c r="R97" i="2" s="1"/>
  <c r="V92" i="2"/>
  <c r="V99" i="2" s="1"/>
  <c r="W76" i="2"/>
  <c r="W83" i="2" s="1"/>
  <c r="M67" i="2"/>
  <c r="M63" i="2"/>
  <c r="M66" i="2"/>
  <c r="M65" i="2"/>
  <c r="M64" i="2"/>
  <c r="W78" i="2"/>
  <c r="W85" i="2" s="1"/>
  <c r="N67" i="2"/>
  <c r="N63" i="2"/>
  <c r="N66" i="2"/>
  <c r="N65" i="2"/>
  <c r="N64" i="2"/>
  <c r="K64" i="2" l="1"/>
  <c r="K67" i="2"/>
  <c r="K63" i="2"/>
  <c r="K66" i="2"/>
  <c r="Z4" i="2"/>
  <c r="K65" i="2"/>
  <c r="R75" i="2"/>
  <c r="R82" i="2" s="1"/>
  <c r="V76" i="2"/>
  <c r="V83" i="2" s="1"/>
  <c r="X64" i="2"/>
  <c r="X67" i="2"/>
  <c r="X63" i="2"/>
  <c r="X66" i="2"/>
  <c r="X65" i="2"/>
  <c r="N71" i="2"/>
  <c r="N90" i="2" s="1"/>
  <c r="N97" i="2" s="1"/>
  <c r="N70" i="2"/>
  <c r="N76" i="2" s="1"/>
  <c r="N83" i="2" s="1"/>
  <c r="R77" i="2"/>
  <c r="R84" i="2" s="1"/>
  <c r="R89" i="2"/>
  <c r="R96" i="2" s="1"/>
  <c r="Q75" i="2"/>
  <c r="Q82" i="2" s="1"/>
  <c r="V77" i="2"/>
  <c r="V84" i="2" s="1"/>
  <c r="L70" i="2"/>
  <c r="L78" i="2" s="1"/>
  <c r="L85" i="2" s="1"/>
  <c r="L74" i="2"/>
  <c r="L81" i="2" s="1"/>
  <c r="L71" i="2"/>
  <c r="L91" i="2" s="1"/>
  <c r="L98" i="2" s="1"/>
  <c r="M70" i="2"/>
  <c r="M77" i="2" s="1"/>
  <c r="M84" i="2" s="1"/>
  <c r="M71" i="2"/>
  <c r="M91" i="2" s="1"/>
  <c r="M98" i="2" s="1"/>
  <c r="Q90" i="2"/>
  <c r="Q97" i="2" s="1"/>
  <c r="Q76" i="2"/>
  <c r="Q83" i="2" s="1"/>
  <c r="Y90" i="2"/>
  <c r="Y97" i="2" s="1"/>
  <c r="Y76" i="2"/>
  <c r="Y83" i="2" s="1"/>
  <c r="S88" i="2"/>
  <c r="S95" i="2" s="1"/>
  <c r="V91" i="2"/>
  <c r="V98" i="2" s="1"/>
  <c r="M75" i="2"/>
  <c r="M82" i="2" s="1"/>
  <c r="R88" i="2"/>
  <c r="R95" i="2" s="1"/>
  <c r="Q77" i="2"/>
  <c r="Q84" i="2" s="1"/>
  <c r="Q91" i="2"/>
  <c r="Q98" i="2" s="1"/>
  <c r="Y91" i="2"/>
  <c r="Y98" i="2" s="1"/>
  <c r="Y77" i="2"/>
  <c r="Y84" i="2" s="1"/>
  <c r="S78" i="2"/>
  <c r="S85" i="2" s="1"/>
  <c r="Y70" i="2"/>
  <c r="Y74" i="2" s="1"/>
  <c r="Y81" i="2" s="1"/>
  <c r="Y71" i="2"/>
  <c r="Y92" i="2" s="1"/>
  <c r="Y99" i="2" s="1"/>
  <c r="T31" i="2"/>
  <c r="U31" i="2" s="1"/>
  <c r="W31" i="2" s="1"/>
  <c r="X31" i="2" s="1"/>
  <c r="AL25" i="2"/>
  <c r="AK27" i="2"/>
  <c r="Q74" i="2"/>
  <c r="Q81" i="2" s="1"/>
  <c r="Q71" i="2"/>
  <c r="Q88" i="2" s="1"/>
  <c r="Q95" i="2" s="1"/>
  <c r="Q70" i="2"/>
  <c r="Q78" i="2" s="1"/>
  <c r="Q85" i="2" s="1"/>
  <c r="Q92" i="2"/>
  <c r="Q99" i="2" s="1"/>
  <c r="R74" i="2"/>
  <c r="R81" i="2" s="1"/>
  <c r="M92" i="2"/>
  <c r="M99" i="2" s="1"/>
  <c r="M78" i="2"/>
  <c r="M85" i="2" s="1"/>
  <c r="V74" i="2"/>
  <c r="V81" i="2" s="1"/>
  <c r="N89" i="2"/>
  <c r="N96" i="2" s="1"/>
  <c r="Y78" i="2"/>
  <c r="Y85" i="2" s="1"/>
  <c r="S19" i="2"/>
  <c r="S18" i="2"/>
  <c r="S17" i="2"/>
  <c r="S16" i="2"/>
  <c r="T16" i="2" s="1"/>
  <c r="U16" i="2" s="1"/>
  <c r="W16" i="2" s="1"/>
  <c r="X16" i="2" s="1"/>
  <c r="N92" i="2" l="1"/>
  <c r="N99" i="2" s="1"/>
  <c r="N78" i="2"/>
  <c r="N85" i="2" s="1"/>
  <c r="L90" i="2"/>
  <c r="L97" i="2" s="1"/>
  <c r="N75" i="2"/>
  <c r="N82" i="2" s="1"/>
  <c r="Y89" i="2"/>
  <c r="Y96" i="2" s="1"/>
  <c r="X76" i="2"/>
  <c r="X83" i="2" s="1"/>
  <c r="L76" i="2"/>
  <c r="L83" i="2" s="1"/>
  <c r="Y88" i="2"/>
  <c r="Y95" i="2" s="1"/>
  <c r="Y75" i="2"/>
  <c r="Y82" i="2" s="1"/>
  <c r="X91" i="2"/>
  <c r="X98" i="2" s="1"/>
  <c r="X77" i="2"/>
  <c r="X84" i="2" s="1"/>
  <c r="K90" i="2"/>
  <c r="K97" i="2" s="1"/>
  <c r="N74" i="2"/>
  <c r="N81" i="2" s="1"/>
  <c r="X70" i="2"/>
  <c r="X78" i="2" s="1"/>
  <c r="X85" i="2" s="1"/>
  <c r="X74" i="2"/>
  <c r="X81" i="2" s="1"/>
  <c r="X71" i="2"/>
  <c r="X92" i="2" s="1"/>
  <c r="X99" i="2" s="1"/>
  <c r="M89" i="2"/>
  <c r="M96" i="2" s="1"/>
  <c r="M76" i="2"/>
  <c r="M83" i="2" s="1"/>
  <c r="N91" i="2"/>
  <c r="N98" i="2" s="1"/>
  <c r="M88" i="2"/>
  <c r="M95" i="2" s="1"/>
  <c r="Q89" i="2"/>
  <c r="Q96" i="2" s="1"/>
  <c r="K91" i="2"/>
  <c r="K98" i="2" s="1"/>
  <c r="M90" i="2"/>
  <c r="M97" i="2" s="1"/>
  <c r="N77" i="2"/>
  <c r="N84" i="2" s="1"/>
  <c r="M74" i="2"/>
  <c r="M81" i="2" s="1"/>
  <c r="X75" i="2"/>
  <c r="X82" i="2" s="1"/>
  <c r="X89" i="2"/>
  <c r="X96" i="2" s="1"/>
  <c r="K70" i="2"/>
  <c r="K76" i="2" s="1"/>
  <c r="K83" i="2" s="1"/>
  <c r="AA83" i="2" s="1"/>
  <c r="AC83" i="2" s="1"/>
  <c r="K88" i="2"/>
  <c r="K95" i="2" s="1"/>
  <c r="K74" i="2"/>
  <c r="K81" i="2" s="1" a="1"/>
  <c r="K81" i="2" s="1"/>
  <c r="AA81" i="2" s="1"/>
  <c r="K71" i="2"/>
  <c r="L88" i="2"/>
  <c r="L95" i="2" s="1"/>
  <c r="L89" i="2"/>
  <c r="L96" i="2" s="1"/>
  <c r="L92" i="2"/>
  <c r="L99" i="2" s="1"/>
  <c r="L77" i="2"/>
  <c r="L84" i="2" s="1"/>
  <c r="K92" i="2"/>
  <c r="K99" i="2" s="1"/>
  <c r="N88" i="2"/>
  <c r="N95" i="2" s="1"/>
  <c r="L75" i="2"/>
  <c r="L82" i="2" s="1"/>
  <c r="K89" i="2"/>
  <c r="K96" i="2" s="1"/>
  <c r="AC81" i="2" l="1"/>
  <c r="K75" i="2"/>
  <c r="K82" i="2" s="1"/>
  <c r="AA82" i="2" s="1"/>
  <c r="AC82" i="2" s="1"/>
  <c r="X90" i="2"/>
  <c r="X97" i="2" s="1"/>
  <c r="AA96" i="2"/>
  <c r="AC96" i="2" s="1"/>
  <c r="AD89" i="2" s="1"/>
  <c r="AA99" i="2"/>
  <c r="AC99" i="2" s="1"/>
  <c r="K78" i="2"/>
  <c r="K85" i="2" s="1"/>
  <c r="AA85" i="2" s="1"/>
  <c r="AC85" i="2" s="1"/>
  <c r="X88" i="2"/>
  <c r="X95" i="2" s="1"/>
  <c r="AA95" i="2" s="1"/>
  <c r="AA98" i="2"/>
  <c r="AC98" i="2" s="1"/>
  <c r="K77" i="2"/>
  <c r="K84" i="2" s="1"/>
  <c r="AA84" i="2" s="1"/>
  <c r="AC84" i="2" s="1"/>
  <c r="AA97" i="2"/>
  <c r="AC97" i="2" s="1"/>
  <c r="AD90" i="2" s="1"/>
  <c r="AB95" i="2" l="1" a="1"/>
  <c r="AC95" i="2"/>
  <c r="AD88" i="2" s="1"/>
  <c r="AD91" i="2"/>
  <c r="AD92" i="2"/>
  <c r="AB81" i="2" a="1"/>
  <c r="AB83" i="2" l="1"/>
  <c r="AB85" i="2"/>
  <c r="AB84" i="2"/>
  <c r="AB82" i="2"/>
  <c r="AB81" i="2"/>
  <c r="AE88" i="2" a="1"/>
  <c r="AB96" i="2"/>
  <c r="AB95" i="2"/>
  <c r="AB99" i="2"/>
  <c r="AB98" i="2"/>
  <c r="AB97" i="2"/>
  <c r="AE91" i="2" l="1"/>
  <c r="AE90" i="2"/>
  <c r="AE89" i="2"/>
  <c r="AE88" i="2"/>
  <c r="AE92" i="2"/>
  <c r="L56" i="1" l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K57" i="1"/>
  <c r="K58" i="1"/>
  <c r="K59" i="1"/>
  <c r="K60" i="1"/>
  <c r="K56" i="1"/>
  <c r="AF25" i="1" l="1"/>
  <c r="X50" i="1"/>
  <c r="O51" i="1"/>
  <c r="O46" i="1"/>
  <c r="A16" i="1" a="1"/>
  <c r="A16" i="1" s="1"/>
  <c r="A26" i="1" l="1"/>
  <c r="A18" i="1"/>
  <c r="A27" i="1"/>
  <c r="A25" i="1"/>
  <c r="A24" i="1"/>
  <c r="A22" i="1"/>
  <c r="A20" i="1"/>
  <c r="A30" i="1"/>
  <c r="A29" i="1"/>
  <c r="A17" i="1"/>
  <c r="A23" i="1"/>
  <c r="A21" i="1"/>
  <c r="A19" i="1"/>
  <c r="A28" i="1"/>
  <c r="L16" i="1"/>
  <c r="M16" i="1"/>
  <c r="O16" i="1" s="1"/>
  <c r="O17" i="1"/>
  <c r="L18" i="1"/>
  <c r="O18" i="1" s="1"/>
  <c r="K19" i="1"/>
  <c r="L19" i="1"/>
  <c r="M19" i="1"/>
  <c r="O19" i="1"/>
  <c r="K21" i="1" a="1"/>
  <c r="K21" i="1" s="1"/>
  <c r="L22" i="1"/>
  <c r="M22" i="1"/>
  <c r="M23" i="1"/>
  <c r="O23" i="1"/>
  <c r="O24" i="1"/>
  <c r="K26" i="1" a="1"/>
  <c r="L26" i="1" s="1"/>
  <c r="L27" i="1"/>
  <c r="O27" i="1" s="1"/>
  <c r="O28" i="1"/>
  <c r="K30" i="1" a="1"/>
  <c r="L30" i="1" s="1"/>
  <c r="O22" i="1" l="1"/>
  <c r="K30" i="1"/>
  <c r="M21" i="1"/>
  <c r="L21" i="1"/>
  <c r="K26" i="1"/>
  <c r="M30" i="1"/>
  <c r="K42" i="1"/>
  <c r="M42" i="1"/>
  <c r="M41" i="1"/>
  <c r="L38" i="1"/>
  <c r="K37" i="1"/>
  <c r="K38" i="1"/>
  <c r="L31" i="1"/>
  <c r="M32" i="1"/>
  <c r="M31" i="1"/>
  <c r="L50" i="1" l="1"/>
  <c r="K49" i="1" a="1"/>
  <c r="L49" i="1" s="1"/>
  <c r="K47" i="1"/>
  <c r="K45" i="1" a="1"/>
  <c r="L45" i="1" s="1"/>
  <c r="O41" i="1"/>
  <c r="O43" i="1"/>
  <c r="K40" i="1" a="1"/>
  <c r="M40" i="1" s="1"/>
  <c r="O36" i="1"/>
  <c r="O38" i="1"/>
  <c r="O37" i="1"/>
  <c r="K35" i="1" a="1"/>
  <c r="L35" i="1" s="1"/>
  <c r="O31" i="1"/>
  <c r="O33" i="1"/>
  <c r="O32" i="1"/>
  <c r="O47" i="1" l="1"/>
  <c r="P46" i="1" s="1" a="1"/>
  <c r="O50" i="1"/>
  <c r="P50" i="1" s="1" a="1"/>
  <c r="P36" i="1" a="1"/>
  <c r="P36" i="1" s="1"/>
  <c r="AI18" i="1" s="1"/>
  <c r="P31" i="1" a="1"/>
  <c r="P31" i="1" s="1"/>
  <c r="AF16" i="1" s="1"/>
  <c r="O42" i="1"/>
  <c r="P41" i="1" s="1" a="1"/>
  <c r="P41" i="1" s="1"/>
  <c r="AF21" i="1" s="1"/>
  <c r="K49" i="1"/>
  <c r="K45" i="1"/>
  <c r="K40" i="1"/>
  <c r="L40" i="1"/>
  <c r="K35" i="1"/>
  <c r="M35" i="1"/>
  <c r="P37" i="1" l="1"/>
  <c r="AI19" i="1" s="1"/>
  <c r="P38" i="1"/>
  <c r="AI20" i="1" s="1"/>
  <c r="P33" i="1"/>
  <c r="AF18" i="1" s="1"/>
  <c r="P32" i="1"/>
  <c r="AF17" i="1" s="1"/>
  <c r="P46" i="1"/>
  <c r="AI23" i="1" s="1"/>
  <c r="P47" i="1"/>
  <c r="AI24" i="1" s="1"/>
  <c r="P50" i="1"/>
  <c r="AI25" i="1" s="1"/>
  <c r="P51" i="1"/>
  <c r="AI26" i="1" s="1"/>
  <c r="R31" i="1" a="1"/>
  <c r="R31" i="1" s="1"/>
  <c r="P42" i="1"/>
  <c r="AF22" i="1" s="1"/>
  <c r="P43" i="1"/>
  <c r="AF23" i="1" s="1"/>
  <c r="R41" i="1" a="1"/>
  <c r="R36" i="1" a="1"/>
  <c r="X27" i="1"/>
  <c r="K15" i="1" a="1"/>
  <c r="K15" i="1" s="1"/>
  <c r="R32" i="1" l="1"/>
  <c r="R33" i="1"/>
  <c r="R41" i="1"/>
  <c r="R42" i="1"/>
  <c r="R43" i="1"/>
  <c r="P27" i="1" a="1"/>
  <c r="P28" i="1" s="1"/>
  <c r="AI13" i="1" s="1"/>
  <c r="P22" i="1" a="1"/>
  <c r="R36" i="1"/>
  <c r="R38" i="1"/>
  <c r="R37" i="1"/>
  <c r="X46" i="1"/>
  <c r="L15" i="1"/>
  <c r="N15" i="1"/>
  <c r="M15" i="1"/>
  <c r="S31" i="1" l="1" a="1"/>
  <c r="P22" i="1"/>
  <c r="AF12" i="1" s="1"/>
  <c r="P24" i="1"/>
  <c r="AF15" i="1" s="1"/>
  <c r="P23" i="1"/>
  <c r="AF14" i="1" s="1"/>
  <c r="P27" i="1"/>
  <c r="AI12" i="1" s="1"/>
  <c r="S36" i="1" a="1"/>
  <c r="S41" i="1" a="1"/>
  <c r="S32" i="1" l="1"/>
  <c r="S31" i="1"/>
  <c r="S33" i="1"/>
  <c r="R22" i="1" a="1"/>
  <c r="R24" i="1" s="1"/>
  <c r="S41" i="1"/>
  <c r="S42" i="1"/>
  <c r="S43" i="1"/>
  <c r="S36" i="1"/>
  <c r="S38" i="1"/>
  <c r="S37" i="1"/>
  <c r="T31" i="1" l="1"/>
  <c r="U31" i="1" s="1"/>
  <c r="W31" i="1" s="1"/>
  <c r="X31" i="1" s="1"/>
  <c r="R22" i="1"/>
  <c r="R23" i="1"/>
  <c r="T36" i="1"/>
  <c r="U36" i="1" s="1"/>
  <c r="W36" i="1" s="1"/>
  <c r="X36" i="1" s="1"/>
  <c r="T41" i="1"/>
  <c r="U41" i="1" s="1"/>
  <c r="W41" i="1" s="1"/>
  <c r="X41" i="1" s="1"/>
  <c r="S22" i="1" a="1"/>
  <c r="S23" i="1" s="1"/>
  <c r="S24" i="1" l="1"/>
  <c r="S22" i="1"/>
  <c r="T22" i="1" l="1"/>
  <c r="U22" i="1" s="1"/>
  <c r="W22" i="1" s="1"/>
  <c r="X22" i="1" s="1"/>
  <c r="P16" i="1" l="1" a="1"/>
  <c r="P18" i="1" s="1"/>
  <c r="AC21" i="1" s="1"/>
  <c r="AD21" i="1" s="1"/>
  <c r="AG22" i="1" l="1"/>
  <c r="U4" i="1" s="1"/>
  <c r="AG21" i="1"/>
  <c r="T4" i="1" s="1"/>
  <c r="AG23" i="1"/>
  <c r="P19" i="1"/>
  <c r="AC25" i="1" s="1"/>
  <c r="AD25" i="1" s="1"/>
  <c r="P16" i="1"/>
  <c r="AC12" i="1" s="1"/>
  <c r="AD12" i="1" s="1"/>
  <c r="P17" i="1"/>
  <c r="AC16" i="1" s="1"/>
  <c r="AD16" i="1" s="1"/>
  <c r="R16" i="1" a="1"/>
  <c r="AG25" i="1" l="1"/>
  <c r="AD27" i="1"/>
  <c r="T63" i="1"/>
  <c r="T67" i="1"/>
  <c r="T64" i="1"/>
  <c r="T65" i="1"/>
  <c r="T66" i="1"/>
  <c r="U63" i="1"/>
  <c r="U67" i="1"/>
  <c r="U64" i="1"/>
  <c r="U65" i="1"/>
  <c r="U66" i="1"/>
  <c r="AG17" i="1"/>
  <c r="P4" i="1" s="1"/>
  <c r="AG18" i="1"/>
  <c r="AG16" i="1"/>
  <c r="O4" i="1" s="1"/>
  <c r="AG12" i="1"/>
  <c r="AG15" i="1"/>
  <c r="N4" i="1" s="1"/>
  <c r="AG14" i="1"/>
  <c r="M4" i="1" s="1"/>
  <c r="AJ24" i="1"/>
  <c r="W4" i="1" s="1"/>
  <c r="AJ23" i="1"/>
  <c r="R16" i="1"/>
  <c r="R17" i="1"/>
  <c r="R19" i="1"/>
  <c r="R18" i="1"/>
  <c r="AG27" i="1" l="1"/>
  <c r="P65" i="1"/>
  <c r="P66" i="1"/>
  <c r="P63" i="1"/>
  <c r="P67" i="1"/>
  <c r="P64" i="1"/>
  <c r="W66" i="1"/>
  <c r="W63" i="1"/>
  <c r="W67" i="1"/>
  <c r="W64" i="1"/>
  <c r="W65" i="1"/>
  <c r="U71" i="1"/>
  <c r="U90" i="1" s="1"/>
  <c r="U97" i="1" s="1"/>
  <c r="U70" i="1"/>
  <c r="U75" i="1" s="1"/>
  <c r="U82" i="1" s="1"/>
  <c r="M66" i="1"/>
  <c r="M63" i="1"/>
  <c r="M67" i="1"/>
  <c r="M64" i="1"/>
  <c r="M65" i="1"/>
  <c r="N65" i="1"/>
  <c r="N66" i="1"/>
  <c r="N63" i="1"/>
  <c r="N67" i="1"/>
  <c r="N64" i="1"/>
  <c r="O65" i="1"/>
  <c r="O66" i="1"/>
  <c r="O63" i="1"/>
  <c r="O67" i="1"/>
  <c r="O64" i="1"/>
  <c r="T71" i="1"/>
  <c r="T91" i="1" s="1"/>
  <c r="T98" i="1" s="1"/>
  <c r="T70" i="1"/>
  <c r="T77" i="1" s="1"/>
  <c r="T84" i="1" s="1"/>
  <c r="V4" i="1"/>
  <c r="AK21" i="1"/>
  <c r="AL21" i="1" s="1"/>
  <c r="AJ25" i="1"/>
  <c r="AJ26" i="1"/>
  <c r="Y4" i="1" s="1"/>
  <c r="AJ13" i="1"/>
  <c r="L4" i="1" s="1"/>
  <c r="AJ12" i="1"/>
  <c r="AJ20" i="1"/>
  <c r="S4" i="1" s="1"/>
  <c r="AJ19" i="1"/>
  <c r="R4" i="1" s="1"/>
  <c r="AJ18" i="1"/>
  <c r="S16" i="1" a="1"/>
  <c r="S18" i="1" s="1"/>
  <c r="AK25" i="1" l="1"/>
  <c r="T75" i="1"/>
  <c r="T82" i="1" s="1"/>
  <c r="T78" i="1"/>
  <c r="T85" i="1" s="1"/>
  <c r="T76" i="1"/>
  <c r="T83" i="1" s="1"/>
  <c r="U77" i="1"/>
  <c r="U84" i="1" s="1"/>
  <c r="T92" i="1"/>
  <c r="T99" i="1" s="1"/>
  <c r="T89" i="1"/>
  <c r="T96" i="1" s="1"/>
  <c r="T90" i="1"/>
  <c r="T97" i="1" s="1"/>
  <c r="T88" i="1"/>
  <c r="T95" i="1" s="1"/>
  <c r="U92" i="1"/>
  <c r="U99" i="1" s="1"/>
  <c r="U78" i="1"/>
  <c r="U85" i="1" s="1"/>
  <c r="U88" i="1"/>
  <c r="U95" i="1" s="1"/>
  <c r="U91" i="1"/>
  <c r="U98" i="1" s="1"/>
  <c r="U89" i="1"/>
  <c r="U96" i="1" s="1"/>
  <c r="W71" i="1"/>
  <c r="W90" i="1" s="1"/>
  <c r="W97" i="1" s="1"/>
  <c r="W70" i="1"/>
  <c r="W78" i="1" s="1"/>
  <c r="W85" i="1" s="1"/>
  <c r="P71" i="1"/>
  <c r="P90" i="1" s="1"/>
  <c r="P97" i="1" s="1"/>
  <c r="P70" i="1"/>
  <c r="P74" i="1" s="1"/>
  <c r="P81" i="1" s="1"/>
  <c r="V63" i="1"/>
  <c r="V67" i="1"/>
  <c r="V64" i="1"/>
  <c r="V65" i="1"/>
  <c r="V66" i="1"/>
  <c r="T74" i="1"/>
  <c r="T81" i="1" s="1"/>
  <c r="N70" i="1"/>
  <c r="N78" i="1" s="1"/>
  <c r="N85" i="1" s="1"/>
  <c r="N71" i="1"/>
  <c r="N88" i="1" s="1"/>
  <c r="N95" i="1" s="1"/>
  <c r="Y66" i="1"/>
  <c r="Y63" i="1"/>
  <c r="Y67" i="1"/>
  <c r="Y64" i="1"/>
  <c r="Y65" i="1"/>
  <c r="R64" i="1"/>
  <c r="R65" i="1"/>
  <c r="R66" i="1"/>
  <c r="R63" i="1"/>
  <c r="R67" i="1"/>
  <c r="U74" i="1"/>
  <c r="U81" i="1" s="1"/>
  <c r="O70" i="1"/>
  <c r="O77" i="1" s="1"/>
  <c r="O84" i="1" s="1"/>
  <c r="O71" i="1"/>
  <c r="O89" i="1" s="1"/>
  <c r="O96" i="1" s="1"/>
  <c r="L66" i="1"/>
  <c r="L63" i="1"/>
  <c r="L67" i="1"/>
  <c r="L64" i="1"/>
  <c r="L65" i="1"/>
  <c r="U76" i="1"/>
  <c r="U83" i="1" s="1"/>
  <c r="M70" i="1"/>
  <c r="M77" i="1" s="1"/>
  <c r="M84" i="1" s="1"/>
  <c r="M71" i="1"/>
  <c r="M90" i="1" s="1"/>
  <c r="M97" i="1" s="1"/>
  <c r="X4" i="1"/>
  <c r="AL25" i="1"/>
  <c r="AK16" i="1"/>
  <c r="AL16" i="1" s="1"/>
  <c r="Q4" i="1"/>
  <c r="K4" i="1"/>
  <c r="AK12" i="1"/>
  <c r="S16" i="1"/>
  <c r="S17" i="1"/>
  <c r="S19" i="1"/>
  <c r="Z4" i="1" l="1"/>
  <c r="AK27" i="1"/>
  <c r="W88" i="1"/>
  <c r="W95" i="1" s="1"/>
  <c r="K67" i="1"/>
  <c r="K65" i="1"/>
  <c r="K66" i="1"/>
  <c r="K64" i="1"/>
  <c r="P91" i="1"/>
  <c r="P98" i="1" s="1"/>
  <c r="P75" i="1"/>
  <c r="P82" i="1" s="1"/>
  <c r="M75" i="1"/>
  <c r="M82" i="1" s="1"/>
  <c r="P92" i="1"/>
  <c r="P99" i="1" s="1"/>
  <c r="W91" i="1"/>
  <c r="W98" i="1" s="1"/>
  <c r="O92" i="1"/>
  <c r="O99" i="1" s="1"/>
  <c r="P89" i="1"/>
  <c r="P96" i="1" s="1"/>
  <c r="W75" i="1"/>
  <c r="W82" i="1" s="1"/>
  <c r="N90" i="1"/>
  <c r="N97" i="1" s="1"/>
  <c r="N92" i="1"/>
  <c r="N99" i="1" s="1"/>
  <c r="O90" i="1"/>
  <c r="O97" i="1" s="1"/>
  <c r="W92" i="1"/>
  <c r="W99" i="1" s="1"/>
  <c r="W89" i="1"/>
  <c r="W96" i="1" s="1"/>
  <c r="M88" i="1"/>
  <c r="M95" i="1" s="1"/>
  <c r="M89" i="1"/>
  <c r="M96" i="1" s="1"/>
  <c r="O91" i="1"/>
  <c r="O98" i="1" s="1"/>
  <c r="N89" i="1"/>
  <c r="N96" i="1" s="1"/>
  <c r="M91" i="1"/>
  <c r="M98" i="1" s="1"/>
  <c r="O88" i="1"/>
  <c r="O95" i="1" s="1"/>
  <c r="P88" i="1"/>
  <c r="P95" i="1" s="1"/>
  <c r="M92" i="1"/>
  <c r="M99" i="1" s="1"/>
  <c r="N91" i="1"/>
  <c r="N98" i="1" s="1"/>
  <c r="P76" i="1"/>
  <c r="P83" i="1" s="1"/>
  <c r="M78" i="1"/>
  <c r="M85" i="1" s="1"/>
  <c r="W74" i="1"/>
  <c r="W81" i="1" s="1"/>
  <c r="N75" i="1"/>
  <c r="N82" i="1" s="1"/>
  <c r="P77" i="1"/>
  <c r="P84" i="1" s="1"/>
  <c r="O78" i="1"/>
  <c r="O85" i="1" s="1"/>
  <c r="R71" i="1"/>
  <c r="R92" i="1" s="1"/>
  <c r="R99" i="1" s="1"/>
  <c r="R70" i="1"/>
  <c r="R77" i="1" s="1"/>
  <c r="R84" i="1" s="1"/>
  <c r="V71" i="1"/>
  <c r="V89" i="1" s="1"/>
  <c r="V96" i="1" s="1"/>
  <c r="V70" i="1"/>
  <c r="V76" i="1" s="1"/>
  <c r="V83" i="1" s="1"/>
  <c r="M74" i="1"/>
  <c r="M81" i="1" s="1"/>
  <c r="N74" i="1"/>
  <c r="N81" i="1" s="1"/>
  <c r="O76" i="1"/>
  <c r="O83" i="1" s="1"/>
  <c r="N77" i="1"/>
  <c r="N84" i="1" s="1"/>
  <c r="W77" i="1"/>
  <c r="W84" i="1" s="1"/>
  <c r="N76" i="1"/>
  <c r="N83" i="1" s="1"/>
  <c r="K63" i="1"/>
  <c r="O75" i="1"/>
  <c r="O82" i="1" s="1"/>
  <c r="P78" i="1"/>
  <c r="P85" i="1" s="1"/>
  <c r="W76" i="1"/>
  <c r="W83" i="1" s="1"/>
  <c r="X66" i="1"/>
  <c r="X63" i="1"/>
  <c r="X67" i="1"/>
  <c r="X64" i="1"/>
  <c r="X65" i="1"/>
  <c r="O74" i="1"/>
  <c r="O81" i="1" s="1"/>
  <c r="M76" i="1"/>
  <c r="M83" i="1" s="1"/>
  <c r="Q64" i="1"/>
  <c r="Q65" i="1"/>
  <c r="Q66" i="1"/>
  <c r="Q63" i="1"/>
  <c r="Q67" i="1"/>
  <c r="Y70" i="1"/>
  <c r="Y78" i="1" s="1"/>
  <c r="Y85" i="1" s="1"/>
  <c r="Y71" i="1"/>
  <c r="Y90" i="1" s="1"/>
  <c r="Y97" i="1" s="1"/>
  <c r="L70" i="1"/>
  <c r="L76" i="1" s="1"/>
  <c r="L71" i="1"/>
  <c r="L91" i="1" s="1"/>
  <c r="L98" i="1" s="1"/>
  <c r="AL12" i="1"/>
  <c r="T16" i="1"/>
  <c r="U16" i="1" s="1"/>
  <c r="W16" i="1" s="1"/>
  <c r="X16" i="1" s="1"/>
  <c r="R75" i="1" l="1"/>
  <c r="R82" i="1" s="1"/>
  <c r="R76" i="1"/>
  <c r="R83" i="1" s="1"/>
  <c r="L83" i="1"/>
  <c r="R89" i="1"/>
  <c r="R96" i="1" s="1"/>
  <c r="R78" i="1"/>
  <c r="R85" i="1" s="1"/>
  <c r="R74" i="1"/>
  <c r="R81" i="1" s="1"/>
  <c r="L92" i="1"/>
  <c r="L99" i="1" s="1"/>
  <c r="V88" i="1"/>
  <c r="V95" i="1" s="1"/>
  <c r="Y91" i="1"/>
  <c r="Y98" i="1" s="1"/>
  <c r="Y88" i="1"/>
  <c r="Y95" i="1" s="1"/>
  <c r="V91" i="1"/>
  <c r="V98" i="1" s="1"/>
  <c r="L89" i="1"/>
  <c r="L96" i="1" s="1"/>
  <c r="R91" i="1"/>
  <c r="R98" i="1" s="1"/>
  <c r="L88" i="1"/>
  <c r="L95" i="1" s="1"/>
  <c r="L78" i="1"/>
  <c r="L85" i="1" s="1"/>
  <c r="V78" i="1"/>
  <c r="V85" i="1" s="1"/>
  <c r="L90" i="1"/>
  <c r="L97" i="1" s="1"/>
  <c r="V92" i="1"/>
  <c r="V99" i="1" s="1"/>
  <c r="Y89" i="1"/>
  <c r="Y96" i="1" s="1"/>
  <c r="V90" i="1"/>
  <c r="V97" i="1" s="1"/>
  <c r="V77" i="1"/>
  <c r="V84" i="1" s="1"/>
  <c r="Y92" i="1"/>
  <c r="Y99" i="1" s="1"/>
  <c r="R88" i="1"/>
  <c r="R95" i="1" s="1"/>
  <c r="R90" i="1"/>
  <c r="R97" i="1" s="1"/>
  <c r="L75" i="1"/>
  <c r="L82" i="1" s="1"/>
  <c r="L77" i="1"/>
  <c r="L84" i="1" s="1"/>
  <c r="Y76" i="1"/>
  <c r="Y83" i="1" s="1"/>
  <c r="Y74" i="1"/>
  <c r="Y81" i="1" s="1"/>
  <c r="Q71" i="1"/>
  <c r="Q88" i="1" s="1"/>
  <c r="Q95" i="1" s="1"/>
  <c r="Q70" i="1"/>
  <c r="Q75" i="1" s="1"/>
  <c r="Q82" i="1" s="1"/>
  <c r="X70" i="1"/>
  <c r="X78" i="1" s="1"/>
  <c r="X85" i="1" s="1"/>
  <c r="X71" i="1"/>
  <c r="X89" i="1" s="1"/>
  <c r="X96" i="1" s="1"/>
  <c r="V75" i="1"/>
  <c r="V82" i="1" s="1"/>
  <c r="K70" i="1"/>
  <c r="K75" i="1" s="1"/>
  <c r="K82" i="1" s="1"/>
  <c r="K71" i="1"/>
  <c r="K92" i="1" s="1"/>
  <c r="K99" i="1" s="1"/>
  <c r="Y75" i="1"/>
  <c r="Y82" i="1" s="1"/>
  <c r="Y77" i="1"/>
  <c r="Y84" i="1" s="1"/>
  <c r="V74" i="1"/>
  <c r="V81" i="1" s="1"/>
  <c r="L74" i="1"/>
  <c r="L81" i="1" s="1"/>
  <c r="X90" i="1" l="1"/>
  <c r="X97" i="1" s="1"/>
  <c r="X91" i="1"/>
  <c r="X98" i="1" s="1"/>
  <c r="K77" i="1"/>
  <c r="K84" i="1" s="1"/>
  <c r="X75" i="1"/>
  <c r="X82" i="1" s="1"/>
  <c r="X77" i="1"/>
  <c r="X84" i="1" s="1"/>
  <c r="Q91" i="1"/>
  <c r="Q98" i="1" s="1"/>
  <c r="Q92" i="1"/>
  <c r="Q99" i="1" s="1"/>
  <c r="X88" i="1"/>
  <c r="X95" i="1" s="1"/>
  <c r="X92" i="1"/>
  <c r="X99" i="1" s="1"/>
  <c r="Q76" i="1"/>
  <c r="Q83" i="1" s="1"/>
  <c r="Q89" i="1"/>
  <c r="Q96" i="1" s="1"/>
  <c r="Q90" i="1"/>
  <c r="Q97" i="1" s="1"/>
  <c r="X74" i="1"/>
  <c r="X81" i="1" s="1"/>
  <c r="X76" i="1"/>
  <c r="X83" i="1" s="1"/>
  <c r="K74" i="1"/>
  <c r="K81" i="1" s="1" a="1"/>
  <c r="K90" i="1"/>
  <c r="K97" i="1" s="1"/>
  <c r="K88" i="1"/>
  <c r="K95" i="1" s="1"/>
  <c r="K89" i="1"/>
  <c r="K96" i="1" s="1"/>
  <c r="K91" i="1"/>
  <c r="K98" i="1" s="1"/>
  <c r="K76" i="1"/>
  <c r="K83" i="1" s="1"/>
  <c r="Q74" i="1"/>
  <c r="Q81" i="1" s="1"/>
  <c r="K78" i="1"/>
  <c r="K85" i="1" s="1"/>
  <c r="Q78" i="1"/>
  <c r="Q85" i="1" s="1"/>
  <c r="Q77" i="1"/>
  <c r="Q84" i="1" s="1"/>
  <c r="K81" i="1" l="1"/>
  <c r="S63" i="1" l="1"/>
  <c r="S67" i="1"/>
  <c r="S65" i="1"/>
  <c r="S64" i="1"/>
  <c r="S66" i="1"/>
  <c r="S71" i="1" l="1"/>
  <c r="S89" i="1" s="1"/>
  <c r="S96" i="1" s="1"/>
  <c r="AA96" i="1" s="1"/>
  <c r="AC96" i="1" s="1"/>
  <c r="S70" i="1"/>
  <c r="S75" i="1" s="1"/>
  <c r="S82" i="1" s="1"/>
  <c r="AA82" i="1" s="1"/>
  <c r="AC82" i="1" s="1"/>
  <c r="AD89" i="1" l="1"/>
  <c r="S88" i="1"/>
  <c r="S95" i="1" s="1"/>
  <c r="AA95" i="1" s="1"/>
  <c r="S90" i="1"/>
  <c r="S97" i="1" s="1"/>
  <c r="AA97" i="1" s="1"/>
  <c r="S74" i="1"/>
  <c r="S81" i="1" s="1"/>
  <c r="AA81" i="1" s="1"/>
  <c r="S78" i="1"/>
  <c r="S85" i="1" s="1"/>
  <c r="AA85" i="1" s="1"/>
  <c r="S92" i="1"/>
  <c r="S99" i="1" s="1"/>
  <c r="AA99" i="1" s="1"/>
  <c r="S76" i="1"/>
  <c r="S83" i="1" s="1"/>
  <c r="AA83" i="1" s="1"/>
  <c r="S77" i="1"/>
  <c r="S84" i="1" s="1"/>
  <c r="AA84" i="1" s="1"/>
  <c r="S91" i="1"/>
  <c r="S98" i="1" s="1"/>
  <c r="AA98" i="1" s="1"/>
  <c r="AB81" i="1" l="1" a="1"/>
  <c r="AB82" i="1" s="1"/>
  <c r="AB95" i="1" a="1"/>
  <c r="AB97" i="1" s="1"/>
  <c r="AC98" i="1"/>
  <c r="AC83" i="1"/>
  <c r="AC84" i="1"/>
  <c r="AC85" i="1"/>
  <c r="AC97" i="1"/>
  <c r="AC99" i="1"/>
  <c r="AC81" i="1"/>
  <c r="AC95" i="1"/>
  <c r="AB85" i="1" l="1"/>
  <c r="AB84" i="1"/>
  <c r="AB83" i="1"/>
  <c r="AB95" i="1"/>
  <c r="AB98" i="1"/>
  <c r="AB81" i="1"/>
  <c r="AB99" i="1"/>
  <c r="AB96" i="1"/>
  <c r="AD90" i="1"/>
  <c r="AD91" i="1"/>
  <c r="AD92" i="1"/>
  <c r="AD88" i="1"/>
  <c r="AE88" i="1" l="1" a="1"/>
  <c r="AE88" i="1" s="1"/>
  <c r="AE90" i="1" l="1"/>
  <c r="AE91" i="1"/>
  <c r="AE92" i="1"/>
  <c r="AE89" i="1"/>
</calcChain>
</file>

<file path=xl/sharedStrings.xml><?xml version="1.0" encoding="utf-8"?>
<sst xmlns="http://schemas.openxmlformats.org/spreadsheetml/2006/main" count="852" uniqueCount="100">
  <si>
    <t>Decision Analysis Goal</t>
  </si>
  <si>
    <t>1st Level Criteria</t>
  </si>
  <si>
    <t>C1</t>
  </si>
  <si>
    <t>C2</t>
  </si>
  <si>
    <t>C3</t>
  </si>
  <si>
    <t>C4</t>
  </si>
  <si>
    <t>2nd Level Criteria</t>
  </si>
  <si>
    <t>C1.1</t>
  </si>
  <si>
    <t>C3.1</t>
  </si>
  <si>
    <t>C1.2</t>
  </si>
  <si>
    <t>C3.2</t>
  </si>
  <si>
    <t>C1.3</t>
  </si>
  <si>
    <t>Alternatives</t>
  </si>
  <si>
    <t>A1</t>
  </si>
  <si>
    <t>A2</t>
  </si>
  <si>
    <t>A3</t>
  </si>
  <si>
    <t>A4</t>
  </si>
  <si>
    <t>C2.1</t>
  </si>
  <si>
    <t>C2.2</t>
  </si>
  <si>
    <t>C2.3</t>
  </si>
  <si>
    <t>C3.3</t>
  </si>
  <si>
    <t>C4.1</t>
  </si>
  <si>
    <t>C4.2</t>
  </si>
  <si>
    <t>A5</t>
  </si>
  <si>
    <t>3rd Level Criteria</t>
  </si>
  <si>
    <t>C1.1.1</t>
  </si>
  <si>
    <t>C1.1.2</t>
  </si>
  <si>
    <t>C2.3.1</t>
  </si>
  <si>
    <t>C2.3.2</t>
  </si>
  <si>
    <t>C2.3.3</t>
  </si>
  <si>
    <t>C3.3.1</t>
  </si>
  <si>
    <t>C3.3.2</t>
  </si>
  <si>
    <t>C4.1.1</t>
  </si>
  <si>
    <t>C4.1.2</t>
  </si>
  <si>
    <t>a/a</t>
  </si>
  <si>
    <t>Κριτήριο</t>
  </si>
  <si>
    <t>Τύπος</t>
  </si>
  <si>
    <t>Αύξον</t>
  </si>
  <si>
    <t>Φθίνον</t>
  </si>
  <si>
    <t>G</t>
  </si>
  <si>
    <t>GeomMean</t>
  </si>
  <si>
    <t>Local Priorities</t>
  </si>
  <si>
    <t>AxW</t>
  </si>
  <si>
    <t>(AxW)/W</t>
  </si>
  <si>
    <t>λmax</t>
  </si>
  <si>
    <t>CI</t>
  </si>
  <si>
    <t>CR</t>
  </si>
  <si>
    <t>Check</t>
  </si>
  <si>
    <t>Α1</t>
  </si>
  <si>
    <t>Α2</t>
  </si>
  <si>
    <t>Α3</t>
  </si>
  <si>
    <t>Α4</t>
  </si>
  <si>
    <t>Α5</t>
  </si>
  <si>
    <t>AWS</t>
  </si>
  <si>
    <t>GCP</t>
  </si>
  <si>
    <t>IBM</t>
  </si>
  <si>
    <t>Azure</t>
  </si>
  <si>
    <t>Oracle</t>
  </si>
  <si>
    <t>1st Level</t>
  </si>
  <si>
    <t>2nd Level</t>
  </si>
  <si>
    <t>Weights</t>
  </si>
  <si>
    <t>3rd Level</t>
  </si>
  <si>
    <t>C.3.3</t>
  </si>
  <si>
    <t>Φήμη</t>
  </si>
  <si>
    <t>Διαφάνεια</t>
  </si>
  <si>
    <t>Υπόσχεση Υπηρεσιών</t>
  </si>
  <si>
    <t>Διαθεσιμότητα</t>
  </si>
  <si>
    <t>Διακίνηση</t>
  </si>
  <si>
    <t>Λειτουργικότητα Υπηρεσίας</t>
  </si>
  <si>
    <t>Χρηστικότητα</t>
  </si>
  <si>
    <t>Δυνατότητα Προσαρμογής</t>
  </si>
  <si>
    <t>Ακεραιότητα Δεδομένων</t>
  </si>
  <si>
    <t>Απόρρητο &amp; Απώλεια Δεδομένων</t>
  </si>
  <si>
    <t>Ασφάλεια Νέφους</t>
  </si>
  <si>
    <t>Ασφάλεια Κέντρου Δεδομένων</t>
  </si>
  <si>
    <t>Κόστος Εξαγοράς</t>
  </si>
  <si>
    <t xml:space="preserve">RI </t>
  </si>
  <si>
    <t>SUMS</t>
  </si>
  <si>
    <t>TOPSIS</t>
  </si>
  <si>
    <t>Βήμα 1 - Κανονικοποίηση: Μέθοδος Ιδεατού Σημείου</t>
  </si>
  <si>
    <t>Βήμα 2 - Σταθμισμένες Κανονικοποιημένες Επιδόσεις</t>
  </si>
  <si>
    <t>Βήμα 3 - Προσδιορισμός Ιδεατής &amp; Αντιδεατής Λύσης</t>
  </si>
  <si>
    <t>Ideal Solution</t>
  </si>
  <si>
    <t>Anti-Ideal Solution</t>
  </si>
  <si>
    <t>Max</t>
  </si>
  <si>
    <t>Min</t>
  </si>
  <si>
    <t>Βήμα 4 - Απόκλιση από την Ιδεατή Λύση</t>
  </si>
  <si>
    <t>Βήμα 5 - Εύρεση Μετρικής Απόστασης (Ιδεατή Λύση)</t>
  </si>
  <si>
    <t>Βήμα 6 - Απόκλιση από την Αντιδεατή Λύση</t>
  </si>
  <si>
    <t>Βήμα 7 - Εύρεση Μετρικής Απόστασης (Αντιδεατή Λύση)</t>
  </si>
  <si>
    <t>Score</t>
  </si>
  <si>
    <t>Rank</t>
  </si>
  <si>
    <t>S+</t>
  </si>
  <si>
    <t>Ci</t>
  </si>
  <si>
    <t>p =</t>
  </si>
  <si>
    <t>Κόστος Κατ' Απαίτηση</t>
  </si>
  <si>
    <t>S-</t>
  </si>
  <si>
    <t>Χρόνος Απόκρισης Υπηρεσιών</t>
  </si>
  <si>
    <t>Local Weight</t>
  </si>
  <si>
    <t>Global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</si>
</sst>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\ &quot;€&quot;"/>
    <numFmt numFmtId="165" formatCode="0.0000"/>
    <numFmt numFmtId="166" formatCode="0.000"/>
    <numFmt numFmtId="167" formatCode="0.00000000"/>
    <numFmt numFmtId="168" formatCode="0.000000000000"/>
    <numFmt numFmtId="169" formatCode="0.0"/>
  </numFmts>
  <fonts count="11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2"/>
      <color theme="1"/>
      <name val="Times New Roman"/>
      <family val="1"/>
      <charset val="161"/>
    </font>
    <font>
      <sz val="12"/>
      <color theme="1"/>
      <name val="Times New Roman"/>
      <family val="1"/>
      <charset val="161"/>
    </font>
    <font>
      <b/>
      <sz val="12"/>
      <color rgb="FF0070C0"/>
      <name val="Times New Roman"/>
      <family val="1"/>
      <charset val="161"/>
    </font>
    <font>
      <b/>
      <sz val="12"/>
      <color rgb="FFC00000"/>
      <name val="Times New Roman"/>
      <family val="1"/>
      <charset val="161"/>
    </font>
    <font>
      <sz val="12"/>
      <color rgb="FFFF0000"/>
      <name val="Times New Roman"/>
      <family val="1"/>
      <charset val="161"/>
    </font>
    <font>
      <b/>
      <sz val="12"/>
      <color theme="9" tint="-0.249977111117893"/>
      <name val="Times New Roman"/>
      <family val="1"/>
      <charset val="161"/>
    </font>
    <font>
      <b/>
      <sz val="12"/>
      <name val="Times New Roman"/>
      <family val="1"/>
      <charset val="161"/>
    </font>
    <font>
      <b/>
      <sz val="12"/>
      <color rgb="FF3F3F3F"/>
      <name val="Times New Roman"/>
      <family val="2"/>
      <charset val="161"/>
    </font>
    <font>
      <b/>
      <sz val="12"/>
      <color rgb="FFFF0000"/>
      <name val="Times New Roman"/>
      <family val="1"/>
      <charset val="161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5" borderId="1" applyNumberFormat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0" xfId="1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1" xfId="2" applyAlignment="1">
      <alignment horizontal="center" vertical="center"/>
    </xf>
    <xf numFmtId="0" fontId="2" fillId="0" borderId="0" xfId="0" applyFont="1" applyAlignment="1">
      <alignment vertical="center" wrapText="1"/>
    </xf>
    <xf numFmtId="167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169" fontId="8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5" borderId="2" xfId="2" applyBorder="1" applyAlignment="1">
      <alignment horizontal="center" vertical="center"/>
    </xf>
    <xf numFmtId="0" fontId="9" fillId="5" borderId="3" xfId="2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</cellXfs>
  <cellStyles count="3">
    <cellStyle name="Normal" xfId="0" builtinId="0"/>
    <cellStyle name="Output" xfId="2" builtinId="21"/>
    <cellStyle name="Percent" xfId="1" builtinId="5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3"/>
  <sheetViews>
    <sheetView tabSelected="1" zoomScale="85" zoomScaleNormal="85" workbookViewId="0">
      <selection sqref="A1:G1"/>
    </sheetView>
  </sheetViews>
  <sheetFormatPr defaultColWidth="8.85546875" defaultRowHeight="15.75" x14ac:dyDescent="0.25"/>
  <cols>
    <col min="1" max="1" width="9.42578125" style="1" customWidth="1"/>
    <col min="2" max="2" width="26.140625" style="1" customWidth="1"/>
    <col min="3" max="3" width="8.5703125" style="1" bestFit="1" customWidth="1"/>
    <col min="4" max="6" width="7.7109375" style="1" bestFit="1" customWidth="1"/>
    <col min="7" max="7" width="10.5703125" style="1" customWidth="1"/>
    <col min="8" max="8" width="11.5703125" style="1" customWidth="1"/>
    <col min="9" max="9" width="8.7109375" style="1" customWidth="1"/>
    <col min="10" max="10" width="10.28515625" style="1" bestFit="1" customWidth="1"/>
    <col min="11" max="14" width="13" style="1" bestFit="1" customWidth="1"/>
    <col min="15" max="15" width="15" style="1" customWidth="1"/>
    <col min="16" max="16" width="18.28515625" style="1" bestFit="1" customWidth="1"/>
    <col min="17" max="17" width="13" style="1" bestFit="1" customWidth="1"/>
    <col min="18" max="21" width="15" style="1" bestFit="1" customWidth="1"/>
    <col min="22" max="23" width="13" style="1" bestFit="1" customWidth="1"/>
    <col min="24" max="24" width="13.42578125" style="1" bestFit="1" customWidth="1"/>
    <col min="25" max="25" width="13" style="1" bestFit="1" customWidth="1"/>
    <col min="26" max="26" width="11.28515625" style="1" bestFit="1" customWidth="1"/>
    <col min="27" max="27" width="14.28515625" style="1" bestFit="1" customWidth="1"/>
    <col min="28" max="28" width="9.140625" style="1" bestFit="1" customWidth="1"/>
    <col min="29" max="29" width="18.28515625" style="1" bestFit="1" customWidth="1"/>
    <col min="30" max="30" width="19.7109375" style="1" bestFit="1" customWidth="1"/>
    <col min="31" max="31" width="9.28515625" style="1" bestFit="1" customWidth="1"/>
    <col min="32" max="32" width="18.28515625" style="1" bestFit="1" customWidth="1"/>
    <col min="33" max="33" width="19.7109375" style="1" bestFit="1" customWidth="1"/>
    <col min="34" max="34" width="7.7109375" style="1" bestFit="1" customWidth="1"/>
    <col min="35" max="35" width="18.28515625" style="1" bestFit="1" customWidth="1"/>
    <col min="36" max="36" width="19.7109375" style="1" bestFit="1" customWidth="1"/>
    <col min="37" max="37" width="10.140625" style="1" bestFit="1" customWidth="1"/>
    <col min="38" max="38" width="7.140625" style="1" bestFit="1" customWidth="1"/>
    <col min="39" max="16384" width="8.85546875" style="1"/>
  </cols>
  <sheetData>
    <row r="1" spans="1:38" x14ac:dyDescent="0.25">
      <c r="A1" s="41" t="s">
        <v>0</v>
      </c>
      <c r="B1" s="41"/>
      <c r="C1" s="41"/>
      <c r="D1" s="41"/>
      <c r="E1" s="41"/>
      <c r="F1" s="41"/>
      <c r="G1" s="41"/>
    </row>
    <row r="2" spans="1:38" x14ac:dyDescent="0.25"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6" t="s">
        <v>38</v>
      </c>
      <c r="Y2" s="6" t="s">
        <v>38</v>
      </c>
      <c r="Z2" s="6"/>
    </row>
    <row r="3" spans="1:38" x14ac:dyDescent="0.25">
      <c r="A3" s="7" t="s">
        <v>1</v>
      </c>
      <c r="B3" s="7"/>
      <c r="C3" s="1" t="s">
        <v>2</v>
      </c>
      <c r="D3" s="1" t="s">
        <v>3</v>
      </c>
      <c r="E3" s="1" t="s">
        <v>4</v>
      </c>
      <c r="F3" s="1" t="s">
        <v>5</v>
      </c>
      <c r="K3" s="3" t="s">
        <v>25</v>
      </c>
      <c r="L3" s="3" t="s">
        <v>26</v>
      </c>
      <c r="M3" s="3" t="s">
        <v>9</v>
      </c>
      <c r="N3" s="3" t="s">
        <v>11</v>
      </c>
      <c r="O3" s="3" t="s">
        <v>17</v>
      </c>
      <c r="P3" s="3" t="s">
        <v>18</v>
      </c>
      <c r="Q3" s="3" t="s">
        <v>27</v>
      </c>
      <c r="R3" s="3" t="s">
        <v>28</v>
      </c>
      <c r="S3" s="3" t="s">
        <v>29</v>
      </c>
      <c r="T3" s="3" t="s">
        <v>8</v>
      </c>
      <c r="U3" s="3" t="s">
        <v>10</v>
      </c>
      <c r="V3" s="3" t="s">
        <v>30</v>
      </c>
      <c r="W3" s="3" t="s">
        <v>31</v>
      </c>
      <c r="X3" s="3" t="s">
        <v>32</v>
      </c>
      <c r="Y3" s="3" t="s">
        <v>33</v>
      </c>
    </row>
    <row r="4" spans="1:38" x14ac:dyDescent="0.25">
      <c r="J4" s="3" t="s">
        <v>60</v>
      </c>
      <c r="K4" s="16">
        <f>AJ12</f>
        <v>4.1788061742426318E-3</v>
      </c>
      <c r="L4" s="16">
        <f>AJ13</f>
        <v>2.0894030871213162E-2</v>
      </c>
      <c r="M4" s="16">
        <f>AG14</f>
        <v>4.3806281276853522E-2</v>
      </c>
      <c r="N4" s="16">
        <f>AG15</f>
        <v>0.11480493466860819</v>
      </c>
      <c r="O4" s="16">
        <f>AG16</f>
        <v>0.1236562393550019</v>
      </c>
      <c r="P4" s="16">
        <f>AG17</f>
        <v>0.15579709891420573</v>
      </c>
      <c r="Q4" s="16">
        <f>AJ18</f>
        <v>0.11415404414744848</v>
      </c>
      <c r="R4" s="16">
        <f>AJ19</f>
        <v>6.0653386610068104E-2</v>
      </c>
      <c r="S4" s="16">
        <f>AJ20</f>
        <v>2.1484613677044906E-2</v>
      </c>
      <c r="T4" s="16">
        <f>AG21</f>
        <v>8.7611147064226347E-2</v>
      </c>
      <c r="U4" s="16">
        <f>AG22</f>
        <v>6.9537013506946771E-2</v>
      </c>
      <c r="V4" s="16">
        <f>AJ23</f>
        <v>7.3588752261102799E-2</v>
      </c>
      <c r="W4" s="16">
        <f>AJ24</f>
        <v>3.6794376130551407E-2</v>
      </c>
      <c r="X4" s="16">
        <f>AJ25</f>
        <v>1.8259818835621566E-2</v>
      </c>
      <c r="Y4" s="16">
        <f>AJ26</f>
        <v>5.4779456506864707E-2</v>
      </c>
      <c r="Z4" s="13">
        <f>SUM(K4:Y4)</f>
        <v>1.0000000000000002</v>
      </c>
    </row>
    <row r="5" spans="1:38" x14ac:dyDescent="0.25">
      <c r="A5" s="7" t="s">
        <v>6</v>
      </c>
      <c r="B5" s="7"/>
      <c r="C5" s="1" t="s">
        <v>7</v>
      </c>
      <c r="D5" s="1" t="s">
        <v>17</v>
      </c>
      <c r="E5" s="1" t="s">
        <v>8</v>
      </c>
      <c r="F5" s="1" t="s">
        <v>21</v>
      </c>
      <c r="I5" s="11" t="s">
        <v>53</v>
      </c>
      <c r="J5" s="11" t="s">
        <v>48</v>
      </c>
      <c r="K5" s="32">
        <v>4.5</v>
      </c>
      <c r="L5" s="32">
        <v>4</v>
      </c>
      <c r="M5" s="2">
        <v>4.4000000000000004</v>
      </c>
      <c r="N5" s="2">
        <v>4.3</v>
      </c>
      <c r="O5" s="2">
        <v>4.4000000000000004</v>
      </c>
      <c r="P5" s="2">
        <v>4.5999999999999996</v>
      </c>
      <c r="Q5" s="2">
        <v>4.5</v>
      </c>
      <c r="R5" s="2">
        <v>4.4000000000000004</v>
      </c>
      <c r="S5" s="2">
        <v>4.2</v>
      </c>
      <c r="T5" s="2">
        <v>4.3</v>
      </c>
      <c r="U5" s="2">
        <v>4.4000000000000004</v>
      </c>
      <c r="V5" s="2">
        <v>4.3</v>
      </c>
      <c r="W5" s="2">
        <v>4.3</v>
      </c>
      <c r="X5" s="19">
        <v>2880</v>
      </c>
      <c r="Y5" s="19">
        <v>6062.13</v>
      </c>
      <c r="Z5" s="2"/>
    </row>
    <row r="6" spans="1:38" x14ac:dyDescent="0.25">
      <c r="C6" s="1" t="s">
        <v>9</v>
      </c>
      <c r="D6" s="1" t="s">
        <v>18</v>
      </c>
      <c r="E6" s="1" t="s">
        <v>10</v>
      </c>
      <c r="F6" s="1" t="s">
        <v>22</v>
      </c>
      <c r="I6" s="11" t="s">
        <v>54</v>
      </c>
      <c r="J6" s="11" t="s">
        <v>49</v>
      </c>
      <c r="K6" s="32">
        <v>4.3</v>
      </c>
      <c r="L6" s="32">
        <v>4.217869846728501</v>
      </c>
      <c r="M6" s="2">
        <v>4.4000000000000004</v>
      </c>
      <c r="N6" s="2">
        <v>4.3</v>
      </c>
      <c r="O6" s="2">
        <v>4.4000000000000004</v>
      </c>
      <c r="P6" s="2">
        <v>4.5</v>
      </c>
      <c r="Q6" s="2">
        <v>4.4000000000000004</v>
      </c>
      <c r="R6" s="2">
        <v>4.5</v>
      </c>
      <c r="S6" s="2">
        <v>4.2</v>
      </c>
      <c r="T6" s="2">
        <v>4.4000000000000004</v>
      </c>
      <c r="U6" s="2">
        <v>4.5</v>
      </c>
      <c r="V6" s="2">
        <v>4.4000000000000004</v>
      </c>
      <c r="W6" s="2">
        <v>4.4000000000000004</v>
      </c>
      <c r="X6" s="19">
        <v>2880</v>
      </c>
      <c r="Y6" s="19">
        <v>5687.45</v>
      </c>
      <c r="Z6" s="2"/>
    </row>
    <row r="7" spans="1:38" x14ac:dyDescent="0.25">
      <c r="C7" s="1" t="s">
        <v>11</v>
      </c>
      <c r="D7" s="1" t="s">
        <v>19</v>
      </c>
      <c r="E7" s="1" t="s">
        <v>20</v>
      </c>
      <c r="I7" s="11" t="s">
        <v>55</v>
      </c>
      <c r="J7" s="11" t="s">
        <v>50</v>
      </c>
      <c r="K7" s="32">
        <v>4.2</v>
      </c>
      <c r="L7" s="32">
        <v>4.1811125990044768</v>
      </c>
      <c r="M7" s="2">
        <v>4.2</v>
      </c>
      <c r="N7" s="2">
        <v>4</v>
      </c>
      <c r="O7" s="2">
        <v>4.2</v>
      </c>
      <c r="P7" s="2">
        <v>4.3</v>
      </c>
      <c r="Q7" s="2">
        <v>4.2</v>
      </c>
      <c r="R7" s="2">
        <v>4.0999999999999996</v>
      </c>
      <c r="S7" s="2">
        <v>4.3</v>
      </c>
      <c r="T7" s="2">
        <v>4.5</v>
      </c>
      <c r="U7" s="2">
        <v>4.5999999999999996</v>
      </c>
      <c r="V7" s="2">
        <v>4.5</v>
      </c>
      <c r="W7" s="2">
        <v>4.4000000000000004</v>
      </c>
      <c r="X7" s="19">
        <v>2880</v>
      </c>
      <c r="Y7" s="19">
        <v>6683.64</v>
      </c>
      <c r="Z7" s="2"/>
    </row>
    <row r="8" spans="1:38" x14ac:dyDescent="0.25">
      <c r="I8" s="11" t="s">
        <v>56</v>
      </c>
      <c r="J8" s="11" t="s">
        <v>51</v>
      </c>
      <c r="K8" s="32">
        <v>4.4000000000000004</v>
      </c>
      <c r="L8" s="32">
        <v>4.3916241834635921</v>
      </c>
      <c r="M8" s="2">
        <v>4.3</v>
      </c>
      <c r="N8" s="2">
        <v>4.2</v>
      </c>
      <c r="O8" s="2">
        <v>4.3</v>
      </c>
      <c r="P8" s="2">
        <v>4.4000000000000004</v>
      </c>
      <c r="Q8" s="2">
        <v>4.4000000000000004</v>
      </c>
      <c r="R8" s="2">
        <v>4.3</v>
      </c>
      <c r="S8" s="2">
        <v>4.3</v>
      </c>
      <c r="T8" s="2">
        <v>4.4000000000000004</v>
      </c>
      <c r="U8" s="2">
        <v>4.5</v>
      </c>
      <c r="V8" s="2">
        <v>4.3</v>
      </c>
      <c r="W8" s="2">
        <v>4.3</v>
      </c>
      <c r="X8" s="19">
        <v>2712.96</v>
      </c>
      <c r="Y8" s="19">
        <v>6852.92</v>
      </c>
      <c r="Z8" s="2"/>
    </row>
    <row r="9" spans="1:38" x14ac:dyDescent="0.25">
      <c r="A9" s="7" t="s">
        <v>24</v>
      </c>
      <c r="B9" s="7"/>
      <c r="C9" s="1" t="s">
        <v>25</v>
      </c>
      <c r="D9" s="1" t="s">
        <v>27</v>
      </c>
      <c r="E9" s="1" t="s">
        <v>30</v>
      </c>
      <c r="F9" s="1" t="s">
        <v>32</v>
      </c>
      <c r="I9" s="11" t="s">
        <v>57</v>
      </c>
      <c r="J9" s="11" t="s">
        <v>52</v>
      </c>
      <c r="K9" s="32">
        <v>4.0999999999999996</v>
      </c>
      <c r="L9" s="32">
        <v>4.240747514302031</v>
      </c>
      <c r="M9" s="2">
        <v>4.2</v>
      </c>
      <c r="N9" s="2">
        <v>4</v>
      </c>
      <c r="O9" s="2">
        <v>4.3</v>
      </c>
      <c r="P9" s="2">
        <v>4.3</v>
      </c>
      <c r="Q9" s="2">
        <v>4.3</v>
      </c>
      <c r="R9" s="2">
        <v>4.3</v>
      </c>
      <c r="S9" s="2">
        <v>4.4000000000000004</v>
      </c>
      <c r="T9" s="2">
        <v>4.2</v>
      </c>
      <c r="U9" s="2">
        <v>4.3</v>
      </c>
      <c r="V9" s="2">
        <v>4.2</v>
      </c>
      <c r="W9" s="2">
        <v>4.0999999999999996</v>
      </c>
      <c r="X9" s="19">
        <v>1536.18</v>
      </c>
      <c r="Y9" s="19">
        <v>4158.1267200000002</v>
      </c>
    </row>
    <row r="10" spans="1:38" x14ac:dyDescent="0.25">
      <c r="C10" s="1" t="s">
        <v>26</v>
      </c>
      <c r="D10" s="1" t="s">
        <v>28</v>
      </c>
      <c r="E10" s="1" t="s">
        <v>31</v>
      </c>
      <c r="F10" s="1" t="s">
        <v>33</v>
      </c>
      <c r="Y10" s="33"/>
      <c r="AC10" s="37" t="s">
        <v>58</v>
      </c>
      <c r="AD10" s="37"/>
      <c r="AF10" s="37" t="s">
        <v>59</v>
      </c>
      <c r="AG10" s="37"/>
      <c r="AI10" s="37" t="s">
        <v>61</v>
      </c>
      <c r="AJ10" s="37"/>
    </row>
    <row r="11" spans="1:38" x14ac:dyDescent="0.25">
      <c r="D11" s="1" t="s">
        <v>29</v>
      </c>
      <c r="AC11" s="3" t="s">
        <v>98</v>
      </c>
      <c r="AD11" s="3" t="s">
        <v>99</v>
      </c>
      <c r="AF11" s="31" t="s">
        <v>98</v>
      </c>
      <c r="AG11" s="31" t="s">
        <v>99</v>
      </c>
      <c r="AI11" s="31" t="s">
        <v>98</v>
      </c>
      <c r="AJ11" s="31" t="s">
        <v>99</v>
      </c>
      <c r="AK11" s="22" t="s">
        <v>77</v>
      </c>
    </row>
    <row r="12" spans="1:38" x14ac:dyDescent="0.25">
      <c r="AB12" s="1" t="s">
        <v>2</v>
      </c>
      <c r="AC12" s="12">
        <f>P16</f>
        <v>0.1836840529909175</v>
      </c>
      <c r="AD12" s="12">
        <f>AC12</f>
        <v>0.1836840529909175</v>
      </c>
      <c r="AE12" s="1" t="s">
        <v>7</v>
      </c>
      <c r="AF12" s="12">
        <f>P22</f>
        <v>0.13649980298886127</v>
      </c>
      <c r="AG12" s="12">
        <f>AF12*AD12</f>
        <v>2.5072837045455793E-2</v>
      </c>
      <c r="AH12" s="1" t="s">
        <v>25</v>
      </c>
      <c r="AI12" s="12">
        <f>P27</f>
        <v>0.16666666666666666</v>
      </c>
      <c r="AJ12" s="12">
        <f>AI12*AG12</f>
        <v>4.1788061742426318E-3</v>
      </c>
      <c r="AK12" s="13">
        <f>SUM(AJ12:AJ13,AG14,AG15)</f>
        <v>0.1836840529909175</v>
      </c>
      <c r="AL12" s="18" t="str">
        <f>IF(AK12=AD12,"TRUE","FALSE")</f>
        <v>TRUE</v>
      </c>
    </row>
    <row r="13" spans="1:38" x14ac:dyDescent="0.25">
      <c r="A13" s="7" t="s">
        <v>12</v>
      </c>
      <c r="B13" s="7"/>
      <c r="C13" s="2" t="s">
        <v>13</v>
      </c>
      <c r="D13" s="2" t="s">
        <v>14</v>
      </c>
      <c r="E13" s="2" t="s">
        <v>15</v>
      </c>
      <c r="F13" s="2" t="s">
        <v>16</v>
      </c>
      <c r="G13" s="2" t="s">
        <v>23</v>
      </c>
      <c r="AH13" s="1" t="s">
        <v>26</v>
      </c>
      <c r="AI13" s="12">
        <f>P28</f>
        <v>0.83333333333333337</v>
      </c>
      <c r="AJ13" s="12">
        <f>AI13*AG12</f>
        <v>2.0894030871213162E-2</v>
      </c>
      <c r="AK13" s="12"/>
    </row>
    <row r="14" spans="1:38" x14ac:dyDescent="0.25">
      <c r="AA14" s="19"/>
      <c r="AE14" s="1" t="s">
        <v>9</v>
      </c>
      <c r="AF14" s="12">
        <f>P23</f>
        <v>0.23848712266284533</v>
      </c>
      <c r="AG14" s="12">
        <f>AF14*AD12</f>
        <v>4.3806281276853522E-2</v>
      </c>
    </row>
    <row r="15" spans="1:38" x14ac:dyDescent="0.25">
      <c r="A15" s="3" t="s">
        <v>34</v>
      </c>
      <c r="B15" s="3" t="s">
        <v>35</v>
      </c>
      <c r="C15" s="3" t="s">
        <v>36</v>
      </c>
      <c r="J15" s="4" t="s">
        <v>39</v>
      </c>
      <c r="K15" s="3" t="str">
        <f t="array" ref="K15:N15">TRANSPOSE(J16:J19)</f>
        <v>C1</v>
      </c>
      <c r="L15" s="3" t="str">
        <v>C2</v>
      </c>
      <c r="M15" s="3" t="str">
        <v>C3</v>
      </c>
      <c r="N15" s="3" t="str">
        <v>C4</v>
      </c>
      <c r="O15" s="3" t="s">
        <v>40</v>
      </c>
      <c r="P15" s="3" t="s">
        <v>41</v>
      </c>
      <c r="R15" s="3" t="s">
        <v>42</v>
      </c>
      <c r="S15" s="3" t="s">
        <v>43</v>
      </c>
      <c r="T15" s="3" t="s">
        <v>44</v>
      </c>
      <c r="U15" s="3" t="s">
        <v>45</v>
      </c>
      <c r="V15" s="3" t="s">
        <v>76</v>
      </c>
      <c r="W15" s="3" t="s">
        <v>46</v>
      </c>
      <c r="X15" s="3" t="s">
        <v>47</v>
      </c>
      <c r="AA15" s="19"/>
      <c r="AE15" s="1" t="s">
        <v>11</v>
      </c>
      <c r="AF15" s="12">
        <f>P24</f>
        <v>0.62501307434829345</v>
      </c>
      <c r="AG15" s="12">
        <f>AF15*AD12</f>
        <v>0.11480493466860819</v>
      </c>
    </row>
    <row r="16" spans="1:38" x14ac:dyDescent="0.25">
      <c r="A16" s="2" t="str">
        <f t="array" ref="A16:A30">TRANSPOSE(K3:Y3)</f>
        <v>C1.1.1</v>
      </c>
      <c r="B16" s="14" t="s">
        <v>63</v>
      </c>
      <c r="C16" s="2" t="s">
        <v>37</v>
      </c>
      <c r="J16" s="3" t="s">
        <v>2</v>
      </c>
      <c r="K16" s="9">
        <v>1</v>
      </c>
      <c r="L16" s="5">
        <f>1/K17</f>
        <v>0.33333333333333331</v>
      </c>
      <c r="M16" s="5">
        <f>1/K18</f>
        <v>0.5</v>
      </c>
      <c r="N16" s="1">
        <v>4</v>
      </c>
      <c r="O16" s="1">
        <f>GEOMEAN(K16:N16)</f>
        <v>0.90360200360984477</v>
      </c>
      <c r="P16" s="8">
        <f t="array" ref="P16:P19">O16:O19/SUM(O16:O19)</f>
        <v>0.1836840529909175</v>
      </c>
      <c r="R16" s="1">
        <f t="array" ref="R16:R19">MMULT($K$16:$N$19,P16:P19)</f>
        <v>0.76818859307686593</v>
      </c>
      <c r="S16" s="1">
        <f t="array" ref="S16:S19">R16:R19/P16:P19</f>
        <v>4.1821191364655377</v>
      </c>
      <c r="T16" s="1">
        <f>AVERAGE(S16:S19)</f>
        <v>4.1166132326764702</v>
      </c>
      <c r="U16" s="1">
        <f>(T16-4)/(4-1)</f>
        <v>3.8871077558823387E-2</v>
      </c>
      <c r="V16" s="1">
        <v>0.89</v>
      </c>
      <c r="W16" s="8">
        <f>U16/V16</f>
        <v>4.3675368043621786E-2</v>
      </c>
      <c r="X16" s="22" t="str">
        <f>IF(W16&lt;=0.1,"ACCEPTED","DENIED")</f>
        <v>ACCEPTED</v>
      </c>
      <c r="AA16" s="19"/>
      <c r="AB16" s="1" t="s">
        <v>3</v>
      </c>
      <c r="AC16" s="12">
        <f>P17</f>
        <v>0.47574538270376909</v>
      </c>
      <c r="AD16" s="12">
        <f>AC16</f>
        <v>0.47574538270376909</v>
      </c>
      <c r="AE16" s="1" t="s">
        <v>17</v>
      </c>
      <c r="AF16" s="12">
        <f>P31</f>
        <v>0.25992104989487319</v>
      </c>
      <c r="AG16" s="12">
        <f>AF16*AD16</f>
        <v>0.1236562393550019</v>
      </c>
      <c r="AK16" s="13">
        <f>SUM(AJ18:AJ20,AG17,AG16)</f>
        <v>0.47574538270376915</v>
      </c>
      <c r="AL16" s="18" t="str">
        <f>IF(AK16=AD16,"TRUE","FALSE")</f>
        <v>TRUE</v>
      </c>
    </row>
    <row r="17" spans="1:38" x14ac:dyDescent="0.25">
      <c r="A17" s="14" t="str">
        <v>C1.1.2</v>
      </c>
      <c r="B17" s="2" t="s">
        <v>64</v>
      </c>
      <c r="C17" s="2" t="s">
        <v>37</v>
      </c>
      <c r="H17" s="30"/>
      <c r="J17" s="3" t="s">
        <v>3</v>
      </c>
      <c r="K17" s="1">
        <v>3</v>
      </c>
      <c r="L17" s="9">
        <v>1</v>
      </c>
      <c r="M17" s="1">
        <v>2</v>
      </c>
      <c r="N17" s="1">
        <v>5</v>
      </c>
      <c r="O17" s="1">
        <f t="shared" ref="O17:O19" si="0">GEOMEAN(K17:N17)</f>
        <v>2.340347319320716</v>
      </c>
      <c r="P17" s="8">
        <v>0.47574538270376909</v>
      </c>
      <c r="R17" s="1">
        <v>1.9270564963146075</v>
      </c>
      <c r="S17" s="1">
        <v>4.0506047276017849</v>
      </c>
      <c r="AA17" s="19"/>
      <c r="AE17" s="1" t="s">
        <v>18</v>
      </c>
      <c r="AF17" s="12">
        <f>P32</f>
        <v>0.32748000207332634</v>
      </c>
      <c r="AG17" s="12">
        <f>AF17*AD16</f>
        <v>0.15579709891420573</v>
      </c>
    </row>
    <row r="18" spans="1:38" x14ac:dyDescent="0.25">
      <c r="A18" s="2" t="str">
        <v>C1.2</v>
      </c>
      <c r="B18" s="2" t="s">
        <v>65</v>
      </c>
      <c r="C18" s="2" t="s">
        <v>37</v>
      </c>
      <c r="H18" s="30"/>
      <c r="J18" s="3" t="s">
        <v>4</v>
      </c>
      <c r="K18" s="1">
        <v>2</v>
      </c>
      <c r="L18" s="5">
        <f>1/M17</f>
        <v>0.5</v>
      </c>
      <c r="M18" s="9">
        <v>1</v>
      </c>
      <c r="N18" s="1">
        <v>3</v>
      </c>
      <c r="O18" s="1">
        <f t="shared" si="0"/>
        <v>1.3160740129524926</v>
      </c>
      <c r="P18" s="8">
        <v>0.2675312889628273</v>
      </c>
      <c r="R18" s="1">
        <v>1.0918899123240056</v>
      </c>
      <c r="S18" s="1">
        <v>4.0813540597702591</v>
      </c>
      <c r="AA18" s="19"/>
      <c r="AE18" s="1" t="s">
        <v>19</v>
      </c>
      <c r="AF18" s="12">
        <f>P33</f>
        <v>0.41259894803180058</v>
      </c>
      <c r="AG18" s="12">
        <f>AF18*AD16</f>
        <v>0.1962920444345615</v>
      </c>
      <c r="AH18" s="1" t="s">
        <v>27</v>
      </c>
      <c r="AI18" s="12">
        <f>P36</f>
        <v>0.58155206685161598</v>
      </c>
      <c r="AJ18" s="8">
        <f>AI18*AG18</f>
        <v>0.11415404414744848</v>
      </c>
    </row>
    <row r="19" spans="1:38" x14ac:dyDescent="0.25">
      <c r="A19" s="2" t="str">
        <v>C1.3</v>
      </c>
      <c r="B19" s="14" t="s">
        <v>66</v>
      </c>
      <c r="C19" s="2" t="s">
        <v>37</v>
      </c>
      <c r="H19" s="30"/>
      <c r="J19" s="3" t="s">
        <v>5</v>
      </c>
      <c r="K19" s="5">
        <f>1/N16</f>
        <v>0.25</v>
      </c>
      <c r="L19" s="5">
        <f>1/N17</f>
        <v>0.2</v>
      </c>
      <c r="M19" s="5">
        <f>1/N18</f>
        <v>0.33333333333333331</v>
      </c>
      <c r="N19" s="9">
        <v>1</v>
      </c>
      <c r="O19" s="1">
        <f t="shared" si="0"/>
        <v>0.35930411196308421</v>
      </c>
      <c r="P19" s="8">
        <v>7.3039275342486262E-2</v>
      </c>
      <c r="R19" s="1">
        <v>0.3032864614519119</v>
      </c>
      <c r="S19" s="1">
        <v>4.1523750068682981</v>
      </c>
      <c r="AH19" s="1" t="s">
        <v>28</v>
      </c>
      <c r="AI19" s="12">
        <f>P37</f>
        <v>0.30899564363286419</v>
      </c>
      <c r="AJ19" s="8">
        <f>AI19*AG18</f>
        <v>6.0653386610068104E-2</v>
      </c>
    </row>
    <row r="20" spans="1:38" ht="31.5" x14ac:dyDescent="0.25">
      <c r="A20" s="2" t="str">
        <v>C2.1</v>
      </c>
      <c r="B20" s="14" t="s">
        <v>97</v>
      </c>
      <c r="C20" s="2" t="s">
        <v>37</v>
      </c>
      <c r="H20" s="30"/>
      <c r="AH20" s="1" t="s">
        <v>29</v>
      </c>
      <c r="AI20" s="12">
        <f>P38</f>
        <v>0.10945228951551982</v>
      </c>
      <c r="AJ20" s="8">
        <f>AI20*AG18</f>
        <v>2.1484613677044906E-2</v>
      </c>
    </row>
    <row r="21" spans="1:38" x14ac:dyDescent="0.25">
      <c r="A21" s="2" t="str">
        <v>C2.2</v>
      </c>
      <c r="B21" s="2" t="s">
        <v>67</v>
      </c>
      <c r="C21" s="2" t="s">
        <v>37</v>
      </c>
      <c r="H21" s="30"/>
      <c r="J21" s="4" t="s">
        <v>2</v>
      </c>
      <c r="K21" s="3" t="str">
        <f t="array" ref="K21:M21">TRANSPOSE(J22:J24)</f>
        <v>C1.1</v>
      </c>
      <c r="L21" s="3" t="str">
        <v>C1.2</v>
      </c>
      <c r="M21" s="3" t="str">
        <v>C1.3</v>
      </c>
      <c r="AB21" s="1" t="s">
        <v>4</v>
      </c>
      <c r="AC21" s="12">
        <f>P18</f>
        <v>0.2675312889628273</v>
      </c>
      <c r="AD21" s="12">
        <f>AC21</f>
        <v>0.2675312889628273</v>
      </c>
      <c r="AE21" s="1" t="s">
        <v>8</v>
      </c>
      <c r="AF21" s="12">
        <f>P41</f>
        <v>0.32748000207332634</v>
      </c>
      <c r="AG21" s="12">
        <f>AF21*AD21</f>
        <v>8.7611147064226347E-2</v>
      </c>
      <c r="AK21" s="13">
        <f>SUM(AJ23:AJ24,AG22,AG21)</f>
        <v>0.2675312889628273</v>
      </c>
      <c r="AL21" s="18" t="str">
        <f>IF(AK21=AD21,"TRUE","FALSE")</f>
        <v>TRUE</v>
      </c>
    </row>
    <row r="22" spans="1:38" ht="31.5" x14ac:dyDescent="0.25">
      <c r="A22" s="14" t="str">
        <v>C2.3.1</v>
      </c>
      <c r="B22" s="14" t="s">
        <v>68</v>
      </c>
      <c r="C22" s="2" t="s">
        <v>37</v>
      </c>
      <c r="J22" s="3" t="s">
        <v>7</v>
      </c>
      <c r="K22" s="9">
        <v>1</v>
      </c>
      <c r="L22" s="5">
        <f>1/K23</f>
        <v>0.5</v>
      </c>
      <c r="M22" s="5">
        <f>1/K24</f>
        <v>0.25</v>
      </c>
      <c r="O22" s="1">
        <f>GEOMEAN(K22:M22)</f>
        <v>0.5</v>
      </c>
      <c r="P22" s="8">
        <f t="array" ref="P22:P24">O22:O24/SUM(O22:O24)</f>
        <v>0.13649980298886127</v>
      </c>
      <c r="R22" s="1">
        <f t="array" ref="R22:R24">MMULT(K22:M24,P22:P24)</f>
        <v>0.41199663290735733</v>
      </c>
      <c r="S22" s="1">
        <f t="array" ref="S22:S24">R22:R24/P22:P24</f>
        <v>3.0182947072896309</v>
      </c>
      <c r="T22" s="1">
        <f>AVERAGE(S22:S24)</f>
        <v>3.0182947072896309</v>
      </c>
      <c r="U22" s="1">
        <f>(T22-3)/(3-1)</f>
        <v>9.147353644815448E-3</v>
      </c>
      <c r="V22" s="1">
        <v>0.52</v>
      </c>
      <c r="W22" s="8">
        <f>U22/V22</f>
        <v>1.7591064701568168E-2</v>
      </c>
      <c r="X22" s="22" t="str">
        <f>IF(W22&lt;=0.1,"ACCEPTED","DENIED")</f>
        <v>ACCEPTED</v>
      </c>
      <c r="AE22" s="1" t="s">
        <v>10</v>
      </c>
      <c r="AF22" s="12">
        <f>P42</f>
        <v>0.25992104989487319</v>
      </c>
      <c r="AG22" s="12">
        <f>AF22*AD21</f>
        <v>6.9537013506946771E-2</v>
      </c>
    </row>
    <row r="23" spans="1:38" x14ac:dyDescent="0.25">
      <c r="A23" s="14" t="str">
        <v>C2.3.2</v>
      </c>
      <c r="B23" s="14" t="s">
        <v>69</v>
      </c>
      <c r="C23" s="2" t="s">
        <v>37</v>
      </c>
      <c r="J23" s="3" t="s">
        <v>9</v>
      </c>
      <c r="K23" s="10">
        <v>2</v>
      </c>
      <c r="L23" s="9">
        <v>1</v>
      </c>
      <c r="M23" s="5">
        <f>1/L24</f>
        <v>0.33333333333333331</v>
      </c>
      <c r="O23" s="1">
        <f t="shared" ref="O23:O24" si="1">GEOMEAN(K23:M23)</f>
        <v>0.87358046473629891</v>
      </c>
      <c r="P23" s="8">
        <v>0.23848712266284533</v>
      </c>
      <c r="R23" s="1">
        <v>0.71982442008999903</v>
      </c>
      <c r="S23" s="1">
        <v>3.0182947072896309</v>
      </c>
      <c r="AE23" s="1" t="s">
        <v>62</v>
      </c>
      <c r="AF23" s="12">
        <f>P43</f>
        <v>0.41259894803180058</v>
      </c>
      <c r="AG23" s="12">
        <f>AF23*AD21</f>
        <v>0.11038312839165421</v>
      </c>
      <c r="AH23" s="1" t="s">
        <v>30</v>
      </c>
      <c r="AI23" s="12">
        <f>P46</f>
        <v>0.66666666666666663</v>
      </c>
      <c r="AJ23" s="12">
        <f>AI23*AG23</f>
        <v>7.3588752261102799E-2</v>
      </c>
    </row>
    <row r="24" spans="1:38" ht="31.5" x14ac:dyDescent="0.25">
      <c r="A24" s="2" t="str">
        <v>C2.3.3</v>
      </c>
      <c r="B24" s="14" t="s">
        <v>70</v>
      </c>
      <c r="C24" s="2" t="s">
        <v>37</v>
      </c>
      <c r="J24" s="3" t="s">
        <v>11</v>
      </c>
      <c r="K24" s="10">
        <v>4</v>
      </c>
      <c r="L24" s="10">
        <v>3</v>
      </c>
      <c r="M24" s="9">
        <v>1</v>
      </c>
      <c r="O24" s="1">
        <f t="shared" si="1"/>
        <v>2.2894284851066637</v>
      </c>
      <c r="P24" s="8">
        <v>0.62501307434829345</v>
      </c>
      <c r="R24" s="1">
        <v>1.8864736542922746</v>
      </c>
      <c r="S24" s="1">
        <v>3.0182947072896309</v>
      </c>
      <c r="AH24" s="1" t="s">
        <v>31</v>
      </c>
      <c r="AI24" s="12">
        <f>P47</f>
        <v>0.33333333333333337</v>
      </c>
      <c r="AJ24" s="12">
        <f>AI24*AG23</f>
        <v>3.6794376130551407E-2</v>
      </c>
    </row>
    <row r="25" spans="1:38" x14ac:dyDescent="0.25">
      <c r="A25" s="2" t="str">
        <v>C3.1</v>
      </c>
      <c r="B25" s="2" t="s">
        <v>71</v>
      </c>
      <c r="C25" s="2" t="s">
        <v>37</v>
      </c>
      <c r="AB25" s="1" t="s">
        <v>5</v>
      </c>
      <c r="AC25" s="12">
        <f>P19</f>
        <v>7.3039275342486262E-2</v>
      </c>
      <c r="AD25" s="12">
        <f>AC25</f>
        <v>7.3039275342486262E-2</v>
      </c>
      <c r="AE25" s="1" t="s">
        <v>21</v>
      </c>
      <c r="AF25" s="12">
        <f>100%</f>
        <v>1</v>
      </c>
      <c r="AG25" s="12">
        <f>AF25*AD25</f>
        <v>7.3039275342486262E-2</v>
      </c>
      <c r="AH25" s="1" t="s">
        <v>32</v>
      </c>
      <c r="AI25" s="12">
        <f>P50</f>
        <v>0.25</v>
      </c>
      <c r="AJ25" s="12">
        <f>AI25*AG25</f>
        <v>1.8259818835621566E-2</v>
      </c>
      <c r="AK25" s="13">
        <f>SUM(AJ25:AJ26)</f>
        <v>7.3039275342486276E-2</v>
      </c>
      <c r="AL25" s="18" t="str">
        <f>IF(AK25=AD25,"TRUE","FALSE")</f>
        <v>TRUE</v>
      </c>
    </row>
    <row r="26" spans="1:38" ht="31.5" x14ac:dyDescent="0.25">
      <c r="A26" s="2" t="str">
        <v>C3.2</v>
      </c>
      <c r="B26" s="14" t="s">
        <v>72</v>
      </c>
      <c r="C26" s="2" t="s">
        <v>37</v>
      </c>
      <c r="J26" s="4" t="s">
        <v>7</v>
      </c>
      <c r="K26" s="3" t="str">
        <f t="array" ref="K26:L26">TRANSPOSE(J27:J28)</f>
        <v>C1.1.1</v>
      </c>
      <c r="L26" s="3" t="str">
        <v>C1.1.2</v>
      </c>
      <c r="AH26" s="1" t="s">
        <v>33</v>
      </c>
      <c r="AI26" s="12">
        <f>P51</f>
        <v>0.75000000000000011</v>
      </c>
      <c r="AJ26" s="12">
        <f>AI26*AG25</f>
        <v>5.4779456506864707E-2</v>
      </c>
    </row>
    <row r="27" spans="1:38" x14ac:dyDescent="0.25">
      <c r="A27" s="2" t="str">
        <v>C3.3.1</v>
      </c>
      <c r="B27" s="2" t="s">
        <v>73</v>
      </c>
      <c r="C27" s="2" t="s">
        <v>37</v>
      </c>
      <c r="J27" s="3" t="s">
        <v>25</v>
      </c>
      <c r="K27" s="9">
        <v>1</v>
      </c>
      <c r="L27" s="5">
        <f>1/K28</f>
        <v>0.2</v>
      </c>
      <c r="O27" s="1">
        <f>GEOMEAN(K27:L27)</f>
        <v>0.44721359549995793</v>
      </c>
      <c r="P27" s="8">
        <f t="array" ref="P27:P28">O27:O28/SUM(O27:O28)</f>
        <v>0.16666666666666666</v>
      </c>
      <c r="X27" s="18" t="str">
        <f>IF(W27&lt;=0.1,"ACCEPTED","DENIED")</f>
        <v>ACCEPTED</v>
      </c>
      <c r="AB27" s="22" t="s">
        <v>77</v>
      </c>
      <c r="AD27" s="13">
        <f>SUM(AD25,AD21,AD16,AD12)</f>
        <v>1</v>
      </c>
      <c r="AF27" s="12"/>
      <c r="AG27" s="13">
        <f>SUM(AG25,AG23,AG22,AG21,AG14:AG18,AG12)</f>
        <v>1.0000000000000002</v>
      </c>
      <c r="AK27" s="13">
        <f>SUM(AK25,AK21,AK16,AK12)</f>
        <v>1.0000000000000002</v>
      </c>
    </row>
    <row r="28" spans="1:38" ht="31.5" x14ac:dyDescent="0.25">
      <c r="A28" s="2" t="str">
        <v>C3.3.2</v>
      </c>
      <c r="B28" s="14" t="s">
        <v>74</v>
      </c>
      <c r="C28" s="2" t="s">
        <v>37</v>
      </c>
      <c r="J28" s="3" t="s">
        <v>26</v>
      </c>
      <c r="K28" s="10">
        <v>5</v>
      </c>
      <c r="L28" s="9">
        <v>1</v>
      </c>
      <c r="O28" s="1">
        <f>GEOMEAN(K28:L28)</f>
        <v>2.2360679774997898</v>
      </c>
      <c r="P28" s="8">
        <v>0.83333333333333337</v>
      </c>
      <c r="AB28" s="3"/>
      <c r="AD28" s="13"/>
      <c r="AG28" s="13"/>
      <c r="AK28" s="13"/>
    </row>
    <row r="29" spans="1:38" x14ac:dyDescent="0.25">
      <c r="A29" s="6" t="str">
        <v>C4.1.1</v>
      </c>
      <c r="B29" s="6" t="s">
        <v>75</v>
      </c>
      <c r="C29" s="6" t="s">
        <v>38</v>
      </c>
    </row>
    <row r="30" spans="1:38" x14ac:dyDescent="0.25">
      <c r="A30" s="6" t="str">
        <v>C4.1.2</v>
      </c>
      <c r="B30" s="6" t="s">
        <v>95</v>
      </c>
      <c r="C30" s="6" t="s">
        <v>38</v>
      </c>
      <c r="J30" s="4" t="s">
        <v>3</v>
      </c>
      <c r="K30" s="3" t="str">
        <f t="array" ref="K30:M30">TRANSPOSE(J31:J33)</f>
        <v>C2.1</v>
      </c>
      <c r="L30" s="3" t="str">
        <v>C2.2</v>
      </c>
      <c r="M30" s="3" t="str">
        <v>C2.3</v>
      </c>
    </row>
    <row r="31" spans="1:38" x14ac:dyDescent="0.25">
      <c r="A31" s="6"/>
      <c r="B31" s="6"/>
      <c r="C31" s="6"/>
      <c r="J31" s="3" t="s">
        <v>17</v>
      </c>
      <c r="K31" s="9">
        <v>1</v>
      </c>
      <c r="L31" s="5">
        <f>1/K32</f>
        <v>1</v>
      </c>
      <c r="M31" s="5">
        <f>1/K33</f>
        <v>0.5</v>
      </c>
      <c r="O31" s="1">
        <f>GEOMEAN(K31:M31)</f>
        <v>0.79370052598409979</v>
      </c>
      <c r="P31" s="8">
        <f t="array" ref="P31:P33">O31:O33/SUM(O31:O33)</f>
        <v>0.25992104989487319</v>
      </c>
      <c r="R31" s="1">
        <f t="array" ref="R31:R33">MMULT(K31:M33,P31:P33)</f>
        <v>0.7937005259840999</v>
      </c>
      <c r="S31" s="1">
        <f t="array" ref="S31:S33">R31:R33/P31:P33</f>
        <v>3.0536215758789731</v>
      </c>
      <c r="T31" s="1">
        <f>AVERAGE(S31:S33)</f>
        <v>3.0536215758789731</v>
      </c>
      <c r="U31" s="1">
        <f>(T31-3)/(3-1)</f>
        <v>2.6810787939486547E-2</v>
      </c>
      <c r="V31" s="1">
        <v>0.52</v>
      </c>
      <c r="W31" s="8">
        <f>U31/V31</f>
        <v>5.1559207575935663E-2</v>
      </c>
      <c r="X31" s="18" t="str">
        <f>IF(W31&lt;=0.1,"ACCEPTED","DENIED")</f>
        <v>ACCEPTED</v>
      </c>
    </row>
    <row r="32" spans="1:38" x14ac:dyDescent="0.25">
      <c r="J32" s="3" t="s">
        <v>18</v>
      </c>
      <c r="K32" s="10">
        <v>1</v>
      </c>
      <c r="L32" s="9">
        <v>1</v>
      </c>
      <c r="M32" s="5">
        <f>1/L33</f>
        <v>1</v>
      </c>
      <c r="O32" s="1">
        <f t="shared" ref="O32:O33" si="2">GEOMEAN(K32:M32)</f>
        <v>1</v>
      </c>
      <c r="P32" s="8">
        <v>0.32748000207332634</v>
      </c>
      <c r="R32" s="1">
        <v>1.0000000000000002</v>
      </c>
      <c r="S32" s="1">
        <v>3.0536215758789735</v>
      </c>
    </row>
    <row r="33" spans="10:24" x14ac:dyDescent="0.25">
      <c r="J33" s="3" t="s">
        <v>19</v>
      </c>
      <c r="K33" s="10">
        <v>2</v>
      </c>
      <c r="L33" s="10">
        <v>1</v>
      </c>
      <c r="M33" s="9">
        <v>1</v>
      </c>
      <c r="O33" s="1">
        <f t="shared" si="2"/>
        <v>1.2599210498948732</v>
      </c>
      <c r="P33" s="8">
        <v>0.41259894803180058</v>
      </c>
      <c r="R33" s="1">
        <v>1.2599210498948734</v>
      </c>
      <c r="S33" s="1">
        <v>3.0536215758789731</v>
      </c>
    </row>
    <row r="35" spans="10:24" x14ac:dyDescent="0.25">
      <c r="J35" s="4" t="s">
        <v>19</v>
      </c>
      <c r="K35" s="3" t="str">
        <f t="array" ref="K35:M35">TRANSPOSE(J36:J38)</f>
        <v>C2.3.1</v>
      </c>
      <c r="L35" s="3" t="str">
        <v>C2.3.2</v>
      </c>
      <c r="M35" s="3" t="str">
        <v>C2.3.3</v>
      </c>
    </row>
    <row r="36" spans="10:24" x14ac:dyDescent="0.25">
      <c r="J36" s="3" t="s">
        <v>27</v>
      </c>
      <c r="K36" s="9">
        <v>1</v>
      </c>
      <c r="L36" s="1">
        <v>2</v>
      </c>
      <c r="M36" s="1">
        <v>5</v>
      </c>
      <c r="O36" s="1">
        <f>GEOMEAN(K36:M36)</f>
        <v>2.1544346900318838</v>
      </c>
      <c r="P36" s="8">
        <f t="array" ref="P36:P38">O36:O38/SUM(O36:O38)</f>
        <v>0.58155206685161598</v>
      </c>
      <c r="R36" s="1">
        <f t="array" ref="R36:R38">MMULT(K36:M38,P36:P38)</f>
        <v>1.7468048016949433</v>
      </c>
      <c r="S36" s="1">
        <f t="array" ref="S36:S38">R36:R38/P36:P38</f>
        <v>3.0036945980636394</v>
      </c>
      <c r="T36" s="1">
        <f>AVERAGE(S36:S38)</f>
        <v>3.0036945980636394</v>
      </c>
      <c r="U36" s="1">
        <f>(T36-3)/(3-1)</f>
        <v>1.8472990318196825E-3</v>
      </c>
      <c r="V36" s="1">
        <v>0.52</v>
      </c>
      <c r="W36" s="8">
        <f>U36/V36</f>
        <v>3.5524981381147738E-3</v>
      </c>
      <c r="X36" s="18" t="str">
        <f>IF(W36&lt;=0.1,"ACCEPTED","DENIED")</f>
        <v>ACCEPTED</v>
      </c>
    </row>
    <row r="37" spans="10:24" x14ac:dyDescent="0.25">
      <c r="J37" s="3" t="s">
        <v>28</v>
      </c>
      <c r="K37" s="5">
        <f>1/L36</f>
        <v>0.5</v>
      </c>
      <c r="L37" s="9">
        <v>1</v>
      </c>
      <c r="M37" s="10">
        <v>3</v>
      </c>
      <c r="O37" s="1">
        <f t="shared" ref="O37:O38" si="3">GEOMEAN(K37:M37)</f>
        <v>1.1447142425533319</v>
      </c>
      <c r="P37" s="8">
        <v>0.30899564363286419</v>
      </c>
      <c r="R37" s="1">
        <v>0.92812854560523161</v>
      </c>
      <c r="S37" s="1">
        <v>3.0036945980636394</v>
      </c>
    </row>
    <row r="38" spans="10:24" x14ac:dyDescent="0.25">
      <c r="J38" s="3" t="s">
        <v>29</v>
      </c>
      <c r="K38" s="5">
        <f>1/M36</f>
        <v>0.2</v>
      </c>
      <c r="L38" s="5">
        <f>1/M37</f>
        <v>0.33333333333333331</v>
      </c>
      <c r="M38" s="9">
        <v>1</v>
      </c>
      <c r="O38" s="1">
        <f t="shared" si="3"/>
        <v>0.40548013303822666</v>
      </c>
      <c r="P38" s="8">
        <v>0.10945228951551982</v>
      </c>
      <c r="R38" s="1">
        <v>0.32876125076346441</v>
      </c>
      <c r="S38" s="1">
        <v>3.0036945980636398</v>
      </c>
    </row>
    <row r="40" spans="10:24" x14ac:dyDescent="0.25">
      <c r="J40" s="4" t="s">
        <v>4</v>
      </c>
      <c r="K40" s="3" t="str">
        <f t="array" ref="K40:M40">TRANSPOSE(J41:J43)</f>
        <v>C3.1</v>
      </c>
      <c r="L40" s="3" t="str">
        <v>C3.2</v>
      </c>
      <c r="M40" s="3" t="str">
        <v>C3.3</v>
      </c>
    </row>
    <row r="41" spans="10:24" x14ac:dyDescent="0.25">
      <c r="J41" s="3" t="s">
        <v>8</v>
      </c>
      <c r="K41" s="9">
        <v>1</v>
      </c>
      <c r="L41" s="1">
        <v>1</v>
      </c>
      <c r="M41" s="5">
        <f>1/K43</f>
        <v>1</v>
      </c>
      <c r="O41" s="1">
        <f>GEOMEAN(K41:M41)</f>
        <v>1</v>
      </c>
      <c r="P41" s="8">
        <f t="array" ref="P41:P43">O41:O43/SUM(O41:O43)</f>
        <v>0.32748000207332634</v>
      </c>
      <c r="R41" s="1">
        <f t="array" ref="R41:R43">MMULT(K41:M43,P41:P43)</f>
        <v>1.0000000000000002</v>
      </c>
      <c r="S41" s="1">
        <f t="array" ref="S41:S43">R41:R43/P41:P43</f>
        <v>3.0536215758789735</v>
      </c>
      <c r="T41" s="1">
        <f>AVERAGE(S41:S43)</f>
        <v>3.0536215758789731</v>
      </c>
      <c r="U41" s="1">
        <f>(T41-3)/(3-1)</f>
        <v>2.6810787939486547E-2</v>
      </c>
      <c r="V41" s="1">
        <v>0.52</v>
      </c>
      <c r="W41" s="8">
        <f>U41/V41</f>
        <v>5.1559207575935663E-2</v>
      </c>
      <c r="X41" s="18" t="str">
        <f>IF(W41&lt;=0.1,"ACCEPTED","DENIED")</f>
        <v>ACCEPTED</v>
      </c>
    </row>
    <row r="42" spans="10:24" x14ac:dyDescent="0.25">
      <c r="J42" s="3" t="s">
        <v>10</v>
      </c>
      <c r="K42" s="5">
        <f>1/L41</f>
        <v>1</v>
      </c>
      <c r="L42" s="9">
        <v>1</v>
      </c>
      <c r="M42" s="5">
        <f>1/L43</f>
        <v>0.5</v>
      </c>
      <c r="O42" s="1">
        <f>GEOMEAN(K42:M42)</f>
        <v>0.79370052598409979</v>
      </c>
      <c r="P42" s="8">
        <v>0.25992104989487319</v>
      </c>
      <c r="R42" s="1">
        <v>0.7937005259840999</v>
      </c>
      <c r="S42" s="1">
        <v>3.0536215758789731</v>
      </c>
    </row>
    <row r="43" spans="10:24" x14ac:dyDescent="0.25">
      <c r="J43" s="3" t="s">
        <v>20</v>
      </c>
      <c r="K43" s="10">
        <v>1</v>
      </c>
      <c r="L43" s="10">
        <v>2</v>
      </c>
      <c r="M43" s="9">
        <v>1</v>
      </c>
      <c r="O43" s="1">
        <f>GEOMEAN(K43:M43)</f>
        <v>1.2599210498948732</v>
      </c>
      <c r="P43" s="8">
        <v>0.41259894803180058</v>
      </c>
      <c r="R43" s="1">
        <v>1.2599210498948734</v>
      </c>
      <c r="S43" s="1">
        <v>3.0536215758789731</v>
      </c>
    </row>
    <row r="45" spans="10:24" x14ac:dyDescent="0.25">
      <c r="J45" s="4" t="s">
        <v>20</v>
      </c>
      <c r="K45" s="3" t="str">
        <f t="array" ref="K45:L45">TRANSPOSE(J46:J47)</f>
        <v>C3.3.1</v>
      </c>
      <c r="L45" s="3" t="str">
        <v>C3.3.2</v>
      </c>
      <c r="M45" s="3"/>
    </row>
    <row r="46" spans="10:24" x14ac:dyDescent="0.25">
      <c r="J46" s="3" t="s">
        <v>30</v>
      </c>
      <c r="K46" s="9">
        <v>1</v>
      </c>
      <c r="L46" s="1">
        <v>2</v>
      </c>
      <c r="O46" s="1">
        <f>GEOMEAN(K46:L46)</f>
        <v>1.4142135623730949</v>
      </c>
      <c r="P46" s="8">
        <f t="array" ref="P46:P47">O46:O47/SUM(O46:O47)</f>
        <v>0.66666666666666663</v>
      </c>
      <c r="X46" s="18" t="str">
        <f>IF(W46&lt;=0.1,"ACCEPTED","DENIED")</f>
        <v>ACCEPTED</v>
      </c>
    </row>
    <row r="47" spans="10:24" x14ac:dyDescent="0.25">
      <c r="J47" s="3" t="s">
        <v>31</v>
      </c>
      <c r="K47" s="5">
        <f>1/L46</f>
        <v>0.5</v>
      </c>
      <c r="L47" s="9">
        <v>1</v>
      </c>
      <c r="M47" s="5"/>
      <c r="O47" s="1">
        <f>GEOMEAN(K47:L47)</f>
        <v>0.70710678118654757</v>
      </c>
      <c r="P47" s="8">
        <v>0.33333333333333337</v>
      </c>
    </row>
    <row r="48" spans="10:24" x14ac:dyDescent="0.25">
      <c r="J48" s="3"/>
      <c r="K48" s="5"/>
      <c r="L48" s="10"/>
      <c r="M48" s="15"/>
      <c r="P48" s="8"/>
    </row>
    <row r="49" spans="2:26" x14ac:dyDescent="0.25">
      <c r="J49" s="4" t="s">
        <v>21</v>
      </c>
      <c r="K49" s="3" t="str">
        <f t="array" ref="K49:L49">TRANSPOSE(J50:J51)</f>
        <v>C4.1.1</v>
      </c>
      <c r="L49" s="3" t="str">
        <v>C4.1.2</v>
      </c>
    </row>
    <row r="50" spans="2:26" x14ac:dyDescent="0.25">
      <c r="J50" s="3" t="s">
        <v>32</v>
      </c>
      <c r="K50" s="9">
        <v>1</v>
      </c>
      <c r="L50" s="5">
        <f>1/K51</f>
        <v>0.33333333333333331</v>
      </c>
      <c r="O50" s="1">
        <f>GEOMEAN(K50:L50)</f>
        <v>0.57735026918962573</v>
      </c>
      <c r="P50" s="8">
        <f t="array" ref="P50:P51">O50:O51/SUM(O50:O51)</f>
        <v>0.25</v>
      </c>
      <c r="X50" s="22" t="str">
        <f>IF(W50&lt;=0.1,"ACCEPTED","DENIED")</f>
        <v>ACCEPTED</v>
      </c>
    </row>
    <row r="51" spans="2:26" x14ac:dyDescent="0.25">
      <c r="J51" s="3" t="s">
        <v>33</v>
      </c>
      <c r="K51" s="10">
        <v>3</v>
      </c>
      <c r="L51" s="9">
        <v>1</v>
      </c>
      <c r="O51" s="1">
        <f>GEOMEAN(K51:L51)</f>
        <v>1.7320508075688774</v>
      </c>
      <c r="P51" s="8">
        <v>0.75000000000000011</v>
      </c>
    </row>
    <row r="53" spans="2:26" ht="15.75" customHeight="1" x14ac:dyDescent="0.25">
      <c r="I53" s="42" t="s">
        <v>78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29"/>
    </row>
    <row r="54" spans="2:26" ht="15.75" customHeight="1" x14ac:dyDescent="0.25">
      <c r="I54" s="38" t="s">
        <v>79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28"/>
    </row>
    <row r="55" spans="2:26" x14ac:dyDescent="0.25">
      <c r="K55" s="22" t="s">
        <v>25</v>
      </c>
      <c r="L55" s="22" t="s">
        <v>26</v>
      </c>
      <c r="M55" s="22" t="s">
        <v>9</v>
      </c>
      <c r="N55" s="22" t="s">
        <v>11</v>
      </c>
      <c r="O55" s="22" t="s">
        <v>17</v>
      </c>
      <c r="P55" s="22" t="s">
        <v>18</v>
      </c>
      <c r="Q55" s="22" t="s">
        <v>27</v>
      </c>
      <c r="R55" s="22" t="s">
        <v>28</v>
      </c>
      <c r="S55" s="22" t="s">
        <v>29</v>
      </c>
      <c r="T55" s="22" t="s">
        <v>8</v>
      </c>
      <c r="U55" s="22" t="s">
        <v>10</v>
      </c>
      <c r="V55" s="22" t="s">
        <v>30</v>
      </c>
      <c r="W55" s="22" t="s">
        <v>31</v>
      </c>
      <c r="X55" s="22" t="s">
        <v>32</v>
      </c>
      <c r="Y55" s="22" t="s">
        <v>33</v>
      </c>
      <c r="Z55" s="22"/>
    </row>
    <row r="56" spans="2:26" x14ac:dyDescent="0.25">
      <c r="I56" s="11" t="s">
        <v>53</v>
      </c>
      <c r="J56" s="11" t="s">
        <v>48</v>
      </c>
      <c r="K56" s="27">
        <f>IF(K$2="Αύξον",(K5-MIN(K$5:K$9))/(MAX(K$5:K$9)-MIN(K$5:K$9)),(MAX(K$5:K$9)-K5)/(MAX(K$5:K$9)-MIN(K$5:K$9)))</f>
        <v>1</v>
      </c>
      <c r="L56" s="27">
        <f t="shared" ref="L56:Y56" si="4">IF(L$2="Αύξον",(L5-MIN(L$5:L$9))/(MAX(L$5:L$9)-MIN(L$5:L$9)),(MAX(L$5:L$9)-L5)/(MAX(L$5:L$9)-MIN(L$5:L$9)))</f>
        <v>0</v>
      </c>
      <c r="M56" s="27">
        <f t="shared" si="4"/>
        <v>1</v>
      </c>
      <c r="N56" s="27">
        <f t="shared" si="4"/>
        <v>1</v>
      </c>
      <c r="O56" s="27">
        <f t="shared" si="4"/>
        <v>1</v>
      </c>
      <c r="P56" s="27">
        <f t="shared" si="4"/>
        <v>1</v>
      </c>
      <c r="Q56" s="27">
        <f t="shared" si="4"/>
        <v>1</v>
      </c>
      <c r="R56" s="27">
        <f t="shared" si="4"/>
        <v>0.75000000000000111</v>
      </c>
      <c r="S56" s="27">
        <f t="shared" si="4"/>
        <v>0</v>
      </c>
      <c r="T56" s="27">
        <f t="shared" si="4"/>
        <v>0.33333333333333237</v>
      </c>
      <c r="U56" s="27">
        <f t="shared" si="4"/>
        <v>0.33333333333333531</v>
      </c>
      <c r="V56" s="27">
        <f t="shared" si="4"/>
        <v>0.33333333333333237</v>
      </c>
      <c r="W56" s="27">
        <f t="shared" si="4"/>
        <v>0.66666666666666563</v>
      </c>
      <c r="X56" s="27">
        <f t="shared" si="4"/>
        <v>0</v>
      </c>
      <c r="Y56" s="27">
        <f t="shared" si="4"/>
        <v>0.29345108059643077</v>
      </c>
      <c r="Z56" s="21"/>
    </row>
    <row r="57" spans="2:26" x14ac:dyDescent="0.25">
      <c r="B57" s="27"/>
      <c r="I57" s="11" t="s">
        <v>54</v>
      </c>
      <c r="J57" s="11" t="s">
        <v>49</v>
      </c>
      <c r="K57" s="27">
        <f t="shared" ref="K57:Y60" si="5">IF(K$2="Αύξον",(K6-MIN(K$5:K$9))/(MAX(K$5:K$9)-MIN(K$5:K$9)),(MAX(K$5:K$9)-K6)/(MAX(K$5:K$9)-MIN(K$5:K$9)))</f>
        <v>0.5</v>
      </c>
      <c r="L57" s="27">
        <f t="shared" si="5"/>
        <v>0.55632378164602181</v>
      </c>
      <c r="M57" s="27">
        <f t="shared" si="5"/>
        <v>1</v>
      </c>
      <c r="N57" s="27">
        <f t="shared" si="5"/>
        <v>1</v>
      </c>
      <c r="O57" s="27">
        <f t="shared" si="5"/>
        <v>1</v>
      </c>
      <c r="P57" s="27">
        <f t="shared" si="5"/>
        <v>0.66666666666666763</v>
      </c>
      <c r="Q57" s="27">
        <f t="shared" si="5"/>
        <v>0.66666666666666763</v>
      </c>
      <c r="R57" s="27">
        <f t="shared" si="5"/>
        <v>1</v>
      </c>
      <c r="S57" s="27">
        <f t="shared" si="5"/>
        <v>0</v>
      </c>
      <c r="T57" s="27">
        <f t="shared" si="5"/>
        <v>0.66666666666666763</v>
      </c>
      <c r="U57" s="27">
        <f t="shared" si="5"/>
        <v>0.66666666666666763</v>
      </c>
      <c r="V57" s="27">
        <f t="shared" si="5"/>
        <v>0.66666666666666763</v>
      </c>
      <c r="W57" s="27">
        <f t="shared" si="5"/>
        <v>1</v>
      </c>
      <c r="X57" s="27">
        <f t="shared" si="5"/>
        <v>0</v>
      </c>
      <c r="Y57" s="27">
        <f t="shared" si="5"/>
        <v>0.43248957485896666</v>
      </c>
      <c r="Z57" s="21"/>
    </row>
    <row r="58" spans="2:26" x14ac:dyDescent="0.25">
      <c r="I58" s="11" t="s">
        <v>55</v>
      </c>
      <c r="J58" s="11" t="s">
        <v>50</v>
      </c>
      <c r="K58" s="27">
        <f t="shared" si="5"/>
        <v>0.25000000000000111</v>
      </c>
      <c r="L58" s="27">
        <f t="shared" si="5"/>
        <v>0.46246530896709614</v>
      </c>
      <c r="M58" s="27">
        <f t="shared" si="5"/>
        <v>0</v>
      </c>
      <c r="N58" s="27">
        <f t="shared" si="5"/>
        <v>0</v>
      </c>
      <c r="O58" s="27">
        <f t="shared" si="5"/>
        <v>0</v>
      </c>
      <c r="P58" s="27">
        <f t="shared" si="5"/>
        <v>0</v>
      </c>
      <c r="Q58" s="27">
        <f t="shared" si="5"/>
        <v>0</v>
      </c>
      <c r="R58" s="27">
        <f t="shared" si="5"/>
        <v>0</v>
      </c>
      <c r="S58" s="27">
        <f t="shared" si="5"/>
        <v>0.49999999999999778</v>
      </c>
      <c r="T58" s="27">
        <f t="shared" si="5"/>
        <v>1</v>
      </c>
      <c r="U58" s="27">
        <f t="shared" si="5"/>
        <v>1</v>
      </c>
      <c r="V58" s="27">
        <f t="shared" si="5"/>
        <v>1</v>
      </c>
      <c r="W58" s="27">
        <f t="shared" si="5"/>
        <v>1</v>
      </c>
      <c r="X58" s="27">
        <f t="shared" si="5"/>
        <v>0</v>
      </c>
      <c r="Y58" s="27">
        <f t="shared" si="5"/>
        <v>6.2817434367358871E-2</v>
      </c>
      <c r="Z58" s="21"/>
    </row>
    <row r="59" spans="2:26" x14ac:dyDescent="0.25">
      <c r="I59" s="11" t="s">
        <v>56</v>
      </c>
      <c r="J59" s="11" t="s">
        <v>51</v>
      </c>
      <c r="K59" s="27">
        <f t="shared" si="5"/>
        <v>0.75000000000000111</v>
      </c>
      <c r="L59" s="27">
        <f t="shared" si="5"/>
        <v>1</v>
      </c>
      <c r="M59" s="27">
        <f t="shared" si="5"/>
        <v>0.49999999999999778</v>
      </c>
      <c r="N59" s="27">
        <f t="shared" si="5"/>
        <v>0.66666666666666763</v>
      </c>
      <c r="O59" s="27">
        <f t="shared" si="5"/>
        <v>0.49999999999999778</v>
      </c>
      <c r="P59" s="27">
        <f t="shared" si="5"/>
        <v>0.33333333333333531</v>
      </c>
      <c r="Q59" s="27">
        <f t="shared" si="5"/>
        <v>0.66666666666666763</v>
      </c>
      <c r="R59" s="27">
        <f t="shared" si="5"/>
        <v>0.5</v>
      </c>
      <c r="S59" s="27">
        <f t="shared" si="5"/>
        <v>0.49999999999999778</v>
      </c>
      <c r="T59" s="27">
        <f t="shared" si="5"/>
        <v>0.66666666666666763</v>
      </c>
      <c r="U59" s="27">
        <f t="shared" si="5"/>
        <v>0.66666666666666763</v>
      </c>
      <c r="V59" s="27">
        <f t="shared" si="5"/>
        <v>0.33333333333333237</v>
      </c>
      <c r="W59" s="27">
        <f t="shared" si="5"/>
        <v>0.66666666666666563</v>
      </c>
      <c r="X59" s="27">
        <f t="shared" si="5"/>
        <v>0.12430236192347187</v>
      </c>
      <c r="Y59" s="27">
        <f t="shared" si="5"/>
        <v>0</v>
      </c>
      <c r="Z59" s="21"/>
    </row>
    <row r="60" spans="2:26" x14ac:dyDescent="0.25">
      <c r="I60" s="11" t="s">
        <v>57</v>
      </c>
      <c r="J60" s="11" t="s">
        <v>52</v>
      </c>
      <c r="K60" s="27">
        <f t="shared" si="5"/>
        <v>0</v>
      </c>
      <c r="L60" s="27">
        <f t="shared" si="5"/>
        <v>0.61474118419556811</v>
      </c>
      <c r="M60" s="27">
        <f t="shared" si="5"/>
        <v>0</v>
      </c>
      <c r="N60" s="27">
        <f t="shared" si="5"/>
        <v>0</v>
      </c>
      <c r="O60" s="27">
        <f t="shared" si="5"/>
        <v>0.49999999999999778</v>
      </c>
      <c r="P60" s="27">
        <f t="shared" si="5"/>
        <v>0</v>
      </c>
      <c r="Q60" s="27">
        <f t="shared" si="5"/>
        <v>0.33333333333333237</v>
      </c>
      <c r="R60" s="27">
        <f t="shared" si="5"/>
        <v>0.5</v>
      </c>
      <c r="S60" s="27">
        <f t="shared" si="5"/>
        <v>1</v>
      </c>
      <c r="T60" s="27">
        <f t="shared" si="5"/>
        <v>0</v>
      </c>
      <c r="U60" s="27">
        <f t="shared" si="5"/>
        <v>0</v>
      </c>
      <c r="V60" s="27">
        <f t="shared" si="5"/>
        <v>0</v>
      </c>
      <c r="W60" s="27">
        <f t="shared" si="5"/>
        <v>0</v>
      </c>
      <c r="X60" s="27">
        <f t="shared" si="5"/>
        <v>1</v>
      </c>
      <c r="Y60" s="27">
        <f t="shared" si="5"/>
        <v>1</v>
      </c>
      <c r="Z60" s="21"/>
    </row>
    <row r="62" spans="2:26" ht="15.75" customHeight="1" x14ac:dyDescent="0.25">
      <c r="I62" s="38" t="s">
        <v>80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28"/>
    </row>
    <row r="63" spans="2:26" x14ac:dyDescent="0.25">
      <c r="I63" s="11" t="s">
        <v>53</v>
      </c>
      <c r="J63" s="11" t="s">
        <v>48</v>
      </c>
      <c r="K63" s="25">
        <f t="shared" ref="K63:Y63" si="6">K$4*K56</f>
        <v>4.1788061742426318E-3</v>
      </c>
      <c r="L63" s="25">
        <f t="shared" si="6"/>
        <v>0</v>
      </c>
      <c r="M63" s="25">
        <f t="shared" si="6"/>
        <v>4.3806281276853522E-2</v>
      </c>
      <c r="N63" s="25">
        <f t="shared" si="6"/>
        <v>0.11480493466860819</v>
      </c>
      <c r="O63" s="25">
        <f t="shared" si="6"/>
        <v>0.1236562393550019</v>
      </c>
      <c r="P63" s="25">
        <f t="shared" si="6"/>
        <v>0.15579709891420573</v>
      </c>
      <c r="Q63" s="25">
        <f t="shared" si="6"/>
        <v>0.11415404414744848</v>
      </c>
      <c r="R63" s="25">
        <f t="shared" si="6"/>
        <v>4.5490039957551145E-2</v>
      </c>
      <c r="S63" s="25">
        <f t="shared" si="6"/>
        <v>0</v>
      </c>
      <c r="T63" s="25">
        <f t="shared" si="6"/>
        <v>2.9203715688075366E-2</v>
      </c>
      <c r="U63" s="25">
        <f t="shared" si="6"/>
        <v>2.3179004502315727E-2</v>
      </c>
      <c r="V63" s="25">
        <f t="shared" si="6"/>
        <v>2.4529584087034196E-2</v>
      </c>
      <c r="W63" s="25">
        <f t="shared" si="6"/>
        <v>2.4529584087034234E-2</v>
      </c>
      <c r="X63" s="25">
        <f t="shared" si="6"/>
        <v>0</v>
      </c>
      <c r="Y63" s="25">
        <f t="shared" si="6"/>
        <v>1.6075090706424631E-2</v>
      </c>
      <c r="Z63" s="20"/>
    </row>
    <row r="64" spans="2:26" x14ac:dyDescent="0.25">
      <c r="I64" s="11" t="s">
        <v>54</v>
      </c>
      <c r="J64" s="11" t="s">
        <v>49</v>
      </c>
      <c r="K64" s="25">
        <f t="shared" ref="K64:Y64" si="7">K$4*K57</f>
        <v>2.0894030871213159E-3</v>
      </c>
      <c r="L64" s="25">
        <f t="shared" si="7"/>
        <v>1.162384626810203E-2</v>
      </c>
      <c r="M64" s="25">
        <f t="shared" si="7"/>
        <v>4.3806281276853522E-2</v>
      </c>
      <c r="N64" s="25">
        <f t="shared" si="7"/>
        <v>0.11480493466860819</v>
      </c>
      <c r="O64" s="25">
        <f t="shared" si="7"/>
        <v>0.1236562393550019</v>
      </c>
      <c r="P64" s="25">
        <f t="shared" si="7"/>
        <v>0.10386473260947064</v>
      </c>
      <c r="Q64" s="25">
        <f t="shared" si="7"/>
        <v>7.6102696098299102E-2</v>
      </c>
      <c r="R64" s="25">
        <f t="shared" si="7"/>
        <v>6.0653386610068104E-2</v>
      </c>
      <c r="S64" s="25">
        <f t="shared" si="7"/>
        <v>0</v>
      </c>
      <c r="T64" s="25">
        <f t="shared" si="7"/>
        <v>5.8407431376150981E-2</v>
      </c>
      <c r="U64" s="25">
        <f t="shared" si="7"/>
        <v>4.6358009004631245E-2</v>
      </c>
      <c r="V64" s="25">
        <f t="shared" si="7"/>
        <v>4.9059168174068607E-2</v>
      </c>
      <c r="W64" s="25">
        <f t="shared" si="7"/>
        <v>3.6794376130551407E-2</v>
      </c>
      <c r="X64" s="25">
        <f t="shared" si="7"/>
        <v>0</v>
      </c>
      <c r="Y64" s="25">
        <f t="shared" si="7"/>
        <v>2.3691543855659171E-2</v>
      </c>
      <c r="Z64" s="20"/>
    </row>
    <row r="65" spans="2:29" x14ac:dyDescent="0.25">
      <c r="I65" s="11" t="s">
        <v>55</v>
      </c>
      <c r="J65" s="11" t="s">
        <v>50</v>
      </c>
      <c r="K65" s="25">
        <f t="shared" ref="K65:Y65" si="8">K$4*K58</f>
        <v>1.0447015435606625E-3</v>
      </c>
      <c r="L65" s="25">
        <f t="shared" si="8"/>
        <v>9.6627644424236402E-3</v>
      </c>
      <c r="M65" s="25">
        <f t="shared" si="8"/>
        <v>0</v>
      </c>
      <c r="N65" s="25">
        <f t="shared" si="8"/>
        <v>0</v>
      </c>
      <c r="O65" s="25">
        <f t="shared" si="8"/>
        <v>0</v>
      </c>
      <c r="P65" s="25">
        <f t="shared" si="8"/>
        <v>0</v>
      </c>
      <c r="Q65" s="25">
        <f t="shared" si="8"/>
        <v>0</v>
      </c>
      <c r="R65" s="25">
        <f t="shared" si="8"/>
        <v>0</v>
      </c>
      <c r="S65" s="25">
        <f t="shared" si="8"/>
        <v>1.0742306838522404E-2</v>
      </c>
      <c r="T65" s="25">
        <f t="shared" si="8"/>
        <v>8.7611147064226347E-2</v>
      </c>
      <c r="U65" s="25">
        <f t="shared" si="8"/>
        <v>6.9537013506946771E-2</v>
      </c>
      <c r="V65" s="25">
        <f t="shared" si="8"/>
        <v>7.3588752261102799E-2</v>
      </c>
      <c r="W65" s="25">
        <f t="shared" si="8"/>
        <v>3.6794376130551407E-2</v>
      </c>
      <c r="X65" s="25">
        <f t="shared" si="8"/>
        <v>0</v>
      </c>
      <c r="Y65" s="25">
        <f t="shared" si="8"/>
        <v>3.4411049137995637E-3</v>
      </c>
      <c r="Z65" s="20"/>
    </row>
    <row r="66" spans="2:29" x14ac:dyDescent="0.25">
      <c r="I66" s="11" t="s">
        <v>56</v>
      </c>
      <c r="J66" s="11" t="s">
        <v>51</v>
      </c>
      <c r="K66" s="25">
        <f t="shared" ref="K66:Y66" si="9">K$4*K59</f>
        <v>3.1341046306819784E-3</v>
      </c>
      <c r="L66" s="25">
        <f t="shared" si="9"/>
        <v>2.0894030871213162E-2</v>
      </c>
      <c r="M66" s="25">
        <f t="shared" si="9"/>
        <v>2.1903140638426664E-2</v>
      </c>
      <c r="N66" s="25">
        <f t="shared" si="9"/>
        <v>7.6536623112405569E-2</v>
      </c>
      <c r="O66" s="25">
        <f t="shared" si="9"/>
        <v>6.1828119677500674E-2</v>
      </c>
      <c r="P66" s="25">
        <f t="shared" si="9"/>
        <v>5.193236630473555E-2</v>
      </c>
      <c r="Q66" s="25">
        <f t="shared" si="9"/>
        <v>7.6102696098299102E-2</v>
      </c>
      <c r="R66" s="25">
        <f t="shared" si="9"/>
        <v>3.0326693305034052E-2</v>
      </c>
      <c r="S66" s="25">
        <f t="shared" si="9"/>
        <v>1.0742306838522404E-2</v>
      </c>
      <c r="T66" s="25">
        <f t="shared" si="9"/>
        <v>5.8407431376150981E-2</v>
      </c>
      <c r="U66" s="25">
        <f t="shared" si="9"/>
        <v>4.6358009004631245E-2</v>
      </c>
      <c r="V66" s="25">
        <f t="shared" si="9"/>
        <v>2.4529584087034196E-2</v>
      </c>
      <c r="W66" s="25">
        <f t="shared" si="9"/>
        <v>2.4529584087034234E-2</v>
      </c>
      <c r="X66" s="25">
        <f t="shared" si="9"/>
        <v>2.2697386095624607E-3</v>
      </c>
      <c r="Y66" s="25">
        <f t="shared" si="9"/>
        <v>0</v>
      </c>
      <c r="Z66" s="20"/>
    </row>
    <row r="67" spans="2:29" x14ac:dyDescent="0.25">
      <c r="I67" s="11" t="s">
        <v>57</v>
      </c>
      <c r="J67" s="11" t="s">
        <v>52</v>
      </c>
      <c r="K67" s="25">
        <f t="shared" ref="K67:Y67" si="10">K$4*K60</f>
        <v>0</v>
      </c>
      <c r="L67" s="25">
        <f t="shared" si="10"/>
        <v>1.2844421280388338E-2</v>
      </c>
      <c r="M67" s="25">
        <f t="shared" si="10"/>
        <v>0</v>
      </c>
      <c r="N67" s="25">
        <f t="shared" si="10"/>
        <v>0</v>
      </c>
      <c r="O67" s="25">
        <f t="shared" si="10"/>
        <v>6.1828119677500674E-2</v>
      </c>
      <c r="P67" s="25">
        <f t="shared" si="10"/>
        <v>0</v>
      </c>
      <c r="Q67" s="25">
        <f t="shared" si="10"/>
        <v>3.8051348049149385E-2</v>
      </c>
      <c r="R67" s="25">
        <f t="shared" si="10"/>
        <v>3.0326693305034052E-2</v>
      </c>
      <c r="S67" s="25">
        <f t="shared" si="10"/>
        <v>2.1484613677044906E-2</v>
      </c>
      <c r="T67" s="25">
        <f t="shared" si="10"/>
        <v>0</v>
      </c>
      <c r="U67" s="25">
        <f t="shared" si="10"/>
        <v>0</v>
      </c>
      <c r="V67" s="25">
        <f t="shared" si="10"/>
        <v>0</v>
      </c>
      <c r="W67" s="25">
        <f t="shared" si="10"/>
        <v>0</v>
      </c>
      <c r="X67" s="25">
        <f t="shared" si="10"/>
        <v>1.8259818835621566E-2</v>
      </c>
      <c r="Y67" s="25">
        <f t="shared" si="10"/>
        <v>5.4779456506864707E-2</v>
      </c>
      <c r="Z67" s="20"/>
    </row>
    <row r="69" spans="2:29" ht="15.75" customHeight="1" x14ac:dyDescent="0.25">
      <c r="I69" s="38" t="s">
        <v>81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28"/>
    </row>
    <row r="70" spans="2:29" x14ac:dyDescent="0.25">
      <c r="H70" s="37" t="s">
        <v>82</v>
      </c>
      <c r="I70" s="37"/>
      <c r="J70" s="17" t="s">
        <v>84</v>
      </c>
      <c r="K70" s="25">
        <f>MAX(K63:K67)</f>
        <v>4.1788061742426318E-3</v>
      </c>
      <c r="L70" s="25">
        <f t="shared" ref="L70:Y70" si="11">MAX(L63:L67)</f>
        <v>2.0894030871213162E-2</v>
      </c>
      <c r="M70" s="25">
        <f t="shared" si="11"/>
        <v>4.3806281276853522E-2</v>
      </c>
      <c r="N70" s="25">
        <f t="shared" si="11"/>
        <v>0.11480493466860819</v>
      </c>
      <c r="O70" s="25">
        <f t="shared" si="11"/>
        <v>0.1236562393550019</v>
      </c>
      <c r="P70" s="25">
        <f t="shared" si="11"/>
        <v>0.15579709891420573</v>
      </c>
      <c r="Q70" s="25">
        <f t="shared" si="11"/>
        <v>0.11415404414744848</v>
      </c>
      <c r="R70" s="25">
        <f t="shared" si="11"/>
        <v>6.0653386610068104E-2</v>
      </c>
      <c r="S70" s="25">
        <f t="shared" si="11"/>
        <v>2.1484613677044906E-2</v>
      </c>
      <c r="T70" s="25">
        <f t="shared" si="11"/>
        <v>8.7611147064226347E-2</v>
      </c>
      <c r="U70" s="25">
        <f t="shared" si="11"/>
        <v>6.9537013506946771E-2</v>
      </c>
      <c r="V70" s="25">
        <f t="shared" si="11"/>
        <v>7.3588752261102799E-2</v>
      </c>
      <c r="W70" s="25">
        <f t="shared" si="11"/>
        <v>3.6794376130551407E-2</v>
      </c>
      <c r="X70" s="25">
        <f t="shared" si="11"/>
        <v>1.8259818835621566E-2</v>
      </c>
      <c r="Y70" s="25">
        <f t="shared" si="11"/>
        <v>5.4779456506864707E-2</v>
      </c>
      <c r="Z70" s="20"/>
    </row>
    <row r="71" spans="2:29" x14ac:dyDescent="0.25">
      <c r="H71" s="37" t="s">
        <v>83</v>
      </c>
      <c r="I71" s="37"/>
      <c r="J71" s="17" t="s">
        <v>85</v>
      </c>
      <c r="K71" s="25">
        <f>MIN(K63:K67)</f>
        <v>0</v>
      </c>
      <c r="L71" s="25">
        <f t="shared" ref="L71:Y71" si="12">MIN(L63:L67)</f>
        <v>0</v>
      </c>
      <c r="M71" s="25">
        <f t="shared" si="12"/>
        <v>0</v>
      </c>
      <c r="N71" s="25">
        <f t="shared" si="12"/>
        <v>0</v>
      </c>
      <c r="O71" s="25">
        <f t="shared" si="12"/>
        <v>0</v>
      </c>
      <c r="P71" s="25">
        <f t="shared" si="12"/>
        <v>0</v>
      </c>
      <c r="Q71" s="25">
        <f t="shared" si="12"/>
        <v>0</v>
      </c>
      <c r="R71" s="25">
        <f t="shared" si="12"/>
        <v>0</v>
      </c>
      <c r="S71" s="25">
        <f t="shared" si="12"/>
        <v>0</v>
      </c>
      <c r="T71" s="25">
        <f t="shared" si="12"/>
        <v>0</v>
      </c>
      <c r="U71" s="25">
        <f t="shared" si="12"/>
        <v>0</v>
      </c>
      <c r="V71" s="25">
        <f t="shared" si="12"/>
        <v>0</v>
      </c>
      <c r="W71" s="25">
        <f t="shared" si="12"/>
        <v>0</v>
      </c>
      <c r="X71" s="25">
        <f t="shared" si="12"/>
        <v>0</v>
      </c>
      <c r="Y71" s="25">
        <f t="shared" si="12"/>
        <v>0</v>
      </c>
      <c r="Z71" s="20"/>
    </row>
    <row r="72" spans="2:29" x14ac:dyDescent="0.25">
      <c r="I72" s="11"/>
      <c r="J72" s="11"/>
    </row>
    <row r="73" spans="2:29" ht="15.75" customHeight="1" x14ac:dyDescent="0.25">
      <c r="I73" s="38" t="s">
        <v>86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28"/>
    </row>
    <row r="74" spans="2:29" x14ac:dyDescent="0.25">
      <c r="I74" s="11" t="s">
        <v>53</v>
      </c>
      <c r="J74" s="11" t="s">
        <v>48</v>
      </c>
      <c r="K74" s="25">
        <f t="shared" ref="K74:Y74" si="13">ABS(K63-K$70)</f>
        <v>0</v>
      </c>
      <c r="L74" s="25">
        <f t="shared" si="13"/>
        <v>2.0894030871213162E-2</v>
      </c>
      <c r="M74" s="25">
        <f t="shared" si="13"/>
        <v>0</v>
      </c>
      <c r="N74" s="25">
        <f t="shared" si="13"/>
        <v>0</v>
      </c>
      <c r="O74" s="25">
        <f t="shared" si="13"/>
        <v>0</v>
      </c>
      <c r="P74" s="25">
        <f t="shared" si="13"/>
        <v>0</v>
      </c>
      <c r="Q74" s="25">
        <f t="shared" si="13"/>
        <v>0</v>
      </c>
      <c r="R74" s="25">
        <f t="shared" si="13"/>
        <v>1.5163346652516958E-2</v>
      </c>
      <c r="S74" s="25">
        <f t="shared" si="13"/>
        <v>2.1484613677044906E-2</v>
      </c>
      <c r="T74" s="25">
        <f t="shared" si="13"/>
        <v>5.8407431376150981E-2</v>
      </c>
      <c r="U74" s="25">
        <f t="shared" si="13"/>
        <v>4.6358009004631044E-2</v>
      </c>
      <c r="V74" s="25">
        <f t="shared" si="13"/>
        <v>4.9059168174068607E-2</v>
      </c>
      <c r="W74" s="25">
        <f t="shared" si="13"/>
        <v>1.2264792043517173E-2</v>
      </c>
      <c r="X74" s="25">
        <f t="shared" si="13"/>
        <v>1.8259818835621566E-2</v>
      </c>
      <c r="Y74" s="25">
        <f t="shared" si="13"/>
        <v>3.870436580044008E-2</v>
      </c>
      <c r="Z74" s="20"/>
    </row>
    <row r="75" spans="2:29" x14ac:dyDescent="0.25">
      <c r="I75" s="11" t="s">
        <v>54</v>
      </c>
      <c r="J75" s="11" t="s">
        <v>49</v>
      </c>
      <c r="K75" s="25">
        <f t="shared" ref="K75:Y75" si="14">ABS(K64-K$70)</f>
        <v>2.0894030871213159E-3</v>
      </c>
      <c r="L75" s="25">
        <f t="shared" si="14"/>
        <v>9.2701846031111312E-3</v>
      </c>
      <c r="M75" s="25">
        <f t="shared" si="14"/>
        <v>0</v>
      </c>
      <c r="N75" s="25">
        <f t="shared" si="14"/>
        <v>0</v>
      </c>
      <c r="O75" s="25">
        <f t="shared" si="14"/>
        <v>0</v>
      </c>
      <c r="P75" s="25">
        <f t="shared" si="14"/>
        <v>5.1932366304735092E-2</v>
      </c>
      <c r="Q75" s="25">
        <f t="shared" si="14"/>
        <v>3.8051348049149378E-2</v>
      </c>
      <c r="R75" s="25">
        <f t="shared" si="14"/>
        <v>0</v>
      </c>
      <c r="S75" s="25">
        <f t="shared" si="14"/>
        <v>2.1484613677044906E-2</v>
      </c>
      <c r="T75" s="25">
        <f t="shared" si="14"/>
        <v>2.9203715688075366E-2</v>
      </c>
      <c r="U75" s="25">
        <f t="shared" si="14"/>
        <v>2.3179004502315526E-2</v>
      </c>
      <c r="V75" s="25">
        <f t="shared" si="14"/>
        <v>2.4529584087034192E-2</v>
      </c>
      <c r="W75" s="25">
        <f t="shared" si="14"/>
        <v>0</v>
      </c>
      <c r="X75" s="25">
        <f t="shared" si="14"/>
        <v>1.8259818835621566E-2</v>
      </c>
      <c r="Y75" s="25">
        <f t="shared" si="14"/>
        <v>3.1087912651205536E-2</v>
      </c>
      <c r="Z75" s="20"/>
    </row>
    <row r="76" spans="2:29" x14ac:dyDescent="0.25">
      <c r="I76" s="11" t="s">
        <v>55</v>
      </c>
      <c r="J76" s="11" t="s">
        <v>50</v>
      </c>
      <c r="K76" s="25">
        <f t="shared" ref="K76:Y76" si="15">ABS(K65-K$70)</f>
        <v>3.1341046306819693E-3</v>
      </c>
      <c r="L76" s="25">
        <f t="shared" si="15"/>
        <v>1.1231266428789521E-2</v>
      </c>
      <c r="M76" s="25">
        <f t="shared" si="15"/>
        <v>4.3806281276853522E-2</v>
      </c>
      <c r="N76" s="25">
        <f t="shared" si="15"/>
        <v>0.11480493466860819</v>
      </c>
      <c r="O76" s="25">
        <f t="shared" si="15"/>
        <v>0.1236562393550019</v>
      </c>
      <c r="P76" s="25">
        <f t="shared" si="15"/>
        <v>0.15579709891420573</v>
      </c>
      <c r="Q76" s="25">
        <f t="shared" si="15"/>
        <v>0.11415404414744848</v>
      </c>
      <c r="R76" s="25">
        <f t="shared" si="15"/>
        <v>6.0653386610068104E-2</v>
      </c>
      <c r="S76" s="25">
        <f t="shared" si="15"/>
        <v>1.0742306838522502E-2</v>
      </c>
      <c r="T76" s="25">
        <f t="shared" si="15"/>
        <v>0</v>
      </c>
      <c r="U76" s="25">
        <f t="shared" si="15"/>
        <v>0</v>
      </c>
      <c r="V76" s="25">
        <f t="shared" si="15"/>
        <v>0</v>
      </c>
      <c r="W76" s="25">
        <f t="shared" si="15"/>
        <v>0</v>
      </c>
      <c r="X76" s="25">
        <f t="shared" si="15"/>
        <v>1.8259818835621566E-2</v>
      </c>
      <c r="Y76" s="25">
        <f t="shared" si="15"/>
        <v>5.1338351593065143E-2</v>
      </c>
      <c r="Z76" s="20"/>
    </row>
    <row r="77" spans="2:29" x14ac:dyDescent="0.25">
      <c r="B77" s="26"/>
      <c r="I77" s="11" t="s">
        <v>56</v>
      </c>
      <c r="J77" s="11" t="s">
        <v>51</v>
      </c>
      <c r="K77" s="25">
        <f t="shared" ref="K77:Y77" si="16">ABS(K66-K$70)</f>
        <v>1.0447015435606534E-3</v>
      </c>
      <c r="L77" s="25">
        <f t="shared" si="16"/>
        <v>0</v>
      </c>
      <c r="M77" s="25">
        <f t="shared" si="16"/>
        <v>2.1903140638426858E-2</v>
      </c>
      <c r="N77" s="25">
        <f t="shared" si="16"/>
        <v>3.8268311556202625E-2</v>
      </c>
      <c r="O77" s="25">
        <f t="shared" si="16"/>
        <v>6.182811967750123E-2</v>
      </c>
      <c r="P77" s="25">
        <f t="shared" si="16"/>
        <v>0.10386473260947018</v>
      </c>
      <c r="Q77" s="25">
        <f t="shared" si="16"/>
        <v>3.8051348049149378E-2</v>
      </c>
      <c r="R77" s="25">
        <f t="shared" si="16"/>
        <v>3.0326693305034052E-2</v>
      </c>
      <c r="S77" s="25">
        <f t="shared" si="16"/>
        <v>1.0742306838522502E-2</v>
      </c>
      <c r="T77" s="25">
        <f t="shared" si="16"/>
        <v>2.9203715688075366E-2</v>
      </c>
      <c r="U77" s="25">
        <f t="shared" si="16"/>
        <v>2.3179004502315526E-2</v>
      </c>
      <c r="V77" s="25">
        <f t="shared" si="16"/>
        <v>4.9059168174068607E-2</v>
      </c>
      <c r="W77" s="25">
        <f t="shared" si="16"/>
        <v>1.2264792043517173E-2</v>
      </c>
      <c r="X77" s="25">
        <f t="shared" si="16"/>
        <v>1.5990080226059106E-2</v>
      </c>
      <c r="Y77" s="25">
        <f t="shared" si="16"/>
        <v>5.4779456506864707E-2</v>
      </c>
      <c r="Z77" s="20"/>
    </row>
    <row r="78" spans="2:29" x14ac:dyDescent="0.25">
      <c r="I78" s="11" t="s">
        <v>57</v>
      </c>
      <c r="J78" s="11" t="s">
        <v>52</v>
      </c>
      <c r="K78" s="25">
        <f t="shared" ref="K78:Y78" si="17">ABS(K67-K$70)</f>
        <v>4.1788061742426318E-3</v>
      </c>
      <c r="L78" s="25">
        <f t="shared" si="17"/>
        <v>8.0496095908248241E-3</v>
      </c>
      <c r="M78" s="25">
        <f t="shared" si="17"/>
        <v>4.3806281276853522E-2</v>
      </c>
      <c r="N78" s="25">
        <f t="shared" si="17"/>
        <v>0.11480493466860819</v>
      </c>
      <c r="O78" s="25">
        <f t="shared" si="17"/>
        <v>6.182811967750123E-2</v>
      </c>
      <c r="P78" s="25">
        <f t="shared" si="17"/>
        <v>0.15579709891420573</v>
      </c>
      <c r="Q78" s="25">
        <f t="shared" si="17"/>
        <v>7.6102696098299089E-2</v>
      </c>
      <c r="R78" s="25">
        <f t="shared" si="17"/>
        <v>3.0326693305034052E-2</v>
      </c>
      <c r="S78" s="25">
        <f t="shared" si="17"/>
        <v>0</v>
      </c>
      <c r="T78" s="25">
        <f t="shared" si="17"/>
        <v>8.7611147064226347E-2</v>
      </c>
      <c r="U78" s="25">
        <f t="shared" si="17"/>
        <v>6.9537013506946771E-2</v>
      </c>
      <c r="V78" s="25">
        <f t="shared" si="17"/>
        <v>7.3588752261102799E-2</v>
      </c>
      <c r="W78" s="25">
        <f t="shared" si="17"/>
        <v>3.6794376130551407E-2</v>
      </c>
      <c r="X78" s="25">
        <f t="shared" si="17"/>
        <v>0</v>
      </c>
      <c r="Y78" s="25">
        <f t="shared" si="17"/>
        <v>0</v>
      </c>
      <c r="Z78" s="20"/>
    </row>
    <row r="80" spans="2:29" ht="15.75" customHeight="1" x14ac:dyDescent="0.25">
      <c r="I80" s="38" t="s">
        <v>87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28"/>
      <c r="AA80" s="22" t="s">
        <v>90</v>
      </c>
      <c r="AB80" s="22" t="s">
        <v>91</v>
      </c>
      <c r="AC80" s="22" t="s">
        <v>92</v>
      </c>
    </row>
    <row r="81" spans="7:31" x14ac:dyDescent="0.25">
      <c r="G81" s="35" t="s">
        <v>94</v>
      </c>
      <c r="H81" s="36">
        <v>2</v>
      </c>
      <c r="I81" s="11" t="s">
        <v>53</v>
      </c>
      <c r="J81" s="11" t="s">
        <v>48</v>
      </c>
      <c r="K81" s="25">
        <f t="array" ref="K81">K74^H81</f>
        <v>0</v>
      </c>
      <c r="L81" s="25">
        <f t="shared" ref="L81:Y81" si="18">L74^$H$81</f>
        <v>4.3656052604720862E-4</v>
      </c>
      <c r="M81" s="25">
        <f t="shared" si="18"/>
        <v>0</v>
      </c>
      <c r="N81" s="25">
        <f t="shared" si="18"/>
        <v>0</v>
      </c>
      <c r="O81" s="25">
        <f t="shared" si="18"/>
        <v>0</v>
      </c>
      <c r="P81" s="25">
        <f t="shared" si="18"/>
        <v>0</v>
      </c>
      <c r="Q81" s="25">
        <f t="shared" si="18"/>
        <v>0</v>
      </c>
      <c r="R81" s="25">
        <f t="shared" si="18"/>
        <v>2.2992708170439723E-4</v>
      </c>
      <c r="S81" s="25">
        <f t="shared" si="18"/>
        <v>4.6158862485186505E-4</v>
      </c>
      <c r="T81" s="25">
        <f t="shared" si="18"/>
        <v>3.4114280399597861E-3</v>
      </c>
      <c r="U81" s="25">
        <f t="shared" si="18"/>
        <v>2.1490649988734531E-3</v>
      </c>
      <c r="V81" s="25">
        <f t="shared" si="18"/>
        <v>2.4068019819315461E-3</v>
      </c>
      <c r="W81" s="25">
        <f t="shared" si="18"/>
        <v>1.5042512387072215E-4</v>
      </c>
      <c r="X81" s="25">
        <f t="shared" si="18"/>
        <v>3.334209839097201E-4</v>
      </c>
      <c r="Y81" s="25">
        <f t="shared" si="18"/>
        <v>1.4980279320142757E-3</v>
      </c>
      <c r="Z81" s="25"/>
      <c r="AA81" s="1">
        <f>SUM(K81:Z81)^(1/$H$81)</f>
        <v>0.10524849306837117</v>
      </c>
      <c r="AB81" s="1">
        <f t="array" ref="AB81:AB85">RANK(AA81:AA85,AA81:AA85,1)</f>
        <v>2</v>
      </c>
      <c r="AC81" s="1">
        <f>AA81</f>
        <v>0.10524849306837117</v>
      </c>
    </row>
    <row r="82" spans="7:31" x14ac:dyDescent="0.25">
      <c r="G82" s="35"/>
      <c r="H82" s="36"/>
      <c r="I82" s="11" t="s">
        <v>54</v>
      </c>
      <c r="J82" s="11" t="s">
        <v>49</v>
      </c>
      <c r="K82" s="25">
        <f>K75^$H$81</f>
        <v>4.3656052604720855E-6</v>
      </c>
      <c r="L82" s="25">
        <f t="shared" ref="L82:Y82" si="19">L75^$H$81</f>
        <v>8.5936322575758678E-5</v>
      </c>
      <c r="M82" s="25">
        <f t="shared" si="19"/>
        <v>0</v>
      </c>
      <c r="N82" s="25">
        <f t="shared" si="19"/>
        <v>0</v>
      </c>
      <c r="O82" s="25">
        <f t="shared" si="19"/>
        <v>0</v>
      </c>
      <c r="P82" s="25">
        <f t="shared" si="19"/>
        <v>2.6969706700091848E-3</v>
      </c>
      <c r="Q82" s="25">
        <f t="shared" si="19"/>
        <v>1.4479050883575042E-3</v>
      </c>
      <c r="R82" s="25">
        <f t="shared" si="19"/>
        <v>0</v>
      </c>
      <c r="S82" s="25">
        <f t="shared" si="19"/>
        <v>4.6158862485186505E-4</v>
      </c>
      <c r="T82" s="25">
        <f t="shared" si="19"/>
        <v>8.5285700998993927E-4</v>
      </c>
      <c r="U82" s="25">
        <f t="shared" si="19"/>
        <v>5.3726624971836339E-4</v>
      </c>
      <c r="V82" s="25">
        <f t="shared" si="19"/>
        <v>6.0170049548288111E-4</v>
      </c>
      <c r="W82" s="25">
        <f t="shared" si="19"/>
        <v>0</v>
      </c>
      <c r="X82" s="25">
        <f t="shared" si="19"/>
        <v>3.334209839097201E-4</v>
      </c>
      <c r="Y82" s="25">
        <f t="shared" si="19"/>
        <v>9.6645831300898528E-4</v>
      </c>
      <c r="Z82" s="25"/>
      <c r="AA82" s="1">
        <f>SUM(K82:Z82)^(1/$H$81)</f>
        <v>8.9378237637383937E-2</v>
      </c>
      <c r="AB82" s="1">
        <v>1</v>
      </c>
      <c r="AC82" s="1">
        <f t="shared" ref="AC82:AC85" si="20">AA82</f>
        <v>8.9378237637383937E-2</v>
      </c>
    </row>
    <row r="83" spans="7:31" x14ac:dyDescent="0.25">
      <c r="G83" s="35"/>
      <c r="H83" s="36"/>
      <c r="I83" s="11" t="s">
        <v>55</v>
      </c>
      <c r="J83" s="11" t="s">
        <v>50</v>
      </c>
      <c r="K83" s="25">
        <f t="shared" ref="K83:K85" si="21">K76^$H$81</f>
        <v>9.8226118360621628E-6</v>
      </c>
      <c r="L83" s="25">
        <f t="shared" ref="L83:Y83" si="22">L76^$H$81</f>
        <v>1.2614134559445453E-4</v>
      </c>
      <c r="M83" s="25">
        <f t="shared" si="22"/>
        <v>1.9189902793068075E-3</v>
      </c>
      <c r="N83" s="25">
        <f t="shared" si="22"/>
        <v>1.3180173024263395E-2</v>
      </c>
      <c r="O83" s="25">
        <f t="shared" si="22"/>
        <v>1.5290865531421522E-2</v>
      </c>
      <c r="P83" s="25">
        <f t="shared" si="22"/>
        <v>2.4272736030082804E-2</v>
      </c>
      <c r="Q83" s="25">
        <f t="shared" si="22"/>
        <v>1.3031145795217617E-2</v>
      </c>
      <c r="R83" s="25">
        <f t="shared" si="22"/>
        <v>3.6788333072703887E-3</v>
      </c>
      <c r="S83" s="25">
        <f t="shared" si="22"/>
        <v>1.1539715621296731E-4</v>
      </c>
      <c r="T83" s="25">
        <f t="shared" si="22"/>
        <v>0</v>
      </c>
      <c r="U83" s="25">
        <f t="shared" si="22"/>
        <v>0</v>
      </c>
      <c r="V83" s="25">
        <f t="shared" si="22"/>
        <v>0</v>
      </c>
      <c r="W83" s="25">
        <f t="shared" si="22"/>
        <v>0</v>
      </c>
      <c r="X83" s="25">
        <f t="shared" si="22"/>
        <v>3.334209839097201E-4</v>
      </c>
      <c r="Y83" s="25">
        <f t="shared" si="22"/>
        <v>2.6356263442931741E-3</v>
      </c>
      <c r="Z83" s="25"/>
      <c r="AA83" s="1">
        <f>SUM(K83:Z83)^(1/$H$81)</f>
        <v>0.27311746998207365</v>
      </c>
      <c r="AB83" s="1">
        <v>5</v>
      </c>
      <c r="AC83" s="1">
        <f t="shared" si="20"/>
        <v>0.27311746998207365</v>
      </c>
    </row>
    <row r="84" spans="7:31" x14ac:dyDescent="0.25">
      <c r="G84" s="35"/>
      <c r="H84" s="36"/>
      <c r="I84" s="11" t="s">
        <v>56</v>
      </c>
      <c r="J84" s="11" t="s">
        <v>51</v>
      </c>
      <c r="K84" s="25">
        <f t="shared" si="21"/>
        <v>1.0914013151180119E-6</v>
      </c>
      <c r="L84" s="25">
        <f t="shared" ref="L84:Y84" si="23">L77^$H$81</f>
        <v>0</v>
      </c>
      <c r="M84" s="25">
        <f t="shared" si="23"/>
        <v>4.797475698267061E-4</v>
      </c>
      <c r="N84" s="25">
        <f t="shared" si="23"/>
        <v>1.4644636693625914E-3</v>
      </c>
      <c r="O84" s="25">
        <f t="shared" si="23"/>
        <v>3.8227163828554148E-3</v>
      </c>
      <c r="P84" s="25">
        <f t="shared" si="23"/>
        <v>1.0787882680036739E-2</v>
      </c>
      <c r="Q84" s="25">
        <f t="shared" si="23"/>
        <v>1.4479050883575042E-3</v>
      </c>
      <c r="R84" s="25">
        <f t="shared" si="23"/>
        <v>9.1970832681759717E-4</v>
      </c>
      <c r="S84" s="25">
        <f t="shared" si="23"/>
        <v>1.1539715621296731E-4</v>
      </c>
      <c r="T84" s="25">
        <f t="shared" si="23"/>
        <v>8.5285700998993927E-4</v>
      </c>
      <c r="U84" s="25">
        <f t="shared" si="23"/>
        <v>5.3726624971836339E-4</v>
      </c>
      <c r="V84" s="25">
        <f t="shared" si="23"/>
        <v>2.4068019819315461E-3</v>
      </c>
      <c r="W84" s="25">
        <f t="shared" si="23"/>
        <v>1.5042512387072215E-4</v>
      </c>
      <c r="X84" s="25">
        <f t="shared" si="23"/>
        <v>2.5568266563580643E-4</v>
      </c>
      <c r="Y84" s="25">
        <f t="shared" si="23"/>
        <v>3.0007888551874819E-3</v>
      </c>
      <c r="Z84" s="25"/>
      <c r="AA84" s="1">
        <f>SUM(K84:Z84)^(1/$H$81)</f>
        <v>0.1619960930427598</v>
      </c>
      <c r="AB84" s="1">
        <v>3</v>
      </c>
      <c r="AC84" s="1">
        <f t="shared" si="20"/>
        <v>0.1619960930427598</v>
      </c>
    </row>
    <row r="85" spans="7:31" x14ac:dyDescent="0.25">
      <c r="G85" s="35"/>
      <c r="H85" s="36"/>
      <c r="I85" s="11" t="s">
        <v>57</v>
      </c>
      <c r="J85" s="11" t="s">
        <v>52</v>
      </c>
      <c r="K85" s="25">
        <f t="shared" si="21"/>
        <v>1.7462421041888342E-5</v>
      </c>
      <c r="L85" s="25">
        <f t="shared" ref="L85:Y85" si="24">L78^$H$81</f>
        <v>6.4796214564698997E-5</v>
      </c>
      <c r="M85" s="25">
        <f t="shared" si="24"/>
        <v>1.9189902793068075E-3</v>
      </c>
      <c r="N85" s="25">
        <f t="shared" si="24"/>
        <v>1.3180173024263395E-2</v>
      </c>
      <c r="O85" s="25">
        <f t="shared" si="24"/>
        <v>3.8227163828554148E-3</v>
      </c>
      <c r="P85" s="25">
        <f t="shared" si="24"/>
        <v>2.4272736030082804E-2</v>
      </c>
      <c r="Q85" s="25">
        <f t="shared" si="24"/>
        <v>5.7916203534300673E-3</v>
      </c>
      <c r="R85" s="25">
        <f t="shared" si="24"/>
        <v>9.1970832681759717E-4</v>
      </c>
      <c r="S85" s="25">
        <f t="shared" si="24"/>
        <v>0</v>
      </c>
      <c r="T85" s="25">
        <f t="shared" si="24"/>
        <v>7.6757130899094972E-3</v>
      </c>
      <c r="U85" s="25">
        <f t="shared" si="24"/>
        <v>4.8353962474652979E-3</v>
      </c>
      <c r="V85" s="25">
        <f t="shared" si="24"/>
        <v>5.4153044593459624E-3</v>
      </c>
      <c r="W85" s="25">
        <f t="shared" si="24"/>
        <v>1.353826114836491E-3</v>
      </c>
      <c r="X85" s="25">
        <f t="shared" si="24"/>
        <v>0</v>
      </c>
      <c r="Y85" s="25">
        <f t="shared" si="24"/>
        <v>0</v>
      </c>
      <c r="Z85" s="25"/>
      <c r="AA85" s="1">
        <f>SUM(K85:Z85)^(1/$H$81)</f>
        <v>0.26318898712506938</v>
      </c>
      <c r="AB85" s="1">
        <v>4</v>
      </c>
      <c r="AC85" s="1">
        <f t="shared" si="20"/>
        <v>0.26318898712506938</v>
      </c>
    </row>
    <row r="86" spans="7:31" x14ac:dyDescent="0.25">
      <c r="AD86" s="39" t="s">
        <v>78</v>
      </c>
      <c r="AE86" s="40"/>
    </row>
    <row r="87" spans="7:31" ht="15.75" customHeight="1" x14ac:dyDescent="0.25">
      <c r="I87" s="38" t="s">
        <v>88</v>
      </c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28"/>
      <c r="AD87" s="23" t="s">
        <v>93</v>
      </c>
      <c r="AE87" s="23" t="s">
        <v>91</v>
      </c>
    </row>
    <row r="88" spans="7:31" x14ac:dyDescent="0.25">
      <c r="I88" s="11" t="s">
        <v>53</v>
      </c>
      <c r="J88" s="11" t="s">
        <v>48</v>
      </c>
      <c r="K88" s="25">
        <f t="shared" ref="K88:Y88" si="25">ABS(K63-K$71)</f>
        <v>4.1788061742426318E-3</v>
      </c>
      <c r="L88" s="25">
        <f t="shared" si="25"/>
        <v>0</v>
      </c>
      <c r="M88" s="25">
        <f t="shared" si="25"/>
        <v>4.3806281276853522E-2</v>
      </c>
      <c r="N88" s="25">
        <f t="shared" si="25"/>
        <v>0.11480493466860819</v>
      </c>
      <c r="O88" s="25">
        <f t="shared" si="25"/>
        <v>0.1236562393550019</v>
      </c>
      <c r="P88" s="25">
        <f t="shared" si="25"/>
        <v>0.15579709891420573</v>
      </c>
      <c r="Q88" s="25">
        <f t="shared" si="25"/>
        <v>0.11415404414744848</v>
      </c>
      <c r="R88" s="25">
        <f t="shared" si="25"/>
        <v>4.5490039957551145E-2</v>
      </c>
      <c r="S88" s="25">
        <f t="shared" si="25"/>
        <v>0</v>
      </c>
      <c r="T88" s="25">
        <f t="shared" si="25"/>
        <v>2.9203715688075366E-2</v>
      </c>
      <c r="U88" s="25">
        <f t="shared" si="25"/>
        <v>2.3179004502315727E-2</v>
      </c>
      <c r="V88" s="25">
        <f t="shared" si="25"/>
        <v>2.4529584087034196E-2</v>
      </c>
      <c r="W88" s="25">
        <f t="shared" si="25"/>
        <v>2.4529584087034234E-2</v>
      </c>
      <c r="X88" s="25">
        <f t="shared" si="25"/>
        <v>0</v>
      </c>
      <c r="Y88" s="25">
        <f t="shared" si="25"/>
        <v>1.6075090706424631E-2</v>
      </c>
      <c r="Z88" s="20"/>
      <c r="AC88" s="11" t="s">
        <v>53</v>
      </c>
      <c r="AD88" s="23">
        <f>AC95/(AC95+AC81)</f>
        <v>0.71915232562182607</v>
      </c>
      <c r="AE88" s="23">
        <f t="array" ref="AE88:AE92">RANK(AD88:AD92,AD88:AD92)</f>
        <v>2</v>
      </c>
    </row>
    <row r="89" spans="7:31" x14ac:dyDescent="0.25">
      <c r="I89" s="11" t="s">
        <v>54</v>
      </c>
      <c r="J89" s="11" t="s">
        <v>49</v>
      </c>
      <c r="K89" s="25">
        <f t="shared" ref="K89:Y89" si="26">ABS(K64-K$71)</f>
        <v>2.0894030871213159E-3</v>
      </c>
      <c r="L89" s="25">
        <f t="shared" si="26"/>
        <v>1.162384626810203E-2</v>
      </c>
      <c r="M89" s="25">
        <f t="shared" si="26"/>
        <v>4.3806281276853522E-2</v>
      </c>
      <c r="N89" s="25">
        <f t="shared" si="26"/>
        <v>0.11480493466860819</v>
      </c>
      <c r="O89" s="25">
        <f t="shared" si="26"/>
        <v>0.1236562393550019</v>
      </c>
      <c r="P89" s="25">
        <f t="shared" si="26"/>
        <v>0.10386473260947064</v>
      </c>
      <c r="Q89" s="25">
        <f t="shared" si="26"/>
        <v>7.6102696098299102E-2</v>
      </c>
      <c r="R89" s="25">
        <f t="shared" si="26"/>
        <v>6.0653386610068104E-2</v>
      </c>
      <c r="S89" s="25">
        <f t="shared" si="26"/>
        <v>0</v>
      </c>
      <c r="T89" s="25">
        <f t="shared" si="26"/>
        <v>5.8407431376150981E-2</v>
      </c>
      <c r="U89" s="25">
        <f t="shared" si="26"/>
        <v>4.6358009004631245E-2</v>
      </c>
      <c r="V89" s="25">
        <f t="shared" si="26"/>
        <v>4.9059168174068607E-2</v>
      </c>
      <c r="W89" s="25">
        <f t="shared" si="26"/>
        <v>3.6794376130551407E-2</v>
      </c>
      <c r="X89" s="25">
        <f t="shared" si="26"/>
        <v>0</v>
      </c>
      <c r="Y89" s="25">
        <f t="shared" si="26"/>
        <v>2.3691543855659171E-2</v>
      </c>
      <c r="Z89" s="20"/>
      <c r="AC89" s="11" t="s">
        <v>54</v>
      </c>
      <c r="AD89" s="23">
        <f t="shared" ref="AD89:AD91" si="27">AC96/(AC96+AC82)</f>
        <v>0.7337489317553364</v>
      </c>
      <c r="AE89" s="23">
        <v>1</v>
      </c>
    </row>
    <row r="90" spans="7:31" x14ac:dyDescent="0.25">
      <c r="I90" s="11" t="s">
        <v>55</v>
      </c>
      <c r="J90" s="11" t="s">
        <v>50</v>
      </c>
      <c r="K90" s="25">
        <f t="shared" ref="K90:Y90" si="28">ABS(K65-K$71)</f>
        <v>1.0447015435606625E-3</v>
      </c>
      <c r="L90" s="25">
        <f t="shared" si="28"/>
        <v>9.6627644424236402E-3</v>
      </c>
      <c r="M90" s="25">
        <f t="shared" si="28"/>
        <v>0</v>
      </c>
      <c r="N90" s="25">
        <f t="shared" si="28"/>
        <v>0</v>
      </c>
      <c r="O90" s="25">
        <f t="shared" si="28"/>
        <v>0</v>
      </c>
      <c r="P90" s="25">
        <f t="shared" si="28"/>
        <v>0</v>
      </c>
      <c r="Q90" s="25">
        <f t="shared" si="28"/>
        <v>0</v>
      </c>
      <c r="R90" s="25">
        <f t="shared" si="28"/>
        <v>0</v>
      </c>
      <c r="S90" s="25">
        <f t="shared" si="28"/>
        <v>1.0742306838522404E-2</v>
      </c>
      <c r="T90" s="25">
        <f t="shared" si="28"/>
        <v>8.7611147064226347E-2</v>
      </c>
      <c r="U90" s="25">
        <f t="shared" si="28"/>
        <v>6.9537013506946771E-2</v>
      </c>
      <c r="V90" s="25">
        <f t="shared" si="28"/>
        <v>7.3588752261102799E-2</v>
      </c>
      <c r="W90" s="25">
        <f t="shared" si="28"/>
        <v>3.6794376130551407E-2</v>
      </c>
      <c r="X90" s="25">
        <f t="shared" si="28"/>
        <v>0</v>
      </c>
      <c r="Y90" s="25">
        <f t="shared" si="28"/>
        <v>3.4411049137995637E-3</v>
      </c>
      <c r="Z90" s="20"/>
      <c r="AC90" s="11" t="s">
        <v>55</v>
      </c>
      <c r="AD90" s="23">
        <f t="shared" si="27"/>
        <v>0.33832502485607435</v>
      </c>
      <c r="AE90" s="23">
        <v>4</v>
      </c>
    </row>
    <row r="91" spans="7:31" x14ac:dyDescent="0.25">
      <c r="I91" s="11" t="s">
        <v>56</v>
      </c>
      <c r="J91" s="11" t="s">
        <v>51</v>
      </c>
      <c r="K91" s="25">
        <f t="shared" ref="K91:Y91" si="29">ABS(K66-K$71)</f>
        <v>3.1341046306819784E-3</v>
      </c>
      <c r="L91" s="25">
        <f t="shared" si="29"/>
        <v>2.0894030871213162E-2</v>
      </c>
      <c r="M91" s="25">
        <f t="shared" si="29"/>
        <v>2.1903140638426664E-2</v>
      </c>
      <c r="N91" s="25">
        <f t="shared" si="29"/>
        <v>7.6536623112405569E-2</v>
      </c>
      <c r="O91" s="25">
        <f t="shared" si="29"/>
        <v>6.1828119677500674E-2</v>
      </c>
      <c r="P91" s="25">
        <f t="shared" si="29"/>
        <v>5.193236630473555E-2</v>
      </c>
      <c r="Q91" s="25">
        <f t="shared" si="29"/>
        <v>7.6102696098299102E-2</v>
      </c>
      <c r="R91" s="25">
        <f t="shared" si="29"/>
        <v>3.0326693305034052E-2</v>
      </c>
      <c r="S91" s="25">
        <f t="shared" si="29"/>
        <v>1.0742306838522404E-2</v>
      </c>
      <c r="T91" s="25">
        <f t="shared" si="29"/>
        <v>5.8407431376150981E-2</v>
      </c>
      <c r="U91" s="25">
        <f t="shared" si="29"/>
        <v>4.6358009004631245E-2</v>
      </c>
      <c r="V91" s="25">
        <f t="shared" si="29"/>
        <v>2.4529584087034196E-2</v>
      </c>
      <c r="W91" s="25">
        <f t="shared" si="29"/>
        <v>2.4529584087034234E-2</v>
      </c>
      <c r="X91" s="25">
        <f t="shared" si="29"/>
        <v>2.2697386095624607E-3</v>
      </c>
      <c r="Y91" s="25">
        <f t="shared" si="29"/>
        <v>0</v>
      </c>
      <c r="Z91" s="20"/>
      <c r="AC91" s="11" t="s">
        <v>56</v>
      </c>
      <c r="AD91" s="23">
        <f t="shared" si="27"/>
        <v>0.50308951830982152</v>
      </c>
      <c r="AE91" s="23">
        <v>3</v>
      </c>
    </row>
    <row r="92" spans="7:31" x14ac:dyDescent="0.25">
      <c r="I92" s="11" t="s">
        <v>57</v>
      </c>
      <c r="J92" s="11" t="s">
        <v>52</v>
      </c>
      <c r="K92" s="25">
        <f t="shared" ref="K92:Y92" si="30">ABS(K67-K$71)</f>
        <v>0</v>
      </c>
      <c r="L92" s="25">
        <f t="shared" si="30"/>
        <v>1.2844421280388338E-2</v>
      </c>
      <c r="M92" s="25">
        <f t="shared" si="30"/>
        <v>0</v>
      </c>
      <c r="N92" s="25">
        <f t="shared" si="30"/>
        <v>0</v>
      </c>
      <c r="O92" s="25">
        <f t="shared" si="30"/>
        <v>6.1828119677500674E-2</v>
      </c>
      <c r="P92" s="25">
        <f t="shared" si="30"/>
        <v>0</v>
      </c>
      <c r="Q92" s="25">
        <f t="shared" si="30"/>
        <v>3.8051348049149385E-2</v>
      </c>
      <c r="R92" s="25">
        <f t="shared" si="30"/>
        <v>3.0326693305034052E-2</v>
      </c>
      <c r="S92" s="25">
        <f t="shared" si="30"/>
        <v>2.1484613677044906E-2</v>
      </c>
      <c r="T92" s="25">
        <f t="shared" si="30"/>
        <v>0</v>
      </c>
      <c r="U92" s="25">
        <f t="shared" si="30"/>
        <v>0</v>
      </c>
      <c r="V92" s="25">
        <f t="shared" si="30"/>
        <v>0</v>
      </c>
      <c r="W92" s="25">
        <f t="shared" si="30"/>
        <v>0</v>
      </c>
      <c r="X92" s="25">
        <f t="shared" si="30"/>
        <v>1.8259818835621566E-2</v>
      </c>
      <c r="Y92" s="25">
        <f t="shared" si="30"/>
        <v>5.4779456506864707E-2</v>
      </c>
      <c r="Z92" s="20"/>
      <c r="AC92" s="11" t="s">
        <v>57</v>
      </c>
      <c r="AD92" s="23">
        <f>AC99/(AC99+AC85)</f>
        <v>0.27683748979681105</v>
      </c>
      <c r="AE92" s="23">
        <v>5</v>
      </c>
    </row>
    <row r="94" spans="7:31" ht="15.75" customHeight="1" x14ac:dyDescent="0.25">
      <c r="I94" s="38" t="s">
        <v>89</v>
      </c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28"/>
      <c r="AA94" s="22" t="s">
        <v>90</v>
      </c>
      <c r="AB94" s="22" t="s">
        <v>91</v>
      </c>
      <c r="AC94" s="22" t="s">
        <v>96</v>
      </c>
    </row>
    <row r="95" spans="7:31" x14ac:dyDescent="0.25">
      <c r="G95" s="35" t="s">
        <v>94</v>
      </c>
      <c r="H95" s="36">
        <v>2</v>
      </c>
      <c r="I95" s="11" t="s">
        <v>53</v>
      </c>
      <c r="J95" s="11" t="s">
        <v>48</v>
      </c>
      <c r="K95" s="25">
        <f t="shared" ref="K95:Y95" si="31">K88^$H$95</f>
        <v>1.7462421041888342E-5</v>
      </c>
      <c r="L95" s="25">
        <f t="shared" si="31"/>
        <v>0</v>
      </c>
      <c r="M95" s="25">
        <f t="shared" si="31"/>
        <v>1.9189902793068075E-3</v>
      </c>
      <c r="N95" s="25">
        <f t="shared" si="31"/>
        <v>1.3180173024263395E-2</v>
      </c>
      <c r="O95" s="25">
        <f t="shared" si="31"/>
        <v>1.5290865531421522E-2</v>
      </c>
      <c r="P95" s="25">
        <f t="shared" si="31"/>
        <v>2.4272736030082804E-2</v>
      </c>
      <c r="Q95" s="25">
        <f t="shared" si="31"/>
        <v>1.3031145795217617E-2</v>
      </c>
      <c r="R95" s="25">
        <f t="shared" si="31"/>
        <v>2.0693437353395999E-3</v>
      </c>
      <c r="S95" s="25">
        <f t="shared" si="31"/>
        <v>0</v>
      </c>
      <c r="T95" s="25">
        <f t="shared" si="31"/>
        <v>8.5285700998993927E-4</v>
      </c>
      <c r="U95" s="25">
        <f t="shared" si="31"/>
        <v>5.3726624971837272E-4</v>
      </c>
      <c r="V95" s="25">
        <f t="shared" si="31"/>
        <v>6.0170049548288122E-4</v>
      </c>
      <c r="W95" s="25">
        <f t="shared" si="31"/>
        <v>6.0170049548288317E-4</v>
      </c>
      <c r="X95" s="25">
        <f t="shared" si="31"/>
        <v>0</v>
      </c>
      <c r="Y95" s="25">
        <f t="shared" si="31"/>
        <v>2.5840854121977956E-4</v>
      </c>
      <c r="Z95" s="25"/>
      <c r="AA95" s="1">
        <f>SUM(K95:Z95)^(1/$H$95)</f>
        <v>0.26950445192717598</v>
      </c>
      <c r="AB95" s="1">
        <f t="array" ref="AB95:AB99">RANK(AA95:AA99,AA95:AA99)</f>
        <v>1</v>
      </c>
      <c r="AC95" s="1">
        <f>AA95</f>
        <v>0.26950445192717598</v>
      </c>
    </row>
    <row r="96" spans="7:31" x14ac:dyDescent="0.25">
      <c r="G96" s="35"/>
      <c r="H96" s="36"/>
      <c r="I96" s="11" t="s">
        <v>54</v>
      </c>
      <c r="J96" s="11" t="s">
        <v>49</v>
      </c>
      <c r="K96" s="25">
        <f t="shared" ref="K96:Y96" si="32">K89^$H$95</f>
        <v>4.3656052604720855E-6</v>
      </c>
      <c r="L96" s="25">
        <f t="shared" si="32"/>
        <v>1.3511380206446949E-4</v>
      </c>
      <c r="M96" s="25">
        <f t="shared" si="32"/>
        <v>1.9189902793068075E-3</v>
      </c>
      <c r="N96" s="25">
        <f t="shared" si="32"/>
        <v>1.3180173024263395E-2</v>
      </c>
      <c r="O96" s="25">
        <f t="shared" si="32"/>
        <v>1.5290865531421522E-2</v>
      </c>
      <c r="P96" s="25">
        <f t="shared" si="32"/>
        <v>1.0787882680036835E-2</v>
      </c>
      <c r="Q96" s="25">
        <f t="shared" si="32"/>
        <v>5.7916203534300699E-3</v>
      </c>
      <c r="R96" s="25">
        <f t="shared" si="32"/>
        <v>3.6788333072703887E-3</v>
      </c>
      <c r="S96" s="25">
        <f t="shared" si="32"/>
        <v>0</v>
      </c>
      <c r="T96" s="25">
        <f t="shared" si="32"/>
        <v>3.4114280399597861E-3</v>
      </c>
      <c r="U96" s="25">
        <f t="shared" si="32"/>
        <v>2.1490649988734718E-3</v>
      </c>
      <c r="V96" s="25">
        <f t="shared" si="32"/>
        <v>2.4068019819315461E-3</v>
      </c>
      <c r="W96" s="25">
        <f t="shared" si="32"/>
        <v>1.353826114836491E-3</v>
      </c>
      <c r="X96" s="25">
        <f t="shared" si="32"/>
        <v>0</v>
      </c>
      <c r="Y96" s="25">
        <f t="shared" si="32"/>
        <v>5.6128925026462182E-4</v>
      </c>
      <c r="Z96" s="25"/>
      <c r="AA96" s="1">
        <f>SUM(K96:Z96)^(1/$H$95)</f>
        <v>0.246313326819561</v>
      </c>
      <c r="AB96" s="1">
        <v>2</v>
      </c>
      <c r="AC96" s="1">
        <f t="shared" ref="AC96:AC99" si="33">AA96</f>
        <v>0.246313326819561</v>
      </c>
    </row>
    <row r="97" spans="7:29" x14ac:dyDescent="0.25">
      <c r="G97" s="35"/>
      <c r="H97" s="36"/>
      <c r="I97" s="11" t="s">
        <v>55</v>
      </c>
      <c r="J97" s="11" t="s">
        <v>50</v>
      </c>
      <c r="K97" s="25">
        <f t="shared" ref="K97:Y97" si="34">K90^$H$95</f>
        <v>1.0914013151180309E-6</v>
      </c>
      <c r="L97" s="25">
        <f t="shared" si="34"/>
        <v>9.3369016669766648E-5</v>
      </c>
      <c r="M97" s="25">
        <f t="shared" si="34"/>
        <v>0</v>
      </c>
      <c r="N97" s="25">
        <f t="shared" si="34"/>
        <v>0</v>
      </c>
      <c r="O97" s="25">
        <f t="shared" si="34"/>
        <v>0</v>
      </c>
      <c r="P97" s="25">
        <f t="shared" si="34"/>
        <v>0</v>
      </c>
      <c r="Q97" s="25">
        <f t="shared" si="34"/>
        <v>0</v>
      </c>
      <c r="R97" s="25">
        <f t="shared" si="34"/>
        <v>0</v>
      </c>
      <c r="S97" s="25">
        <f t="shared" si="34"/>
        <v>1.1539715621296522E-4</v>
      </c>
      <c r="T97" s="25">
        <f t="shared" si="34"/>
        <v>7.6757130899094972E-3</v>
      </c>
      <c r="U97" s="25">
        <f t="shared" si="34"/>
        <v>4.8353962474652979E-3</v>
      </c>
      <c r="V97" s="25">
        <f t="shared" si="34"/>
        <v>5.4153044593459624E-3</v>
      </c>
      <c r="W97" s="25">
        <f t="shared" si="34"/>
        <v>1.353826114836491E-3</v>
      </c>
      <c r="X97" s="25">
        <f t="shared" si="34"/>
        <v>0</v>
      </c>
      <c r="Y97" s="25">
        <f t="shared" si="34"/>
        <v>1.1841203027775504E-5</v>
      </c>
      <c r="Z97" s="25"/>
      <c r="AA97" s="1">
        <f>SUM(K97:Z97)^(1/$H$95)</f>
        <v>0.1396493418845319</v>
      </c>
      <c r="AB97" s="1">
        <v>4</v>
      </c>
      <c r="AC97" s="1">
        <f t="shared" si="33"/>
        <v>0.1396493418845319</v>
      </c>
    </row>
    <row r="98" spans="7:29" x14ac:dyDescent="0.25">
      <c r="G98" s="35"/>
      <c r="H98" s="36"/>
      <c r="I98" s="11" t="s">
        <v>56</v>
      </c>
      <c r="J98" s="11" t="s">
        <v>51</v>
      </c>
      <c r="K98" s="25">
        <f t="shared" ref="K98:Y98" si="35">K91^$H$95</f>
        <v>9.8226118360622204E-6</v>
      </c>
      <c r="L98" s="25">
        <f t="shared" si="35"/>
        <v>4.3656052604720862E-4</v>
      </c>
      <c r="M98" s="25">
        <f t="shared" si="35"/>
        <v>4.7974756982669759E-4</v>
      </c>
      <c r="N98" s="25">
        <f t="shared" si="35"/>
        <v>5.8578546774504144E-3</v>
      </c>
      <c r="O98" s="25">
        <f t="shared" si="35"/>
        <v>3.8227163828553463E-3</v>
      </c>
      <c r="P98" s="25">
        <f t="shared" si="35"/>
        <v>2.6969706700092325E-3</v>
      </c>
      <c r="Q98" s="25">
        <f t="shared" si="35"/>
        <v>5.7916203534300699E-3</v>
      </c>
      <c r="R98" s="25">
        <f t="shared" si="35"/>
        <v>9.1970832681759717E-4</v>
      </c>
      <c r="S98" s="25">
        <f t="shared" si="35"/>
        <v>1.1539715621296522E-4</v>
      </c>
      <c r="T98" s="25">
        <f t="shared" si="35"/>
        <v>3.4114280399597861E-3</v>
      </c>
      <c r="U98" s="25">
        <f t="shared" si="35"/>
        <v>2.1490649988734718E-3</v>
      </c>
      <c r="V98" s="25">
        <f t="shared" si="35"/>
        <v>6.0170049548288122E-4</v>
      </c>
      <c r="W98" s="25">
        <f t="shared" si="35"/>
        <v>6.0170049548288317E-4</v>
      </c>
      <c r="X98" s="25">
        <f t="shared" si="35"/>
        <v>5.1517133557385327E-6</v>
      </c>
      <c r="Y98" s="25">
        <f t="shared" si="35"/>
        <v>0</v>
      </c>
      <c r="Z98" s="25"/>
      <c r="AA98" s="1">
        <f>SUM(K98:Z98)^(1/$H$95)</f>
        <v>0.16401049971767159</v>
      </c>
      <c r="AB98" s="1">
        <v>3</v>
      </c>
      <c r="AC98" s="1">
        <f t="shared" si="33"/>
        <v>0.16401049971767159</v>
      </c>
    </row>
    <row r="99" spans="7:29" x14ac:dyDescent="0.25">
      <c r="G99" s="35"/>
      <c r="H99" s="36"/>
      <c r="I99" s="11" t="s">
        <v>57</v>
      </c>
      <c r="J99" s="11" t="s">
        <v>52</v>
      </c>
      <c r="K99" s="25">
        <f t="shared" ref="K99:Y99" si="36">K92^$H$95</f>
        <v>0</v>
      </c>
      <c r="L99" s="25">
        <f t="shared" si="36"/>
        <v>1.6497915802809278E-4</v>
      </c>
      <c r="M99" s="25">
        <f t="shared" si="36"/>
        <v>0</v>
      </c>
      <c r="N99" s="25">
        <f t="shared" si="36"/>
        <v>0</v>
      </c>
      <c r="O99" s="25">
        <f t="shared" si="36"/>
        <v>3.8227163828553463E-3</v>
      </c>
      <c r="P99" s="25">
        <f t="shared" si="36"/>
        <v>0</v>
      </c>
      <c r="Q99" s="25">
        <f t="shared" si="36"/>
        <v>1.4479050883575047E-3</v>
      </c>
      <c r="R99" s="25">
        <f t="shared" si="36"/>
        <v>9.1970832681759717E-4</v>
      </c>
      <c r="S99" s="25">
        <f t="shared" si="36"/>
        <v>4.6158862485186505E-4</v>
      </c>
      <c r="T99" s="25">
        <f t="shared" si="36"/>
        <v>0</v>
      </c>
      <c r="U99" s="25">
        <f t="shared" si="36"/>
        <v>0</v>
      </c>
      <c r="V99" s="25">
        <f t="shared" si="36"/>
        <v>0</v>
      </c>
      <c r="W99" s="25">
        <f t="shared" si="36"/>
        <v>0</v>
      </c>
      <c r="X99" s="25">
        <f t="shared" si="36"/>
        <v>3.334209839097201E-4</v>
      </c>
      <c r="Y99" s="25">
        <f t="shared" si="36"/>
        <v>3.0007888551874819E-3</v>
      </c>
      <c r="Z99" s="25"/>
      <c r="AA99" s="1">
        <f>SUM(K99:Z99)^(1/$H$95)</f>
        <v>0.10075270428136214</v>
      </c>
      <c r="AB99" s="1">
        <v>5</v>
      </c>
      <c r="AC99" s="1">
        <f t="shared" si="33"/>
        <v>0.10075270428136214</v>
      </c>
    </row>
    <row r="100" spans="7:29" x14ac:dyDescent="0.25">
      <c r="G100" s="24"/>
      <c r="H100" s="24"/>
    </row>
    <row r="101" spans="7:29" x14ac:dyDescent="0.25">
      <c r="G101" s="24"/>
      <c r="H101" s="24"/>
    </row>
    <row r="102" spans="7:29" x14ac:dyDescent="0.25">
      <c r="G102" s="24"/>
      <c r="H102" s="24"/>
    </row>
    <row r="103" spans="7:29" x14ac:dyDescent="0.25">
      <c r="G103" s="24"/>
      <c r="H103" s="24"/>
    </row>
  </sheetData>
  <mergeCells count="19">
    <mergeCell ref="AI10:AJ10"/>
    <mergeCell ref="A1:G1"/>
    <mergeCell ref="AC10:AD10"/>
    <mergeCell ref="G81:G85"/>
    <mergeCell ref="H81:H85"/>
    <mergeCell ref="I62:Y62"/>
    <mergeCell ref="I54:Y54"/>
    <mergeCell ref="I53:Y53"/>
    <mergeCell ref="H70:I70"/>
    <mergeCell ref="H71:I71"/>
    <mergeCell ref="I80:Y80"/>
    <mergeCell ref="I73:Y73"/>
    <mergeCell ref="I69:Y69"/>
    <mergeCell ref="G95:G99"/>
    <mergeCell ref="H95:H99"/>
    <mergeCell ref="AF10:AG10"/>
    <mergeCell ref="I94:Y94"/>
    <mergeCell ref="I87:Y87"/>
    <mergeCell ref="AD86:AE86"/>
  </mergeCells>
  <conditionalFormatting sqref="AL12">
    <cfRule type="containsText" dxfId="29" priority="11" operator="containsText" text="TRUE">
      <formula>NOT(ISERROR(SEARCH("TRUE",AL12)))</formula>
    </cfRule>
  </conditionalFormatting>
  <conditionalFormatting sqref="AL16">
    <cfRule type="containsText" dxfId="28" priority="10" operator="containsText" text="TRUE">
      <formula>NOT(ISERROR(SEARCH("TRUE",AL16)))</formula>
    </cfRule>
  </conditionalFormatting>
  <conditionalFormatting sqref="AL21">
    <cfRule type="containsText" dxfId="27" priority="9" operator="containsText" text="TRUE">
      <formula>NOT(ISERROR(SEARCH("TRUE",AL21)))</formula>
    </cfRule>
  </conditionalFormatting>
  <conditionalFormatting sqref="AL25">
    <cfRule type="containsText" dxfId="26" priority="8" operator="containsText" text="TRUE">
      <formula>NOT(ISERROR(SEARCH("TRUE",AL25)))</formula>
    </cfRule>
  </conditionalFormatting>
  <conditionalFormatting sqref="Z4">
    <cfRule type="cellIs" dxfId="25" priority="7" operator="equal">
      <formula>1</formula>
    </cfRule>
  </conditionalFormatting>
  <conditionalFormatting sqref="AE88:AE9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6">
    <cfRule type="containsText" dxfId="24" priority="4" operator="containsText" text="ACCEPTED">
      <formula>NOT(ISERROR(SEARCH("ACCEPTED",X16)))</formula>
    </cfRule>
    <cfRule type="containsText" dxfId="23" priority="5" operator="containsText" text="&quot;ACCEPTED&quot;">
      <formula>NOT(ISERROR(SEARCH("""ACCEPTED""",X16)))</formula>
    </cfRule>
  </conditionalFormatting>
  <conditionalFormatting sqref="X27 X31 X36 X41 X46 X50">
    <cfRule type="containsText" dxfId="22" priority="3" operator="containsText" text="ACCEPTED">
      <formula>NOT(ISERROR(SEARCH("ACCEPTED",X27)))</formula>
    </cfRule>
  </conditionalFormatting>
  <conditionalFormatting sqref="X22">
    <cfRule type="containsText" dxfId="21" priority="1" operator="containsText" text="ACCEPTED">
      <formula>NOT(ISERROR(SEARCH("ACCEPTED",X22)))</formula>
    </cfRule>
    <cfRule type="containsText" dxfId="20" priority="2" operator="containsText" text="&quot;ACCEPTED&quot;">
      <formula>NOT(ISERROR(SEARCH("""ACCEPTED""",X22)))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zoomScale="85" zoomScaleNormal="85" workbookViewId="0">
      <selection sqref="A1:G1"/>
    </sheetView>
  </sheetViews>
  <sheetFormatPr defaultRowHeight="15" x14ac:dyDescent="0.25"/>
  <cols>
    <col min="2" max="2" width="24.140625" customWidth="1"/>
    <col min="8" max="8" width="12.5703125" customWidth="1"/>
    <col min="11" max="14" width="12.42578125" bestFit="1" customWidth="1"/>
    <col min="15" max="15" width="14.28515625" bestFit="1" customWidth="1"/>
    <col min="16" max="16" width="17.140625" bestFit="1" customWidth="1"/>
    <col min="17" max="17" width="12.42578125" bestFit="1" customWidth="1"/>
    <col min="18" max="21" width="14.28515625" bestFit="1" customWidth="1"/>
    <col min="22" max="23" width="12.42578125" bestFit="1" customWidth="1"/>
    <col min="24" max="24" width="13.42578125" bestFit="1" customWidth="1"/>
    <col min="25" max="25" width="12.42578125" bestFit="1" customWidth="1"/>
    <col min="26" max="26" width="11.28515625" bestFit="1" customWidth="1"/>
    <col min="28" max="28" width="8.140625" customWidth="1"/>
    <col min="29" max="29" width="16.28515625" customWidth="1"/>
    <col min="30" max="30" width="17.5703125" customWidth="1"/>
    <col min="31" max="31" width="7.42578125" bestFit="1" customWidth="1"/>
    <col min="32" max="32" width="16" bestFit="1" customWidth="1"/>
    <col min="33" max="33" width="17.5703125" bestFit="1" customWidth="1"/>
    <col min="34" max="34" width="8.140625" bestFit="1" customWidth="1"/>
    <col min="35" max="35" width="16" bestFit="1" customWidth="1"/>
    <col min="36" max="36" width="17.5703125" bestFit="1" customWidth="1"/>
    <col min="37" max="37" width="11.28515625" bestFit="1" customWidth="1"/>
    <col min="38" max="38" width="8.42578125" bestFit="1" customWidth="1"/>
  </cols>
  <sheetData>
    <row r="1" spans="1:39" ht="15.75" x14ac:dyDescent="0.25">
      <c r="A1" s="41" t="s">
        <v>0</v>
      </c>
      <c r="B1" s="41"/>
      <c r="C1" s="41"/>
      <c r="D1" s="41"/>
      <c r="E1" s="41"/>
      <c r="F1" s="41"/>
      <c r="G1" s="4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6" t="s">
        <v>38</v>
      </c>
      <c r="Y2" s="6" t="s">
        <v>38</v>
      </c>
      <c r="Z2" s="6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5.75" x14ac:dyDescent="0.25">
      <c r="A3" s="7" t="s">
        <v>1</v>
      </c>
      <c r="B3" s="7"/>
      <c r="C3" s="1" t="s">
        <v>2</v>
      </c>
      <c r="D3" s="1" t="s">
        <v>3</v>
      </c>
      <c r="E3" s="1" t="s">
        <v>4</v>
      </c>
      <c r="F3" s="1" t="s">
        <v>5</v>
      </c>
      <c r="G3" s="1"/>
      <c r="H3" s="1"/>
      <c r="I3" s="1"/>
      <c r="J3" s="1"/>
      <c r="K3" s="34" t="s">
        <v>25</v>
      </c>
      <c r="L3" s="34" t="s">
        <v>26</v>
      </c>
      <c r="M3" s="34" t="s">
        <v>9</v>
      </c>
      <c r="N3" s="34" t="s">
        <v>11</v>
      </c>
      <c r="O3" s="34" t="s">
        <v>17</v>
      </c>
      <c r="P3" s="34" t="s">
        <v>18</v>
      </c>
      <c r="Q3" s="34" t="s">
        <v>27</v>
      </c>
      <c r="R3" s="34" t="s">
        <v>28</v>
      </c>
      <c r="S3" s="34" t="s">
        <v>29</v>
      </c>
      <c r="T3" s="34" t="s">
        <v>8</v>
      </c>
      <c r="U3" s="34" t="s">
        <v>10</v>
      </c>
      <c r="V3" s="34" t="s">
        <v>30</v>
      </c>
      <c r="W3" s="34" t="s">
        <v>31</v>
      </c>
      <c r="X3" s="34" t="s">
        <v>32</v>
      </c>
      <c r="Y3" s="34" t="s">
        <v>33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5.75" x14ac:dyDescent="0.25">
      <c r="A4" s="1"/>
      <c r="B4" s="1"/>
      <c r="C4" s="1"/>
      <c r="D4" s="1"/>
      <c r="E4" s="1"/>
      <c r="F4" s="1"/>
      <c r="G4" s="1"/>
      <c r="H4" s="1"/>
      <c r="I4" s="1"/>
      <c r="J4" s="34" t="s">
        <v>60</v>
      </c>
      <c r="K4" s="16">
        <f>AJ12</f>
        <v>1.1922978237451485E-2</v>
      </c>
      <c r="L4" s="16">
        <f>AJ13</f>
        <v>2.3845956474902966E-2</v>
      </c>
      <c r="M4" s="16">
        <f>AG14</f>
        <v>8.5169466885259948E-2</v>
      </c>
      <c r="N4" s="16">
        <f>AG15</f>
        <v>0.13519810132923238</v>
      </c>
      <c r="O4" s="16">
        <f>AG16</f>
        <v>5.176941836218129E-2</v>
      </c>
      <c r="P4" s="16">
        <f>AG17</f>
        <v>0.19072016791256788</v>
      </c>
      <c r="Q4" s="16">
        <f>AJ18</f>
        <v>6.9973338406254443E-2</v>
      </c>
      <c r="R4" s="16">
        <f>AJ19</f>
        <v>5.1556796550732899E-2</v>
      </c>
      <c r="S4" s="16">
        <f>AJ20</f>
        <v>1.8993686246189405E-2</v>
      </c>
      <c r="T4" s="16">
        <f>AG21</f>
        <v>9.2828017395317403E-2</v>
      </c>
      <c r="U4" s="16">
        <f>AG22</f>
        <v>7.3677646232724589E-2</v>
      </c>
      <c r="V4" s="16">
        <f>AJ23</f>
        <v>5.8477986568183933E-2</v>
      </c>
      <c r="W4" s="16">
        <f>AJ24</f>
        <v>5.8477986568183933E-2</v>
      </c>
      <c r="X4" s="16">
        <f>AJ25</f>
        <v>3.8694226415408733E-2</v>
      </c>
      <c r="Y4" s="16">
        <f>AJ26</f>
        <v>3.8694226415408733E-2</v>
      </c>
      <c r="Z4" s="13">
        <f>SUM(K4:Y4)</f>
        <v>0.99999999999999989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5.75" x14ac:dyDescent="0.25">
      <c r="A5" s="7" t="s">
        <v>6</v>
      </c>
      <c r="B5" s="7"/>
      <c r="C5" s="1" t="s">
        <v>7</v>
      </c>
      <c r="D5" s="1" t="s">
        <v>17</v>
      </c>
      <c r="E5" s="1" t="s">
        <v>8</v>
      </c>
      <c r="F5" s="1" t="s">
        <v>21</v>
      </c>
      <c r="G5" s="1"/>
      <c r="H5" s="1"/>
      <c r="I5" s="11" t="s">
        <v>53</v>
      </c>
      <c r="J5" s="11" t="s">
        <v>48</v>
      </c>
      <c r="K5" s="32">
        <v>4.5</v>
      </c>
      <c r="L5" s="32">
        <v>4</v>
      </c>
      <c r="M5" s="2">
        <v>4.4000000000000004</v>
      </c>
      <c r="N5" s="2">
        <v>4.3</v>
      </c>
      <c r="O5" s="2">
        <v>4.4000000000000004</v>
      </c>
      <c r="P5" s="2">
        <v>4.5999999999999996</v>
      </c>
      <c r="Q5" s="2">
        <v>4.5</v>
      </c>
      <c r="R5" s="2">
        <v>4.4000000000000004</v>
      </c>
      <c r="S5" s="2">
        <v>4.2</v>
      </c>
      <c r="T5" s="2">
        <v>4.3</v>
      </c>
      <c r="U5" s="2">
        <v>4.4000000000000004</v>
      </c>
      <c r="V5" s="2">
        <v>4.3</v>
      </c>
      <c r="W5" s="2">
        <v>4.3</v>
      </c>
      <c r="X5" s="19">
        <v>2880</v>
      </c>
      <c r="Y5" s="19">
        <v>6062.13</v>
      </c>
      <c r="Z5" s="2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5.75" x14ac:dyDescent="0.25">
      <c r="A6" s="1"/>
      <c r="B6" s="1"/>
      <c r="C6" s="1" t="s">
        <v>9</v>
      </c>
      <c r="D6" s="1" t="s">
        <v>18</v>
      </c>
      <c r="E6" s="1" t="s">
        <v>10</v>
      </c>
      <c r="F6" s="1" t="s">
        <v>22</v>
      </c>
      <c r="G6" s="1"/>
      <c r="H6" s="1"/>
      <c r="I6" s="11" t="s">
        <v>54</v>
      </c>
      <c r="J6" s="11" t="s">
        <v>49</v>
      </c>
      <c r="K6" s="32">
        <v>4.3</v>
      </c>
      <c r="L6" s="32">
        <v>4.217869846728501</v>
      </c>
      <c r="M6" s="2">
        <v>4.4000000000000004</v>
      </c>
      <c r="N6" s="2">
        <v>4.3</v>
      </c>
      <c r="O6" s="2">
        <v>4.4000000000000004</v>
      </c>
      <c r="P6" s="2">
        <v>4.5</v>
      </c>
      <c r="Q6" s="2">
        <v>4.4000000000000004</v>
      </c>
      <c r="R6" s="2">
        <v>4.5</v>
      </c>
      <c r="S6" s="2">
        <v>4.2</v>
      </c>
      <c r="T6" s="2">
        <v>4.4000000000000004</v>
      </c>
      <c r="U6" s="2">
        <v>4.5</v>
      </c>
      <c r="V6" s="2">
        <v>4.4000000000000004</v>
      </c>
      <c r="W6" s="2">
        <v>4.4000000000000004</v>
      </c>
      <c r="X6" s="19">
        <v>2880</v>
      </c>
      <c r="Y6" s="19">
        <v>5687.45</v>
      </c>
      <c r="Z6" s="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.75" x14ac:dyDescent="0.25">
      <c r="A7" s="1"/>
      <c r="B7" s="1"/>
      <c r="C7" s="1" t="s">
        <v>11</v>
      </c>
      <c r="D7" s="1" t="s">
        <v>19</v>
      </c>
      <c r="E7" s="1" t="s">
        <v>20</v>
      </c>
      <c r="F7" s="1"/>
      <c r="G7" s="1"/>
      <c r="H7" s="1"/>
      <c r="I7" s="11" t="s">
        <v>55</v>
      </c>
      <c r="J7" s="11" t="s">
        <v>50</v>
      </c>
      <c r="K7" s="32">
        <v>4.2</v>
      </c>
      <c r="L7" s="32">
        <v>4.1811125990044768</v>
      </c>
      <c r="M7" s="2">
        <v>4.2</v>
      </c>
      <c r="N7" s="2">
        <v>4</v>
      </c>
      <c r="O7" s="2">
        <v>4.2</v>
      </c>
      <c r="P7" s="2">
        <v>4.3</v>
      </c>
      <c r="Q7" s="2">
        <v>4.2</v>
      </c>
      <c r="R7" s="2">
        <v>4.0999999999999996</v>
      </c>
      <c r="S7" s="2">
        <v>4.3</v>
      </c>
      <c r="T7" s="2">
        <v>4.5</v>
      </c>
      <c r="U7" s="2">
        <v>4.5999999999999996</v>
      </c>
      <c r="V7" s="2">
        <v>4.5</v>
      </c>
      <c r="W7" s="2">
        <v>4.4000000000000004</v>
      </c>
      <c r="X7" s="19">
        <v>2880</v>
      </c>
      <c r="Y7" s="19">
        <v>6683.64</v>
      </c>
      <c r="Z7" s="2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.75" x14ac:dyDescent="0.25">
      <c r="A8" s="1"/>
      <c r="B8" s="1"/>
      <c r="C8" s="1"/>
      <c r="D8" s="1"/>
      <c r="E8" s="1"/>
      <c r="F8" s="1"/>
      <c r="G8" s="1"/>
      <c r="H8" s="1"/>
      <c r="I8" s="11" t="s">
        <v>56</v>
      </c>
      <c r="J8" s="11" t="s">
        <v>51</v>
      </c>
      <c r="K8" s="32">
        <v>4.4000000000000004</v>
      </c>
      <c r="L8" s="32">
        <v>4.3916241834635921</v>
      </c>
      <c r="M8" s="2">
        <v>4.3</v>
      </c>
      <c r="N8" s="2">
        <v>4.2</v>
      </c>
      <c r="O8" s="2">
        <v>4.3</v>
      </c>
      <c r="P8" s="2">
        <v>4.4000000000000004</v>
      </c>
      <c r="Q8" s="2">
        <v>4.4000000000000004</v>
      </c>
      <c r="R8" s="2">
        <v>4.3</v>
      </c>
      <c r="S8" s="2">
        <v>4.3</v>
      </c>
      <c r="T8" s="2">
        <v>4.4000000000000004</v>
      </c>
      <c r="U8" s="2">
        <v>4.5</v>
      </c>
      <c r="V8" s="2">
        <v>4.3</v>
      </c>
      <c r="W8" s="2">
        <v>4.3</v>
      </c>
      <c r="X8" s="19">
        <v>2712.96</v>
      </c>
      <c r="Y8" s="19">
        <v>6852.92</v>
      </c>
      <c r="Z8" s="2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5.75" x14ac:dyDescent="0.25">
      <c r="A9" s="7" t="s">
        <v>24</v>
      </c>
      <c r="B9" s="7"/>
      <c r="C9" s="1" t="s">
        <v>25</v>
      </c>
      <c r="D9" s="1" t="s">
        <v>27</v>
      </c>
      <c r="E9" s="1" t="s">
        <v>30</v>
      </c>
      <c r="F9" s="1" t="s">
        <v>32</v>
      </c>
      <c r="G9" s="1"/>
      <c r="H9" s="1"/>
      <c r="I9" s="11" t="s">
        <v>57</v>
      </c>
      <c r="J9" s="11" t="s">
        <v>52</v>
      </c>
      <c r="K9" s="32">
        <v>4.0999999999999996</v>
      </c>
      <c r="L9" s="32">
        <v>4.240747514302031</v>
      </c>
      <c r="M9" s="2">
        <v>4.2</v>
      </c>
      <c r="N9" s="2">
        <v>4</v>
      </c>
      <c r="O9" s="2">
        <v>4.3</v>
      </c>
      <c r="P9" s="2">
        <v>4.3</v>
      </c>
      <c r="Q9" s="2">
        <v>4.3</v>
      </c>
      <c r="R9" s="2">
        <v>4.3</v>
      </c>
      <c r="S9" s="2">
        <v>4.4000000000000004</v>
      </c>
      <c r="T9" s="2">
        <v>4.2</v>
      </c>
      <c r="U9" s="2">
        <v>4.3</v>
      </c>
      <c r="V9" s="2">
        <v>4.2</v>
      </c>
      <c r="W9" s="2">
        <v>4.0999999999999996</v>
      </c>
      <c r="X9" s="19">
        <v>1536.18</v>
      </c>
      <c r="Y9" s="19">
        <v>4158.1267200000002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5.75" x14ac:dyDescent="0.25">
      <c r="A10" s="1"/>
      <c r="B10" s="1"/>
      <c r="C10" s="1" t="s">
        <v>26</v>
      </c>
      <c r="D10" s="1" t="s">
        <v>28</v>
      </c>
      <c r="E10" s="1" t="s">
        <v>31</v>
      </c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3"/>
      <c r="Z10" s="1"/>
      <c r="AA10" s="1"/>
      <c r="AB10" s="1"/>
      <c r="AC10" s="37" t="s">
        <v>58</v>
      </c>
      <c r="AD10" s="37"/>
      <c r="AE10" s="1"/>
      <c r="AF10" s="37" t="s">
        <v>59</v>
      </c>
      <c r="AG10" s="37"/>
      <c r="AH10" s="1"/>
      <c r="AI10" s="37" t="s">
        <v>61</v>
      </c>
      <c r="AJ10" s="37"/>
      <c r="AK10" s="1"/>
      <c r="AL10" s="1"/>
      <c r="AM10" s="1"/>
    </row>
    <row r="11" spans="1:39" ht="15.75" x14ac:dyDescent="0.25">
      <c r="A11" s="1"/>
      <c r="B11" s="1"/>
      <c r="C11" s="1"/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4" t="s">
        <v>98</v>
      </c>
      <c r="AD11" s="34" t="s">
        <v>99</v>
      </c>
      <c r="AE11" s="1"/>
      <c r="AF11" s="34" t="s">
        <v>98</v>
      </c>
      <c r="AG11" s="34" t="s">
        <v>99</v>
      </c>
      <c r="AH11" s="1"/>
      <c r="AI11" s="34" t="s">
        <v>98</v>
      </c>
      <c r="AJ11" s="34" t="s">
        <v>99</v>
      </c>
      <c r="AK11" s="34" t="s">
        <v>77</v>
      </c>
      <c r="AL11" s="1"/>
      <c r="AM11" s="1"/>
    </row>
    <row r="12" spans="1:39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2</v>
      </c>
      <c r="AC12" s="12">
        <f>P16</f>
        <v>0.25613650292684675</v>
      </c>
      <c r="AD12" s="12">
        <f>AC12</f>
        <v>0.25613650292684675</v>
      </c>
      <c r="AE12" s="1" t="s">
        <v>7</v>
      </c>
      <c r="AF12" s="12">
        <f>P22</f>
        <v>0.13964793890611582</v>
      </c>
      <c r="AG12" s="12">
        <f>AF12*AD12</f>
        <v>3.5768934712354448E-2</v>
      </c>
      <c r="AH12" s="1" t="s">
        <v>25</v>
      </c>
      <c r="AI12" s="12">
        <f>P27</f>
        <v>0.33333333333333337</v>
      </c>
      <c r="AJ12" s="12">
        <f>AI12*AG12</f>
        <v>1.1922978237451485E-2</v>
      </c>
      <c r="AK12" s="13">
        <f>SUM(AJ12:AJ13,AG14,AG15)</f>
        <v>0.25613650292684675</v>
      </c>
      <c r="AL12" s="34" t="str">
        <f>IF(AK12=AD12,"TRUE","FALSE")</f>
        <v>TRUE</v>
      </c>
      <c r="AM12" s="1"/>
    </row>
    <row r="13" spans="1:39" ht="15.75" x14ac:dyDescent="0.25">
      <c r="A13" s="7" t="s">
        <v>12</v>
      </c>
      <c r="B13" s="7"/>
      <c r="C13" s="2" t="s">
        <v>13</v>
      </c>
      <c r="D13" s="2" t="s">
        <v>14</v>
      </c>
      <c r="E13" s="2" t="s">
        <v>15</v>
      </c>
      <c r="F13" s="2" t="s">
        <v>16</v>
      </c>
      <c r="G13" s="2" t="s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26</v>
      </c>
      <c r="AI13" s="12">
        <f>P28</f>
        <v>0.66666666666666663</v>
      </c>
      <c r="AJ13" s="12">
        <f>AI13*AG12</f>
        <v>2.3845956474902966E-2</v>
      </c>
      <c r="AK13" s="12"/>
      <c r="AL13" s="1"/>
      <c r="AM13" s="1"/>
    </row>
    <row r="14" spans="1:39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9"/>
      <c r="AB14" s="1"/>
      <c r="AC14" s="1"/>
      <c r="AD14" s="1"/>
      <c r="AE14" s="1" t="s">
        <v>9</v>
      </c>
      <c r="AF14" s="12">
        <f>P23</f>
        <v>0.33251592768713861</v>
      </c>
      <c r="AG14" s="12">
        <f>AF14*AD12</f>
        <v>8.5169466885259948E-2</v>
      </c>
      <c r="AH14" s="1"/>
      <c r="AI14" s="1"/>
      <c r="AJ14" s="1"/>
      <c r="AK14" s="1"/>
      <c r="AL14" s="1"/>
      <c r="AM14" s="1"/>
    </row>
    <row r="15" spans="1:39" ht="15.75" x14ac:dyDescent="0.25">
      <c r="A15" s="34" t="s">
        <v>34</v>
      </c>
      <c r="B15" s="34" t="s">
        <v>35</v>
      </c>
      <c r="C15" s="34" t="s">
        <v>36</v>
      </c>
      <c r="D15" s="1"/>
      <c r="E15" s="1"/>
      <c r="F15" s="1"/>
      <c r="G15" s="1"/>
      <c r="H15" s="1"/>
      <c r="I15" s="1"/>
      <c r="J15" s="4" t="s">
        <v>39</v>
      </c>
      <c r="K15" s="34" t="str">
        <f t="array" ref="K15:N15">TRANSPOSE(J16:J19)</f>
        <v>C1</v>
      </c>
      <c r="L15" s="34" t="str">
        <v>C2</v>
      </c>
      <c r="M15" s="34" t="str">
        <v>C3</v>
      </c>
      <c r="N15" s="34" t="str">
        <v>C4</v>
      </c>
      <c r="O15" s="34" t="s">
        <v>40</v>
      </c>
      <c r="P15" s="34" t="s">
        <v>41</v>
      </c>
      <c r="Q15" s="1"/>
      <c r="R15" s="34" t="s">
        <v>42</v>
      </c>
      <c r="S15" s="34" t="s">
        <v>43</v>
      </c>
      <c r="T15" s="34" t="s">
        <v>44</v>
      </c>
      <c r="U15" s="34" t="s">
        <v>45</v>
      </c>
      <c r="V15" s="34" t="s">
        <v>76</v>
      </c>
      <c r="W15" s="34" t="s">
        <v>46</v>
      </c>
      <c r="X15" s="34" t="s">
        <v>47</v>
      </c>
      <c r="Y15" s="1"/>
      <c r="Z15" s="1"/>
      <c r="AA15" s="19"/>
      <c r="AB15" s="1"/>
      <c r="AC15" s="1"/>
      <c r="AD15" s="1"/>
      <c r="AE15" s="1" t="s">
        <v>11</v>
      </c>
      <c r="AF15" s="12">
        <f>P24</f>
        <v>0.52783613340674562</v>
      </c>
      <c r="AG15" s="12">
        <f>AF15*AD12</f>
        <v>0.13519810132923238</v>
      </c>
      <c r="AH15" s="1"/>
      <c r="AI15" s="1"/>
      <c r="AJ15" s="1"/>
      <c r="AK15" s="1"/>
      <c r="AL15" s="1"/>
      <c r="AM15" s="1"/>
    </row>
    <row r="16" spans="1:39" ht="15.75" x14ac:dyDescent="0.25">
      <c r="A16" s="2" t="str">
        <f t="array" ref="A16:A30">TRANSPOSE(K3:Y3)</f>
        <v>C1.1.1</v>
      </c>
      <c r="B16" s="14" t="s">
        <v>63</v>
      </c>
      <c r="C16" s="2" t="s">
        <v>37</v>
      </c>
      <c r="D16" s="1"/>
      <c r="E16" s="1"/>
      <c r="F16" s="1"/>
      <c r="G16" s="1"/>
      <c r="H16" s="1"/>
      <c r="I16" s="1"/>
      <c r="J16" s="34" t="s">
        <v>2</v>
      </c>
      <c r="K16" s="9">
        <v>1</v>
      </c>
      <c r="L16" s="5">
        <f>1/K17</f>
        <v>1</v>
      </c>
      <c r="M16" s="5">
        <f>1/K18</f>
        <v>0.5</v>
      </c>
      <c r="N16" s="1">
        <v>4</v>
      </c>
      <c r="O16" s="1">
        <f>GEOMEAN(K16:N16)</f>
        <v>1.189207115002721</v>
      </c>
      <c r="P16" s="8">
        <f t="array" ref="P16:P19">O16:O19/SUM(O16:O19)</f>
        <v>0.25613650292684675</v>
      </c>
      <c r="Q16" s="1"/>
      <c r="R16" s="1">
        <f t="array" ref="R16:R19">MMULT($K$16:$N$19,P16:P19)</f>
        <v>1.0904345401102473</v>
      </c>
      <c r="S16" s="1">
        <f t="array" ref="S16:S19">R16:R19/P16:P19</f>
        <v>4.2572399000140884</v>
      </c>
      <c r="T16" s="1">
        <f>AVERAGE(S16:S19)</f>
        <v>4.1891188018976395</v>
      </c>
      <c r="U16" s="1">
        <f>(T16-4)/(4-1)</f>
        <v>6.3039600632546502E-2</v>
      </c>
      <c r="V16" s="1">
        <v>0.89</v>
      </c>
      <c r="W16" s="8">
        <f>U16/V16</f>
        <v>7.0831011946681469E-2</v>
      </c>
      <c r="X16" s="34" t="str">
        <f>IF(W16&lt;=0.1,"ACCEPTED","DENIED")</f>
        <v>ACCEPTED</v>
      </c>
      <c r="Y16" s="1"/>
      <c r="Z16" s="1"/>
      <c r="AA16" s="19"/>
      <c r="AB16" s="1" t="s">
        <v>3</v>
      </c>
      <c r="AC16" s="12">
        <f>P17</f>
        <v>0.38301340747792595</v>
      </c>
      <c r="AD16" s="12">
        <f>AC16</f>
        <v>0.38301340747792595</v>
      </c>
      <c r="AE16" s="1" t="s">
        <v>17</v>
      </c>
      <c r="AF16" s="12">
        <f>P31</f>
        <v>0.13516346256146372</v>
      </c>
      <c r="AG16" s="12">
        <f>AF16*AD16</f>
        <v>5.176941836218129E-2</v>
      </c>
      <c r="AH16" s="1"/>
      <c r="AI16" s="1"/>
      <c r="AJ16" s="1"/>
      <c r="AK16" s="13">
        <f>SUM(AJ18:AJ20,AG17,AG16)</f>
        <v>0.38301340747792589</v>
      </c>
      <c r="AL16" s="34" t="str">
        <f>IF(AK16=AD16,"TRUE","FALSE")</f>
        <v>TRUE</v>
      </c>
      <c r="AM16" s="1"/>
    </row>
    <row r="17" spans="1:39" ht="15.75" x14ac:dyDescent="0.25">
      <c r="A17" s="2" t="str">
        <v>C1.1.2</v>
      </c>
      <c r="B17" s="2" t="s">
        <v>64</v>
      </c>
      <c r="C17" s="2" t="s">
        <v>37</v>
      </c>
      <c r="D17" s="1"/>
      <c r="E17" s="1"/>
      <c r="F17" s="1"/>
      <c r="G17" s="1"/>
      <c r="H17" s="30"/>
      <c r="I17" s="1"/>
      <c r="J17" s="34" t="s">
        <v>3</v>
      </c>
      <c r="K17" s="1">
        <v>1</v>
      </c>
      <c r="L17" s="9">
        <v>1</v>
      </c>
      <c r="M17" s="1">
        <v>2</v>
      </c>
      <c r="N17" s="1">
        <v>5</v>
      </c>
      <c r="O17" s="1">
        <f t="shared" ref="O17:O19" si="0">GEOMEAN(K17:N17)</f>
        <v>1.778279410038923</v>
      </c>
      <c r="P17" s="8">
        <v>0.38301340747792595</v>
      </c>
      <c r="Q17" s="1"/>
      <c r="R17" s="1">
        <v>1.5930154480876797</v>
      </c>
      <c r="S17" s="1">
        <v>4.1591636662993041</v>
      </c>
      <c r="T17" s="1"/>
      <c r="U17" s="1"/>
      <c r="V17" s="1"/>
      <c r="W17" s="1"/>
      <c r="X17" s="1"/>
      <c r="Y17" s="1"/>
      <c r="Z17" s="1"/>
      <c r="AA17" s="19"/>
      <c r="AB17" s="1"/>
      <c r="AC17" s="1"/>
      <c r="AD17" s="1"/>
      <c r="AE17" s="1" t="s">
        <v>18</v>
      </c>
      <c r="AF17" s="12">
        <f>P32</f>
        <v>0.49794645354173295</v>
      </c>
      <c r="AG17" s="12">
        <f>AF17*AD16</f>
        <v>0.19072016791256788</v>
      </c>
      <c r="AH17" s="1"/>
      <c r="AI17" s="1"/>
      <c r="AJ17" s="1"/>
      <c r="AK17" s="1"/>
      <c r="AL17" s="1"/>
      <c r="AM17" s="1"/>
    </row>
    <row r="18" spans="1:39" ht="15.75" x14ac:dyDescent="0.25">
      <c r="A18" s="2" t="str">
        <v>C1.2</v>
      </c>
      <c r="B18" s="14" t="s">
        <v>65</v>
      </c>
      <c r="C18" s="2" t="s">
        <v>37</v>
      </c>
      <c r="D18" s="1"/>
      <c r="E18" s="1"/>
      <c r="F18" s="1"/>
      <c r="G18" s="1"/>
      <c r="H18" s="30"/>
      <c r="I18" s="1"/>
      <c r="J18" s="34" t="s">
        <v>4</v>
      </c>
      <c r="K18" s="1">
        <v>2</v>
      </c>
      <c r="L18" s="5">
        <f>1/M17</f>
        <v>0.5</v>
      </c>
      <c r="M18" s="9">
        <v>1</v>
      </c>
      <c r="N18" s="1">
        <v>3</v>
      </c>
      <c r="O18" s="1">
        <f t="shared" si="0"/>
        <v>1.3160740129524926</v>
      </c>
      <c r="P18" s="8">
        <v>0.28346163676440983</v>
      </c>
      <c r="Q18" s="1"/>
      <c r="R18" s="1">
        <v>1.2194067048495187</v>
      </c>
      <c r="S18" s="1">
        <v>4.3018403434359271</v>
      </c>
      <c r="T18" s="1"/>
      <c r="U18" s="1"/>
      <c r="V18" s="1"/>
      <c r="W18" s="1"/>
      <c r="X18" s="1"/>
      <c r="Y18" s="1"/>
      <c r="Z18" s="1"/>
      <c r="AA18" s="19"/>
      <c r="AB18" s="1"/>
      <c r="AC18" s="1"/>
      <c r="AD18" s="1"/>
      <c r="AE18" s="1" t="s">
        <v>19</v>
      </c>
      <c r="AF18" s="12">
        <f>P33</f>
        <v>0.36689008389680328</v>
      </c>
      <c r="AG18" s="12">
        <f>AF18*AD16</f>
        <v>0.14052382120317675</v>
      </c>
      <c r="AH18" s="1" t="s">
        <v>27</v>
      </c>
      <c r="AI18" s="12">
        <f>P36</f>
        <v>0.497946453541733</v>
      </c>
      <c r="AJ18" s="8">
        <f>AI18*AG18</f>
        <v>6.9973338406254443E-2</v>
      </c>
      <c r="AK18" s="1"/>
      <c r="AL18" s="1"/>
      <c r="AM18" s="1"/>
    </row>
    <row r="19" spans="1:39" ht="15.75" x14ac:dyDescent="0.25">
      <c r="A19" s="2" t="str">
        <v>C1.3</v>
      </c>
      <c r="B19" s="14" t="s">
        <v>66</v>
      </c>
      <c r="C19" s="2" t="s">
        <v>37</v>
      </c>
      <c r="D19" s="1"/>
      <c r="E19" s="1"/>
      <c r="F19" s="1"/>
      <c r="G19" s="1"/>
      <c r="H19" s="30"/>
      <c r="I19" s="1"/>
      <c r="J19" s="34" t="s">
        <v>5</v>
      </c>
      <c r="K19" s="5">
        <f>1/N16</f>
        <v>0.25</v>
      </c>
      <c r="L19" s="5">
        <f>1/N17</f>
        <v>0.2</v>
      </c>
      <c r="M19" s="5">
        <f>1/N18</f>
        <v>0.33333333333333331</v>
      </c>
      <c r="N19" s="9">
        <v>1</v>
      </c>
      <c r="O19" s="1">
        <f t="shared" si="0"/>
        <v>0.35930411196308421</v>
      </c>
      <c r="P19" s="8">
        <v>7.7388452830817467E-2</v>
      </c>
      <c r="Q19" s="1"/>
      <c r="R19" s="1">
        <v>0.31251247231291762</v>
      </c>
      <c r="S19" s="1">
        <v>4.0382312978412402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28</v>
      </c>
      <c r="AI19" s="12">
        <f>P37</f>
        <v>0.36689008389680328</v>
      </c>
      <c r="AJ19" s="8">
        <f>AI19*AG18</f>
        <v>5.1556796550732899E-2</v>
      </c>
      <c r="AK19" s="1"/>
      <c r="AL19" s="1"/>
      <c r="AM19" s="1"/>
    </row>
    <row r="20" spans="1:39" ht="31.5" x14ac:dyDescent="0.25">
      <c r="A20" s="2" t="str">
        <v>C2.1</v>
      </c>
      <c r="B20" s="14" t="s">
        <v>97</v>
      </c>
      <c r="C20" s="2" t="s">
        <v>37</v>
      </c>
      <c r="D20" s="1"/>
      <c r="E20" s="1"/>
      <c r="F20" s="1"/>
      <c r="G20" s="1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29</v>
      </c>
      <c r="AI20" s="12">
        <f>P38</f>
        <v>0.13516346256146375</v>
      </c>
      <c r="AJ20" s="8">
        <f>AI20*AG18</f>
        <v>1.8993686246189405E-2</v>
      </c>
      <c r="AK20" s="1"/>
      <c r="AL20" s="1"/>
      <c r="AM20" s="1"/>
    </row>
    <row r="21" spans="1:39" ht="15.75" x14ac:dyDescent="0.25">
      <c r="A21" s="2" t="str">
        <v>C2.2</v>
      </c>
      <c r="B21" s="2" t="s">
        <v>67</v>
      </c>
      <c r="C21" s="2" t="s">
        <v>37</v>
      </c>
      <c r="D21" s="1"/>
      <c r="E21" s="1"/>
      <c r="F21" s="1"/>
      <c r="G21" s="1"/>
      <c r="H21" s="30"/>
      <c r="I21" s="1"/>
      <c r="J21" s="4" t="s">
        <v>2</v>
      </c>
      <c r="K21" s="34" t="str">
        <f t="array" ref="K21:M21">TRANSPOSE(J22:J24)</f>
        <v>C1.1</v>
      </c>
      <c r="L21" s="34" t="str">
        <v>C1.2</v>
      </c>
      <c r="M21" s="34" t="str">
        <v>C1.3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4</v>
      </c>
      <c r="AC21" s="12">
        <f>P18</f>
        <v>0.28346163676440983</v>
      </c>
      <c r="AD21" s="12">
        <f>AC21</f>
        <v>0.28346163676440983</v>
      </c>
      <c r="AE21" s="1" t="s">
        <v>8</v>
      </c>
      <c r="AF21" s="12">
        <f>P41</f>
        <v>0.32748000207332634</v>
      </c>
      <c r="AG21" s="12">
        <f>AF21*AD21</f>
        <v>9.2828017395317403E-2</v>
      </c>
      <c r="AH21" s="1"/>
      <c r="AI21" s="1"/>
      <c r="AJ21" s="1"/>
      <c r="AK21" s="13">
        <f>SUM(AJ23:AJ24,AG22,AG21)</f>
        <v>0.28346163676440983</v>
      </c>
      <c r="AL21" s="34" t="str">
        <f>IF(AK21=AD21,"TRUE","FALSE")</f>
        <v>TRUE</v>
      </c>
      <c r="AM21" s="1"/>
    </row>
    <row r="22" spans="1:39" ht="31.5" x14ac:dyDescent="0.25">
      <c r="A22" s="14" t="str">
        <v>C2.3.1</v>
      </c>
      <c r="B22" s="14" t="s">
        <v>68</v>
      </c>
      <c r="C22" s="2" t="s">
        <v>37</v>
      </c>
      <c r="D22" s="1"/>
      <c r="E22" s="1"/>
      <c r="F22" s="1"/>
      <c r="G22" s="1"/>
      <c r="H22" s="1"/>
      <c r="I22" s="1"/>
      <c r="J22" s="34" t="s">
        <v>7</v>
      </c>
      <c r="K22" s="9">
        <v>1</v>
      </c>
      <c r="L22" s="5">
        <f>1/K23</f>
        <v>0.33333333333333331</v>
      </c>
      <c r="M22" s="5">
        <f>1/K24</f>
        <v>0.33333333333333331</v>
      </c>
      <c r="N22" s="1"/>
      <c r="O22" s="1">
        <f>GEOMEAN(K22:M22)</f>
        <v>0.48074985676913612</v>
      </c>
      <c r="P22" s="8">
        <f t="array" ref="P22:P24">O22:O24/SUM(O22:O24)</f>
        <v>0.13964793890611582</v>
      </c>
      <c r="Q22" s="1"/>
      <c r="R22" s="1">
        <f t="array" ref="R22:R24">MMULT(K22:M24,P22:P24)</f>
        <v>0.42643195927074384</v>
      </c>
      <c r="S22" s="1">
        <f t="array" ref="S22:S24">R22:R24/P22:P24</f>
        <v>3.0536215758789722</v>
      </c>
      <c r="T22" s="1">
        <f>AVERAGE(S22:S24)</f>
        <v>3.0536215758789726</v>
      </c>
      <c r="U22" s="1">
        <f>(T22-3)/(3-1)</f>
        <v>2.6810787939486325E-2</v>
      </c>
      <c r="V22" s="1">
        <v>0.52</v>
      </c>
      <c r="W22" s="8">
        <f>U22/V22</f>
        <v>5.155920757593524E-2</v>
      </c>
      <c r="X22" s="34" t="str">
        <f>IF(W22&lt;=0.1,"ACCEPTED","DENIED")</f>
        <v>ACCEPTED</v>
      </c>
      <c r="Y22" s="1"/>
      <c r="Z22" s="1"/>
      <c r="AA22" s="1"/>
      <c r="AB22" s="1"/>
      <c r="AC22" s="1"/>
      <c r="AD22" s="1"/>
      <c r="AE22" s="1" t="s">
        <v>10</v>
      </c>
      <c r="AF22" s="12">
        <f>P42</f>
        <v>0.25992104989487319</v>
      </c>
      <c r="AG22" s="12">
        <f>AF22*AD21</f>
        <v>7.3677646232724589E-2</v>
      </c>
      <c r="AH22" s="1"/>
      <c r="AI22" s="1"/>
      <c r="AJ22" s="1"/>
      <c r="AK22" s="1"/>
      <c r="AL22" s="1"/>
      <c r="AM22" s="1"/>
    </row>
    <row r="23" spans="1:39" ht="15.75" x14ac:dyDescent="0.25">
      <c r="A23" s="14" t="str">
        <v>C2.3.2</v>
      </c>
      <c r="B23" s="14" t="s">
        <v>69</v>
      </c>
      <c r="C23" s="2" t="s">
        <v>37</v>
      </c>
      <c r="D23" s="1"/>
      <c r="E23" s="1"/>
      <c r="F23" s="1"/>
      <c r="G23" s="1"/>
      <c r="H23" s="1"/>
      <c r="I23" s="1"/>
      <c r="J23" s="34" t="s">
        <v>9</v>
      </c>
      <c r="K23" s="10">
        <v>3</v>
      </c>
      <c r="L23" s="9">
        <v>1</v>
      </c>
      <c r="M23" s="5">
        <f>1/L24</f>
        <v>0.5</v>
      </c>
      <c r="N23" s="1"/>
      <c r="O23" s="1">
        <f t="shared" ref="O23:O24" si="1">GEOMEAN(K23:M23)</f>
        <v>1.1447142425533319</v>
      </c>
      <c r="P23" s="8">
        <v>0.33251592768713861</v>
      </c>
      <c r="Q23" s="1"/>
      <c r="R23" s="1">
        <v>1.0153778111088587</v>
      </c>
      <c r="S23" s="1">
        <v>3.0536215758789726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62</v>
      </c>
      <c r="AF23" s="12">
        <f>P43</f>
        <v>0.41259894803180058</v>
      </c>
      <c r="AG23" s="12">
        <f>AF23*AD21</f>
        <v>0.11695597313636787</v>
      </c>
      <c r="AH23" s="1" t="s">
        <v>30</v>
      </c>
      <c r="AI23" s="12">
        <f>P46</f>
        <v>0.5</v>
      </c>
      <c r="AJ23" s="12">
        <f>AI23*AG23</f>
        <v>5.8477986568183933E-2</v>
      </c>
      <c r="AK23" s="1"/>
      <c r="AL23" s="1"/>
      <c r="AM23" s="1"/>
    </row>
    <row r="24" spans="1:39" ht="31.5" x14ac:dyDescent="0.25">
      <c r="A24" s="2" t="str">
        <v>C2.3.3</v>
      </c>
      <c r="B24" s="14" t="s">
        <v>70</v>
      </c>
      <c r="C24" s="2" t="s">
        <v>37</v>
      </c>
      <c r="D24" s="1"/>
      <c r="E24" s="1"/>
      <c r="F24" s="1"/>
      <c r="G24" s="1"/>
      <c r="H24" s="1"/>
      <c r="I24" s="1"/>
      <c r="J24" s="34" t="s">
        <v>11</v>
      </c>
      <c r="K24" s="10">
        <v>3</v>
      </c>
      <c r="L24" s="10">
        <v>2</v>
      </c>
      <c r="M24" s="9">
        <v>1</v>
      </c>
      <c r="N24" s="1"/>
      <c r="O24" s="1">
        <f t="shared" si="1"/>
        <v>1.8171205928321397</v>
      </c>
      <c r="P24" s="8">
        <v>0.52783613340674562</v>
      </c>
      <c r="Q24" s="1"/>
      <c r="R24" s="1">
        <v>1.6118118054993704</v>
      </c>
      <c r="S24" s="1">
        <v>3.0536215758789731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31</v>
      </c>
      <c r="AI24" s="12">
        <f>P47</f>
        <v>0.5</v>
      </c>
      <c r="AJ24" s="12">
        <f>AI24*AG23</f>
        <v>5.8477986568183933E-2</v>
      </c>
      <c r="AK24" s="1"/>
      <c r="AL24" s="1"/>
      <c r="AM24" s="1"/>
    </row>
    <row r="25" spans="1:39" ht="31.5" x14ac:dyDescent="0.25">
      <c r="A25" s="2" t="str">
        <v>C3.1</v>
      </c>
      <c r="B25" s="14" t="s">
        <v>71</v>
      </c>
      <c r="C25" s="2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</v>
      </c>
      <c r="AC25" s="12">
        <f>P19</f>
        <v>7.7388452830817467E-2</v>
      </c>
      <c r="AD25" s="12">
        <f>AC25</f>
        <v>7.7388452830817467E-2</v>
      </c>
      <c r="AE25" s="1" t="s">
        <v>21</v>
      </c>
      <c r="AF25" s="12">
        <f>100%</f>
        <v>1</v>
      </c>
      <c r="AG25" s="12">
        <f>AF25*AD25</f>
        <v>7.7388452830817467E-2</v>
      </c>
      <c r="AH25" s="1" t="s">
        <v>32</v>
      </c>
      <c r="AI25" s="12">
        <f>P50</f>
        <v>0.5</v>
      </c>
      <c r="AJ25" s="12">
        <f>AI25*AG25</f>
        <v>3.8694226415408733E-2</v>
      </c>
      <c r="AK25" s="13">
        <f>SUM(AJ25:AJ26)</f>
        <v>7.7388452830817467E-2</v>
      </c>
      <c r="AL25" s="34" t="str">
        <f>IF(AK25=AD25,"TRUE","FALSE")</f>
        <v>TRUE</v>
      </c>
      <c r="AM25" s="1"/>
    </row>
    <row r="26" spans="1:39" ht="31.5" x14ac:dyDescent="0.25">
      <c r="A26" s="2" t="str">
        <v>C3.2</v>
      </c>
      <c r="B26" s="14" t="s">
        <v>72</v>
      </c>
      <c r="C26" s="2" t="s">
        <v>37</v>
      </c>
      <c r="D26" s="1"/>
      <c r="E26" s="1"/>
      <c r="F26" s="1"/>
      <c r="G26" s="1"/>
      <c r="H26" s="1"/>
      <c r="I26" s="1"/>
      <c r="J26" s="4" t="s">
        <v>7</v>
      </c>
      <c r="K26" s="34" t="str">
        <f t="array" ref="K26:L26">TRANSPOSE(J27:J28)</f>
        <v>C1.1.1</v>
      </c>
      <c r="L26" s="34" t="str">
        <v>C1.1.2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33</v>
      </c>
      <c r="AI26" s="12">
        <f>P51</f>
        <v>0.5</v>
      </c>
      <c r="AJ26" s="12">
        <f>AI26*AG25</f>
        <v>3.8694226415408733E-2</v>
      </c>
      <c r="AK26" s="1"/>
      <c r="AL26" s="1"/>
      <c r="AM26" s="1"/>
    </row>
    <row r="27" spans="1:39" ht="15.75" x14ac:dyDescent="0.25">
      <c r="A27" s="2" t="str">
        <v>C3.3.1</v>
      </c>
      <c r="B27" s="2" t="s">
        <v>73</v>
      </c>
      <c r="C27" s="2" t="s">
        <v>37</v>
      </c>
      <c r="D27" s="1"/>
      <c r="E27" s="1"/>
      <c r="F27" s="1"/>
      <c r="G27" s="1"/>
      <c r="H27" s="1"/>
      <c r="I27" s="1"/>
      <c r="J27" s="34" t="s">
        <v>25</v>
      </c>
      <c r="K27" s="9">
        <v>1</v>
      </c>
      <c r="L27" s="5">
        <f>1/K28</f>
        <v>0.5</v>
      </c>
      <c r="M27" s="1"/>
      <c r="N27" s="1"/>
      <c r="O27" s="1">
        <f>GEOMEAN(K27:L27)</f>
        <v>0.70710678118654757</v>
      </c>
      <c r="P27" s="8">
        <f t="array" ref="P27:P28">O27:O28/SUM(O27:O28)</f>
        <v>0.33333333333333337</v>
      </c>
      <c r="Q27" s="1"/>
      <c r="R27" s="1"/>
      <c r="S27" s="1"/>
      <c r="T27" s="1"/>
      <c r="U27" s="1"/>
      <c r="V27" s="1"/>
      <c r="W27" s="1"/>
      <c r="X27" s="34" t="str">
        <f>IF(W27&lt;=0.1,"ACCEPTED","DENIED")</f>
        <v>ACCEPTED</v>
      </c>
      <c r="Y27" s="1"/>
      <c r="Z27" s="1"/>
      <c r="AA27" s="1"/>
      <c r="AB27" s="34" t="s">
        <v>77</v>
      </c>
      <c r="AC27" s="1"/>
      <c r="AD27" s="13">
        <f>SUM(AD25,AD21,AD16,AD12)</f>
        <v>1</v>
      </c>
      <c r="AE27" s="1"/>
      <c r="AF27" s="12"/>
      <c r="AG27" s="13">
        <f>SUM(AG25,AG23,AG22,AG21,AG14:AG18,AG12)</f>
        <v>1</v>
      </c>
      <c r="AH27" s="1"/>
      <c r="AI27" s="1"/>
      <c r="AJ27" s="1"/>
      <c r="AK27" s="13">
        <f>SUM(AK25,AK21,AK16,AK12)</f>
        <v>1</v>
      </c>
      <c r="AL27" s="1"/>
      <c r="AM27" s="1"/>
    </row>
    <row r="28" spans="1:39" ht="31.5" x14ac:dyDescent="0.25">
      <c r="A28" s="2" t="str">
        <v>C3.3.2</v>
      </c>
      <c r="B28" s="14" t="s">
        <v>74</v>
      </c>
      <c r="C28" s="2" t="s">
        <v>37</v>
      </c>
      <c r="D28" s="1"/>
      <c r="E28" s="1"/>
      <c r="F28" s="1"/>
      <c r="G28" s="1"/>
      <c r="H28" s="1"/>
      <c r="I28" s="1"/>
      <c r="J28" s="34" t="s">
        <v>26</v>
      </c>
      <c r="K28" s="10">
        <v>2</v>
      </c>
      <c r="L28" s="9">
        <v>1</v>
      </c>
      <c r="M28" s="1"/>
      <c r="N28" s="1"/>
      <c r="O28" s="1">
        <f>GEOMEAN(K28:L28)</f>
        <v>1.4142135623730949</v>
      </c>
      <c r="P28" s="8">
        <v>0.66666666666666663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4"/>
      <c r="AC28" s="1"/>
      <c r="AD28" s="13"/>
      <c r="AE28" s="1"/>
      <c r="AF28" s="1"/>
      <c r="AG28" s="13"/>
      <c r="AH28" s="1"/>
      <c r="AI28" s="1"/>
      <c r="AJ28" s="1"/>
      <c r="AK28" s="13"/>
      <c r="AL28" s="1"/>
      <c r="AM28" s="1"/>
    </row>
    <row r="29" spans="1:39" ht="15.75" x14ac:dyDescent="0.25">
      <c r="A29" s="6" t="str">
        <v>C4.1.1</v>
      </c>
      <c r="B29" s="6" t="s">
        <v>75</v>
      </c>
      <c r="C29" s="6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.75" x14ac:dyDescent="0.25">
      <c r="A30" s="6" t="str">
        <v>C4.1.2</v>
      </c>
      <c r="B30" s="6" t="s">
        <v>95</v>
      </c>
      <c r="C30" s="6" t="s">
        <v>38</v>
      </c>
      <c r="D30" s="1"/>
      <c r="E30" s="1"/>
      <c r="F30" s="1"/>
      <c r="G30" s="1"/>
      <c r="H30" s="1"/>
      <c r="I30" s="1"/>
      <c r="J30" s="4" t="s">
        <v>3</v>
      </c>
      <c r="K30" s="34" t="str">
        <f t="array" ref="K30:M30">TRANSPOSE(J31:J33)</f>
        <v>C2.1</v>
      </c>
      <c r="L30" s="34" t="str">
        <v>C2.2</v>
      </c>
      <c r="M30" s="34" t="str">
        <v>C2.3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.75" x14ac:dyDescent="0.25">
      <c r="A31" s="6"/>
      <c r="B31" s="6"/>
      <c r="C31" s="6"/>
      <c r="D31" s="1"/>
      <c r="E31" s="1"/>
      <c r="F31" s="1"/>
      <c r="G31" s="1"/>
      <c r="H31" s="1"/>
      <c r="I31" s="1"/>
      <c r="J31" s="34" t="s">
        <v>17</v>
      </c>
      <c r="K31" s="9">
        <v>1</v>
      </c>
      <c r="L31" s="5">
        <f>1/K32</f>
        <v>0.2</v>
      </c>
      <c r="M31" s="5">
        <f>1/K33</f>
        <v>0.5</v>
      </c>
      <c r="N31" s="1"/>
      <c r="O31" s="1">
        <f>GEOMEAN(K31:M31)</f>
        <v>0.46415888336127792</v>
      </c>
      <c r="P31" s="8">
        <f t="array" ref="P31:P33">O31:O33/SUM(O31:O33)</f>
        <v>0.13516346256146372</v>
      </c>
      <c r="Q31" s="1"/>
      <c r="R31" s="1">
        <f t="array" ref="R31:R33">MMULT(K31:M33,P31:P33)</f>
        <v>0.41819779521821199</v>
      </c>
      <c r="S31" s="1">
        <f t="array" ref="S31:S33">R31:R33/P31:P33</f>
        <v>3.0940151080255309</v>
      </c>
      <c r="T31" s="1">
        <f>AVERAGE(S31:S33)</f>
        <v>3.0940151080255305</v>
      </c>
      <c r="U31" s="1">
        <f>(T31-3)/(3-1)</f>
        <v>4.700755401276524E-2</v>
      </c>
      <c r="V31" s="1">
        <v>0.52</v>
      </c>
      <c r="W31" s="8">
        <f>U31/V31</f>
        <v>9.0399142332240848E-2</v>
      </c>
      <c r="X31" s="34" t="str">
        <f>IF(W31&lt;=0.1,"ACCEPTED","DENIED")</f>
        <v>ACCEPTED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34" t="s">
        <v>18</v>
      </c>
      <c r="K32" s="10">
        <v>5</v>
      </c>
      <c r="L32" s="9">
        <v>1</v>
      </c>
      <c r="M32" s="5">
        <f>1/L33</f>
        <v>1</v>
      </c>
      <c r="N32" s="1"/>
      <c r="O32" s="1">
        <f t="shared" ref="O32:O33" si="2">GEOMEAN(K32:M32)</f>
        <v>1.7099759466766968</v>
      </c>
      <c r="P32" s="8">
        <v>0.49794645354173295</v>
      </c>
      <c r="Q32" s="1"/>
      <c r="R32" s="1">
        <v>1.5406538502458547</v>
      </c>
      <c r="S32" s="1">
        <v>3.0940151080255305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34" t="s">
        <v>19</v>
      </c>
      <c r="K33" s="10">
        <v>2</v>
      </c>
      <c r="L33" s="10">
        <v>1</v>
      </c>
      <c r="M33" s="9">
        <v>1</v>
      </c>
      <c r="N33" s="1"/>
      <c r="O33" s="1">
        <f t="shared" si="2"/>
        <v>1.2599210498948732</v>
      </c>
      <c r="P33" s="8">
        <v>0.36689008389680328</v>
      </c>
      <c r="Q33" s="1"/>
      <c r="R33" s="1">
        <v>1.1351634625614637</v>
      </c>
      <c r="S33" s="1">
        <v>3.0940151080255305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4" t="s">
        <v>19</v>
      </c>
      <c r="K35" s="34" t="str">
        <f t="array" ref="K35:M35">TRANSPOSE(J36:J38)</f>
        <v>C2.3.1</v>
      </c>
      <c r="L35" s="34" t="str">
        <v>C2.3.2</v>
      </c>
      <c r="M35" s="34" t="str">
        <v>C2.3.3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34" t="s">
        <v>27</v>
      </c>
      <c r="K36" s="9">
        <v>1</v>
      </c>
      <c r="L36" s="1">
        <v>1</v>
      </c>
      <c r="M36" s="1">
        <v>5</v>
      </c>
      <c r="N36" s="1"/>
      <c r="O36" s="1">
        <f>GEOMEAN(K36:M36)</f>
        <v>1.7099759466766968</v>
      </c>
      <c r="P36" s="8">
        <f t="array" ref="P36:P38">O36:O38/SUM(O36:O38)</f>
        <v>0.497946453541733</v>
      </c>
      <c r="Q36" s="1"/>
      <c r="R36" s="1">
        <f t="array" ref="R36:R38">MMULT(K36:M38,P36:P38)</f>
        <v>1.5406538502458549</v>
      </c>
      <c r="S36" s="1">
        <f t="array" ref="S36:S38">R36:R38/P36:P38</f>
        <v>3.0940151080255305</v>
      </c>
      <c r="T36" s="1">
        <f>AVERAGE(S36:S38)</f>
        <v>3.0940151080255305</v>
      </c>
      <c r="U36" s="1">
        <f>(T36-3)/(3-1)</f>
        <v>4.700755401276524E-2</v>
      </c>
      <c r="V36" s="1">
        <v>0.52</v>
      </c>
      <c r="W36" s="8">
        <f>U36/V36</f>
        <v>9.0399142332240848E-2</v>
      </c>
      <c r="X36" s="34" t="str">
        <f>IF(W36&lt;=0.1,"ACCEPTED","DENIED")</f>
        <v>ACCEPTED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34" t="s">
        <v>28</v>
      </c>
      <c r="K37" s="5">
        <f>1/L36</f>
        <v>1</v>
      </c>
      <c r="L37" s="9">
        <v>1</v>
      </c>
      <c r="M37" s="10">
        <v>2</v>
      </c>
      <c r="N37" s="1"/>
      <c r="O37" s="1">
        <f t="shared" ref="O37:O38" si="3">GEOMEAN(K37:M37)</f>
        <v>1.2599210498948732</v>
      </c>
      <c r="P37" s="8">
        <v>0.36689008389680328</v>
      </c>
      <c r="Q37" s="1"/>
      <c r="R37" s="1">
        <v>1.1351634625614637</v>
      </c>
      <c r="S37" s="1">
        <v>3.0940151080255305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34" t="s">
        <v>29</v>
      </c>
      <c r="K38" s="5">
        <f>1/M36</f>
        <v>0.2</v>
      </c>
      <c r="L38" s="5">
        <f>1/M37</f>
        <v>0.5</v>
      </c>
      <c r="M38" s="9">
        <v>1</v>
      </c>
      <c r="N38" s="1"/>
      <c r="O38" s="1">
        <f t="shared" si="3"/>
        <v>0.46415888336127792</v>
      </c>
      <c r="P38" s="8">
        <v>0.13516346256146375</v>
      </c>
      <c r="Q38" s="1"/>
      <c r="R38" s="1">
        <v>0.41819779521821199</v>
      </c>
      <c r="S38" s="1">
        <v>3.0940151080255305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4" t="s">
        <v>4</v>
      </c>
      <c r="K40" s="34" t="str">
        <f t="array" ref="K40:M40">TRANSPOSE(J41:J43)</f>
        <v>C3.1</v>
      </c>
      <c r="L40" s="34" t="str">
        <v>C3.2</v>
      </c>
      <c r="M40" s="34" t="str">
        <v>C3.3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34" t="s">
        <v>8</v>
      </c>
      <c r="K41" s="9">
        <v>1</v>
      </c>
      <c r="L41" s="1">
        <v>1</v>
      </c>
      <c r="M41" s="5">
        <f>1/K43</f>
        <v>1</v>
      </c>
      <c r="N41" s="1"/>
      <c r="O41" s="1">
        <f>GEOMEAN(K41:M41)</f>
        <v>1</v>
      </c>
      <c r="P41" s="8">
        <f t="array" ref="P41:P43">O41:O43/SUM(O41:O43)</f>
        <v>0.32748000207332634</v>
      </c>
      <c r="Q41" s="1"/>
      <c r="R41" s="1">
        <f t="array" ref="R41:R43">MMULT(K41:M43,P41:P43)</f>
        <v>1.0000000000000002</v>
      </c>
      <c r="S41" s="1">
        <f t="array" ref="S41:S43">R41:R43/P41:P43</f>
        <v>3.0536215758789735</v>
      </c>
      <c r="T41" s="1">
        <f>AVERAGE(S41:S43)</f>
        <v>3.0536215758789731</v>
      </c>
      <c r="U41" s="1">
        <f>(T41-3)/(3-1)</f>
        <v>2.6810787939486547E-2</v>
      </c>
      <c r="V41" s="1">
        <v>0.52</v>
      </c>
      <c r="W41" s="8">
        <f>U41/V41</f>
        <v>5.1559207575935663E-2</v>
      </c>
      <c r="X41" s="34" t="str">
        <f>IF(W41&lt;=0.1,"ACCEPTED","DENIED")</f>
        <v>ACCEPTED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34" t="s">
        <v>10</v>
      </c>
      <c r="K42" s="5">
        <f>1/L41</f>
        <v>1</v>
      </c>
      <c r="L42" s="9">
        <v>1</v>
      </c>
      <c r="M42" s="5">
        <f>1/L43</f>
        <v>0.5</v>
      </c>
      <c r="N42" s="1"/>
      <c r="O42" s="1">
        <f>GEOMEAN(K42:M42)</f>
        <v>0.79370052598409979</v>
      </c>
      <c r="P42" s="8">
        <v>0.25992104989487319</v>
      </c>
      <c r="Q42" s="1"/>
      <c r="R42" s="1">
        <v>0.7937005259840999</v>
      </c>
      <c r="S42" s="1">
        <v>3.0536215758789731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34" t="s">
        <v>20</v>
      </c>
      <c r="K43" s="10">
        <v>1</v>
      </c>
      <c r="L43" s="10">
        <v>2</v>
      </c>
      <c r="M43" s="9">
        <v>1</v>
      </c>
      <c r="N43" s="1"/>
      <c r="O43" s="1">
        <f>GEOMEAN(K43:M43)</f>
        <v>1.2599210498948732</v>
      </c>
      <c r="P43" s="8">
        <v>0.41259894803180058</v>
      </c>
      <c r="Q43" s="1"/>
      <c r="R43" s="1">
        <v>1.2599210498948734</v>
      </c>
      <c r="S43" s="1">
        <v>3.0536215758789731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4" t="s">
        <v>20</v>
      </c>
      <c r="K45" s="34" t="str">
        <f t="array" ref="K45:L45">TRANSPOSE(J46:J47)</f>
        <v>C3.3.1</v>
      </c>
      <c r="L45" s="34" t="str">
        <v>C3.3.2</v>
      </c>
      <c r="M45" s="3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34" t="s">
        <v>30</v>
      </c>
      <c r="K46" s="9">
        <v>1</v>
      </c>
      <c r="L46" s="1">
        <v>1</v>
      </c>
      <c r="M46" s="1"/>
      <c r="N46" s="1"/>
      <c r="O46" s="1">
        <f>GEOMEAN(K46:L46)</f>
        <v>1</v>
      </c>
      <c r="P46" s="8">
        <f t="array" ref="P46:P47">O46:O47/SUM(O46:O47)</f>
        <v>0.5</v>
      </c>
      <c r="Q46" s="1"/>
      <c r="R46" s="1"/>
      <c r="S46" s="1"/>
      <c r="T46" s="1"/>
      <c r="U46" s="1"/>
      <c r="V46" s="1"/>
      <c r="W46" s="1"/>
      <c r="X46" s="34" t="str">
        <f>IF(W46&lt;=0.1,"ACCEPTED","DENIED")</f>
        <v>ACCEPTED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34" t="s">
        <v>31</v>
      </c>
      <c r="K47" s="5">
        <f>1/L46</f>
        <v>1</v>
      </c>
      <c r="L47" s="9">
        <v>1</v>
      </c>
      <c r="M47" s="5"/>
      <c r="N47" s="1"/>
      <c r="O47" s="1">
        <f>GEOMEAN(K47:L47)</f>
        <v>1</v>
      </c>
      <c r="P47" s="8">
        <v>0.5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34"/>
      <c r="K48" s="5"/>
      <c r="L48" s="10"/>
      <c r="M48" s="15"/>
      <c r="N48" s="1"/>
      <c r="O48" s="1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4" t="s">
        <v>21</v>
      </c>
      <c r="K49" s="34" t="str">
        <f t="array" ref="K49:L49">TRANSPOSE(J50:J51)</f>
        <v>C4.1.1</v>
      </c>
      <c r="L49" s="34" t="str">
        <v>C4.1.2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34" t="s">
        <v>32</v>
      </c>
      <c r="K50" s="9">
        <v>1</v>
      </c>
      <c r="L50" s="5">
        <f>1/K51</f>
        <v>1</v>
      </c>
      <c r="M50" s="1"/>
      <c r="N50" s="1"/>
      <c r="O50" s="1">
        <f>GEOMEAN(K50:L50)</f>
        <v>1</v>
      </c>
      <c r="P50" s="8">
        <f t="array" ref="P50:P51">O50:O51/SUM(O50:O51)</f>
        <v>0.5</v>
      </c>
      <c r="Q50" s="1"/>
      <c r="R50" s="1"/>
      <c r="S50" s="1"/>
      <c r="T50" s="1"/>
      <c r="U50" s="1"/>
      <c r="V50" s="1"/>
      <c r="W50" s="1"/>
      <c r="X50" s="34" t="str">
        <f>IF(W50&lt;=0.1,"ACCEPTED","DENIED")</f>
        <v>ACCEPTED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34" t="s">
        <v>33</v>
      </c>
      <c r="K51" s="10">
        <v>1</v>
      </c>
      <c r="L51" s="9">
        <v>1</v>
      </c>
      <c r="M51" s="1"/>
      <c r="N51" s="1"/>
      <c r="O51" s="1">
        <f>GEOMEAN(K51:L51)</f>
        <v>1</v>
      </c>
      <c r="P51" s="8">
        <v>0.5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x14ac:dyDescent="0.25">
      <c r="A53" s="1"/>
      <c r="B53" s="1"/>
      <c r="C53" s="1"/>
      <c r="D53" s="1"/>
      <c r="E53" s="1"/>
      <c r="F53" s="1"/>
      <c r="G53" s="1"/>
      <c r="H53" s="1"/>
      <c r="I53" s="42" t="s">
        <v>78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29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x14ac:dyDescent="0.25">
      <c r="A54" s="1"/>
      <c r="B54" s="1"/>
      <c r="C54" s="1"/>
      <c r="D54" s="1"/>
      <c r="E54" s="1"/>
      <c r="F54" s="1"/>
      <c r="G54" s="1"/>
      <c r="H54" s="1"/>
      <c r="I54" s="38" t="s">
        <v>79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2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34" t="s">
        <v>25</v>
      </c>
      <c r="L55" s="34" t="s">
        <v>26</v>
      </c>
      <c r="M55" s="34" t="s">
        <v>9</v>
      </c>
      <c r="N55" s="34" t="s">
        <v>11</v>
      </c>
      <c r="O55" s="34" t="s">
        <v>17</v>
      </c>
      <c r="P55" s="34" t="s">
        <v>18</v>
      </c>
      <c r="Q55" s="34" t="s">
        <v>27</v>
      </c>
      <c r="R55" s="34" t="s">
        <v>28</v>
      </c>
      <c r="S55" s="34" t="s">
        <v>29</v>
      </c>
      <c r="T55" s="34" t="s">
        <v>8</v>
      </c>
      <c r="U55" s="34" t="s">
        <v>10</v>
      </c>
      <c r="V55" s="34" t="s">
        <v>30</v>
      </c>
      <c r="W55" s="34" t="s">
        <v>31</v>
      </c>
      <c r="X55" s="34" t="s">
        <v>32</v>
      </c>
      <c r="Y55" s="34" t="s">
        <v>33</v>
      </c>
      <c r="Z55" s="3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x14ac:dyDescent="0.25">
      <c r="A56" s="1"/>
      <c r="B56" s="1"/>
      <c r="C56" s="1"/>
      <c r="D56" s="1"/>
      <c r="E56" s="1"/>
      <c r="F56" s="1"/>
      <c r="G56" s="1"/>
      <c r="H56" s="1"/>
      <c r="I56" s="11" t="s">
        <v>53</v>
      </c>
      <c r="J56" s="11" t="s">
        <v>48</v>
      </c>
      <c r="K56" s="27">
        <f>IF(K$2="Αύξον",(K5-MIN(K$5:K$9))/(MAX(K$5:K$9)-MIN(K$5:K$9)),(MAX(K$5:K$9)-K5)/(MAX(K$5:K$9)-MIN(K$5:K$9)))</f>
        <v>1</v>
      </c>
      <c r="L56" s="27">
        <f t="shared" ref="L56:Y56" si="4">IF(L$2="Αύξον",(L5-MIN(L$5:L$9))/(MAX(L$5:L$9)-MIN(L$5:L$9)),(MAX(L$5:L$9)-L5)/(MAX(L$5:L$9)-MIN(L$5:L$9)))</f>
        <v>0</v>
      </c>
      <c r="M56" s="27">
        <f t="shared" si="4"/>
        <v>1</v>
      </c>
      <c r="N56" s="27">
        <f t="shared" si="4"/>
        <v>1</v>
      </c>
      <c r="O56" s="27">
        <f t="shared" si="4"/>
        <v>1</v>
      </c>
      <c r="P56" s="27">
        <f t="shared" si="4"/>
        <v>1</v>
      </c>
      <c r="Q56" s="27">
        <f t="shared" si="4"/>
        <v>1</v>
      </c>
      <c r="R56" s="27">
        <f t="shared" si="4"/>
        <v>0.75000000000000111</v>
      </c>
      <c r="S56" s="27">
        <f t="shared" si="4"/>
        <v>0</v>
      </c>
      <c r="T56" s="27">
        <f t="shared" si="4"/>
        <v>0.33333333333333237</v>
      </c>
      <c r="U56" s="27">
        <f t="shared" si="4"/>
        <v>0.33333333333333531</v>
      </c>
      <c r="V56" s="27">
        <f t="shared" si="4"/>
        <v>0.33333333333333237</v>
      </c>
      <c r="W56" s="27">
        <f t="shared" si="4"/>
        <v>0.66666666666666563</v>
      </c>
      <c r="X56" s="27">
        <f t="shared" si="4"/>
        <v>0</v>
      </c>
      <c r="Y56" s="27">
        <f t="shared" si="4"/>
        <v>0.29345108059643077</v>
      </c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x14ac:dyDescent="0.25">
      <c r="A57" s="1"/>
      <c r="B57" s="27"/>
      <c r="C57" s="1"/>
      <c r="D57" s="1"/>
      <c r="E57" s="1"/>
      <c r="F57" s="1"/>
      <c r="G57" s="1"/>
      <c r="H57" s="1"/>
      <c r="I57" s="11" t="s">
        <v>54</v>
      </c>
      <c r="J57" s="11" t="s">
        <v>49</v>
      </c>
      <c r="K57" s="27">
        <f t="shared" ref="K57:Y60" si="5">IF(K$2="Αύξον",(K6-MIN(K$5:K$9))/(MAX(K$5:K$9)-MIN(K$5:K$9)),(MAX(K$5:K$9)-K6)/(MAX(K$5:K$9)-MIN(K$5:K$9)))</f>
        <v>0.5</v>
      </c>
      <c r="L57" s="27">
        <f t="shared" si="5"/>
        <v>0.55632378164602181</v>
      </c>
      <c r="M57" s="27">
        <f t="shared" si="5"/>
        <v>1</v>
      </c>
      <c r="N57" s="27">
        <f t="shared" si="5"/>
        <v>1</v>
      </c>
      <c r="O57" s="27">
        <f t="shared" si="5"/>
        <v>1</v>
      </c>
      <c r="P57" s="27">
        <f t="shared" si="5"/>
        <v>0.66666666666666763</v>
      </c>
      <c r="Q57" s="27">
        <f t="shared" si="5"/>
        <v>0.66666666666666763</v>
      </c>
      <c r="R57" s="27">
        <f t="shared" si="5"/>
        <v>1</v>
      </c>
      <c r="S57" s="27">
        <f t="shared" si="5"/>
        <v>0</v>
      </c>
      <c r="T57" s="27">
        <f t="shared" si="5"/>
        <v>0.66666666666666763</v>
      </c>
      <c r="U57" s="27">
        <f t="shared" si="5"/>
        <v>0.66666666666666763</v>
      </c>
      <c r="V57" s="27">
        <f t="shared" si="5"/>
        <v>0.66666666666666763</v>
      </c>
      <c r="W57" s="27">
        <f t="shared" si="5"/>
        <v>1</v>
      </c>
      <c r="X57" s="27">
        <f t="shared" si="5"/>
        <v>0</v>
      </c>
      <c r="Y57" s="27">
        <f t="shared" si="5"/>
        <v>0.43248957485896666</v>
      </c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x14ac:dyDescent="0.25">
      <c r="A58" s="1"/>
      <c r="B58" s="1"/>
      <c r="C58" s="1"/>
      <c r="D58" s="1"/>
      <c r="E58" s="1"/>
      <c r="F58" s="1"/>
      <c r="G58" s="1"/>
      <c r="H58" s="1"/>
      <c r="I58" s="11" t="s">
        <v>55</v>
      </c>
      <c r="J58" s="11" t="s">
        <v>50</v>
      </c>
      <c r="K58" s="27">
        <f t="shared" si="5"/>
        <v>0.25000000000000111</v>
      </c>
      <c r="L58" s="27">
        <f t="shared" si="5"/>
        <v>0.46246530896709614</v>
      </c>
      <c r="M58" s="27">
        <f t="shared" si="5"/>
        <v>0</v>
      </c>
      <c r="N58" s="27">
        <f t="shared" si="5"/>
        <v>0</v>
      </c>
      <c r="O58" s="27">
        <f t="shared" si="5"/>
        <v>0</v>
      </c>
      <c r="P58" s="27">
        <f t="shared" si="5"/>
        <v>0</v>
      </c>
      <c r="Q58" s="27">
        <f t="shared" si="5"/>
        <v>0</v>
      </c>
      <c r="R58" s="27">
        <f t="shared" si="5"/>
        <v>0</v>
      </c>
      <c r="S58" s="27">
        <f t="shared" si="5"/>
        <v>0.49999999999999778</v>
      </c>
      <c r="T58" s="27">
        <f t="shared" si="5"/>
        <v>1</v>
      </c>
      <c r="U58" s="27">
        <f t="shared" si="5"/>
        <v>1</v>
      </c>
      <c r="V58" s="27">
        <f t="shared" si="5"/>
        <v>1</v>
      </c>
      <c r="W58" s="27">
        <f t="shared" si="5"/>
        <v>1</v>
      </c>
      <c r="X58" s="27">
        <f t="shared" si="5"/>
        <v>0</v>
      </c>
      <c r="Y58" s="27">
        <f t="shared" si="5"/>
        <v>6.2817434367358871E-2</v>
      </c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x14ac:dyDescent="0.25">
      <c r="A59" s="1"/>
      <c r="B59" s="1"/>
      <c r="C59" s="1"/>
      <c r="D59" s="1"/>
      <c r="E59" s="1"/>
      <c r="F59" s="1"/>
      <c r="G59" s="1"/>
      <c r="H59" s="1"/>
      <c r="I59" s="11" t="s">
        <v>56</v>
      </c>
      <c r="J59" s="11" t="s">
        <v>51</v>
      </c>
      <c r="K59" s="27">
        <f t="shared" si="5"/>
        <v>0.75000000000000111</v>
      </c>
      <c r="L59" s="27">
        <f t="shared" si="5"/>
        <v>1</v>
      </c>
      <c r="M59" s="27">
        <f t="shared" si="5"/>
        <v>0.49999999999999778</v>
      </c>
      <c r="N59" s="27">
        <f t="shared" si="5"/>
        <v>0.66666666666666763</v>
      </c>
      <c r="O59" s="27">
        <f t="shared" si="5"/>
        <v>0.49999999999999778</v>
      </c>
      <c r="P59" s="27">
        <f t="shared" si="5"/>
        <v>0.33333333333333531</v>
      </c>
      <c r="Q59" s="27">
        <f t="shared" si="5"/>
        <v>0.66666666666666763</v>
      </c>
      <c r="R59" s="27">
        <f t="shared" si="5"/>
        <v>0.5</v>
      </c>
      <c r="S59" s="27">
        <f t="shared" si="5"/>
        <v>0.49999999999999778</v>
      </c>
      <c r="T59" s="27">
        <f t="shared" si="5"/>
        <v>0.66666666666666763</v>
      </c>
      <c r="U59" s="27">
        <f t="shared" si="5"/>
        <v>0.66666666666666763</v>
      </c>
      <c r="V59" s="27">
        <f t="shared" si="5"/>
        <v>0.33333333333333237</v>
      </c>
      <c r="W59" s="27">
        <f t="shared" si="5"/>
        <v>0.66666666666666563</v>
      </c>
      <c r="X59" s="27">
        <f t="shared" si="5"/>
        <v>0.12430236192347187</v>
      </c>
      <c r="Y59" s="27">
        <f t="shared" si="5"/>
        <v>0</v>
      </c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x14ac:dyDescent="0.25">
      <c r="A60" s="1"/>
      <c r="B60" s="1"/>
      <c r="C60" s="1"/>
      <c r="D60" s="1"/>
      <c r="E60" s="1"/>
      <c r="F60" s="1"/>
      <c r="G60" s="1"/>
      <c r="H60" s="1"/>
      <c r="I60" s="11" t="s">
        <v>57</v>
      </c>
      <c r="J60" s="11" t="s">
        <v>52</v>
      </c>
      <c r="K60" s="27">
        <f t="shared" si="5"/>
        <v>0</v>
      </c>
      <c r="L60" s="27">
        <f t="shared" si="5"/>
        <v>0.61474118419556811</v>
      </c>
      <c r="M60" s="27">
        <f t="shared" si="5"/>
        <v>0</v>
      </c>
      <c r="N60" s="27">
        <f t="shared" si="5"/>
        <v>0</v>
      </c>
      <c r="O60" s="27">
        <f t="shared" si="5"/>
        <v>0.49999999999999778</v>
      </c>
      <c r="P60" s="27">
        <f t="shared" si="5"/>
        <v>0</v>
      </c>
      <c r="Q60" s="27">
        <f t="shared" si="5"/>
        <v>0.33333333333333237</v>
      </c>
      <c r="R60" s="27">
        <f t="shared" si="5"/>
        <v>0.5</v>
      </c>
      <c r="S60" s="27">
        <f t="shared" si="5"/>
        <v>1</v>
      </c>
      <c r="T60" s="27">
        <f t="shared" si="5"/>
        <v>0</v>
      </c>
      <c r="U60" s="27">
        <f t="shared" si="5"/>
        <v>0</v>
      </c>
      <c r="V60" s="27">
        <f t="shared" si="5"/>
        <v>0</v>
      </c>
      <c r="W60" s="27">
        <f t="shared" si="5"/>
        <v>0</v>
      </c>
      <c r="X60" s="27">
        <f t="shared" si="5"/>
        <v>1</v>
      </c>
      <c r="Y60" s="27">
        <f t="shared" si="5"/>
        <v>1</v>
      </c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x14ac:dyDescent="0.25">
      <c r="A62" s="1"/>
      <c r="B62" s="1"/>
      <c r="C62" s="1"/>
      <c r="D62" s="1"/>
      <c r="E62" s="1"/>
      <c r="F62" s="1"/>
      <c r="G62" s="1"/>
      <c r="H62" s="1"/>
      <c r="I62" s="38" t="s">
        <v>80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28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x14ac:dyDescent="0.25">
      <c r="A63" s="1"/>
      <c r="B63" s="1"/>
      <c r="C63" s="1"/>
      <c r="D63" s="1"/>
      <c r="E63" s="1"/>
      <c r="F63" s="1"/>
      <c r="G63" s="1"/>
      <c r="H63" s="1"/>
      <c r="I63" s="11" t="s">
        <v>53</v>
      </c>
      <c r="J63" s="11" t="s">
        <v>48</v>
      </c>
      <c r="K63" s="25">
        <f t="shared" ref="K63:Y67" si="6">K$4*K56</f>
        <v>1.1922978237451485E-2</v>
      </c>
      <c r="L63" s="25">
        <f t="shared" si="6"/>
        <v>0</v>
      </c>
      <c r="M63" s="25">
        <f t="shared" si="6"/>
        <v>8.5169466885259948E-2</v>
      </c>
      <c r="N63" s="25">
        <f t="shared" si="6"/>
        <v>0.13519810132923238</v>
      </c>
      <c r="O63" s="25">
        <f t="shared" si="6"/>
        <v>5.176941836218129E-2</v>
      </c>
      <c r="P63" s="25">
        <f t="shared" si="6"/>
        <v>0.19072016791256788</v>
      </c>
      <c r="Q63" s="25">
        <f t="shared" si="6"/>
        <v>6.9973338406254443E-2</v>
      </c>
      <c r="R63" s="25">
        <f t="shared" si="6"/>
        <v>3.8667597413049731E-2</v>
      </c>
      <c r="S63" s="25">
        <f t="shared" si="6"/>
        <v>0</v>
      </c>
      <c r="T63" s="25">
        <f t="shared" si="6"/>
        <v>3.0942672465105712E-2</v>
      </c>
      <c r="U63" s="25">
        <f t="shared" si="6"/>
        <v>2.4559215410908341E-2</v>
      </c>
      <c r="V63" s="25">
        <f t="shared" si="6"/>
        <v>1.9492662189394588E-2</v>
      </c>
      <c r="W63" s="25">
        <f t="shared" si="6"/>
        <v>3.8985324378789231E-2</v>
      </c>
      <c r="X63" s="25">
        <f t="shared" si="6"/>
        <v>0</v>
      </c>
      <c r="Y63" s="25">
        <f t="shared" si="6"/>
        <v>1.1354862554444648E-2</v>
      </c>
      <c r="Z63" s="2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x14ac:dyDescent="0.25">
      <c r="A64" s="1"/>
      <c r="B64" s="1"/>
      <c r="C64" s="1"/>
      <c r="D64" s="1"/>
      <c r="E64" s="1"/>
      <c r="F64" s="1"/>
      <c r="G64" s="1"/>
      <c r="H64" s="1"/>
      <c r="I64" s="11" t="s">
        <v>54</v>
      </c>
      <c r="J64" s="11" t="s">
        <v>49</v>
      </c>
      <c r="K64" s="25">
        <f t="shared" si="6"/>
        <v>5.9614891187257423E-3</v>
      </c>
      <c r="L64" s="25">
        <f t="shared" si="6"/>
        <v>1.3266072683084457E-2</v>
      </c>
      <c r="M64" s="25">
        <f t="shared" si="6"/>
        <v>8.5169466885259948E-2</v>
      </c>
      <c r="N64" s="25">
        <f t="shared" si="6"/>
        <v>0.13519810132923238</v>
      </c>
      <c r="O64" s="25">
        <f t="shared" si="6"/>
        <v>5.176941836218129E-2</v>
      </c>
      <c r="P64" s="25">
        <f t="shared" si="6"/>
        <v>0.12714677860837878</v>
      </c>
      <c r="Q64" s="25">
        <f t="shared" si="6"/>
        <v>4.6648892270836365E-2</v>
      </c>
      <c r="R64" s="25">
        <f t="shared" si="6"/>
        <v>5.1556796550732899E-2</v>
      </c>
      <c r="S64" s="25">
        <f t="shared" si="6"/>
        <v>0</v>
      </c>
      <c r="T64" s="25">
        <f t="shared" si="6"/>
        <v>6.1885344930211694E-2</v>
      </c>
      <c r="U64" s="25">
        <f t="shared" si="6"/>
        <v>4.9118430821816467E-2</v>
      </c>
      <c r="V64" s="25">
        <f t="shared" si="6"/>
        <v>3.8985324378789342E-2</v>
      </c>
      <c r="W64" s="25">
        <f t="shared" si="6"/>
        <v>5.8477986568183933E-2</v>
      </c>
      <c r="X64" s="25">
        <f t="shared" si="6"/>
        <v>0</v>
      </c>
      <c r="Y64" s="25">
        <f t="shared" si="6"/>
        <v>1.6734849531896721E-2</v>
      </c>
      <c r="Z64" s="2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x14ac:dyDescent="0.25">
      <c r="A65" s="1"/>
      <c r="B65" s="1"/>
      <c r="C65" s="1"/>
      <c r="D65" s="1"/>
      <c r="E65" s="1"/>
      <c r="F65" s="1"/>
      <c r="G65" s="1"/>
      <c r="H65" s="1"/>
      <c r="I65" s="11" t="s">
        <v>55</v>
      </c>
      <c r="J65" s="11" t="s">
        <v>50</v>
      </c>
      <c r="K65" s="25">
        <f t="shared" si="6"/>
        <v>2.9807445593628846E-3</v>
      </c>
      <c r="L65" s="25">
        <f t="shared" si="6"/>
        <v>1.1027927628781927E-2</v>
      </c>
      <c r="M65" s="25">
        <f t="shared" si="6"/>
        <v>0</v>
      </c>
      <c r="N65" s="25">
        <f t="shared" si="6"/>
        <v>0</v>
      </c>
      <c r="O65" s="25">
        <f t="shared" si="6"/>
        <v>0</v>
      </c>
      <c r="P65" s="25">
        <f t="shared" si="6"/>
        <v>0</v>
      </c>
      <c r="Q65" s="25">
        <f t="shared" si="6"/>
        <v>0</v>
      </c>
      <c r="R65" s="25">
        <f t="shared" si="6"/>
        <v>0</v>
      </c>
      <c r="S65" s="25">
        <f t="shared" si="6"/>
        <v>9.4968431230946608E-3</v>
      </c>
      <c r="T65" s="25">
        <f t="shared" si="6"/>
        <v>9.2828017395317403E-2</v>
      </c>
      <c r="U65" s="25">
        <f t="shared" si="6"/>
        <v>7.3677646232724589E-2</v>
      </c>
      <c r="V65" s="25">
        <f t="shared" si="6"/>
        <v>5.8477986568183933E-2</v>
      </c>
      <c r="W65" s="25">
        <f t="shared" si="6"/>
        <v>5.8477986568183933E-2</v>
      </c>
      <c r="X65" s="25">
        <f t="shared" si="6"/>
        <v>0</v>
      </c>
      <c r="Y65" s="25">
        <f t="shared" si="6"/>
        <v>2.4306720282456619E-3</v>
      </c>
      <c r="Z65" s="2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x14ac:dyDescent="0.25">
      <c r="A66" s="1"/>
      <c r="B66" s="1"/>
      <c r="C66" s="1"/>
      <c r="D66" s="1"/>
      <c r="E66" s="1"/>
      <c r="F66" s="1"/>
      <c r="G66" s="1"/>
      <c r="H66" s="1"/>
      <c r="I66" s="11" t="s">
        <v>56</v>
      </c>
      <c r="J66" s="11" t="s">
        <v>51</v>
      </c>
      <c r="K66" s="25">
        <f t="shared" si="6"/>
        <v>8.942233678088626E-3</v>
      </c>
      <c r="L66" s="25">
        <f t="shared" si="6"/>
        <v>2.3845956474902966E-2</v>
      </c>
      <c r="M66" s="25">
        <f t="shared" si="6"/>
        <v>4.2584733442629787E-2</v>
      </c>
      <c r="N66" s="25">
        <f t="shared" si="6"/>
        <v>9.0132067552821715E-2</v>
      </c>
      <c r="O66" s="25">
        <f t="shared" si="6"/>
        <v>2.588470918109053E-2</v>
      </c>
      <c r="P66" s="25">
        <f t="shared" si="6"/>
        <v>6.3573389304189667E-2</v>
      </c>
      <c r="Q66" s="25">
        <f t="shared" si="6"/>
        <v>4.6648892270836365E-2</v>
      </c>
      <c r="R66" s="25">
        <f t="shared" si="6"/>
        <v>2.5778398275366449E-2</v>
      </c>
      <c r="S66" s="25">
        <f t="shared" si="6"/>
        <v>9.4968431230946608E-3</v>
      </c>
      <c r="T66" s="25">
        <f t="shared" si="6"/>
        <v>6.1885344930211694E-2</v>
      </c>
      <c r="U66" s="25">
        <f t="shared" si="6"/>
        <v>4.9118430821816467E-2</v>
      </c>
      <c r="V66" s="25">
        <f t="shared" si="6"/>
        <v>1.9492662189394588E-2</v>
      </c>
      <c r="W66" s="25">
        <f t="shared" si="6"/>
        <v>3.8985324378789231E-2</v>
      </c>
      <c r="X66" s="25">
        <f t="shared" si="6"/>
        <v>4.8097837362369019E-3</v>
      </c>
      <c r="Y66" s="25">
        <f t="shared" si="6"/>
        <v>0</v>
      </c>
      <c r="Z66" s="2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x14ac:dyDescent="0.25">
      <c r="A67" s="1"/>
      <c r="B67" s="1"/>
      <c r="C67" s="1"/>
      <c r="D67" s="1"/>
      <c r="E67" s="1"/>
      <c r="F67" s="1"/>
      <c r="G67" s="1"/>
      <c r="H67" s="1"/>
      <c r="I67" s="11" t="s">
        <v>57</v>
      </c>
      <c r="J67" s="11" t="s">
        <v>52</v>
      </c>
      <c r="K67" s="25">
        <f t="shared" si="6"/>
        <v>0</v>
      </c>
      <c r="L67" s="25">
        <f t="shared" si="6"/>
        <v>1.4659091521657824E-2</v>
      </c>
      <c r="M67" s="25">
        <f t="shared" si="6"/>
        <v>0</v>
      </c>
      <c r="N67" s="25">
        <f t="shared" si="6"/>
        <v>0</v>
      </c>
      <c r="O67" s="25">
        <f t="shared" si="6"/>
        <v>2.588470918109053E-2</v>
      </c>
      <c r="P67" s="25">
        <f t="shared" si="6"/>
        <v>0</v>
      </c>
      <c r="Q67" s="25">
        <f t="shared" si="6"/>
        <v>2.3324446135418082E-2</v>
      </c>
      <c r="R67" s="25">
        <f t="shared" si="6"/>
        <v>2.5778398275366449E-2</v>
      </c>
      <c r="S67" s="25">
        <f t="shared" si="6"/>
        <v>1.8993686246189405E-2</v>
      </c>
      <c r="T67" s="25">
        <f t="shared" si="6"/>
        <v>0</v>
      </c>
      <c r="U67" s="25">
        <f t="shared" si="6"/>
        <v>0</v>
      </c>
      <c r="V67" s="25">
        <f t="shared" si="6"/>
        <v>0</v>
      </c>
      <c r="W67" s="25">
        <f t="shared" si="6"/>
        <v>0</v>
      </c>
      <c r="X67" s="25">
        <f t="shared" si="6"/>
        <v>3.8694226415408733E-2</v>
      </c>
      <c r="Y67" s="25">
        <f t="shared" si="6"/>
        <v>3.8694226415408733E-2</v>
      </c>
      <c r="Z67" s="2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x14ac:dyDescent="0.25">
      <c r="A69" s="1"/>
      <c r="B69" s="1"/>
      <c r="C69" s="1"/>
      <c r="D69" s="1"/>
      <c r="E69" s="1"/>
      <c r="F69" s="1"/>
      <c r="G69" s="1"/>
      <c r="H69" s="1"/>
      <c r="I69" s="38" t="s">
        <v>81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28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x14ac:dyDescent="0.25">
      <c r="A70" s="1"/>
      <c r="B70" s="1"/>
      <c r="C70" s="1"/>
      <c r="D70" s="1"/>
      <c r="E70" s="1"/>
      <c r="F70" s="1"/>
      <c r="G70" s="1"/>
      <c r="H70" s="37" t="s">
        <v>82</v>
      </c>
      <c r="I70" s="37"/>
      <c r="J70" s="17" t="s">
        <v>84</v>
      </c>
      <c r="K70" s="25">
        <f>MAX(K63:K67)</f>
        <v>1.1922978237451485E-2</v>
      </c>
      <c r="L70" s="25">
        <f t="shared" ref="L70:Y70" si="7">MAX(L63:L67)</f>
        <v>2.3845956474902966E-2</v>
      </c>
      <c r="M70" s="25">
        <f t="shared" si="7"/>
        <v>8.5169466885259948E-2</v>
      </c>
      <c r="N70" s="25">
        <f t="shared" si="7"/>
        <v>0.13519810132923238</v>
      </c>
      <c r="O70" s="25">
        <f t="shared" si="7"/>
        <v>5.176941836218129E-2</v>
      </c>
      <c r="P70" s="25">
        <f t="shared" si="7"/>
        <v>0.19072016791256788</v>
      </c>
      <c r="Q70" s="25">
        <f t="shared" si="7"/>
        <v>6.9973338406254443E-2</v>
      </c>
      <c r="R70" s="25">
        <f t="shared" si="7"/>
        <v>5.1556796550732899E-2</v>
      </c>
      <c r="S70" s="25">
        <f t="shared" si="7"/>
        <v>1.8993686246189405E-2</v>
      </c>
      <c r="T70" s="25">
        <f t="shared" si="7"/>
        <v>9.2828017395317403E-2</v>
      </c>
      <c r="U70" s="25">
        <f t="shared" si="7"/>
        <v>7.3677646232724589E-2</v>
      </c>
      <c r="V70" s="25">
        <f t="shared" si="7"/>
        <v>5.8477986568183933E-2</v>
      </c>
      <c r="W70" s="25">
        <f t="shared" si="7"/>
        <v>5.8477986568183933E-2</v>
      </c>
      <c r="X70" s="25">
        <f t="shared" si="7"/>
        <v>3.8694226415408733E-2</v>
      </c>
      <c r="Y70" s="25">
        <f t="shared" si="7"/>
        <v>3.8694226415408733E-2</v>
      </c>
      <c r="Z70" s="2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x14ac:dyDescent="0.25">
      <c r="A71" s="1"/>
      <c r="B71" s="1"/>
      <c r="C71" s="1"/>
      <c r="D71" s="1"/>
      <c r="E71" s="1"/>
      <c r="F71" s="1"/>
      <c r="G71" s="1"/>
      <c r="H71" s="37" t="s">
        <v>83</v>
      </c>
      <c r="I71" s="37"/>
      <c r="J71" s="17" t="s">
        <v>85</v>
      </c>
      <c r="K71" s="25">
        <f>MIN(K63:K67)</f>
        <v>0</v>
      </c>
      <c r="L71" s="25">
        <f t="shared" ref="L71:Y71" si="8">MIN(L63:L67)</f>
        <v>0</v>
      </c>
      <c r="M71" s="25">
        <f t="shared" si="8"/>
        <v>0</v>
      </c>
      <c r="N71" s="25">
        <f t="shared" si="8"/>
        <v>0</v>
      </c>
      <c r="O71" s="25">
        <f t="shared" si="8"/>
        <v>0</v>
      </c>
      <c r="P71" s="25">
        <f t="shared" si="8"/>
        <v>0</v>
      </c>
      <c r="Q71" s="25">
        <f t="shared" si="8"/>
        <v>0</v>
      </c>
      <c r="R71" s="25">
        <f t="shared" si="8"/>
        <v>0</v>
      </c>
      <c r="S71" s="25">
        <f t="shared" si="8"/>
        <v>0</v>
      </c>
      <c r="T71" s="25">
        <f t="shared" si="8"/>
        <v>0</v>
      </c>
      <c r="U71" s="25">
        <f t="shared" si="8"/>
        <v>0</v>
      </c>
      <c r="V71" s="25">
        <f t="shared" si="8"/>
        <v>0</v>
      </c>
      <c r="W71" s="25">
        <f t="shared" si="8"/>
        <v>0</v>
      </c>
      <c r="X71" s="25">
        <f t="shared" si="8"/>
        <v>0</v>
      </c>
      <c r="Y71" s="25">
        <f t="shared" si="8"/>
        <v>0</v>
      </c>
      <c r="Z71" s="2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x14ac:dyDescent="0.25">
      <c r="A72" s="1"/>
      <c r="B72" s="1"/>
      <c r="C72" s="1"/>
      <c r="D72" s="1"/>
      <c r="E72" s="1"/>
      <c r="F72" s="1"/>
      <c r="G72" s="1"/>
      <c r="H72" s="1"/>
      <c r="I72" s="11"/>
      <c r="J72" s="1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x14ac:dyDescent="0.25">
      <c r="A73" s="1"/>
      <c r="B73" s="1"/>
      <c r="C73" s="1"/>
      <c r="D73" s="1"/>
      <c r="E73" s="1"/>
      <c r="F73" s="1"/>
      <c r="G73" s="1"/>
      <c r="H73" s="1"/>
      <c r="I73" s="38" t="s">
        <v>86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28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x14ac:dyDescent="0.25">
      <c r="A74" s="1"/>
      <c r="B74" s="1"/>
      <c r="C74" s="1"/>
      <c r="D74" s="1"/>
      <c r="E74" s="1"/>
      <c r="F74" s="1"/>
      <c r="I74" s="11" t="s">
        <v>53</v>
      </c>
      <c r="J74" s="11" t="s">
        <v>48</v>
      </c>
      <c r="K74" s="25">
        <f t="shared" ref="K74:Y78" si="9">ABS(K63-K$70)</f>
        <v>0</v>
      </c>
      <c r="L74" s="25">
        <f t="shared" si="9"/>
        <v>2.3845956474902966E-2</v>
      </c>
      <c r="M74" s="25">
        <f t="shared" si="9"/>
        <v>0</v>
      </c>
      <c r="N74" s="25">
        <f t="shared" si="9"/>
        <v>0</v>
      </c>
      <c r="O74" s="25">
        <f t="shared" si="9"/>
        <v>0</v>
      </c>
      <c r="P74" s="25">
        <f t="shared" si="9"/>
        <v>0</v>
      </c>
      <c r="Q74" s="25">
        <f t="shared" si="9"/>
        <v>0</v>
      </c>
      <c r="R74" s="25">
        <f t="shared" si="9"/>
        <v>1.2889199137683167E-2</v>
      </c>
      <c r="S74" s="25">
        <f t="shared" si="9"/>
        <v>1.8993686246189405E-2</v>
      </c>
      <c r="T74" s="25">
        <f t="shared" si="9"/>
        <v>6.1885344930211694E-2</v>
      </c>
      <c r="U74" s="25">
        <f t="shared" si="9"/>
        <v>4.9118430821816245E-2</v>
      </c>
      <c r="V74" s="25">
        <f t="shared" si="9"/>
        <v>3.8985324378789349E-2</v>
      </c>
      <c r="W74" s="25">
        <f t="shared" si="9"/>
        <v>1.9492662189394702E-2</v>
      </c>
      <c r="X74" s="25">
        <f t="shared" si="9"/>
        <v>3.8694226415408733E-2</v>
      </c>
      <c r="Y74" s="25">
        <f t="shared" si="9"/>
        <v>2.7339363860964083E-2</v>
      </c>
      <c r="Z74" s="2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x14ac:dyDescent="0.25">
      <c r="A75" s="1"/>
      <c r="B75" s="1"/>
      <c r="C75" s="1"/>
      <c r="D75" s="1"/>
      <c r="E75" s="1"/>
      <c r="F75" s="1"/>
      <c r="I75" s="11" t="s">
        <v>54</v>
      </c>
      <c r="J75" s="11" t="s">
        <v>49</v>
      </c>
      <c r="K75" s="25">
        <f t="shared" si="9"/>
        <v>5.9614891187257423E-3</v>
      </c>
      <c r="L75" s="25">
        <f t="shared" si="9"/>
        <v>1.0579883791818508E-2</v>
      </c>
      <c r="M75" s="25">
        <f t="shared" si="9"/>
        <v>0</v>
      </c>
      <c r="N75" s="25">
        <f t="shared" si="9"/>
        <v>0</v>
      </c>
      <c r="O75" s="25">
        <f t="shared" si="9"/>
        <v>0</v>
      </c>
      <c r="P75" s="25">
        <f t="shared" si="9"/>
        <v>6.3573389304189099E-2</v>
      </c>
      <c r="Q75" s="25">
        <f t="shared" si="9"/>
        <v>2.3324446135418078E-2</v>
      </c>
      <c r="R75" s="25">
        <f t="shared" si="9"/>
        <v>0</v>
      </c>
      <c r="S75" s="25">
        <f t="shared" si="9"/>
        <v>1.8993686246189405E-2</v>
      </c>
      <c r="T75" s="25">
        <f t="shared" si="9"/>
        <v>3.0942672465105708E-2</v>
      </c>
      <c r="U75" s="25">
        <f t="shared" si="9"/>
        <v>2.4559215410908122E-2</v>
      </c>
      <c r="V75" s="25">
        <f t="shared" si="9"/>
        <v>1.9492662189394591E-2</v>
      </c>
      <c r="W75" s="25">
        <f t="shared" si="9"/>
        <v>0</v>
      </c>
      <c r="X75" s="25">
        <f t="shared" si="9"/>
        <v>3.8694226415408733E-2</v>
      </c>
      <c r="Y75" s="25">
        <f t="shared" si="9"/>
        <v>2.1959376883512013E-2</v>
      </c>
      <c r="Z75" s="2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x14ac:dyDescent="0.25">
      <c r="A76" s="1"/>
      <c r="B76" s="1"/>
      <c r="C76" s="1"/>
      <c r="D76" s="1"/>
      <c r="E76" s="1"/>
      <c r="F76" s="1"/>
      <c r="G76" s="1"/>
      <c r="H76" s="1"/>
      <c r="I76" s="11" t="s">
        <v>55</v>
      </c>
      <c r="J76" s="11" t="s">
        <v>50</v>
      </c>
      <c r="K76" s="25">
        <f t="shared" si="9"/>
        <v>8.9422336780886E-3</v>
      </c>
      <c r="L76" s="25">
        <f t="shared" si="9"/>
        <v>1.2818028846121038E-2</v>
      </c>
      <c r="M76" s="25">
        <f t="shared" si="9"/>
        <v>8.5169466885259948E-2</v>
      </c>
      <c r="N76" s="25">
        <f t="shared" si="9"/>
        <v>0.13519810132923238</v>
      </c>
      <c r="O76" s="25">
        <f t="shared" si="9"/>
        <v>5.176941836218129E-2</v>
      </c>
      <c r="P76" s="25">
        <f t="shared" si="9"/>
        <v>0.19072016791256788</v>
      </c>
      <c r="Q76" s="25">
        <f t="shared" si="9"/>
        <v>6.9973338406254443E-2</v>
      </c>
      <c r="R76" s="25">
        <f t="shared" si="9"/>
        <v>5.1556796550732899E-2</v>
      </c>
      <c r="S76" s="25">
        <f t="shared" si="9"/>
        <v>9.4968431230947441E-3</v>
      </c>
      <c r="T76" s="25">
        <f t="shared" si="9"/>
        <v>0</v>
      </c>
      <c r="U76" s="25">
        <f t="shared" si="9"/>
        <v>0</v>
      </c>
      <c r="V76" s="25">
        <f t="shared" si="9"/>
        <v>0</v>
      </c>
      <c r="W76" s="25">
        <f t="shared" si="9"/>
        <v>0</v>
      </c>
      <c r="X76" s="25">
        <f t="shared" si="9"/>
        <v>3.8694226415408733E-2</v>
      </c>
      <c r="Y76" s="25">
        <f t="shared" si="9"/>
        <v>3.6263554387163069E-2</v>
      </c>
      <c r="Z76" s="2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x14ac:dyDescent="0.25">
      <c r="A77" s="1"/>
      <c r="B77" s="26"/>
      <c r="C77" s="1"/>
      <c r="D77" s="1"/>
      <c r="E77" s="1"/>
      <c r="F77" s="1"/>
      <c r="G77" s="1"/>
      <c r="H77" s="1"/>
      <c r="I77" s="11" t="s">
        <v>56</v>
      </c>
      <c r="J77" s="11" t="s">
        <v>51</v>
      </c>
      <c r="K77" s="25">
        <f t="shared" si="9"/>
        <v>2.9807445593628586E-3</v>
      </c>
      <c r="L77" s="25">
        <f t="shared" si="9"/>
        <v>0</v>
      </c>
      <c r="M77" s="25">
        <f t="shared" si="9"/>
        <v>4.2584733442630161E-2</v>
      </c>
      <c r="N77" s="25">
        <f t="shared" si="9"/>
        <v>4.5066033776410663E-2</v>
      </c>
      <c r="O77" s="25">
        <f t="shared" si="9"/>
        <v>2.5884709181090759E-2</v>
      </c>
      <c r="P77" s="25">
        <f t="shared" si="9"/>
        <v>0.1271467786083782</v>
      </c>
      <c r="Q77" s="25">
        <f t="shared" si="9"/>
        <v>2.3324446135418078E-2</v>
      </c>
      <c r="R77" s="25">
        <f t="shared" si="9"/>
        <v>2.5778398275366449E-2</v>
      </c>
      <c r="S77" s="25">
        <f t="shared" si="9"/>
        <v>9.4968431230947441E-3</v>
      </c>
      <c r="T77" s="25">
        <f t="shared" si="9"/>
        <v>3.0942672465105708E-2</v>
      </c>
      <c r="U77" s="25">
        <f t="shared" si="9"/>
        <v>2.4559215410908122E-2</v>
      </c>
      <c r="V77" s="25">
        <f t="shared" si="9"/>
        <v>3.8985324378789349E-2</v>
      </c>
      <c r="W77" s="25">
        <f t="shared" si="9"/>
        <v>1.9492662189394702E-2</v>
      </c>
      <c r="X77" s="25">
        <f t="shared" si="9"/>
        <v>3.3884442679171831E-2</v>
      </c>
      <c r="Y77" s="25">
        <f t="shared" si="9"/>
        <v>3.8694226415408733E-2</v>
      </c>
      <c r="Z77" s="2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x14ac:dyDescent="0.25">
      <c r="A78" s="1"/>
      <c r="B78" s="1"/>
      <c r="C78" s="1"/>
      <c r="D78" s="1"/>
      <c r="E78" s="1"/>
      <c r="F78" s="1"/>
      <c r="G78" s="1"/>
      <c r="H78" s="1"/>
      <c r="I78" s="11" t="s">
        <v>57</v>
      </c>
      <c r="J78" s="11" t="s">
        <v>52</v>
      </c>
      <c r="K78" s="25">
        <f t="shared" si="9"/>
        <v>1.1922978237451485E-2</v>
      </c>
      <c r="L78" s="25">
        <f t="shared" si="9"/>
        <v>9.186864953245142E-3</v>
      </c>
      <c r="M78" s="25">
        <f t="shared" si="9"/>
        <v>8.5169466885259948E-2</v>
      </c>
      <c r="N78" s="25">
        <f t="shared" si="9"/>
        <v>0.13519810132923238</v>
      </c>
      <c r="O78" s="25">
        <f t="shared" si="9"/>
        <v>2.5884709181090759E-2</v>
      </c>
      <c r="P78" s="25">
        <f t="shared" si="9"/>
        <v>0.19072016791256788</v>
      </c>
      <c r="Q78" s="25">
        <f t="shared" si="9"/>
        <v>4.6648892270836365E-2</v>
      </c>
      <c r="R78" s="25">
        <f t="shared" si="9"/>
        <v>2.5778398275366449E-2</v>
      </c>
      <c r="S78" s="25">
        <f t="shared" si="9"/>
        <v>0</v>
      </c>
      <c r="T78" s="25">
        <f t="shared" si="9"/>
        <v>9.2828017395317403E-2</v>
      </c>
      <c r="U78" s="25">
        <f t="shared" si="9"/>
        <v>7.3677646232724589E-2</v>
      </c>
      <c r="V78" s="25">
        <f t="shared" si="9"/>
        <v>5.8477986568183933E-2</v>
      </c>
      <c r="W78" s="25">
        <f t="shared" si="9"/>
        <v>5.8477986568183933E-2</v>
      </c>
      <c r="X78" s="25">
        <f t="shared" si="9"/>
        <v>0</v>
      </c>
      <c r="Y78" s="25">
        <f t="shared" si="9"/>
        <v>0</v>
      </c>
      <c r="Z78" s="2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x14ac:dyDescent="0.25">
      <c r="A80" s="1"/>
      <c r="B80" s="1"/>
      <c r="C80" s="1"/>
      <c r="D80" s="1"/>
      <c r="E80" s="1"/>
      <c r="F80" s="1"/>
      <c r="G80" s="1"/>
      <c r="H80" s="1"/>
      <c r="I80" s="38" t="s">
        <v>87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28"/>
      <c r="AA80" s="34" t="s">
        <v>90</v>
      </c>
      <c r="AB80" s="34" t="s">
        <v>91</v>
      </c>
      <c r="AC80" s="34" t="s">
        <v>92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x14ac:dyDescent="0.25">
      <c r="A81" s="1"/>
      <c r="B81" s="1"/>
      <c r="C81" s="1"/>
      <c r="D81" s="1"/>
      <c r="E81" s="1"/>
      <c r="F81" s="1"/>
      <c r="G81" s="35" t="s">
        <v>94</v>
      </c>
      <c r="H81" s="36">
        <v>2</v>
      </c>
      <c r="I81" s="11" t="s">
        <v>53</v>
      </c>
      <c r="J81" s="11" t="s">
        <v>48</v>
      </c>
      <c r="K81" s="25">
        <f t="array" ref="K81">K74^H81</f>
        <v>0</v>
      </c>
      <c r="L81" s="25">
        <f t="shared" ref="L81:Y85" si="10">L74^$H$81</f>
        <v>5.6862964020296667E-4</v>
      </c>
      <c r="M81" s="25">
        <f t="shared" si="10"/>
        <v>0</v>
      </c>
      <c r="N81" s="25">
        <f t="shared" si="10"/>
        <v>0</v>
      </c>
      <c r="O81" s="25">
        <f t="shared" si="10"/>
        <v>0</v>
      </c>
      <c r="P81" s="25">
        <f t="shared" si="10"/>
        <v>0</v>
      </c>
      <c r="Q81" s="25">
        <f t="shared" si="10"/>
        <v>0</v>
      </c>
      <c r="R81" s="25">
        <f t="shared" si="10"/>
        <v>1.6613145441085251E-4</v>
      </c>
      <c r="S81" s="25">
        <f t="shared" si="10"/>
        <v>3.6076011721868458E-4</v>
      </c>
      <c r="T81" s="25">
        <f t="shared" si="10"/>
        <v>3.8297959171312785E-3</v>
      </c>
      <c r="U81" s="25">
        <f t="shared" si="10"/>
        <v>2.4126202463975481E-3</v>
      </c>
      <c r="V81" s="25">
        <f t="shared" si="10"/>
        <v>1.519855516919427E-3</v>
      </c>
      <c r="W81" s="25">
        <f t="shared" si="10"/>
        <v>3.7996387922985785E-4</v>
      </c>
      <c r="X81" s="25">
        <f t="shared" si="10"/>
        <v>1.497243157886915E-3</v>
      </c>
      <c r="Y81" s="25">
        <f t="shared" si="10"/>
        <v>7.4744081632218892E-4</v>
      </c>
      <c r="Z81" s="25"/>
      <c r="AA81" s="1">
        <f>SUM(K81:Z81)^(1/$H$81)</f>
        <v>0.10715615122670148</v>
      </c>
      <c r="AB81" s="1">
        <f t="array" ref="AB81:AB85">RANK(AA81:AA85,AA81:AA85,1)</f>
        <v>2</v>
      </c>
      <c r="AC81" s="1">
        <f>AA81</f>
        <v>0.10715615122670148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x14ac:dyDescent="0.25">
      <c r="A82" s="1"/>
      <c r="B82" s="1"/>
      <c r="C82" s="1"/>
      <c r="D82" s="1"/>
      <c r="E82" s="1"/>
      <c r="F82" s="1"/>
      <c r="G82" s="35"/>
      <c r="H82" s="36"/>
      <c r="I82" s="11" t="s">
        <v>54</v>
      </c>
      <c r="J82" s="11" t="s">
        <v>49</v>
      </c>
      <c r="K82" s="25">
        <f>K75^$H$81</f>
        <v>3.553935251268543E-5</v>
      </c>
      <c r="L82" s="25">
        <f t="shared" si="10"/>
        <v>1.1193394104838398E-4</v>
      </c>
      <c r="M82" s="25">
        <f t="shared" si="10"/>
        <v>0</v>
      </c>
      <c r="N82" s="25">
        <f t="shared" si="10"/>
        <v>0</v>
      </c>
      <c r="O82" s="25">
        <f t="shared" si="10"/>
        <v>0</v>
      </c>
      <c r="P82" s="25">
        <f t="shared" si="10"/>
        <v>4.0415758276219852E-3</v>
      </c>
      <c r="Q82" s="25">
        <f t="shared" si="10"/>
        <v>5.4402978752401932E-4</v>
      </c>
      <c r="R82" s="25">
        <f t="shared" si="10"/>
        <v>0</v>
      </c>
      <c r="S82" s="25">
        <f t="shared" si="10"/>
        <v>3.6076011721868458E-4</v>
      </c>
      <c r="T82" s="25">
        <f t="shared" si="10"/>
        <v>9.5744897928281094E-4</v>
      </c>
      <c r="U82" s="25">
        <f t="shared" si="10"/>
        <v>6.0315506159938702E-4</v>
      </c>
      <c r="V82" s="25">
        <f t="shared" si="10"/>
        <v>3.7996387922985356E-4</v>
      </c>
      <c r="W82" s="25">
        <f t="shared" si="10"/>
        <v>0</v>
      </c>
      <c r="X82" s="25">
        <f t="shared" si="10"/>
        <v>1.497243157886915E-3</v>
      </c>
      <c r="Y82" s="25">
        <f t="shared" si="10"/>
        <v>4.8221423311212174E-4</v>
      </c>
      <c r="Z82" s="25"/>
      <c r="AA82" s="1">
        <f>SUM(K82:Z82)^(1/$H$81)</f>
        <v>9.4941373157527306E-2</v>
      </c>
      <c r="AB82" s="1">
        <v>1</v>
      </c>
      <c r="AC82" s="1">
        <f t="shared" ref="AC82:AC85" si="11">AA82</f>
        <v>9.4941373157527306E-2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x14ac:dyDescent="0.25">
      <c r="A83" s="1"/>
      <c r="B83" s="1"/>
      <c r="C83" s="1"/>
      <c r="D83" s="1"/>
      <c r="E83" s="1"/>
      <c r="F83" s="1"/>
      <c r="G83" s="35"/>
      <c r="H83" s="36"/>
      <c r="I83" s="11" t="s">
        <v>55</v>
      </c>
      <c r="J83" s="11" t="s">
        <v>50</v>
      </c>
      <c r="K83" s="25">
        <f t="shared" ref="K83:K85" si="12">K76^$H$81</f>
        <v>7.9963543153541966E-5</v>
      </c>
      <c r="L83" s="25">
        <f t="shared" si="10"/>
        <v>1.6430186349999105E-4</v>
      </c>
      <c r="M83" s="25">
        <f t="shared" si="10"/>
        <v>7.2538380895193905E-3</v>
      </c>
      <c r="N83" s="25">
        <f t="shared" si="10"/>
        <v>1.8278526603029387E-2</v>
      </c>
      <c r="O83" s="25">
        <f t="shared" si="10"/>
        <v>2.6800726775585535E-3</v>
      </c>
      <c r="P83" s="25">
        <f t="shared" si="10"/>
        <v>3.6374182448598087E-2</v>
      </c>
      <c r="Q83" s="25">
        <f t="shared" si="10"/>
        <v>4.8962680877162029E-3</v>
      </c>
      <c r="R83" s="25">
        <f t="shared" si="10"/>
        <v>2.6581032705736639E-3</v>
      </c>
      <c r="S83" s="25">
        <f t="shared" si="10"/>
        <v>9.0190029304671932E-5</v>
      </c>
      <c r="T83" s="25">
        <f t="shared" si="10"/>
        <v>0</v>
      </c>
      <c r="U83" s="25">
        <f t="shared" si="10"/>
        <v>0</v>
      </c>
      <c r="V83" s="25">
        <f t="shared" si="10"/>
        <v>0</v>
      </c>
      <c r="W83" s="25">
        <f t="shared" si="10"/>
        <v>0</v>
      </c>
      <c r="X83" s="25">
        <f t="shared" si="10"/>
        <v>1.497243157886915E-3</v>
      </c>
      <c r="Y83" s="25">
        <f t="shared" si="10"/>
        <v>1.315045376790734E-3</v>
      </c>
      <c r="Z83" s="25"/>
      <c r="AA83" s="1">
        <f>SUM(K83:Z83)^(1/$H$81)</f>
        <v>0.27438610596681307</v>
      </c>
      <c r="AB83" s="1">
        <v>4</v>
      </c>
      <c r="AC83" s="1">
        <f t="shared" si="11"/>
        <v>0.27438610596681307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x14ac:dyDescent="0.25">
      <c r="A84" s="1"/>
      <c r="B84" s="1"/>
      <c r="C84" s="1"/>
      <c r="D84" s="1"/>
      <c r="E84" s="1"/>
      <c r="F84" s="1"/>
      <c r="G84" s="35"/>
      <c r="H84" s="36"/>
      <c r="I84" s="11" t="s">
        <v>56</v>
      </c>
      <c r="J84" s="11" t="s">
        <v>51</v>
      </c>
      <c r="K84" s="25">
        <f t="shared" si="12"/>
        <v>8.8848381281712814E-6</v>
      </c>
      <c r="L84" s="25">
        <f t="shared" si="10"/>
        <v>0</v>
      </c>
      <c r="M84" s="25">
        <f t="shared" si="10"/>
        <v>1.8134595223798637E-3</v>
      </c>
      <c r="N84" s="25">
        <f t="shared" si="10"/>
        <v>2.0309474003365868E-3</v>
      </c>
      <c r="O84" s="25">
        <f t="shared" si="10"/>
        <v>6.7001816938964422E-4</v>
      </c>
      <c r="P84" s="25">
        <f t="shared" si="10"/>
        <v>1.6166303310487941E-2</v>
      </c>
      <c r="Q84" s="25">
        <f t="shared" si="10"/>
        <v>5.4402978752401932E-4</v>
      </c>
      <c r="R84" s="25">
        <f t="shared" si="10"/>
        <v>6.6452581764341598E-4</v>
      </c>
      <c r="S84" s="25">
        <f t="shared" si="10"/>
        <v>9.0190029304671932E-5</v>
      </c>
      <c r="T84" s="25">
        <f t="shared" si="10"/>
        <v>9.5744897928281094E-4</v>
      </c>
      <c r="U84" s="25">
        <f t="shared" si="10"/>
        <v>6.0315506159938702E-4</v>
      </c>
      <c r="V84" s="25">
        <f t="shared" si="10"/>
        <v>1.519855516919427E-3</v>
      </c>
      <c r="W84" s="25">
        <f t="shared" si="10"/>
        <v>3.7996387922985785E-4</v>
      </c>
      <c r="X84" s="25">
        <f t="shared" si="10"/>
        <v>1.1481554556780815E-3</v>
      </c>
      <c r="Y84" s="25">
        <f t="shared" si="10"/>
        <v>1.497243157886915E-3</v>
      </c>
      <c r="Z84" s="25"/>
      <c r="AA84" s="1">
        <f>SUM(K84:Z84)^(1/$H$81)</f>
        <v>0.16761318840052769</v>
      </c>
      <c r="AB84" s="1">
        <v>3</v>
      </c>
      <c r="AC84" s="1">
        <f t="shared" si="11"/>
        <v>0.16761318840052769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x14ac:dyDescent="0.25">
      <c r="A85" s="1"/>
      <c r="B85" s="1"/>
      <c r="C85" s="1"/>
      <c r="D85" s="1"/>
      <c r="E85" s="1"/>
      <c r="F85" s="1"/>
      <c r="G85" s="35"/>
      <c r="H85" s="36"/>
      <c r="I85" s="11" t="s">
        <v>57</v>
      </c>
      <c r="J85" s="11" t="s">
        <v>52</v>
      </c>
      <c r="K85" s="25">
        <f t="shared" si="12"/>
        <v>1.4215741005074172E-4</v>
      </c>
      <c r="L85" s="25">
        <f t="shared" si="10"/>
        <v>8.4398487669163868E-5</v>
      </c>
      <c r="M85" s="25">
        <f t="shared" si="10"/>
        <v>7.2538380895193905E-3</v>
      </c>
      <c r="N85" s="25">
        <f t="shared" si="10"/>
        <v>1.8278526603029387E-2</v>
      </c>
      <c r="O85" s="25">
        <f t="shared" si="10"/>
        <v>6.7001816938964422E-4</v>
      </c>
      <c r="P85" s="25">
        <f t="shared" si="10"/>
        <v>3.6374182448598087E-2</v>
      </c>
      <c r="Q85" s="25">
        <f t="shared" si="10"/>
        <v>2.1761191500960968E-3</v>
      </c>
      <c r="R85" s="25">
        <f t="shared" si="10"/>
        <v>6.6452581764341598E-4</v>
      </c>
      <c r="S85" s="25">
        <f t="shared" si="10"/>
        <v>0</v>
      </c>
      <c r="T85" s="25">
        <f t="shared" si="10"/>
        <v>8.6170408135453503E-3</v>
      </c>
      <c r="U85" s="25">
        <f t="shared" si="10"/>
        <v>5.4283955543945155E-3</v>
      </c>
      <c r="V85" s="25">
        <f t="shared" si="10"/>
        <v>3.4196749130687007E-3</v>
      </c>
      <c r="W85" s="25">
        <f t="shared" si="10"/>
        <v>3.4196749130687007E-3</v>
      </c>
      <c r="X85" s="25">
        <f t="shared" si="10"/>
        <v>0</v>
      </c>
      <c r="Y85" s="25">
        <f t="shared" si="10"/>
        <v>0</v>
      </c>
      <c r="Z85" s="25"/>
      <c r="AA85" s="1">
        <f>SUM(K85:Z85)^(1/$H$81)</f>
        <v>0.29415735987745267</v>
      </c>
      <c r="AB85" s="1">
        <v>5</v>
      </c>
      <c r="AC85" s="1">
        <f t="shared" si="11"/>
        <v>0.29415735987745267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39" t="s">
        <v>78</v>
      </c>
      <c r="AE86" s="40"/>
      <c r="AF86" s="1"/>
      <c r="AG86" s="1"/>
      <c r="AH86" s="1"/>
      <c r="AI86" s="1"/>
      <c r="AJ86" s="1"/>
      <c r="AK86" s="1"/>
      <c r="AL86" s="1"/>
      <c r="AM86" s="1"/>
    </row>
    <row r="87" spans="1:39" ht="15.75" x14ac:dyDescent="0.25">
      <c r="A87" s="1"/>
      <c r="B87" s="1"/>
      <c r="C87" s="1"/>
      <c r="D87" s="1"/>
      <c r="E87" s="1"/>
      <c r="F87" s="1"/>
      <c r="G87" s="1"/>
      <c r="H87" s="1"/>
      <c r="I87" s="38" t="s">
        <v>88</v>
      </c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28"/>
      <c r="AA87" s="1"/>
      <c r="AB87" s="1"/>
      <c r="AC87" s="1"/>
      <c r="AD87" s="23" t="s">
        <v>93</v>
      </c>
      <c r="AE87" s="23" t="s">
        <v>91</v>
      </c>
      <c r="AF87" s="1"/>
      <c r="AG87" s="1"/>
      <c r="AH87" s="1"/>
      <c r="AI87" s="1"/>
      <c r="AJ87" s="1"/>
      <c r="AK87" s="1"/>
      <c r="AL87" s="1"/>
      <c r="AM87" s="1"/>
    </row>
    <row r="88" spans="1:39" ht="15.75" x14ac:dyDescent="0.25">
      <c r="A88" s="1"/>
      <c r="B88" s="1"/>
      <c r="C88" s="1"/>
      <c r="D88" s="1"/>
      <c r="E88" s="1"/>
      <c r="F88" s="1"/>
      <c r="G88" s="1"/>
      <c r="H88" s="1"/>
      <c r="I88" s="11" t="s">
        <v>53</v>
      </c>
      <c r="J88" s="11" t="s">
        <v>48</v>
      </c>
      <c r="K88" s="25">
        <f t="shared" ref="K88:Y92" si="13">ABS(K63-K$71)</f>
        <v>1.1922978237451485E-2</v>
      </c>
      <c r="L88" s="25">
        <f t="shared" si="13"/>
        <v>0</v>
      </c>
      <c r="M88" s="25">
        <f t="shared" si="13"/>
        <v>8.5169466885259948E-2</v>
      </c>
      <c r="N88" s="25">
        <f t="shared" si="13"/>
        <v>0.13519810132923238</v>
      </c>
      <c r="O88" s="25">
        <f t="shared" si="13"/>
        <v>5.176941836218129E-2</v>
      </c>
      <c r="P88" s="25">
        <f t="shared" si="13"/>
        <v>0.19072016791256788</v>
      </c>
      <c r="Q88" s="25">
        <f t="shared" si="13"/>
        <v>6.9973338406254443E-2</v>
      </c>
      <c r="R88" s="25">
        <f t="shared" si="13"/>
        <v>3.8667597413049731E-2</v>
      </c>
      <c r="S88" s="25">
        <f t="shared" si="13"/>
        <v>0</v>
      </c>
      <c r="T88" s="25">
        <f t="shared" si="13"/>
        <v>3.0942672465105712E-2</v>
      </c>
      <c r="U88" s="25">
        <f t="shared" si="13"/>
        <v>2.4559215410908341E-2</v>
      </c>
      <c r="V88" s="25">
        <f t="shared" si="13"/>
        <v>1.9492662189394588E-2</v>
      </c>
      <c r="W88" s="25">
        <f t="shared" si="13"/>
        <v>3.8985324378789231E-2</v>
      </c>
      <c r="X88" s="25">
        <f t="shared" si="13"/>
        <v>0</v>
      </c>
      <c r="Y88" s="25">
        <f t="shared" si="13"/>
        <v>1.1354862554444648E-2</v>
      </c>
      <c r="Z88" s="20"/>
      <c r="AA88" s="1"/>
      <c r="AB88" s="1"/>
      <c r="AC88" s="11" t="s">
        <v>53</v>
      </c>
      <c r="AD88" s="23">
        <f>AC95/(AC95+AC81)</f>
        <v>0.71837083040595473</v>
      </c>
      <c r="AE88" s="23">
        <f t="array" ref="AE88:AE92">RANK(AD88:AD92,AD88:AD92)</f>
        <v>2</v>
      </c>
      <c r="AF88" s="1"/>
      <c r="AG88" s="1"/>
      <c r="AH88" s="1"/>
      <c r="AI88" s="1"/>
      <c r="AJ88" s="1"/>
      <c r="AK88" s="1"/>
      <c r="AL88" s="1"/>
      <c r="AM88" s="1"/>
    </row>
    <row r="89" spans="1:39" ht="15.75" x14ac:dyDescent="0.25">
      <c r="A89" s="1"/>
      <c r="B89" s="1"/>
      <c r="C89" s="1"/>
      <c r="D89" s="1"/>
      <c r="E89" s="1"/>
      <c r="F89" s="1"/>
      <c r="G89" s="1"/>
      <c r="H89" s="1"/>
      <c r="I89" s="11" t="s">
        <v>54</v>
      </c>
      <c r="J89" s="11" t="s">
        <v>49</v>
      </c>
      <c r="K89" s="25">
        <f t="shared" si="13"/>
        <v>5.9614891187257423E-3</v>
      </c>
      <c r="L89" s="25">
        <f t="shared" si="13"/>
        <v>1.3266072683084457E-2</v>
      </c>
      <c r="M89" s="25">
        <f t="shared" si="13"/>
        <v>8.5169466885259948E-2</v>
      </c>
      <c r="N89" s="25">
        <f t="shared" si="13"/>
        <v>0.13519810132923238</v>
      </c>
      <c r="O89" s="25">
        <f t="shared" si="13"/>
        <v>5.176941836218129E-2</v>
      </c>
      <c r="P89" s="25">
        <f t="shared" si="13"/>
        <v>0.12714677860837878</v>
      </c>
      <c r="Q89" s="25">
        <f t="shared" si="13"/>
        <v>4.6648892270836365E-2</v>
      </c>
      <c r="R89" s="25">
        <f t="shared" si="13"/>
        <v>5.1556796550732899E-2</v>
      </c>
      <c r="S89" s="25">
        <f t="shared" si="13"/>
        <v>0</v>
      </c>
      <c r="T89" s="25">
        <f t="shared" si="13"/>
        <v>6.1885344930211694E-2</v>
      </c>
      <c r="U89" s="25">
        <f t="shared" si="13"/>
        <v>4.9118430821816467E-2</v>
      </c>
      <c r="V89" s="25">
        <f t="shared" si="13"/>
        <v>3.8985324378789342E-2</v>
      </c>
      <c r="W89" s="25">
        <f t="shared" si="13"/>
        <v>5.8477986568183933E-2</v>
      </c>
      <c r="X89" s="25">
        <f t="shared" si="13"/>
        <v>0</v>
      </c>
      <c r="Y89" s="25">
        <f t="shared" si="13"/>
        <v>1.6734849531896721E-2</v>
      </c>
      <c r="Z89" s="20"/>
      <c r="AA89" s="1"/>
      <c r="AB89" s="1"/>
      <c r="AC89" s="11" t="s">
        <v>54</v>
      </c>
      <c r="AD89" s="23">
        <f t="shared" ref="AD89:AD91" si="14">AC96/(AC96+AC82)</f>
        <v>0.72214443570230535</v>
      </c>
      <c r="AE89" s="23">
        <v>1</v>
      </c>
      <c r="AF89" s="1"/>
      <c r="AG89" s="1"/>
      <c r="AH89" s="1"/>
      <c r="AI89" s="1"/>
      <c r="AJ89" s="1"/>
      <c r="AK89" s="1"/>
      <c r="AL89" s="1"/>
      <c r="AM89" s="1"/>
    </row>
    <row r="90" spans="1:39" ht="15.75" x14ac:dyDescent="0.25">
      <c r="A90" s="1"/>
      <c r="B90" s="1"/>
      <c r="C90" s="1"/>
      <c r="D90" s="1"/>
      <c r="E90" s="1"/>
      <c r="F90" s="1"/>
      <c r="G90" s="1"/>
      <c r="H90" s="1"/>
      <c r="I90" s="11" t="s">
        <v>55</v>
      </c>
      <c r="J90" s="11" t="s">
        <v>50</v>
      </c>
      <c r="K90" s="25">
        <f t="shared" si="13"/>
        <v>2.9807445593628846E-3</v>
      </c>
      <c r="L90" s="25">
        <f t="shared" si="13"/>
        <v>1.1027927628781927E-2</v>
      </c>
      <c r="M90" s="25">
        <f t="shared" si="13"/>
        <v>0</v>
      </c>
      <c r="N90" s="25">
        <f t="shared" si="13"/>
        <v>0</v>
      </c>
      <c r="O90" s="25">
        <f t="shared" si="13"/>
        <v>0</v>
      </c>
      <c r="P90" s="25">
        <f t="shared" si="13"/>
        <v>0</v>
      </c>
      <c r="Q90" s="25">
        <f t="shared" si="13"/>
        <v>0</v>
      </c>
      <c r="R90" s="25">
        <f t="shared" si="13"/>
        <v>0</v>
      </c>
      <c r="S90" s="25">
        <f t="shared" si="13"/>
        <v>9.4968431230946608E-3</v>
      </c>
      <c r="T90" s="25">
        <f t="shared" si="13"/>
        <v>9.2828017395317403E-2</v>
      </c>
      <c r="U90" s="25">
        <f t="shared" si="13"/>
        <v>7.3677646232724589E-2</v>
      </c>
      <c r="V90" s="25">
        <f t="shared" si="13"/>
        <v>5.8477986568183933E-2</v>
      </c>
      <c r="W90" s="25">
        <f t="shared" si="13"/>
        <v>5.8477986568183933E-2</v>
      </c>
      <c r="X90" s="25">
        <f t="shared" si="13"/>
        <v>0</v>
      </c>
      <c r="Y90" s="25">
        <f t="shared" si="13"/>
        <v>2.4306720282456619E-3</v>
      </c>
      <c r="Z90" s="20"/>
      <c r="AA90" s="1"/>
      <c r="AB90" s="1"/>
      <c r="AC90" s="11" t="s">
        <v>55</v>
      </c>
      <c r="AD90" s="23">
        <f t="shared" si="14"/>
        <v>0.34620734519389146</v>
      </c>
      <c r="AE90" s="23">
        <v>4</v>
      </c>
      <c r="AF90" s="1"/>
      <c r="AG90" s="1"/>
      <c r="AH90" s="1"/>
      <c r="AI90" s="1"/>
      <c r="AJ90" s="1"/>
      <c r="AK90" s="1"/>
      <c r="AL90" s="1"/>
      <c r="AM90" s="1"/>
    </row>
    <row r="91" spans="1:39" ht="15.75" x14ac:dyDescent="0.25">
      <c r="A91" s="1"/>
      <c r="B91" s="1"/>
      <c r="C91" s="1"/>
      <c r="D91" s="1"/>
      <c r="E91" s="1"/>
      <c r="F91" s="1"/>
      <c r="G91" s="1"/>
      <c r="H91" s="1"/>
      <c r="I91" s="11" t="s">
        <v>56</v>
      </c>
      <c r="J91" s="11" t="s">
        <v>51</v>
      </c>
      <c r="K91" s="25">
        <f t="shared" si="13"/>
        <v>8.942233678088626E-3</v>
      </c>
      <c r="L91" s="25">
        <f t="shared" si="13"/>
        <v>2.3845956474902966E-2</v>
      </c>
      <c r="M91" s="25">
        <f t="shared" si="13"/>
        <v>4.2584733442629787E-2</v>
      </c>
      <c r="N91" s="25">
        <f t="shared" si="13"/>
        <v>9.0132067552821715E-2</v>
      </c>
      <c r="O91" s="25">
        <f t="shared" si="13"/>
        <v>2.588470918109053E-2</v>
      </c>
      <c r="P91" s="25">
        <f t="shared" si="13"/>
        <v>6.3573389304189667E-2</v>
      </c>
      <c r="Q91" s="25">
        <f t="shared" si="13"/>
        <v>4.6648892270836365E-2</v>
      </c>
      <c r="R91" s="25">
        <f t="shared" si="13"/>
        <v>2.5778398275366449E-2</v>
      </c>
      <c r="S91" s="25">
        <f t="shared" si="13"/>
        <v>9.4968431230946608E-3</v>
      </c>
      <c r="T91" s="25">
        <f t="shared" si="13"/>
        <v>6.1885344930211694E-2</v>
      </c>
      <c r="U91" s="25">
        <f t="shared" si="13"/>
        <v>4.9118430821816467E-2</v>
      </c>
      <c r="V91" s="25">
        <f t="shared" si="13"/>
        <v>1.9492662189394588E-2</v>
      </c>
      <c r="W91" s="25">
        <f t="shared" si="13"/>
        <v>3.8985324378789231E-2</v>
      </c>
      <c r="X91" s="25">
        <f t="shared" si="13"/>
        <v>4.8097837362369019E-3</v>
      </c>
      <c r="Y91" s="25">
        <f t="shared" si="13"/>
        <v>0</v>
      </c>
      <c r="Z91" s="20"/>
      <c r="AA91" s="1"/>
      <c r="AB91" s="1"/>
      <c r="AC91" s="11" t="s">
        <v>56</v>
      </c>
      <c r="AD91" s="23">
        <f t="shared" si="14"/>
        <v>0.49219571324640038</v>
      </c>
      <c r="AE91" s="23">
        <v>3</v>
      </c>
      <c r="AF91" s="1"/>
      <c r="AG91" s="1"/>
      <c r="AH91" s="1"/>
      <c r="AI91" s="1"/>
      <c r="AJ91" s="1"/>
      <c r="AK91" s="1"/>
      <c r="AL91" s="1"/>
      <c r="AM91" s="1"/>
    </row>
    <row r="92" spans="1:39" ht="15.75" x14ac:dyDescent="0.25">
      <c r="A92" s="1"/>
      <c r="B92" s="1"/>
      <c r="C92" s="1"/>
      <c r="D92" s="1"/>
      <c r="E92" s="1"/>
      <c r="F92" s="1"/>
      <c r="G92" s="1"/>
      <c r="H92" s="1"/>
      <c r="I92" s="11" t="s">
        <v>57</v>
      </c>
      <c r="J92" s="11" t="s">
        <v>52</v>
      </c>
      <c r="K92" s="25">
        <f t="shared" si="13"/>
        <v>0</v>
      </c>
      <c r="L92" s="25">
        <f t="shared" si="13"/>
        <v>1.4659091521657824E-2</v>
      </c>
      <c r="M92" s="25">
        <f t="shared" si="13"/>
        <v>0</v>
      </c>
      <c r="N92" s="25">
        <f t="shared" si="13"/>
        <v>0</v>
      </c>
      <c r="O92" s="25">
        <f t="shared" si="13"/>
        <v>2.588470918109053E-2</v>
      </c>
      <c r="P92" s="25">
        <f t="shared" si="13"/>
        <v>0</v>
      </c>
      <c r="Q92" s="25">
        <f t="shared" si="13"/>
        <v>2.3324446135418082E-2</v>
      </c>
      <c r="R92" s="25">
        <f t="shared" si="13"/>
        <v>2.5778398275366449E-2</v>
      </c>
      <c r="S92" s="25">
        <f t="shared" si="13"/>
        <v>1.8993686246189405E-2</v>
      </c>
      <c r="T92" s="25">
        <f t="shared" si="13"/>
        <v>0</v>
      </c>
      <c r="U92" s="25">
        <f t="shared" si="13"/>
        <v>0</v>
      </c>
      <c r="V92" s="25">
        <f t="shared" si="13"/>
        <v>0</v>
      </c>
      <c r="W92" s="25">
        <f t="shared" si="13"/>
        <v>0</v>
      </c>
      <c r="X92" s="25">
        <f t="shared" si="13"/>
        <v>3.8694226415408733E-2</v>
      </c>
      <c r="Y92" s="25">
        <f t="shared" si="13"/>
        <v>3.8694226415408733E-2</v>
      </c>
      <c r="Z92" s="20"/>
      <c r="AA92" s="1"/>
      <c r="AB92" s="1"/>
      <c r="AC92" s="11" t="s">
        <v>57</v>
      </c>
      <c r="AD92" s="23">
        <f>AC99/(AC99+AC85)</f>
        <v>0.20060011451549009</v>
      </c>
      <c r="AE92" s="23">
        <v>5</v>
      </c>
      <c r="AF92" s="1"/>
      <c r="AG92" s="1"/>
      <c r="AH92" s="1"/>
      <c r="AI92" s="1"/>
      <c r="AJ92" s="1"/>
      <c r="AK92" s="1"/>
      <c r="AL92" s="1"/>
      <c r="AM92" s="1"/>
    </row>
    <row r="93" spans="1:39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x14ac:dyDescent="0.25">
      <c r="A94" s="1"/>
      <c r="B94" s="1"/>
      <c r="C94" s="1"/>
      <c r="D94" s="1"/>
      <c r="E94" s="1"/>
      <c r="F94" s="1"/>
      <c r="G94" s="1"/>
      <c r="H94" s="1"/>
      <c r="I94" s="38" t="s">
        <v>89</v>
      </c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28"/>
      <c r="AA94" s="34" t="s">
        <v>90</v>
      </c>
      <c r="AB94" s="34" t="s">
        <v>91</v>
      </c>
      <c r="AC94" s="34" t="s">
        <v>96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x14ac:dyDescent="0.25">
      <c r="A95" s="1"/>
      <c r="B95" s="1"/>
      <c r="C95" s="1"/>
      <c r="D95" s="1"/>
      <c r="E95" s="1"/>
      <c r="F95" s="1"/>
      <c r="G95" s="35" t="s">
        <v>94</v>
      </c>
      <c r="H95" s="36">
        <v>2</v>
      </c>
      <c r="I95" s="11" t="s">
        <v>53</v>
      </c>
      <c r="J95" s="11" t="s">
        <v>48</v>
      </c>
      <c r="K95" s="25">
        <f t="shared" ref="K95:Y99" si="15">K88^$H$95</f>
        <v>1.4215741005074172E-4</v>
      </c>
      <c r="L95" s="25">
        <f t="shared" si="15"/>
        <v>0</v>
      </c>
      <c r="M95" s="25">
        <f t="shared" si="15"/>
        <v>7.2538380895193905E-3</v>
      </c>
      <c r="N95" s="25">
        <f t="shared" si="15"/>
        <v>1.8278526603029387E-2</v>
      </c>
      <c r="O95" s="25">
        <f t="shared" si="15"/>
        <v>2.6800726775585535E-3</v>
      </c>
      <c r="P95" s="25">
        <f t="shared" si="15"/>
        <v>3.6374182448598087E-2</v>
      </c>
      <c r="Q95" s="25">
        <f t="shared" si="15"/>
        <v>4.8962680877162029E-3</v>
      </c>
      <c r="R95" s="25">
        <f t="shared" si="15"/>
        <v>1.4951830896976902E-3</v>
      </c>
      <c r="S95" s="25">
        <f t="shared" si="15"/>
        <v>0</v>
      </c>
      <c r="T95" s="25">
        <f t="shared" si="15"/>
        <v>9.5744897928281116E-4</v>
      </c>
      <c r="U95" s="25">
        <f t="shared" si="15"/>
        <v>6.0315506159939775E-4</v>
      </c>
      <c r="V95" s="25">
        <f t="shared" si="15"/>
        <v>3.799638792298534E-4</v>
      </c>
      <c r="W95" s="25">
        <f t="shared" si="15"/>
        <v>1.5198555169194179E-3</v>
      </c>
      <c r="X95" s="25">
        <f t="shared" si="15"/>
        <v>0</v>
      </c>
      <c r="Y95" s="25">
        <f t="shared" si="15"/>
        <v>1.2893290363032926E-4</v>
      </c>
      <c r="Z95" s="25"/>
      <c r="AA95" s="1">
        <f>SUM(K95:Z95)^(1/$H$95)</f>
        <v>0.27333054118929312</v>
      </c>
      <c r="AB95" s="1">
        <f t="array" ref="AB95:AB99">RANK(AA95:AA99,AA95:AA99)</f>
        <v>1</v>
      </c>
      <c r="AC95" s="1">
        <f>AA95</f>
        <v>0.27333054118929312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x14ac:dyDescent="0.25">
      <c r="A96" s="1"/>
      <c r="B96" s="1"/>
      <c r="C96" s="1"/>
      <c r="D96" s="1"/>
      <c r="E96" s="1"/>
      <c r="F96" s="1"/>
      <c r="G96" s="35"/>
      <c r="H96" s="36"/>
      <c r="I96" s="11" t="s">
        <v>54</v>
      </c>
      <c r="J96" s="11" t="s">
        <v>49</v>
      </c>
      <c r="K96" s="25">
        <f t="shared" si="15"/>
        <v>3.553935251268543E-5</v>
      </c>
      <c r="L96" s="25">
        <f t="shared" si="15"/>
        <v>1.7598868443287964E-4</v>
      </c>
      <c r="M96" s="25">
        <f t="shared" si="15"/>
        <v>7.2538380895193905E-3</v>
      </c>
      <c r="N96" s="25">
        <f t="shared" si="15"/>
        <v>1.8278526603029387E-2</v>
      </c>
      <c r="O96" s="25">
        <f t="shared" si="15"/>
        <v>2.6800726775585535E-3</v>
      </c>
      <c r="P96" s="25">
        <f t="shared" si="15"/>
        <v>1.6166303310488087E-2</v>
      </c>
      <c r="Q96" s="25">
        <f t="shared" si="15"/>
        <v>2.1761191500960968E-3</v>
      </c>
      <c r="R96" s="25">
        <f t="shared" si="15"/>
        <v>2.6581032705736639E-3</v>
      </c>
      <c r="S96" s="25">
        <f t="shared" si="15"/>
        <v>0</v>
      </c>
      <c r="T96" s="25">
        <f t="shared" si="15"/>
        <v>3.8297959171312785E-3</v>
      </c>
      <c r="U96" s="25">
        <f t="shared" si="15"/>
        <v>2.4126202463975698E-3</v>
      </c>
      <c r="V96" s="25">
        <f t="shared" si="15"/>
        <v>1.5198555169194266E-3</v>
      </c>
      <c r="W96" s="25">
        <f t="shared" si="15"/>
        <v>3.4196749130687007E-3</v>
      </c>
      <c r="X96" s="25">
        <f t="shared" si="15"/>
        <v>0</v>
      </c>
      <c r="Y96" s="25">
        <f t="shared" si="15"/>
        <v>2.8005518885522391E-4</v>
      </c>
      <c r="Z96" s="25"/>
      <c r="AA96" s="1">
        <f>SUM(K96:Z96)^(1/$H$95)</f>
        <v>0.24675188534352263</v>
      </c>
      <c r="AB96" s="1">
        <v>2</v>
      </c>
      <c r="AC96" s="1">
        <f t="shared" ref="AC96:AC99" si="16">AA96</f>
        <v>0.24675188534352263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x14ac:dyDescent="0.25">
      <c r="A97" s="1"/>
      <c r="B97" s="1"/>
      <c r="C97" s="1"/>
      <c r="D97" s="1"/>
      <c r="E97" s="1"/>
      <c r="F97" s="1"/>
      <c r="G97" s="35"/>
      <c r="H97" s="36"/>
      <c r="I97" s="11" t="s">
        <v>55</v>
      </c>
      <c r="J97" s="11" t="s">
        <v>50</v>
      </c>
      <c r="K97" s="25">
        <f t="shared" si="15"/>
        <v>8.8848381281714372E-6</v>
      </c>
      <c r="L97" s="25">
        <f t="shared" si="15"/>
        <v>1.2161518778565178E-4</v>
      </c>
      <c r="M97" s="25">
        <f t="shared" si="15"/>
        <v>0</v>
      </c>
      <c r="N97" s="25">
        <f t="shared" si="15"/>
        <v>0</v>
      </c>
      <c r="O97" s="25">
        <f t="shared" si="15"/>
        <v>0</v>
      </c>
      <c r="P97" s="25">
        <f t="shared" si="15"/>
        <v>0</v>
      </c>
      <c r="Q97" s="25">
        <f t="shared" si="15"/>
        <v>0</v>
      </c>
      <c r="R97" s="25">
        <f t="shared" si="15"/>
        <v>0</v>
      </c>
      <c r="S97" s="25">
        <f t="shared" si="15"/>
        <v>9.0190029304670346E-5</v>
      </c>
      <c r="T97" s="25">
        <f t="shared" si="15"/>
        <v>8.6170408135453503E-3</v>
      </c>
      <c r="U97" s="25">
        <f t="shared" si="15"/>
        <v>5.4283955543945155E-3</v>
      </c>
      <c r="V97" s="25">
        <f t="shared" si="15"/>
        <v>3.4196749130687007E-3</v>
      </c>
      <c r="W97" s="25">
        <f t="shared" si="15"/>
        <v>3.4196749130687007E-3</v>
      </c>
      <c r="X97" s="25">
        <f t="shared" si="15"/>
        <v>0</v>
      </c>
      <c r="Y97" s="25">
        <f t="shared" si="15"/>
        <v>5.9081665088958802E-6</v>
      </c>
      <c r="Z97" s="25"/>
      <c r="AA97" s="1">
        <f>SUM(K97:Z97)^(1/$H$95)</f>
        <v>0.14529757195426446</v>
      </c>
      <c r="AB97" s="1">
        <v>4</v>
      </c>
      <c r="AC97" s="1">
        <f t="shared" si="16"/>
        <v>0.14529757195426446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x14ac:dyDescent="0.25">
      <c r="A98" s="1"/>
      <c r="B98" s="1"/>
      <c r="C98" s="1"/>
      <c r="D98" s="1"/>
      <c r="E98" s="1"/>
      <c r="F98" s="1"/>
      <c r="G98" s="35"/>
      <c r="H98" s="36"/>
      <c r="I98" s="11" t="s">
        <v>56</v>
      </c>
      <c r="J98" s="11" t="s">
        <v>51</v>
      </c>
      <c r="K98" s="25">
        <f t="shared" si="15"/>
        <v>7.996354315354244E-5</v>
      </c>
      <c r="L98" s="25">
        <f t="shared" si="15"/>
        <v>5.6862964020296667E-4</v>
      </c>
      <c r="M98" s="25">
        <f t="shared" si="15"/>
        <v>1.8134595223798318E-3</v>
      </c>
      <c r="N98" s="25">
        <f t="shared" si="15"/>
        <v>8.1237896013464164E-3</v>
      </c>
      <c r="O98" s="25">
        <f t="shared" si="15"/>
        <v>6.700181693896324E-4</v>
      </c>
      <c r="P98" s="25">
        <f t="shared" si="15"/>
        <v>4.0415758276220572E-3</v>
      </c>
      <c r="Q98" s="25">
        <f t="shared" si="15"/>
        <v>2.1761191500960968E-3</v>
      </c>
      <c r="R98" s="25">
        <f t="shared" si="15"/>
        <v>6.6452581764341598E-4</v>
      </c>
      <c r="S98" s="25">
        <f t="shared" si="15"/>
        <v>9.0190029304670346E-5</v>
      </c>
      <c r="T98" s="25">
        <f t="shared" si="15"/>
        <v>3.8297959171312785E-3</v>
      </c>
      <c r="U98" s="25">
        <f t="shared" si="15"/>
        <v>2.4126202463975698E-3</v>
      </c>
      <c r="V98" s="25">
        <f t="shared" si="15"/>
        <v>3.799638792298534E-4</v>
      </c>
      <c r="W98" s="25">
        <f t="shared" si="15"/>
        <v>1.5198555169194179E-3</v>
      </c>
      <c r="X98" s="25">
        <f t="shared" si="15"/>
        <v>2.3134019589369012E-5</v>
      </c>
      <c r="Y98" s="25">
        <f t="shared" si="15"/>
        <v>0</v>
      </c>
      <c r="Z98" s="25"/>
      <c r="AA98" s="1">
        <f>SUM(K98:Z98)^(1/$H$95)</f>
        <v>0.1624611980763595</v>
      </c>
      <c r="AB98" s="1">
        <v>3</v>
      </c>
      <c r="AC98" s="1">
        <f t="shared" si="16"/>
        <v>0.1624611980763595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x14ac:dyDescent="0.25">
      <c r="A99" s="1"/>
      <c r="B99" s="1"/>
      <c r="C99" s="1"/>
      <c r="D99" s="1"/>
      <c r="E99" s="1"/>
      <c r="F99" s="1"/>
      <c r="G99" s="35"/>
      <c r="H99" s="36"/>
      <c r="I99" s="11" t="s">
        <v>57</v>
      </c>
      <c r="J99" s="11" t="s">
        <v>52</v>
      </c>
      <c r="K99" s="25">
        <f t="shared" si="15"/>
        <v>0</v>
      </c>
      <c r="L99" s="25">
        <f t="shared" si="15"/>
        <v>2.1488896424034029E-4</v>
      </c>
      <c r="M99" s="25">
        <f t="shared" si="15"/>
        <v>0</v>
      </c>
      <c r="N99" s="25">
        <f t="shared" si="15"/>
        <v>0</v>
      </c>
      <c r="O99" s="25">
        <f t="shared" si="15"/>
        <v>6.700181693896324E-4</v>
      </c>
      <c r="P99" s="25">
        <f t="shared" si="15"/>
        <v>0</v>
      </c>
      <c r="Q99" s="25">
        <f t="shared" si="15"/>
        <v>5.4402978752401954E-4</v>
      </c>
      <c r="R99" s="25">
        <f t="shared" si="15"/>
        <v>6.6452581764341598E-4</v>
      </c>
      <c r="S99" s="25">
        <f t="shared" si="15"/>
        <v>3.6076011721868458E-4</v>
      </c>
      <c r="T99" s="25">
        <f t="shared" si="15"/>
        <v>0</v>
      </c>
      <c r="U99" s="25">
        <f t="shared" si="15"/>
        <v>0</v>
      </c>
      <c r="V99" s="25">
        <f t="shared" si="15"/>
        <v>0</v>
      </c>
      <c r="W99" s="25">
        <f t="shared" si="15"/>
        <v>0</v>
      </c>
      <c r="X99" s="25">
        <f t="shared" si="15"/>
        <v>1.497243157886915E-3</v>
      </c>
      <c r="Y99" s="25">
        <f t="shared" si="15"/>
        <v>1.497243157886915E-3</v>
      </c>
      <c r="Z99" s="25"/>
      <c r="AA99" s="1">
        <f>SUM(K99:Z99)^(1/$H$95)</f>
        <v>7.3815372191637182E-2</v>
      </c>
      <c r="AB99" s="1">
        <v>5</v>
      </c>
      <c r="AC99" s="1">
        <f t="shared" si="16"/>
        <v>7.3815372191637182E-2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x14ac:dyDescent="0.25">
      <c r="A100" s="1"/>
      <c r="B100" s="1"/>
      <c r="C100" s="1"/>
      <c r="D100" s="1"/>
      <c r="E100" s="1"/>
      <c r="F100" s="1"/>
      <c r="G100" s="24"/>
      <c r="H100" s="2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</sheetData>
  <mergeCells count="19">
    <mergeCell ref="AC10:AD10"/>
    <mergeCell ref="AF10:AG10"/>
    <mergeCell ref="AI10:AJ10"/>
    <mergeCell ref="I53:Y53"/>
    <mergeCell ref="I80:Y80"/>
    <mergeCell ref="G81:G85"/>
    <mergeCell ref="H81:H85"/>
    <mergeCell ref="I54:Y54"/>
    <mergeCell ref="A1:G1"/>
    <mergeCell ref="I62:Y62"/>
    <mergeCell ref="I69:Y69"/>
    <mergeCell ref="I73:Y73"/>
    <mergeCell ref="H70:I70"/>
    <mergeCell ref="H71:I71"/>
    <mergeCell ref="AD86:AE86"/>
    <mergeCell ref="I87:Y87"/>
    <mergeCell ref="I94:Y94"/>
    <mergeCell ref="G95:G99"/>
    <mergeCell ref="H95:H99"/>
  </mergeCells>
  <conditionalFormatting sqref="X22">
    <cfRule type="containsText" dxfId="19" priority="1" operator="containsText" text="ACCEPTED">
      <formula>NOT(ISERROR(SEARCH("ACCEPTED",X22)))</formula>
    </cfRule>
    <cfRule type="containsText" dxfId="18" priority="2" operator="containsText" text="&quot;ACCEPTED&quot;">
      <formula>NOT(ISERROR(SEARCH("""ACCEPTED""",X22)))</formula>
    </cfRule>
  </conditionalFormatting>
  <conditionalFormatting sqref="AL12">
    <cfRule type="containsText" dxfId="17" priority="11" operator="containsText" text="TRUE">
      <formula>NOT(ISERROR(SEARCH("TRUE",AL12)))</formula>
    </cfRule>
  </conditionalFormatting>
  <conditionalFormatting sqref="AL16">
    <cfRule type="containsText" dxfId="16" priority="10" operator="containsText" text="TRUE">
      <formula>NOT(ISERROR(SEARCH("TRUE",AL16)))</formula>
    </cfRule>
  </conditionalFormatting>
  <conditionalFormatting sqref="AL21">
    <cfRule type="containsText" dxfId="15" priority="9" operator="containsText" text="TRUE">
      <formula>NOT(ISERROR(SEARCH("TRUE",AL21)))</formula>
    </cfRule>
  </conditionalFormatting>
  <conditionalFormatting sqref="AL25">
    <cfRule type="containsText" dxfId="14" priority="8" operator="containsText" text="TRUE">
      <formula>NOT(ISERROR(SEARCH("TRUE",AL25)))</formula>
    </cfRule>
  </conditionalFormatting>
  <conditionalFormatting sqref="Z4">
    <cfRule type="cellIs" dxfId="13" priority="7" operator="equal">
      <formula>1</formula>
    </cfRule>
  </conditionalFormatting>
  <conditionalFormatting sqref="AE88:AE9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6">
    <cfRule type="containsText" dxfId="12" priority="4" operator="containsText" text="ACCEPTED">
      <formula>NOT(ISERROR(SEARCH("ACCEPTED",X16)))</formula>
    </cfRule>
    <cfRule type="containsText" dxfId="11" priority="5" operator="containsText" text="&quot;ACCEPTED&quot;">
      <formula>NOT(ISERROR(SEARCH("""ACCEPTED""",X16)))</formula>
    </cfRule>
  </conditionalFormatting>
  <conditionalFormatting sqref="X27 X31 X36 X41 X46 X50">
    <cfRule type="containsText" dxfId="10" priority="3" operator="containsText" text="ACCEPTED">
      <formula>NOT(ISERROR(SEARCH("ACCEPTED",X27)))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zoomScale="85" zoomScaleNormal="85" workbookViewId="0">
      <selection sqref="A1:G1"/>
    </sheetView>
  </sheetViews>
  <sheetFormatPr defaultRowHeight="15" x14ac:dyDescent="0.25"/>
  <cols>
    <col min="2" max="2" width="25.42578125" customWidth="1"/>
    <col min="9" max="9" width="12.85546875" customWidth="1"/>
    <col min="11" max="14" width="13.85546875" bestFit="1" customWidth="1"/>
    <col min="15" max="15" width="16.28515625" bestFit="1" customWidth="1"/>
    <col min="16" max="16" width="18.28515625" bestFit="1" customWidth="1"/>
    <col min="17" max="17" width="13.85546875" bestFit="1" customWidth="1"/>
    <col min="18" max="21" width="16.28515625" bestFit="1" customWidth="1"/>
    <col min="22" max="23" width="13.85546875" bestFit="1" customWidth="1"/>
    <col min="24" max="24" width="15" bestFit="1" customWidth="1"/>
    <col min="25" max="25" width="13.85546875" bestFit="1" customWidth="1"/>
    <col min="26" max="26" width="9.5703125" bestFit="1" customWidth="1"/>
    <col min="28" max="28" width="8.140625" bestFit="1" customWidth="1"/>
    <col min="29" max="29" width="16.28515625" bestFit="1" customWidth="1"/>
    <col min="30" max="30" width="17.5703125" bestFit="1" customWidth="1"/>
    <col min="31" max="31" width="7.42578125" bestFit="1" customWidth="1"/>
    <col min="32" max="32" width="16" bestFit="1" customWidth="1"/>
    <col min="33" max="33" width="17.5703125" bestFit="1" customWidth="1"/>
    <col min="34" max="34" width="8.140625" bestFit="1" customWidth="1"/>
    <col min="35" max="35" width="16" bestFit="1" customWidth="1"/>
    <col min="36" max="36" width="17.5703125" bestFit="1" customWidth="1"/>
    <col min="37" max="37" width="11.28515625" bestFit="1" customWidth="1"/>
    <col min="38" max="38" width="8.42578125" bestFit="1" customWidth="1"/>
  </cols>
  <sheetData>
    <row r="1" spans="1:40" ht="15.75" x14ac:dyDescent="0.25">
      <c r="A1" s="41" t="s">
        <v>0</v>
      </c>
      <c r="B1" s="41"/>
      <c r="C1" s="41"/>
      <c r="D1" s="41"/>
      <c r="E1" s="41"/>
      <c r="F1" s="41"/>
      <c r="G1" s="4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6" t="s">
        <v>38</v>
      </c>
      <c r="Y2" s="6" t="s">
        <v>38</v>
      </c>
      <c r="Z2" s="6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5.75" x14ac:dyDescent="0.25">
      <c r="A3" s="7" t="s">
        <v>1</v>
      </c>
      <c r="B3" s="7"/>
      <c r="C3" s="1" t="s">
        <v>2</v>
      </c>
      <c r="D3" s="1" t="s">
        <v>3</v>
      </c>
      <c r="E3" s="1" t="s">
        <v>4</v>
      </c>
      <c r="F3" s="1" t="s">
        <v>5</v>
      </c>
      <c r="G3" s="1"/>
      <c r="H3" s="1"/>
      <c r="I3" s="1"/>
      <c r="J3" s="1"/>
      <c r="K3" s="34" t="s">
        <v>25</v>
      </c>
      <c r="L3" s="34" t="s">
        <v>26</v>
      </c>
      <c r="M3" s="34" t="s">
        <v>9</v>
      </c>
      <c r="N3" s="34" t="s">
        <v>11</v>
      </c>
      <c r="O3" s="34" t="s">
        <v>17</v>
      </c>
      <c r="P3" s="34" t="s">
        <v>18</v>
      </c>
      <c r="Q3" s="34" t="s">
        <v>27</v>
      </c>
      <c r="R3" s="34" t="s">
        <v>28</v>
      </c>
      <c r="S3" s="34" t="s">
        <v>29</v>
      </c>
      <c r="T3" s="34" t="s">
        <v>8</v>
      </c>
      <c r="U3" s="34" t="s">
        <v>10</v>
      </c>
      <c r="V3" s="34" t="s">
        <v>30</v>
      </c>
      <c r="W3" s="34" t="s">
        <v>31</v>
      </c>
      <c r="X3" s="34" t="s">
        <v>32</v>
      </c>
      <c r="Y3" s="34" t="s">
        <v>33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5.75" x14ac:dyDescent="0.25">
      <c r="A4" s="1"/>
      <c r="B4" s="1"/>
      <c r="C4" s="1"/>
      <c r="D4" s="1"/>
      <c r="E4" s="1"/>
      <c r="F4" s="1"/>
      <c r="G4" s="1"/>
      <c r="H4" s="1"/>
      <c r="I4" s="1"/>
      <c r="J4" s="34" t="s">
        <v>60</v>
      </c>
      <c r="K4" s="16">
        <f>AJ12</f>
        <v>1.7408839383161005E-3</v>
      </c>
      <c r="L4" s="16">
        <f>AJ13</f>
        <v>1.2186187568212705E-2</v>
      </c>
      <c r="M4" s="16">
        <f>AG14</f>
        <v>3.1206422177499617E-2</v>
      </c>
      <c r="N4" s="16">
        <f>AG15</f>
        <v>9.3232405646209049E-2</v>
      </c>
      <c r="O4" s="16">
        <f>AG16</f>
        <v>6.4791457654034351E-2</v>
      </c>
      <c r="P4" s="16">
        <f>AG17</f>
        <v>9.5477508336114916E-2</v>
      </c>
      <c r="Q4" s="16">
        <f>AJ18</f>
        <v>0.21611412382918913</v>
      </c>
      <c r="R4" s="16">
        <f>AJ19</f>
        <v>9.4396538365390525E-2</v>
      </c>
      <c r="S4" s="16">
        <f>AJ20</f>
        <v>4.1231485927367861E-2</v>
      </c>
      <c r="T4" s="16">
        <f>AG21</f>
        <v>0.13964412180175659</v>
      </c>
      <c r="U4" s="16">
        <f>AG22</f>
        <v>3.7905246427261292E-2</v>
      </c>
      <c r="V4" s="16">
        <f>AJ23</f>
        <v>8.5742223886274338E-2</v>
      </c>
      <c r="W4" s="16">
        <f>AJ24</f>
        <v>1.7148444777254867E-2</v>
      </c>
      <c r="X4" s="16">
        <f>AJ25</f>
        <v>9.8832785235883902E-3</v>
      </c>
      <c r="Y4" s="16">
        <f>AJ26</f>
        <v>5.9299671141530341E-2</v>
      </c>
      <c r="Z4" s="13">
        <f>SUM(K4:Y4)</f>
        <v>1.0000000000000002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.75" x14ac:dyDescent="0.25">
      <c r="A5" s="7" t="s">
        <v>6</v>
      </c>
      <c r="B5" s="7"/>
      <c r="C5" s="1" t="s">
        <v>7</v>
      </c>
      <c r="D5" s="1" t="s">
        <v>17</v>
      </c>
      <c r="E5" s="1" t="s">
        <v>8</v>
      </c>
      <c r="F5" s="1" t="s">
        <v>21</v>
      </c>
      <c r="G5" s="1"/>
      <c r="H5" s="1"/>
      <c r="I5" s="11" t="s">
        <v>53</v>
      </c>
      <c r="J5" s="11" t="s">
        <v>48</v>
      </c>
      <c r="K5" s="32">
        <v>4.5</v>
      </c>
      <c r="L5" s="32">
        <v>4</v>
      </c>
      <c r="M5" s="2">
        <v>4.4000000000000004</v>
      </c>
      <c r="N5" s="2">
        <v>4.3</v>
      </c>
      <c r="O5" s="2">
        <v>4.4000000000000004</v>
      </c>
      <c r="P5" s="2">
        <v>4.5999999999999996</v>
      </c>
      <c r="Q5" s="2">
        <v>4.5</v>
      </c>
      <c r="R5" s="2">
        <v>4.4000000000000004</v>
      </c>
      <c r="S5" s="2">
        <v>4.2</v>
      </c>
      <c r="T5" s="2">
        <v>4.3</v>
      </c>
      <c r="U5" s="2">
        <v>4.4000000000000004</v>
      </c>
      <c r="V5" s="2">
        <v>4.3</v>
      </c>
      <c r="W5" s="2">
        <v>4.3</v>
      </c>
      <c r="X5" s="19">
        <v>2880</v>
      </c>
      <c r="Y5" s="19">
        <v>6062.13</v>
      </c>
      <c r="Z5" s="2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5.75" x14ac:dyDescent="0.25">
      <c r="A6" s="1"/>
      <c r="B6" s="1"/>
      <c r="C6" s="1" t="s">
        <v>9</v>
      </c>
      <c r="D6" s="1" t="s">
        <v>18</v>
      </c>
      <c r="E6" s="1" t="s">
        <v>10</v>
      </c>
      <c r="F6" s="1" t="s">
        <v>22</v>
      </c>
      <c r="G6" s="1"/>
      <c r="H6" s="1"/>
      <c r="I6" s="11" t="s">
        <v>54</v>
      </c>
      <c r="J6" s="11" t="s">
        <v>49</v>
      </c>
      <c r="K6" s="32">
        <v>4.3</v>
      </c>
      <c r="L6" s="32">
        <v>4.217869846728501</v>
      </c>
      <c r="M6" s="2">
        <v>4.4000000000000004</v>
      </c>
      <c r="N6" s="2">
        <v>4.3</v>
      </c>
      <c r="O6" s="2">
        <v>4.4000000000000004</v>
      </c>
      <c r="P6" s="2">
        <v>4.5</v>
      </c>
      <c r="Q6" s="2">
        <v>4.4000000000000004</v>
      </c>
      <c r="R6" s="2">
        <v>4.5</v>
      </c>
      <c r="S6" s="2">
        <v>4.2</v>
      </c>
      <c r="T6" s="2">
        <v>4.4000000000000004</v>
      </c>
      <c r="U6" s="2">
        <v>4.5</v>
      </c>
      <c r="V6" s="2">
        <v>4.4000000000000004</v>
      </c>
      <c r="W6" s="2">
        <v>4.4000000000000004</v>
      </c>
      <c r="X6" s="19">
        <v>2880</v>
      </c>
      <c r="Y6" s="19">
        <v>5687.45</v>
      </c>
      <c r="Z6" s="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5.75" x14ac:dyDescent="0.25">
      <c r="A7" s="1"/>
      <c r="B7" s="1"/>
      <c r="C7" s="1" t="s">
        <v>11</v>
      </c>
      <c r="D7" s="1" t="s">
        <v>19</v>
      </c>
      <c r="E7" s="1" t="s">
        <v>20</v>
      </c>
      <c r="F7" s="1"/>
      <c r="G7" s="1"/>
      <c r="H7" s="1"/>
      <c r="I7" s="11" t="s">
        <v>55</v>
      </c>
      <c r="J7" s="11" t="s">
        <v>50</v>
      </c>
      <c r="K7" s="32">
        <v>4.2</v>
      </c>
      <c r="L7" s="32">
        <v>4.1811125990044768</v>
      </c>
      <c r="M7" s="2">
        <v>4.2</v>
      </c>
      <c r="N7" s="2">
        <v>4</v>
      </c>
      <c r="O7" s="2">
        <v>4.2</v>
      </c>
      <c r="P7" s="2">
        <v>4.3</v>
      </c>
      <c r="Q7" s="2">
        <v>4.2</v>
      </c>
      <c r="R7" s="2">
        <v>4.0999999999999996</v>
      </c>
      <c r="S7" s="2">
        <v>4.3</v>
      </c>
      <c r="T7" s="2">
        <v>4.5</v>
      </c>
      <c r="U7" s="2">
        <v>4.5999999999999996</v>
      </c>
      <c r="V7" s="2">
        <v>4.5</v>
      </c>
      <c r="W7" s="2">
        <v>4.4000000000000004</v>
      </c>
      <c r="X7" s="19">
        <v>2880</v>
      </c>
      <c r="Y7" s="19">
        <v>6683.64</v>
      </c>
      <c r="Z7" s="2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5.75" x14ac:dyDescent="0.25">
      <c r="A8" s="1"/>
      <c r="B8" s="1"/>
      <c r="C8" s="1"/>
      <c r="D8" s="1"/>
      <c r="E8" s="1"/>
      <c r="F8" s="1"/>
      <c r="G8" s="1"/>
      <c r="H8" s="1"/>
      <c r="I8" s="11" t="s">
        <v>56</v>
      </c>
      <c r="J8" s="11" t="s">
        <v>51</v>
      </c>
      <c r="K8" s="32">
        <v>4.4000000000000004</v>
      </c>
      <c r="L8" s="32">
        <v>4.3916241834635921</v>
      </c>
      <c r="M8" s="2">
        <v>4.3</v>
      </c>
      <c r="N8" s="2">
        <v>4.2</v>
      </c>
      <c r="O8" s="2">
        <v>4.3</v>
      </c>
      <c r="P8" s="2">
        <v>4.4000000000000004</v>
      </c>
      <c r="Q8" s="2">
        <v>4.4000000000000004</v>
      </c>
      <c r="R8" s="2">
        <v>4.3</v>
      </c>
      <c r="S8" s="2">
        <v>4.3</v>
      </c>
      <c r="T8" s="2">
        <v>4.4000000000000004</v>
      </c>
      <c r="U8" s="2">
        <v>4.5</v>
      </c>
      <c r="V8" s="2">
        <v>4.3</v>
      </c>
      <c r="W8" s="2">
        <v>4.3</v>
      </c>
      <c r="X8" s="19">
        <v>2712.96</v>
      </c>
      <c r="Y8" s="19">
        <v>6852.92</v>
      </c>
      <c r="Z8" s="2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5.75" x14ac:dyDescent="0.25">
      <c r="A9" s="7" t="s">
        <v>24</v>
      </c>
      <c r="B9" s="7"/>
      <c r="C9" s="1" t="s">
        <v>25</v>
      </c>
      <c r="D9" s="1" t="s">
        <v>27</v>
      </c>
      <c r="E9" s="1" t="s">
        <v>30</v>
      </c>
      <c r="F9" s="1" t="s">
        <v>32</v>
      </c>
      <c r="G9" s="1"/>
      <c r="H9" s="1"/>
      <c r="I9" s="11" t="s">
        <v>57</v>
      </c>
      <c r="J9" s="11" t="s">
        <v>52</v>
      </c>
      <c r="K9" s="32">
        <v>4.0999999999999996</v>
      </c>
      <c r="L9" s="32">
        <v>4.240747514302031</v>
      </c>
      <c r="M9" s="2">
        <v>4.2</v>
      </c>
      <c r="N9" s="2">
        <v>4</v>
      </c>
      <c r="O9" s="2">
        <v>4.3</v>
      </c>
      <c r="P9" s="2">
        <v>4.3</v>
      </c>
      <c r="Q9" s="2">
        <v>4.3</v>
      </c>
      <c r="R9" s="2">
        <v>4.3</v>
      </c>
      <c r="S9" s="2">
        <v>4.4000000000000004</v>
      </c>
      <c r="T9" s="2">
        <v>4.2</v>
      </c>
      <c r="U9" s="2">
        <v>4.3</v>
      </c>
      <c r="V9" s="2">
        <v>4.2</v>
      </c>
      <c r="W9" s="2">
        <v>4.0999999999999996</v>
      </c>
      <c r="X9" s="19">
        <v>1536.18</v>
      </c>
      <c r="Y9" s="19">
        <v>4158.1267200000002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5.75" x14ac:dyDescent="0.25">
      <c r="A10" s="1"/>
      <c r="B10" s="1"/>
      <c r="C10" s="1" t="s">
        <v>26</v>
      </c>
      <c r="D10" s="1" t="s">
        <v>28</v>
      </c>
      <c r="E10" s="1" t="s">
        <v>31</v>
      </c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3"/>
      <c r="Z10" s="1"/>
      <c r="AA10" s="1"/>
      <c r="AB10" s="1"/>
      <c r="AC10" s="37" t="s">
        <v>58</v>
      </c>
      <c r="AD10" s="37"/>
      <c r="AE10" s="1"/>
      <c r="AF10" s="37" t="s">
        <v>59</v>
      </c>
      <c r="AG10" s="37"/>
      <c r="AH10" s="1"/>
      <c r="AI10" s="37" t="s">
        <v>61</v>
      </c>
      <c r="AJ10" s="37"/>
      <c r="AK10" s="1"/>
      <c r="AL10" s="1"/>
      <c r="AM10" s="1"/>
      <c r="AN10" s="1"/>
    </row>
    <row r="11" spans="1:40" ht="15.75" x14ac:dyDescent="0.25">
      <c r="A11" s="1"/>
      <c r="B11" s="1"/>
      <c r="C11" s="1"/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4" t="s">
        <v>98</v>
      </c>
      <c r="AD11" s="34" t="s">
        <v>99</v>
      </c>
      <c r="AE11" s="1"/>
      <c r="AF11" s="34" t="s">
        <v>98</v>
      </c>
      <c r="AG11" s="34" t="s">
        <v>99</v>
      </c>
      <c r="AH11" s="1"/>
      <c r="AI11" s="34" t="s">
        <v>98</v>
      </c>
      <c r="AJ11" s="34" t="s">
        <v>99</v>
      </c>
      <c r="AK11" s="34" t="s">
        <v>77</v>
      </c>
      <c r="AL11" s="1"/>
      <c r="AM11" s="1"/>
      <c r="AN11" s="1"/>
    </row>
    <row r="12" spans="1:40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2</v>
      </c>
      <c r="AC12" s="12">
        <f>P16</f>
        <v>0.13836589933023746</v>
      </c>
      <c r="AD12" s="12">
        <f>AC12</f>
        <v>0.13836589933023746</v>
      </c>
      <c r="AE12" s="1" t="s">
        <v>7</v>
      </c>
      <c r="AF12" s="12">
        <f>P22</f>
        <v>0.10065392971782092</v>
      </c>
      <c r="AG12" s="12">
        <f>AF12*AD12</f>
        <v>1.3927071506528806E-2</v>
      </c>
      <c r="AH12" s="1" t="s">
        <v>25</v>
      </c>
      <c r="AI12" s="12">
        <f>P27</f>
        <v>0.12499999999999999</v>
      </c>
      <c r="AJ12" s="12">
        <f>AI12*AG12</f>
        <v>1.7408839383161005E-3</v>
      </c>
      <c r="AK12" s="13">
        <f>SUM(AJ12:AJ13,AG14,AG15)</f>
        <v>0.13836589933023746</v>
      </c>
      <c r="AL12" s="34" t="str">
        <f>IF(AK12=AD12,"TRUE","FALSE")</f>
        <v>TRUE</v>
      </c>
      <c r="AM12" s="1"/>
      <c r="AN12" s="1"/>
    </row>
    <row r="13" spans="1:40" ht="15.75" x14ac:dyDescent="0.25">
      <c r="A13" s="7" t="s">
        <v>12</v>
      </c>
      <c r="B13" s="7"/>
      <c r="C13" s="2" t="s">
        <v>13</v>
      </c>
      <c r="D13" s="2" t="s">
        <v>14</v>
      </c>
      <c r="E13" s="2" t="s">
        <v>15</v>
      </c>
      <c r="F13" s="2" t="s">
        <v>16</v>
      </c>
      <c r="G13" s="2" t="s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26</v>
      </c>
      <c r="AI13" s="12">
        <f>P28</f>
        <v>0.875</v>
      </c>
      <c r="AJ13" s="12">
        <f>AI13*AG12</f>
        <v>1.2186187568212705E-2</v>
      </c>
      <c r="AK13" s="12"/>
      <c r="AL13" s="1"/>
      <c r="AM13" s="1"/>
      <c r="AN13" s="1"/>
    </row>
    <row r="14" spans="1:40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9"/>
      <c r="AB14" s="1"/>
      <c r="AC14" s="1"/>
      <c r="AD14" s="1"/>
      <c r="AE14" s="1" t="s">
        <v>9</v>
      </c>
      <c r="AF14" s="12">
        <f>P23</f>
        <v>0.22553549919853697</v>
      </c>
      <c r="AG14" s="12">
        <f>AF14*AD12</f>
        <v>3.1206422177499617E-2</v>
      </c>
      <c r="AH14" s="1"/>
      <c r="AI14" s="1"/>
      <c r="AJ14" s="1"/>
      <c r="AK14" s="1"/>
      <c r="AL14" s="1"/>
      <c r="AM14" s="1"/>
      <c r="AN14" s="1"/>
    </row>
    <row r="15" spans="1:40" ht="15.75" x14ac:dyDescent="0.25">
      <c r="A15" s="34" t="s">
        <v>34</v>
      </c>
      <c r="B15" s="34" t="s">
        <v>35</v>
      </c>
      <c r="C15" s="34" t="s">
        <v>36</v>
      </c>
      <c r="D15" s="1"/>
      <c r="E15" s="1"/>
      <c r="F15" s="1"/>
      <c r="G15" s="1"/>
      <c r="H15" s="1"/>
      <c r="I15" s="1"/>
      <c r="J15" s="4" t="s">
        <v>39</v>
      </c>
      <c r="K15" s="34" t="str">
        <f t="array" ref="K15:N15">TRANSPOSE(J16:J19)</f>
        <v>C1</v>
      </c>
      <c r="L15" s="34" t="str">
        <v>C2</v>
      </c>
      <c r="M15" s="34" t="str">
        <v>C3</v>
      </c>
      <c r="N15" s="34" t="str">
        <v>C4</v>
      </c>
      <c r="O15" s="34" t="s">
        <v>40</v>
      </c>
      <c r="P15" s="34" t="s">
        <v>41</v>
      </c>
      <c r="Q15" s="1"/>
      <c r="R15" s="34" t="s">
        <v>42</v>
      </c>
      <c r="S15" s="34" t="s">
        <v>43</v>
      </c>
      <c r="T15" s="34" t="s">
        <v>44</v>
      </c>
      <c r="U15" s="34" t="s">
        <v>45</v>
      </c>
      <c r="V15" s="34" t="s">
        <v>76</v>
      </c>
      <c r="W15" s="34" t="s">
        <v>46</v>
      </c>
      <c r="X15" s="34" t="s">
        <v>47</v>
      </c>
      <c r="Y15" s="1"/>
      <c r="Z15" s="1"/>
      <c r="AA15" s="19"/>
      <c r="AB15" s="1"/>
      <c r="AC15" s="1"/>
      <c r="AD15" s="1"/>
      <c r="AE15" s="1" t="s">
        <v>11</v>
      </c>
      <c r="AF15" s="12">
        <f>P24</f>
        <v>0.67381057108364217</v>
      </c>
      <c r="AG15" s="12">
        <f>AF15*AD12</f>
        <v>9.3232405646209049E-2</v>
      </c>
      <c r="AH15" s="1"/>
      <c r="AI15" s="1"/>
      <c r="AJ15" s="1"/>
      <c r="AK15" s="1"/>
      <c r="AL15" s="1"/>
      <c r="AM15" s="1"/>
      <c r="AN15" s="1"/>
    </row>
    <row r="16" spans="1:40" ht="15.75" x14ac:dyDescent="0.25">
      <c r="A16" s="2" t="str">
        <f t="array" ref="A16:A30">TRANSPOSE(K3:Y3)</f>
        <v>C1.1.1</v>
      </c>
      <c r="B16" s="14" t="s">
        <v>63</v>
      </c>
      <c r="C16" s="2" t="s">
        <v>37</v>
      </c>
      <c r="D16" s="1"/>
      <c r="E16" s="1"/>
      <c r="F16" s="1"/>
      <c r="G16" s="1"/>
      <c r="H16" s="1"/>
      <c r="I16" s="1"/>
      <c r="J16" s="34" t="s">
        <v>2</v>
      </c>
      <c r="K16" s="9">
        <v>1</v>
      </c>
      <c r="L16" s="5">
        <f>1/K17</f>
        <v>0.2</v>
      </c>
      <c r="M16" s="5">
        <f>1/K18</f>
        <v>0.33333333333333331</v>
      </c>
      <c r="N16" s="1">
        <v>4</v>
      </c>
      <c r="O16" s="1">
        <f>GEOMEAN(K16:N16)</f>
        <v>0.71860822392616841</v>
      </c>
      <c r="P16" s="8">
        <f t="array" ref="P16:P19">O16:O19/SUM(O16:O19)</f>
        <v>0.13836589933023746</v>
      </c>
      <c r="Q16" s="1"/>
      <c r="R16" s="1">
        <f t="array" ref="R16:R19">MMULT($K$16:$N$19,P16:P19)</f>
        <v>0.61097993311064736</v>
      </c>
      <c r="S16" s="1">
        <f t="array" ref="S16:S19">R16:R19/P16:P19</f>
        <v>4.415682881895802</v>
      </c>
      <c r="T16" s="1">
        <f>AVERAGE(S16:S19)</f>
        <v>4.2506033338901057</v>
      </c>
      <c r="U16" s="1">
        <f>(T16-4)/(4-1)</f>
        <v>8.3534444630035232E-2</v>
      </c>
      <c r="V16" s="1">
        <v>0.89</v>
      </c>
      <c r="W16" s="8">
        <f>U16/V16</f>
        <v>9.3858926550601379E-2</v>
      </c>
      <c r="X16" s="34" t="str">
        <f>IF(W16&lt;=0.1,"ACCEPTED","DENIED")</f>
        <v>ACCEPTED</v>
      </c>
      <c r="Y16" s="1"/>
      <c r="Z16" s="1"/>
      <c r="AA16" s="19"/>
      <c r="AB16" s="1" t="s">
        <v>3</v>
      </c>
      <c r="AC16" s="12">
        <f>P17</f>
        <v>0.51201111411209677</v>
      </c>
      <c r="AD16" s="12">
        <f>AC16</f>
        <v>0.51201111411209677</v>
      </c>
      <c r="AE16" s="1" t="s">
        <v>17</v>
      </c>
      <c r="AF16" s="12">
        <f>P31</f>
        <v>0.1265430688284811</v>
      </c>
      <c r="AG16" s="12">
        <f>AF16*AD16</f>
        <v>6.4791457654034351E-2</v>
      </c>
      <c r="AH16" s="1"/>
      <c r="AI16" s="1"/>
      <c r="AJ16" s="1"/>
      <c r="AK16" s="13">
        <f>SUM(AJ18:AJ20,AG17,AG16)</f>
        <v>0.51201111411209677</v>
      </c>
      <c r="AL16" s="34" t="str">
        <f>IF(AK16=AD16,"TRUE","FALSE")</f>
        <v>TRUE</v>
      </c>
      <c r="AM16" s="1"/>
      <c r="AN16" s="1"/>
    </row>
    <row r="17" spans="1:40" ht="15.75" x14ac:dyDescent="0.25">
      <c r="A17" s="2" t="str">
        <v>C1.1.2</v>
      </c>
      <c r="B17" s="2" t="s">
        <v>64</v>
      </c>
      <c r="C17" s="2" t="s">
        <v>37</v>
      </c>
      <c r="D17" s="1"/>
      <c r="E17" s="1"/>
      <c r="F17" s="1"/>
      <c r="G17" s="1"/>
      <c r="H17" s="30"/>
      <c r="I17" s="1"/>
      <c r="J17" s="34" t="s">
        <v>3</v>
      </c>
      <c r="K17" s="1">
        <v>5</v>
      </c>
      <c r="L17" s="9">
        <v>1</v>
      </c>
      <c r="M17" s="1">
        <v>2</v>
      </c>
      <c r="N17" s="1">
        <v>5</v>
      </c>
      <c r="O17" s="1">
        <f t="shared" ref="O17:O19" si="0">GEOMEAN(K17:N17)</f>
        <v>2.6591479484724942</v>
      </c>
      <c r="P17" s="8">
        <v>0.51201111411209677</v>
      </c>
      <c r="Q17" s="1"/>
      <c r="R17" s="1">
        <v>2.1106354328739716</v>
      </c>
      <c r="S17" s="1">
        <v>4.1222453472208835</v>
      </c>
      <c r="T17" s="1"/>
      <c r="U17" s="1"/>
      <c r="V17" s="1"/>
      <c r="W17" s="1"/>
      <c r="X17" s="1"/>
      <c r="Y17" s="1"/>
      <c r="Z17" s="1"/>
      <c r="AA17" s="19"/>
      <c r="AB17" s="1"/>
      <c r="AC17" s="1"/>
      <c r="AD17" s="1"/>
      <c r="AE17" s="1" t="s">
        <v>18</v>
      </c>
      <c r="AF17" s="12">
        <f>P32</f>
        <v>0.1864754605994971</v>
      </c>
      <c r="AG17" s="12">
        <f>AF17*AD16</f>
        <v>9.5477508336114916E-2</v>
      </c>
      <c r="AH17" s="1"/>
      <c r="AI17" s="1"/>
      <c r="AJ17" s="1"/>
      <c r="AK17" s="1"/>
      <c r="AL17" s="1"/>
      <c r="AM17" s="1"/>
      <c r="AN17" s="1"/>
    </row>
    <row r="18" spans="1:40" ht="15.75" x14ac:dyDescent="0.25">
      <c r="A18" s="2" t="str">
        <v>C1.2</v>
      </c>
      <c r="B18" s="2" t="s">
        <v>65</v>
      </c>
      <c r="C18" s="2" t="s">
        <v>37</v>
      </c>
      <c r="D18" s="1"/>
      <c r="E18" s="1"/>
      <c r="F18" s="1"/>
      <c r="G18" s="1"/>
      <c r="H18" s="30"/>
      <c r="I18" s="1"/>
      <c r="J18" s="34" t="s">
        <v>4</v>
      </c>
      <c r="K18" s="1">
        <v>3</v>
      </c>
      <c r="L18" s="5">
        <f>1/M17</f>
        <v>0.5</v>
      </c>
      <c r="M18" s="9">
        <v>1</v>
      </c>
      <c r="N18" s="1">
        <v>3</v>
      </c>
      <c r="O18" s="1">
        <f t="shared" si="0"/>
        <v>1.4564753151219703</v>
      </c>
      <c r="P18" s="8">
        <v>0.2804400368925471</v>
      </c>
      <c r="Q18" s="1"/>
      <c r="R18" s="1">
        <v>1.1590921409346642</v>
      </c>
      <c r="S18" s="1">
        <v>4.1331193426521331</v>
      </c>
      <c r="T18" s="1"/>
      <c r="U18" s="1"/>
      <c r="V18" s="1"/>
      <c r="W18" s="1"/>
      <c r="X18" s="1"/>
      <c r="Y18" s="1"/>
      <c r="Z18" s="1"/>
      <c r="AA18" s="19"/>
      <c r="AB18" s="1"/>
      <c r="AC18" s="1"/>
      <c r="AD18" s="1"/>
      <c r="AE18" s="1" t="s">
        <v>19</v>
      </c>
      <c r="AF18" s="12">
        <f>P33</f>
        <v>0.68698147057202175</v>
      </c>
      <c r="AG18" s="12">
        <f>AF18*AD16</f>
        <v>0.35174214812194748</v>
      </c>
      <c r="AH18" s="1" t="s">
        <v>27</v>
      </c>
      <c r="AI18" s="12">
        <f>P36</f>
        <v>0.61441065559838248</v>
      </c>
      <c r="AJ18" s="8">
        <f>AI18*AG18</f>
        <v>0.21611412382918913</v>
      </c>
      <c r="AK18" s="1"/>
      <c r="AL18" s="1"/>
      <c r="AM18" s="1"/>
      <c r="AN18" s="1"/>
    </row>
    <row r="19" spans="1:40" ht="15.75" x14ac:dyDescent="0.25">
      <c r="A19" s="2" t="str">
        <v>C1.3</v>
      </c>
      <c r="B19" s="14" t="s">
        <v>66</v>
      </c>
      <c r="C19" s="2" t="s">
        <v>37</v>
      </c>
      <c r="D19" s="1"/>
      <c r="E19" s="1"/>
      <c r="F19" s="1"/>
      <c r="G19" s="1"/>
      <c r="H19" s="30"/>
      <c r="I19" s="1"/>
      <c r="J19" s="34" t="s">
        <v>5</v>
      </c>
      <c r="K19" s="5">
        <f>1/N16</f>
        <v>0.25</v>
      </c>
      <c r="L19" s="5">
        <f>1/N17</f>
        <v>0.2</v>
      </c>
      <c r="M19" s="5">
        <f>1/N18</f>
        <v>0.33333333333333331</v>
      </c>
      <c r="N19" s="9">
        <v>1</v>
      </c>
      <c r="O19" s="1">
        <f t="shared" si="0"/>
        <v>0.35930411196308421</v>
      </c>
      <c r="P19" s="8">
        <v>6.9182949665118731E-2</v>
      </c>
      <c r="Q19" s="1"/>
      <c r="R19" s="1">
        <v>0.29965665961761312</v>
      </c>
      <c r="S19" s="1">
        <v>4.3313657637916041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28</v>
      </c>
      <c r="AI19" s="12">
        <f>P37</f>
        <v>0.26836857302828449</v>
      </c>
      <c r="AJ19" s="8">
        <f>AI19*AG18</f>
        <v>9.4396538365390525E-2</v>
      </c>
      <c r="AK19" s="1"/>
      <c r="AL19" s="1"/>
      <c r="AM19" s="1"/>
      <c r="AN19" s="1"/>
    </row>
    <row r="20" spans="1:40" ht="31.5" x14ac:dyDescent="0.25">
      <c r="A20" s="2" t="str">
        <v>C2.1</v>
      </c>
      <c r="B20" s="14" t="s">
        <v>97</v>
      </c>
      <c r="C20" s="2" t="s">
        <v>37</v>
      </c>
      <c r="D20" s="1"/>
      <c r="E20" s="1"/>
      <c r="F20" s="1"/>
      <c r="G20" s="1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29</v>
      </c>
      <c r="AI20" s="12">
        <f>P38</f>
        <v>0.11722077137333307</v>
      </c>
      <c r="AJ20" s="8">
        <f>AI20*AG18</f>
        <v>4.1231485927367861E-2</v>
      </c>
      <c r="AK20" s="1"/>
      <c r="AL20" s="1"/>
      <c r="AM20" s="1"/>
      <c r="AN20" s="1"/>
    </row>
    <row r="21" spans="1:40" ht="15.75" x14ac:dyDescent="0.25">
      <c r="A21" s="2" t="str">
        <v>C2.2</v>
      </c>
      <c r="B21" s="2" t="s">
        <v>67</v>
      </c>
      <c r="C21" s="2" t="s">
        <v>37</v>
      </c>
      <c r="D21" s="1"/>
      <c r="E21" s="1"/>
      <c r="F21" s="1"/>
      <c r="G21" s="1"/>
      <c r="H21" s="30"/>
      <c r="I21" s="1"/>
      <c r="J21" s="4" t="s">
        <v>2</v>
      </c>
      <c r="K21" s="34" t="str">
        <f t="array" ref="K21:M21">TRANSPOSE(J22:J24)</f>
        <v>C1.1</v>
      </c>
      <c r="L21" s="34" t="str">
        <v>C1.2</v>
      </c>
      <c r="M21" s="34" t="str">
        <v>C1.3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4</v>
      </c>
      <c r="AC21" s="12">
        <f>P18</f>
        <v>0.2804400368925471</v>
      </c>
      <c r="AD21" s="12">
        <f>AC21</f>
        <v>0.2804400368925471</v>
      </c>
      <c r="AE21" s="1" t="s">
        <v>8</v>
      </c>
      <c r="AF21" s="12">
        <f>P41</f>
        <v>0.49794645354173295</v>
      </c>
      <c r="AG21" s="12">
        <f>AF21*AD21</f>
        <v>0.13964412180175659</v>
      </c>
      <c r="AH21" s="1"/>
      <c r="AI21" s="1"/>
      <c r="AJ21" s="1"/>
      <c r="AK21" s="13">
        <f>SUM(AJ23:AJ24,AG22,AG21)</f>
        <v>0.2804400368925471</v>
      </c>
      <c r="AL21" s="34" t="str">
        <f>IF(AK21=AD21,"TRUE","FALSE")</f>
        <v>TRUE</v>
      </c>
      <c r="AM21" s="1"/>
      <c r="AN21" s="1"/>
    </row>
    <row r="22" spans="1:40" ht="31.5" x14ac:dyDescent="0.25">
      <c r="A22" s="14" t="str">
        <v>C2.3.1</v>
      </c>
      <c r="B22" s="14" t="s">
        <v>68</v>
      </c>
      <c r="C22" s="2" t="s">
        <v>37</v>
      </c>
      <c r="D22" s="1"/>
      <c r="E22" s="1"/>
      <c r="F22" s="1"/>
      <c r="G22" s="1"/>
      <c r="H22" s="1"/>
      <c r="I22" s="1"/>
      <c r="J22" s="34" t="s">
        <v>7</v>
      </c>
      <c r="K22" s="9">
        <v>1</v>
      </c>
      <c r="L22" s="5">
        <f>1/K23</f>
        <v>0.33333333333333331</v>
      </c>
      <c r="M22" s="5">
        <f>1/K24</f>
        <v>0.2</v>
      </c>
      <c r="N22" s="1"/>
      <c r="O22" s="1">
        <f>GEOMEAN(K22:M22)</f>
        <v>0.40548013303822666</v>
      </c>
      <c r="P22" s="8">
        <f t="array" ref="P22:P24">O22:O24/SUM(O22:O24)</f>
        <v>0.10065392971782092</v>
      </c>
      <c r="Q22" s="1"/>
      <c r="R22" s="1">
        <f t="array" ref="R22:R24">MMULT(K22:M24,P22:P24)</f>
        <v>0.31059454366739503</v>
      </c>
      <c r="S22" s="1">
        <f t="array" ref="S22:S24">R22:R24/P22:P24</f>
        <v>3.0857666912572004</v>
      </c>
      <c r="T22" s="1">
        <f>AVERAGE(S22:S24)</f>
        <v>3.0857666912572004</v>
      </c>
      <c r="U22" s="1">
        <f>(T22-3)/(3-1)</f>
        <v>4.2883345628600189E-2</v>
      </c>
      <c r="V22" s="1">
        <v>0.52</v>
      </c>
      <c r="W22" s="8">
        <f>U22/V22</f>
        <v>8.2467972362692668E-2</v>
      </c>
      <c r="X22" s="34" t="str">
        <f>IF(W22&lt;=0.1,"ACCEPTED","DENIED")</f>
        <v>ACCEPTED</v>
      </c>
      <c r="Y22" s="1"/>
      <c r="Z22" s="1"/>
      <c r="AA22" s="1"/>
      <c r="AB22" s="1"/>
      <c r="AC22" s="1"/>
      <c r="AD22" s="1"/>
      <c r="AE22" s="1" t="s">
        <v>10</v>
      </c>
      <c r="AF22" s="12">
        <f>P42</f>
        <v>0.13516346256146372</v>
      </c>
      <c r="AG22" s="12">
        <f>AF22*AD21</f>
        <v>3.7905246427261292E-2</v>
      </c>
      <c r="AH22" s="1"/>
      <c r="AI22" s="1"/>
      <c r="AJ22" s="1"/>
      <c r="AK22" s="1"/>
      <c r="AL22" s="1"/>
      <c r="AM22" s="1"/>
      <c r="AN22" s="1"/>
    </row>
    <row r="23" spans="1:40" ht="15.75" x14ac:dyDescent="0.25">
      <c r="A23" s="14" t="str">
        <v>C2.3.2</v>
      </c>
      <c r="B23" s="14" t="s">
        <v>69</v>
      </c>
      <c r="C23" s="2" t="s">
        <v>37</v>
      </c>
      <c r="D23" s="1"/>
      <c r="E23" s="1"/>
      <c r="F23" s="1"/>
      <c r="G23" s="1"/>
      <c r="H23" s="1"/>
      <c r="I23" s="1"/>
      <c r="J23" s="34" t="s">
        <v>9</v>
      </c>
      <c r="K23" s="10">
        <v>3</v>
      </c>
      <c r="L23" s="9">
        <v>1</v>
      </c>
      <c r="M23" s="5">
        <f>1/L24</f>
        <v>0.25</v>
      </c>
      <c r="N23" s="1"/>
      <c r="O23" s="1">
        <f t="shared" ref="O23:O24" si="1">GEOMEAN(K23:M23)</f>
        <v>0.90856029641606983</v>
      </c>
      <c r="P23" s="8">
        <v>0.22553549919853697</v>
      </c>
      <c r="Q23" s="1"/>
      <c r="R23" s="1">
        <v>0.69594993112291026</v>
      </c>
      <c r="S23" s="1">
        <v>3.0857666912571999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62</v>
      </c>
      <c r="AF23" s="12">
        <f>P43</f>
        <v>0.36689008389680328</v>
      </c>
      <c r="AG23" s="12">
        <f>AF23*AD21</f>
        <v>0.10289066866352921</v>
      </c>
      <c r="AH23" s="1" t="s">
        <v>30</v>
      </c>
      <c r="AI23" s="12">
        <f>P46</f>
        <v>0.83333333333333337</v>
      </c>
      <c r="AJ23" s="12">
        <f>AI23*AG23</f>
        <v>8.5742223886274338E-2</v>
      </c>
      <c r="AK23" s="1"/>
      <c r="AL23" s="1"/>
      <c r="AM23" s="1"/>
      <c r="AN23" s="1"/>
    </row>
    <row r="24" spans="1:40" ht="31.5" x14ac:dyDescent="0.25">
      <c r="A24" s="2" t="str">
        <v>C2.3.3</v>
      </c>
      <c r="B24" s="14" t="s">
        <v>70</v>
      </c>
      <c r="C24" s="2" t="s">
        <v>37</v>
      </c>
      <c r="D24" s="1"/>
      <c r="E24" s="1"/>
      <c r="F24" s="1"/>
      <c r="G24" s="1"/>
      <c r="H24" s="1"/>
      <c r="I24" s="1"/>
      <c r="J24" s="34" t="s">
        <v>11</v>
      </c>
      <c r="K24" s="10">
        <v>5</v>
      </c>
      <c r="L24" s="10">
        <v>4</v>
      </c>
      <c r="M24" s="9">
        <v>1</v>
      </c>
      <c r="N24" s="1"/>
      <c r="O24" s="1">
        <f t="shared" si="1"/>
        <v>2.7144176165949068</v>
      </c>
      <c r="P24" s="8">
        <v>0.67381057108364217</v>
      </c>
      <c r="Q24" s="1"/>
      <c r="R24" s="1">
        <v>2.0792222164668948</v>
      </c>
      <c r="S24" s="1">
        <v>3.0857666912571999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31</v>
      </c>
      <c r="AI24" s="12">
        <f>P47</f>
        <v>0.16666666666666666</v>
      </c>
      <c r="AJ24" s="12">
        <f>AI24*AG23</f>
        <v>1.7148444777254867E-2</v>
      </c>
      <c r="AK24" s="1"/>
      <c r="AL24" s="1"/>
      <c r="AM24" s="1"/>
      <c r="AN24" s="1"/>
    </row>
    <row r="25" spans="1:40" ht="15.75" x14ac:dyDescent="0.25">
      <c r="A25" s="2" t="str">
        <v>C3.1</v>
      </c>
      <c r="B25" s="2" t="s">
        <v>71</v>
      </c>
      <c r="C25" s="2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</v>
      </c>
      <c r="AC25" s="12">
        <f>P19</f>
        <v>6.9182949665118731E-2</v>
      </c>
      <c r="AD25" s="12">
        <f>AC25</f>
        <v>6.9182949665118731E-2</v>
      </c>
      <c r="AE25" s="1" t="s">
        <v>21</v>
      </c>
      <c r="AF25" s="12">
        <f>100%</f>
        <v>1</v>
      </c>
      <c r="AG25" s="12">
        <f>AF25*AD25</f>
        <v>6.9182949665118731E-2</v>
      </c>
      <c r="AH25" s="1" t="s">
        <v>32</v>
      </c>
      <c r="AI25" s="12">
        <f>P50</f>
        <v>0.14285714285714285</v>
      </c>
      <c r="AJ25" s="12">
        <f>AI25*AG25</f>
        <v>9.8832785235883902E-3</v>
      </c>
      <c r="AK25" s="13">
        <f>SUM(AJ25:AJ26)</f>
        <v>6.9182949665118731E-2</v>
      </c>
      <c r="AL25" s="34" t="str">
        <f>IF(AK25=AD25,"TRUE","FALSE")</f>
        <v>TRUE</v>
      </c>
      <c r="AM25" s="1"/>
      <c r="AN25" s="1"/>
    </row>
    <row r="26" spans="1:40" ht="31.5" x14ac:dyDescent="0.25">
      <c r="A26" s="2" t="str">
        <v>C3.2</v>
      </c>
      <c r="B26" s="14" t="s">
        <v>72</v>
      </c>
      <c r="C26" s="2" t="s">
        <v>37</v>
      </c>
      <c r="D26" s="1"/>
      <c r="E26" s="1"/>
      <c r="F26" s="1"/>
      <c r="G26" s="1"/>
      <c r="H26" s="1"/>
      <c r="I26" s="1"/>
      <c r="J26" s="4" t="s">
        <v>7</v>
      </c>
      <c r="K26" s="34" t="str">
        <f t="array" ref="K26:L26">TRANSPOSE(J27:J28)</f>
        <v>C1.1.1</v>
      </c>
      <c r="L26" s="34" t="str">
        <v>C1.1.2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33</v>
      </c>
      <c r="AI26" s="12">
        <f>P51</f>
        <v>0.8571428571428571</v>
      </c>
      <c r="AJ26" s="12">
        <f>AI26*AG25</f>
        <v>5.9299671141530341E-2</v>
      </c>
      <c r="AK26" s="1"/>
      <c r="AL26" s="1"/>
      <c r="AM26" s="1"/>
      <c r="AN26" s="1"/>
    </row>
    <row r="27" spans="1:40" ht="15.75" x14ac:dyDescent="0.25">
      <c r="A27" s="2" t="str">
        <v>C3.3.1</v>
      </c>
      <c r="B27" s="2" t="s">
        <v>73</v>
      </c>
      <c r="C27" s="2" t="s">
        <v>37</v>
      </c>
      <c r="D27" s="1"/>
      <c r="E27" s="1"/>
      <c r="F27" s="1"/>
      <c r="G27" s="1"/>
      <c r="H27" s="1"/>
      <c r="I27" s="1"/>
      <c r="J27" s="34" t="s">
        <v>25</v>
      </c>
      <c r="K27" s="9">
        <v>1</v>
      </c>
      <c r="L27" s="5">
        <f>1/K28</f>
        <v>0.14285714285714285</v>
      </c>
      <c r="M27" s="1"/>
      <c r="N27" s="1"/>
      <c r="O27" s="1">
        <f>GEOMEAN(K27:L27)</f>
        <v>0.3779644730092272</v>
      </c>
      <c r="P27" s="8">
        <f t="array" ref="P27:P28">O27:O28/SUM(O27:O28)</f>
        <v>0.12499999999999999</v>
      </c>
      <c r="Q27" s="1"/>
      <c r="R27" s="1"/>
      <c r="S27" s="1"/>
      <c r="T27" s="1"/>
      <c r="U27" s="1"/>
      <c r="V27" s="1"/>
      <c r="W27" s="1"/>
      <c r="X27" s="34" t="str">
        <f>IF(W27&lt;=0.1,"ACCEPTED","DENIED")</f>
        <v>ACCEPTED</v>
      </c>
      <c r="Y27" s="1"/>
      <c r="Z27" s="1"/>
      <c r="AA27" s="1"/>
      <c r="AB27" s="34" t="s">
        <v>77</v>
      </c>
      <c r="AC27" s="1"/>
      <c r="AD27" s="13">
        <f>SUM(AD25,AD21,AD16,AD12)</f>
        <v>1</v>
      </c>
      <c r="AE27" s="1"/>
      <c r="AF27" s="12"/>
      <c r="AG27" s="13">
        <f>SUM(AG25,AG23,AG22,AG21,AG14:AG18,AG12)</f>
        <v>1</v>
      </c>
      <c r="AH27" s="1"/>
      <c r="AI27" s="1"/>
      <c r="AJ27" s="1"/>
      <c r="AK27" s="13">
        <f>SUM(AK25,AK21,AK16,AK12)</f>
        <v>1</v>
      </c>
      <c r="AL27" s="1"/>
      <c r="AM27" s="1"/>
      <c r="AN27" s="1"/>
    </row>
    <row r="28" spans="1:40" ht="31.5" x14ac:dyDescent="0.25">
      <c r="A28" s="2" t="str">
        <v>C3.3.2</v>
      </c>
      <c r="B28" s="14" t="s">
        <v>74</v>
      </c>
      <c r="C28" s="2" t="s">
        <v>37</v>
      </c>
      <c r="D28" s="1"/>
      <c r="E28" s="1"/>
      <c r="F28" s="1"/>
      <c r="G28" s="1"/>
      <c r="H28" s="1"/>
      <c r="I28" s="1"/>
      <c r="J28" s="34" t="s">
        <v>26</v>
      </c>
      <c r="K28" s="10">
        <v>7</v>
      </c>
      <c r="L28" s="9">
        <v>1</v>
      </c>
      <c r="M28" s="1"/>
      <c r="N28" s="1"/>
      <c r="O28" s="1">
        <f>GEOMEAN(K28:L28)</f>
        <v>2.6457513110645907</v>
      </c>
      <c r="P28" s="8">
        <v>0.875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4"/>
      <c r="AC28" s="1"/>
      <c r="AD28" s="13"/>
      <c r="AE28" s="1"/>
      <c r="AF28" s="1"/>
      <c r="AG28" s="13"/>
      <c r="AH28" s="1"/>
      <c r="AI28" s="1"/>
      <c r="AJ28" s="1"/>
      <c r="AK28" s="13"/>
      <c r="AL28" s="1"/>
      <c r="AM28" s="1"/>
      <c r="AN28" s="1"/>
    </row>
    <row r="29" spans="1:40" ht="15.75" x14ac:dyDescent="0.25">
      <c r="A29" s="6" t="str">
        <v>C4.1.1</v>
      </c>
      <c r="B29" s="6" t="s">
        <v>75</v>
      </c>
      <c r="C29" s="6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x14ac:dyDescent="0.25">
      <c r="A30" s="6" t="str">
        <v>C4.1.2</v>
      </c>
      <c r="B30" s="6" t="s">
        <v>95</v>
      </c>
      <c r="C30" s="6" t="s">
        <v>38</v>
      </c>
      <c r="D30" s="1"/>
      <c r="E30" s="1"/>
      <c r="F30" s="1"/>
      <c r="G30" s="1"/>
      <c r="H30" s="1"/>
      <c r="I30" s="1"/>
      <c r="J30" s="4" t="s">
        <v>3</v>
      </c>
      <c r="K30" s="34" t="str">
        <f t="array" ref="K30:M30">TRANSPOSE(J31:J33)</f>
        <v>C2.1</v>
      </c>
      <c r="L30" s="34" t="str">
        <v>C2.2</v>
      </c>
      <c r="M30" s="34" t="str">
        <v>C2.3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x14ac:dyDescent="0.25">
      <c r="A31" s="6"/>
      <c r="B31" s="6"/>
      <c r="C31" s="6"/>
      <c r="D31" s="1"/>
      <c r="E31" s="1"/>
      <c r="F31" s="1"/>
      <c r="G31" s="1"/>
      <c r="H31" s="1"/>
      <c r="I31" s="1"/>
      <c r="J31" s="34" t="s">
        <v>17</v>
      </c>
      <c r="K31" s="9">
        <v>1</v>
      </c>
      <c r="L31" s="5">
        <f>1/K32</f>
        <v>0.5</v>
      </c>
      <c r="M31" s="5">
        <f>1/K33</f>
        <v>0.25</v>
      </c>
      <c r="N31" s="1"/>
      <c r="O31" s="1">
        <f>GEOMEAN(K31:M31)</f>
        <v>0.5</v>
      </c>
      <c r="P31" s="8">
        <f t="array" ref="P31:P33">O31:O33/SUM(O31:O33)</f>
        <v>0.1265430688284811</v>
      </c>
      <c r="Q31" s="1"/>
      <c r="R31" s="1">
        <f t="array" ref="R31:R33">MMULT(K31:M33,P31:P33)</f>
        <v>0.39152616677123508</v>
      </c>
      <c r="S31" s="1">
        <f t="array" ref="S31:S33">R31:R33/P31:P33</f>
        <v>3.0940151080255305</v>
      </c>
      <c r="T31" s="1">
        <f>AVERAGE(S31:S33)</f>
        <v>3.0940151080255305</v>
      </c>
      <c r="U31" s="1">
        <f>(T31-3)/(3-1)</f>
        <v>4.700755401276524E-2</v>
      </c>
      <c r="V31" s="1">
        <v>0.52</v>
      </c>
      <c r="W31" s="8">
        <f>U31/V31</f>
        <v>9.0399142332240848E-2</v>
      </c>
      <c r="X31" s="34" t="str">
        <f>IF(W31&lt;=0.1,"ACCEPTED","DENIED")</f>
        <v>ACCEPTED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34" t="s">
        <v>18</v>
      </c>
      <c r="K32" s="10">
        <v>2</v>
      </c>
      <c r="L32" s="9">
        <v>1</v>
      </c>
      <c r="M32" s="5">
        <f>1/L33</f>
        <v>0.2</v>
      </c>
      <c r="N32" s="1"/>
      <c r="O32" s="1">
        <f t="shared" ref="O32:O33" si="2">GEOMEAN(K32:M32)</f>
        <v>0.73680629972807732</v>
      </c>
      <c r="P32" s="8">
        <v>0.1864754605994971</v>
      </c>
      <c r="Q32" s="1"/>
      <c r="R32" s="1">
        <v>0.57695789237086359</v>
      </c>
      <c r="S32" s="1">
        <v>3.0940151080255305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34" t="s">
        <v>19</v>
      </c>
      <c r="K33" s="10">
        <v>4</v>
      </c>
      <c r="L33" s="10">
        <v>5</v>
      </c>
      <c r="M33" s="9">
        <v>1</v>
      </c>
      <c r="N33" s="1"/>
      <c r="O33" s="1">
        <f t="shared" si="2"/>
        <v>2.7144176165949068</v>
      </c>
      <c r="P33" s="8">
        <v>0.68698147057202175</v>
      </c>
      <c r="Q33" s="1"/>
      <c r="R33" s="1">
        <v>2.1255310488834316</v>
      </c>
      <c r="S33" s="1">
        <v>3.0940151080255305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4" t="s">
        <v>19</v>
      </c>
      <c r="K35" s="34" t="str">
        <f t="array" ref="K35:M35">TRANSPOSE(J36:J38)</f>
        <v>C2.3.1</v>
      </c>
      <c r="L35" s="34" t="str">
        <v>C2.3.2</v>
      </c>
      <c r="M35" s="34" t="str">
        <v>C2.3.3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34" t="s">
        <v>27</v>
      </c>
      <c r="K36" s="9">
        <v>1</v>
      </c>
      <c r="L36" s="1">
        <v>3</v>
      </c>
      <c r="M36" s="1">
        <v>4</v>
      </c>
      <c r="N36" s="1"/>
      <c r="O36" s="1">
        <f>GEOMEAN(K36:M36)</f>
        <v>2.2894284851066637</v>
      </c>
      <c r="P36" s="8">
        <f t="array" ref="P36:P38">O36:O38/SUM(O36:O38)</f>
        <v>0.61441065559838248</v>
      </c>
      <c r="Q36" s="1"/>
      <c r="R36" s="1">
        <f t="array" ref="R36:R38">MMULT(K36:M38,P36:P38)</f>
        <v>1.8883994601765681</v>
      </c>
      <c r="S36" s="1">
        <f t="array" ref="S36:S38">R36:R38/P36:P38</f>
        <v>3.0735135254733357</v>
      </c>
      <c r="T36" s="1">
        <f>AVERAGE(S36:S38)</f>
        <v>3.0735135254733361</v>
      </c>
      <c r="U36" s="1">
        <f>(T36-3)/(3-1)</f>
        <v>3.6756762736668058E-2</v>
      </c>
      <c r="V36" s="1">
        <v>0.52</v>
      </c>
      <c r="W36" s="8">
        <f>U36/V36</f>
        <v>7.0686082185900112E-2</v>
      </c>
      <c r="X36" s="34" t="str">
        <f>IF(W36&lt;=0.1,"ACCEPTED","DENIED")</f>
        <v>ACCEPTED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34" t="s">
        <v>28</v>
      </c>
      <c r="K37" s="5">
        <f>1/L36</f>
        <v>0.33333333333333331</v>
      </c>
      <c r="L37" s="9">
        <v>1</v>
      </c>
      <c r="M37" s="10">
        <v>3</v>
      </c>
      <c r="N37" s="1"/>
      <c r="O37" s="1">
        <f t="shared" ref="O37:O38" si="3">GEOMEAN(K37:M37)</f>
        <v>1</v>
      </c>
      <c r="P37" s="8">
        <v>0.26836857302828449</v>
      </c>
      <c r="Q37" s="1"/>
      <c r="R37" s="1">
        <v>0.82483443901441111</v>
      </c>
      <c r="S37" s="1">
        <v>3.0735135254733361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34" t="s">
        <v>29</v>
      </c>
      <c r="K38" s="5">
        <f>1/M36</f>
        <v>0.25</v>
      </c>
      <c r="L38" s="5">
        <f>1/M37</f>
        <v>0.33333333333333331</v>
      </c>
      <c r="M38" s="9">
        <v>1</v>
      </c>
      <c r="N38" s="1"/>
      <c r="O38" s="1">
        <f t="shared" si="3"/>
        <v>0.43679023236814946</v>
      </c>
      <c r="P38" s="8">
        <v>0.11722077137333307</v>
      </c>
      <c r="Q38" s="1"/>
      <c r="R38" s="1">
        <v>0.36027962628235688</v>
      </c>
      <c r="S38" s="1">
        <v>3.0735135254733366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4" t="s">
        <v>4</v>
      </c>
      <c r="K40" s="34" t="str">
        <f t="array" ref="K40:M40">TRANSPOSE(J41:J43)</f>
        <v>C3.1</v>
      </c>
      <c r="L40" s="34" t="str">
        <v>C3.2</v>
      </c>
      <c r="M40" s="34" t="str">
        <v>C3.3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34" t="s">
        <v>8</v>
      </c>
      <c r="K41" s="9">
        <v>1</v>
      </c>
      <c r="L41" s="1">
        <v>5</v>
      </c>
      <c r="M41" s="5">
        <f>1/K43</f>
        <v>1</v>
      </c>
      <c r="N41" s="1"/>
      <c r="O41" s="1">
        <f>GEOMEAN(K41:M41)</f>
        <v>1.7099759466766968</v>
      </c>
      <c r="P41" s="8">
        <f t="array" ref="P41:P43">O41:O43/SUM(O41:O43)</f>
        <v>0.49794645354173295</v>
      </c>
      <c r="Q41" s="1"/>
      <c r="R41" s="1">
        <f t="array" ref="R41:R43">MMULT(K41:M43,P41:P43)</f>
        <v>1.5406538502458547</v>
      </c>
      <c r="S41" s="1">
        <f t="array" ref="S41:S43">R41:R43/P41:P43</f>
        <v>3.0940151080255305</v>
      </c>
      <c r="T41" s="1">
        <f>AVERAGE(S41:S43)</f>
        <v>3.0940151080255305</v>
      </c>
      <c r="U41" s="1">
        <f>(T41-3)/(3-1)</f>
        <v>4.700755401276524E-2</v>
      </c>
      <c r="V41" s="1">
        <v>0.52</v>
      </c>
      <c r="W41" s="8">
        <f>U41/V41</f>
        <v>9.0399142332240848E-2</v>
      </c>
      <c r="X41" s="34" t="str">
        <f>IF(W41&lt;=0.1,"ACCEPTED","DENIED")</f>
        <v>ACCEPTED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34" t="s">
        <v>10</v>
      </c>
      <c r="K42" s="5">
        <f>1/L41</f>
        <v>0.2</v>
      </c>
      <c r="L42" s="9">
        <v>1</v>
      </c>
      <c r="M42" s="5">
        <f>1/L43</f>
        <v>0.5</v>
      </c>
      <c r="N42" s="1"/>
      <c r="O42" s="1">
        <f>GEOMEAN(K42:M42)</f>
        <v>0.46415888336127792</v>
      </c>
      <c r="P42" s="8">
        <v>0.13516346256146372</v>
      </c>
      <c r="Q42" s="1"/>
      <c r="R42" s="1">
        <v>0.41819779521821199</v>
      </c>
      <c r="S42" s="1">
        <v>3.0940151080255309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34" t="s">
        <v>20</v>
      </c>
      <c r="K43" s="10">
        <v>1</v>
      </c>
      <c r="L43" s="10">
        <v>2</v>
      </c>
      <c r="M43" s="9">
        <v>1</v>
      </c>
      <c r="N43" s="1"/>
      <c r="O43" s="1">
        <f>GEOMEAN(K43:M43)</f>
        <v>1.2599210498948732</v>
      </c>
      <c r="P43" s="8">
        <v>0.36689008389680328</v>
      </c>
      <c r="Q43" s="1"/>
      <c r="R43" s="1">
        <v>1.1351634625614637</v>
      </c>
      <c r="S43" s="1">
        <v>3.0940151080255305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4" t="s">
        <v>20</v>
      </c>
      <c r="K45" s="34" t="str">
        <f t="array" ref="K45:L45">TRANSPOSE(J46:J47)</f>
        <v>C3.3.1</v>
      </c>
      <c r="L45" s="34" t="str">
        <v>C3.3.2</v>
      </c>
      <c r="M45" s="3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34" t="s">
        <v>30</v>
      </c>
      <c r="K46" s="9">
        <v>1</v>
      </c>
      <c r="L46" s="1">
        <v>5</v>
      </c>
      <c r="M46" s="1"/>
      <c r="N46" s="1"/>
      <c r="O46" s="1">
        <f>GEOMEAN(K46:L46)</f>
        <v>2.2360679774997898</v>
      </c>
      <c r="P46" s="8">
        <f t="array" ref="P46:P47">O46:O47/SUM(O46:O47)</f>
        <v>0.83333333333333337</v>
      </c>
      <c r="Q46" s="1"/>
      <c r="R46" s="1"/>
      <c r="S46" s="1"/>
      <c r="T46" s="1"/>
      <c r="U46" s="1"/>
      <c r="V46" s="1"/>
      <c r="W46" s="1"/>
      <c r="X46" s="34" t="str">
        <f>IF(W46&lt;=0.1,"ACCEPTED","DENIED")</f>
        <v>ACCEPTED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34" t="s">
        <v>31</v>
      </c>
      <c r="K47" s="5">
        <f>1/L46</f>
        <v>0.2</v>
      </c>
      <c r="L47" s="9">
        <v>1</v>
      </c>
      <c r="M47" s="5"/>
      <c r="N47" s="1"/>
      <c r="O47" s="1">
        <f>GEOMEAN(K47:L47)</f>
        <v>0.44721359549995793</v>
      </c>
      <c r="P47" s="8">
        <v>0.16666666666666666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34"/>
      <c r="K48" s="5"/>
      <c r="L48" s="10"/>
      <c r="M48" s="15"/>
      <c r="N48" s="1"/>
      <c r="O48" s="1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4" t="s">
        <v>21</v>
      </c>
      <c r="K49" s="34" t="str">
        <f t="array" ref="K49:L49">TRANSPOSE(J50:J51)</f>
        <v>C4.1.1</v>
      </c>
      <c r="L49" s="34" t="str">
        <v>C4.1.2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34" t="s">
        <v>32</v>
      </c>
      <c r="K50" s="9">
        <v>1</v>
      </c>
      <c r="L50" s="5">
        <f>1/K51</f>
        <v>0.16666666666666666</v>
      </c>
      <c r="M50" s="1"/>
      <c r="N50" s="1"/>
      <c r="O50" s="1">
        <f>GEOMEAN(K50:L50)</f>
        <v>0.40824829046386302</v>
      </c>
      <c r="P50" s="8">
        <f t="array" ref="P50:P51">O50:O51/SUM(O50:O51)</f>
        <v>0.14285714285714285</v>
      </c>
      <c r="Q50" s="1"/>
      <c r="R50" s="1"/>
      <c r="S50" s="1"/>
      <c r="T50" s="1"/>
      <c r="U50" s="1"/>
      <c r="V50" s="1"/>
      <c r="W50" s="1"/>
      <c r="X50" s="34" t="str">
        <f>IF(W50&lt;=0.1,"ACCEPTED","DENIED")</f>
        <v>ACCEPTED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34" t="s">
        <v>33</v>
      </c>
      <c r="K51" s="10">
        <v>6</v>
      </c>
      <c r="L51" s="9">
        <v>1</v>
      </c>
      <c r="M51" s="1"/>
      <c r="N51" s="1"/>
      <c r="O51" s="1">
        <f>GEOMEAN(K51:L51)</f>
        <v>2.4494897427831779</v>
      </c>
      <c r="P51" s="8">
        <v>0.8571428571428571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x14ac:dyDescent="0.25">
      <c r="A53" s="1"/>
      <c r="B53" s="1"/>
      <c r="C53" s="1"/>
      <c r="D53" s="1"/>
      <c r="E53" s="1"/>
      <c r="F53" s="1"/>
      <c r="G53" s="1"/>
      <c r="H53" s="1"/>
      <c r="I53" s="42" t="s">
        <v>78</v>
      </c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29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x14ac:dyDescent="0.25">
      <c r="A54" s="1"/>
      <c r="B54" s="1"/>
      <c r="C54" s="1"/>
      <c r="D54" s="1"/>
      <c r="E54" s="1"/>
      <c r="F54" s="1"/>
      <c r="G54" s="1"/>
      <c r="H54" s="1"/>
      <c r="I54" s="38" t="s">
        <v>79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2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34" t="s">
        <v>25</v>
      </c>
      <c r="L55" s="34" t="s">
        <v>26</v>
      </c>
      <c r="M55" s="34" t="s">
        <v>9</v>
      </c>
      <c r="N55" s="34" t="s">
        <v>11</v>
      </c>
      <c r="O55" s="34" t="s">
        <v>17</v>
      </c>
      <c r="P55" s="34" t="s">
        <v>18</v>
      </c>
      <c r="Q55" s="34" t="s">
        <v>27</v>
      </c>
      <c r="R55" s="34" t="s">
        <v>28</v>
      </c>
      <c r="S55" s="34" t="s">
        <v>29</v>
      </c>
      <c r="T55" s="34" t="s">
        <v>8</v>
      </c>
      <c r="U55" s="34" t="s">
        <v>10</v>
      </c>
      <c r="V55" s="34" t="s">
        <v>30</v>
      </c>
      <c r="W55" s="34" t="s">
        <v>31</v>
      </c>
      <c r="X55" s="34" t="s">
        <v>32</v>
      </c>
      <c r="Y55" s="34" t="s">
        <v>33</v>
      </c>
      <c r="Z55" s="3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x14ac:dyDescent="0.25">
      <c r="A56" s="1"/>
      <c r="B56" s="1"/>
      <c r="C56" s="1"/>
      <c r="D56" s="1"/>
      <c r="E56" s="1"/>
      <c r="F56" s="1"/>
      <c r="G56" s="1"/>
      <c r="H56" s="1"/>
      <c r="I56" s="11" t="s">
        <v>53</v>
      </c>
      <c r="J56" s="11" t="s">
        <v>48</v>
      </c>
      <c r="K56" s="27">
        <f>IF(K$2="Αύξον",(K5-MIN(K$5:K$9))/(MAX(K$5:K$9)-MIN(K$5:K$9)),(MAX(K$5:K$9)-K5)/(MAX(K$5:K$9)-MIN(K$5:K$9)))</f>
        <v>1</v>
      </c>
      <c r="L56" s="27">
        <f t="shared" ref="L56:Y56" si="4">IF(L$2="Αύξον",(L5-MIN(L$5:L$9))/(MAX(L$5:L$9)-MIN(L$5:L$9)),(MAX(L$5:L$9)-L5)/(MAX(L$5:L$9)-MIN(L$5:L$9)))</f>
        <v>0</v>
      </c>
      <c r="M56" s="27">
        <f t="shared" si="4"/>
        <v>1</v>
      </c>
      <c r="N56" s="27">
        <f t="shared" si="4"/>
        <v>1</v>
      </c>
      <c r="O56" s="27">
        <f t="shared" si="4"/>
        <v>1</v>
      </c>
      <c r="P56" s="27">
        <f t="shared" si="4"/>
        <v>1</v>
      </c>
      <c r="Q56" s="27">
        <f t="shared" si="4"/>
        <v>1</v>
      </c>
      <c r="R56" s="27">
        <f t="shared" si="4"/>
        <v>0.75000000000000111</v>
      </c>
      <c r="S56" s="27">
        <f t="shared" si="4"/>
        <v>0</v>
      </c>
      <c r="T56" s="27">
        <f t="shared" si="4"/>
        <v>0.33333333333333237</v>
      </c>
      <c r="U56" s="27">
        <f t="shared" si="4"/>
        <v>0.33333333333333531</v>
      </c>
      <c r="V56" s="27">
        <f t="shared" si="4"/>
        <v>0.33333333333333237</v>
      </c>
      <c r="W56" s="27">
        <f t="shared" si="4"/>
        <v>0.66666666666666563</v>
      </c>
      <c r="X56" s="27">
        <f t="shared" si="4"/>
        <v>0</v>
      </c>
      <c r="Y56" s="27">
        <f t="shared" si="4"/>
        <v>0.29345108059643077</v>
      </c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x14ac:dyDescent="0.25">
      <c r="A57" s="1"/>
      <c r="B57" s="27"/>
      <c r="C57" s="1"/>
      <c r="D57" s="1"/>
      <c r="E57" s="1"/>
      <c r="F57" s="1"/>
      <c r="G57" s="1"/>
      <c r="H57" s="1"/>
      <c r="I57" s="11" t="s">
        <v>54</v>
      </c>
      <c r="J57" s="11" t="s">
        <v>49</v>
      </c>
      <c r="K57" s="27">
        <f t="shared" ref="K57:Y60" si="5">IF(K$2="Αύξον",(K6-MIN(K$5:K$9))/(MAX(K$5:K$9)-MIN(K$5:K$9)),(MAX(K$5:K$9)-K6)/(MAX(K$5:K$9)-MIN(K$5:K$9)))</f>
        <v>0.5</v>
      </c>
      <c r="L57" s="27">
        <f t="shared" si="5"/>
        <v>0.55632378164602181</v>
      </c>
      <c r="M57" s="27">
        <f t="shared" si="5"/>
        <v>1</v>
      </c>
      <c r="N57" s="27">
        <f t="shared" si="5"/>
        <v>1</v>
      </c>
      <c r="O57" s="27">
        <f t="shared" si="5"/>
        <v>1</v>
      </c>
      <c r="P57" s="27">
        <f t="shared" si="5"/>
        <v>0.66666666666666763</v>
      </c>
      <c r="Q57" s="27">
        <f t="shared" si="5"/>
        <v>0.66666666666666763</v>
      </c>
      <c r="R57" s="27">
        <f t="shared" si="5"/>
        <v>1</v>
      </c>
      <c r="S57" s="27">
        <f t="shared" si="5"/>
        <v>0</v>
      </c>
      <c r="T57" s="27">
        <f t="shared" si="5"/>
        <v>0.66666666666666763</v>
      </c>
      <c r="U57" s="27">
        <f t="shared" si="5"/>
        <v>0.66666666666666763</v>
      </c>
      <c r="V57" s="27">
        <f t="shared" si="5"/>
        <v>0.66666666666666763</v>
      </c>
      <c r="W57" s="27">
        <f t="shared" si="5"/>
        <v>1</v>
      </c>
      <c r="X57" s="27">
        <f t="shared" si="5"/>
        <v>0</v>
      </c>
      <c r="Y57" s="27">
        <f t="shared" si="5"/>
        <v>0.43248957485896666</v>
      </c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x14ac:dyDescent="0.25">
      <c r="A58" s="1"/>
      <c r="B58" s="1"/>
      <c r="C58" s="1"/>
      <c r="D58" s="1"/>
      <c r="E58" s="1"/>
      <c r="F58" s="1"/>
      <c r="G58" s="1"/>
      <c r="H58" s="1"/>
      <c r="I58" s="11" t="s">
        <v>55</v>
      </c>
      <c r="J58" s="11" t="s">
        <v>50</v>
      </c>
      <c r="K58" s="27">
        <f t="shared" si="5"/>
        <v>0.25000000000000111</v>
      </c>
      <c r="L58" s="27">
        <f t="shared" si="5"/>
        <v>0.46246530896709614</v>
      </c>
      <c r="M58" s="27">
        <f t="shared" si="5"/>
        <v>0</v>
      </c>
      <c r="N58" s="27">
        <f t="shared" si="5"/>
        <v>0</v>
      </c>
      <c r="O58" s="27">
        <f t="shared" si="5"/>
        <v>0</v>
      </c>
      <c r="P58" s="27">
        <f t="shared" si="5"/>
        <v>0</v>
      </c>
      <c r="Q58" s="27">
        <f t="shared" si="5"/>
        <v>0</v>
      </c>
      <c r="R58" s="27">
        <f t="shared" si="5"/>
        <v>0</v>
      </c>
      <c r="S58" s="27">
        <f t="shared" si="5"/>
        <v>0.49999999999999778</v>
      </c>
      <c r="T58" s="27">
        <f t="shared" si="5"/>
        <v>1</v>
      </c>
      <c r="U58" s="27">
        <f t="shared" si="5"/>
        <v>1</v>
      </c>
      <c r="V58" s="27">
        <f t="shared" si="5"/>
        <v>1</v>
      </c>
      <c r="W58" s="27">
        <f t="shared" si="5"/>
        <v>1</v>
      </c>
      <c r="X58" s="27">
        <f t="shared" si="5"/>
        <v>0</v>
      </c>
      <c r="Y58" s="27">
        <f t="shared" si="5"/>
        <v>6.2817434367358871E-2</v>
      </c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x14ac:dyDescent="0.25">
      <c r="A59" s="1"/>
      <c r="B59" s="1"/>
      <c r="C59" s="1"/>
      <c r="D59" s="1"/>
      <c r="E59" s="1"/>
      <c r="F59" s="1"/>
      <c r="G59" s="1"/>
      <c r="H59" s="1"/>
      <c r="I59" s="11" t="s">
        <v>56</v>
      </c>
      <c r="J59" s="11" t="s">
        <v>51</v>
      </c>
      <c r="K59" s="27">
        <f t="shared" si="5"/>
        <v>0.75000000000000111</v>
      </c>
      <c r="L59" s="27">
        <f t="shared" si="5"/>
        <v>1</v>
      </c>
      <c r="M59" s="27">
        <f t="shared" si="5"/>
        <v>0.49999999999999778</v>
      </c>
      <c r="N59" s="27">
        <f t="shared" si="5"/>
        <v>0.66666666666666763</v>
      </c>
      <c r="O59" s="27">
        <f t="shared" si="5"/>
        <v>0.49999999999999778</v>
      </c>
      <c r="P59" s="27">
        <f t="shared" si="5"/>
        <v>0.33333333333333531</v>
      </c>
      <c r="Q59" s="27">
        <f t="shared" si="5"/>
        <v>0.66666666666666763</v>
      </c>
      <c r="R59" s="27">
        <f t="shared" si="5"/>
        <v>0.5</v>
      </c>
      <c r="S59" s="27">
        <f t="shared" si="5"/>
        <v>0.49999999999999778</v>
      </c>
      <c r="T59" s="27">
        <f t="shared" si="5"/>
        <v>0.66666666666666763</v>
      </c>
      <c r="U59" s="27">
        <f t="shared" si="5"/>
        <v>0.66666666666666763</v>
      </c>
      <c r="V59" s="27">
        <f t="shared" si="5"/>
        <v>0.33333333333333237</v>
      </c>
      <c r="W59" s="27">
        <f t="shared" si="5"/>
        <v>0.66666666666666563</v>
      </c>
      <c r="X59" s="27">
        <f t="shared" si="5"/>
        <v>0.12430236192347187</v>
      </c>
      <c r="Y59" s="27">
        <f t="shared" si="5"/>
        <v>0</v>
      </c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x14ac:dyDescent="0.25">
      <c r="A60" s="1"/>
      <c r="B60" s="1"/>
      <c r="C60" s="1"/>
      <c r="D60" s="1"/>
      <c r="E60" s="1"/>
      <c r="F60" s="1"/>
      <c r="G60" s="1"/>
      <c r="H60" s="1"/>
      <c r="I60" s="11" t="s">
        <v>57</v>
      </c>
      <c r="J60" s="11" t="s">
        <v>52</v>
      </c>
      <c r="K60" s="27">
        <f t="shared" si="5"/>
        <v>0</v>
      </c>
      <c r="L60" s="27">
        <f t="shared" si="5"/>
        <v>0.61474118419556811</v>
      </c>
      <c r="M60" s="27">
        <f t="shared" si="5"/>
        <v>0</v>
      </c>
      <c r="N60" s="27">
        <f t="shared" si="5"/>
        <v>0</v>
      </c>
      <c r="O60" s="27">
        <f t="shared" si="5"/>
        <v>0.49999999999999778</v>
      </c>
      <c r="P60" s="27">
        <f t="shared" si="5"/>
        <v>0</v>
      </c>
      <c r="Q60" s="27">
        <f t="shared" si="5"/>
        <v>0.33333333333333237</v>
      </c>
      <c r="R60" s="27">
        <f t="shared" si="5"/>
        <v>0.5</v>
      </c>
      <c r="S60" s="27">
        <f t="shared" si="5"/>
        <v>1</v>
      </c>
      <c r="T60" s="27">
        <f t="shared" si="5"/>
        <v>0</v>
      </c>
      <c r="U60" s="27">
        <f t="shared" si="5"/>
        <v>0</v>
      </c>
      <c r="V60" s="27">
        <f t="shared" si="5"/>
        <v>0</v>
      </c>
      <c r="W60" s="27">
        <f t="shared" si="5"/>
        <v>0</v>
      </c>
      <c r="X60" s="27">
        <f t="shared" si="5"/>
        <v>1</v>
      </c>
      <c r="Y60" s="27">
        <f t="shared" si="5"/>
        <v>1</v>
      </c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x14ac:dyDescent="0.25">
      <c r="A62" s="1"/>
      <c r="B62" s="1"/>
      <c r="C62" s="1"/>
      <c r="D62" s="1"/>
      <c r="E62" s="1"/>
      <c r="F62" s="1"/>
      <c r="G62" s="1"/>
      <c r="H62" s="1"/>
      <c r="I62" s="38" t="s">
        <v>80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28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x14ac:dyDescent="0.25">
      <c r="A63" s="1"/>
      <c r="B63" s="1"/>
      <c r="C63" s="1"/>
      <c r="D63" s="1"/>
      <c r="E63" s="1"/>
      <c r="F63" s="1"/>
      <c r="G63" s="1"/>
      <c r="H63" s="1"/>
      <c r="I63" s="11" t="s">
        <v>53</v>
      </c>
      <c r="J63" s="11" t="s">
        <v>48</v>
      </c>
      <c r="K63" s="25">
        <f t="shared" ref="K63:Y67" si="6">K$4*K56</f>
        <v>1.7408839383161005E-3</v>
      </c>
      <c r="L63" s="25">
        <f t="shared" si="6"/>
        <v>0</v>
      </c>
      <c r="M63" s="25">
        <f t="shared" si="6"/>
        <v>3.1206422177499617E-2</v>
      </c>
      <c r="N63" s="25">
        <f t="shared" si="6"/>
        <v>9.3232405646209049E-2</v>
      </c>
      <c r="O63" s="25">
        <f t="shared" si="6"/>
        <v>6.4791457654034351E-2</v>
      </c>
      <c r="P63" s="25">
        <f t="shared" si="6"/>
        <v>9.5477508336114916E-2</v>
      </c>
      <c r="Q63" s="25">
        <f t="shared" si="6"/>
        <v>0.21611412382918913</v>
      </c>
      <c r="R63" s="25">
        <f t="shared" si="6"/>
        <v>7.0797403774043005E-2</v>
      </c>
      <c r="S63" s="25">
        <f t="shared" si="6"/>
        <v>0</v>
      </c>
      <c r="T63" s="25">
        <f t="shared" si="6"/>
        <v>4.6548040600585393E-2</v>
      </c>
      <c r="U63" s="25">
        <f t="shared" si="6"/>
        <v>1.2635082142420507E-2</v>
      </c>
      <c r="V63" s="25">
        <f t="shared" si="6"/>
        <v>2.8580741295424698E-2</v>
      </c>
      <c r="W63" s="25">
        <f t="shared" si="6"/>
        <v>1.1432296518169894E-2</v>
      </c>
      <c r="X63" s="25">
        <f t="shared" si="6"/>
        <v>0</v>
      </c>
      <c r="Y63" s="25">
        <f t="shared" si="6"/>
        <v>1.7401552575495059E-2</v>
      </c>
      <c r="Z63" s="2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x14ac:dyDescent="0.25">
      <c r="A64" s="1"/>
      <c r="B64" s="1"/>
      <c r="C64" s="1"/>
      <c r="D64" s="1"/>
      <c r="E64" s="1"/>
      <c r="F64" s="1"/>
      <c r="G64" s="1"/>
      <c r="H64" s="1"/>
      <c r="I64" s="11" t="s">
        <v>54</v>
      </c>
      <c r="J64" s="11" t="s">
        <v>49</v>
      </c>
      <c r="K64" s="25">
        <f t="shared" si="6"/>
        <v>8.7044196915805026E-4</v>
      </c>
      <c r="L64" s="25">
        <f t="shared" si="6"/>
        <v>6.7794659517958307E-3</v>
      </c>
      <c r="M64" s="25">
        <f t="shared" si="6"/>
        <v>3.1206422177499617E-2</v>
      </c>
      <c r="N64" s="25">
        <f t="shared" si="6"/>
        <v>9.3232405646209049E-2</v>
      </c>
      <c r="O64" s="25">
        <f t="shared" si="6"/>
        <v>6.4791457654034351E-2</v>
      </c>
      <c r="P64" s="25">
        <f t="shared" si="6"/>
        <v>6.3651672224076708E-2</v>
      </c>
      <c r="Q64" s="25">
        <f t="shared" si="6"/>
        <v>0.14407608255279294</v>
      </c>
      <c r="R64" s="25">
        <f t="shared" si="6"/>
        <v>9.4396538365390525E-2</v>
      </c>
      <c r="S64" s="25">
        <f t="shared" si="6"/>
        <v>0</v>
      </c>
      <c r="T64" s="25">
        <f t="shared" si="6"/>
        <v>9.3096081201171188E-2</v>
      </c>
      <c r="U64" s="25">
        <f t="shared" si="6"/>
        <v>2.5270164284840899E-2</v>
      </c>
      <c r="V64" s="25">
        <f t="shared" si="6"/>
        <v>5.716148259084964E-2</v>
      </c>
      <c r="W64" s="25">
        <f t="shared" si="6"/>
        <v>1.7148444777254867E-2</v>
      </c>
      <c r="X64" s="25">
        <f t="shared" si="6"/>
        <v>0</v>
      </c>
      <c r="Y64" s="25">
        <f t="shared" si="6"/>
        <v>2.5646489561276992E-2</v>
      </c>
      <c r="Z64" s="2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x14ac:dyDescent="0.25">
      <c r="A65" s="1"/>
      <c r="B65" s="1"/>
      <c r="C65" s="1"/>
      <c r="D65" s="1"/>
      <c r="E65" s="1"/>
      <c r="F65" s="1"/>
      <c r="G65" s="1"/>
      <c r="H65" s="1"/>
      <c r="I65" s="11" t="s">
        <v>55</v>
      </c>
      <c r="J65" s="11" t="s">
        <v>50</v>
      </c>
      <c r="K65" s="25">
        <f t="shared" si="6"/>
        <v>4.3522098457902708E-4</v>
      </c>
      <c r="L65" s="25">
        <f t="shared" si="6"/>
        <v>5.6356889988644744E-3</v>
      </c>
      <c r="M65" s="25">
        <f t="shared" si="6"/>
        <v>0</v>
      </c>
      <c r="N65" s="25">
        <f t="shared" si="6"/>
        <v>0</v>
      </c>
      <c r="O65" s="25">
        <f t="shared" si="6"/>
        <v>0</v>
      </c>
      <c r="P65" s="25">
        <f t="shared" si="6"/>
        <v>0</v>
      </c>
      <c r="Q65" s="25">
        <f t="shared" si="6"/>
        <v>0</v>
      </c>
      <c r="R65" s="25">
        <f t="shared" si="6"/>
        <v>0</v>
      </c>
      <c r="S65" s="25">
        <f t="shared" si="6"/>
        <v>2.061574296368384E-2</v>
      </c>
      <c r="T65" s="25">
        <f t="shared" si="6"/>
        <v>0.13964412180175659</v>
      </c>
      <c r="U65" s="25">
        <f t="shared" si="6"/>
        <v>3.7905246427261292E-2</v>
      </c>
      <c r="V65" s="25">
        <f t="shared" si="6"/>
        <v>8.5742223886274338E-2</v>
      </c>
      <c r="W65" s="25">
        <f t="shared" si="6"/>
        <v>1.7148444777254867E-2</v>
      </c>
      <c r="X65" s="25">
        <f t="shared" si="6"/>
        <v>0</v>
      </c>
      <c r="Y65" s="25">
        <f t="shared" si="6"/>
        <v>3.725053199939047E-3</v>
      </c>
      <c r="Z65" s="2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x14ac:dyDescent="0.25">
      <c r="A66" s="1"/>
      <c r="B66" s="1"/>
      <c r="C66" s="1"/>
      <c r="D66" s="1"/>
      <c r="E66" s="1"/>
      <c r="F66" s="1"/>
      <c r="G66" s="1"/>
      <c r="H66" s="1"/>
      <c r="I66" s="11" t="s">
        <v>56</v>
      </c>
      <c r="J66" s="11" t="s">
        <v>51</v>
      </c>
      <c r="K66" s="25">
        <f t="shared" si="6"/>
        <v>1.3056629537370773E-3</v>
      </c>
      <c r="L66" s="25">
        <f t="shared" si="6"/>
        <v>1.2186187568212705E-2</v>
      </c>
      <c r="M66" s="25">
        <f t="shared" si="6"/>
        <v>1.5603211088749739E-2</v>
      </c>
      <c r="N66" s="25">
        <f t="shared" si="6"/>
        <v>6.2154937097472787E-2</v>
      </c>
      <c r="O66" s="25">
        <f t="shared" si="6"/>
        <v>3.239572882701703E-2</v>
      </c>
      <c r="P66" s="25">
        <f t="shared" si="6"/>
        <v>3.1825836112038493E-2</v>
      </c>
      <c r="Q66" s="25">
        <f t="shared" si="6"/>
        <v>0.14407608255279294</v>
      </c>
      <c r="R66" s="25">
        <f t="shared" si="6"/>
        <v>4.7198269182695263E-2</v>
      </c>
      <c r="S66" s="25">
        <f t="shared" si="6"/>
        <v>2.061574296368384E-2</v>
      </c>
      <c r="T66" s="25">
        <f t="shared" si="6"/>
        <v>9.3096081201171188E-2</v>
      </c>
      <c r="U66" s="25">
        <f t="shared" si="6"/>
        <v>2.5270164284840899E-2</v>
      </c>
      <c r="V66" s="25">
        <f t="shared" si="6"/>
        <v>2.8580741295424698E-2</v>
      </c>
      <c r="W66" s="25">
        <f t="shared" si="6"/>
        <v>1.1432296518169894E-2</v>
      </c>
      <c r="X66" s="25">
        <f t="shared" si="6"/>
        <v>1.2285148640295608E-3</v>
      </c>
      <c r="Y66" s="25">
        <f t="shared" si="6"/>
        <v>0</v>
      </c>
      <c r="Z66" s="2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x14ac:dyDescent="0.25">
      <c r="A67" s="1"/>
      <c r="B67" s="1"/>
      <c r="C67" s="1"/>
      <c r="D67" s="1"/>
      <c r="E67" s="1"/>
      <c r="F67" s="1"/>
      <c r="G67" s="1"/>
      <c r="H67" s="1"/>
      <c r="I67" s="11" t="s">
        <v>57</v>
      </c>
      <c r="J67" s="11" t="s">
        <v>52</v>
      </c>
      <c r="K67" s="25">
        <f t="shared" si="6"/>
        <v>0</v>
      </c>
      <c r="L67" s="25">
        <f t="shared" si="6"/>
        <v>7.4913513765123892E-3</v>
      </c>
      <c r="M67" s="25">
        <f t="shared" si="6"/>
        <v>0</v>
      </c>
      <c r="N67" s="25">
        <f t="shared" si="6"/>
        <v>0</v>
      </c>
      <c r="O67" s="25">
        <f t="shared" si="6"/>
        <v>3.239572882701703E-2</v>
      </c>
      <c r="P67" s="25">
        <f t="shared" si="6"/>
        <v>0</v>
      </c>
      <c r="Q67" s="25">
        <f t="shared" si="6"/>
        <v>7.2038041276396167E-2</v>
      </c>
      <c r="R67" s="25">
        <f t="shared" si="6"/>
        <v>4.7198269182695263E-2</v>
      </c>
      <c r="S67" s="25">
        <f t="shared" si="6"/>
        <v>4.1231485927367861E-2</v>
      </c>
      <c r="T67" s="25">
        <f t="shared" si="6"/>
        <v>0</v>
      </c>
      <c r="U67" s="25">
        <f t="shared" si="6"/>
        <v>0</v>
      </c>
      <c r="V67" s="25">
        <f t="shared" si="6"/>
        <v>0</v>
      </c>
      <c r="W67" s="25">
        <f t="shared" si="6"/>
        <v>0</v>
      </c>
      <c r="X67" s="25">
        <f t="shared" si="6"/>
        <v>9.8832785235883902E-3</v>
      </c>
      <c r="Y67" s="25">
        <f t="shared" si="6"/>
        <v>5.9299671141530341E-2</v>
      </c>
      <c r="Z67" s="2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x14ac:dyDescent="0.25">
      <c r="A69" s="1"/>
      <c r="B69" s="1"/>
      <c r="C69" s="1"/>
      <c r="D69" s="1"/>
      <c r="E69" s="1"/>
      <c r="F69" s="1"/>
      <c r="G69" s="1"/>
      <c r="H69" s="1"/>
      <c r="I69" s="38" t="s">
        <v>81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28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x14ac:dyDescent="0.25">
      <c r="A70" s="1"/>
      <c r="B70" s="1"/>
      <c r="C70" s="1"/>
      <c r="D70" s="1"/>
      <c r="E70" s="1"/>
      <c r="F70" s="1"/>
      <c r="G70" s="1"/>
      <c r="H70" s="37" t="s">
        <v>82</v>
      </c>
      <c r="I70" s="37"/>
      <c r="J70" s="17" t="s">
        <v>84</v>
      </c>
      <c r="K70" s="25">
        <f>MAX(K63:K67)</f>
        <v>1.7408839383161005E-3</v>
      </c>
      <c r="L70" s="25">
        <f t="shared" ref="L70:Y70" si="7">MAX(L63:L67)</f>
        <v>1.2186187568212705E-2</v>
      </c>
      <c r="M70" s="25">
        <f t="shared" si="7"/>
        <v>3.1206422177499617E-2</v>
      </c>
      <c r="N70" s="25">
        <f t="shared" si="7"/>
        <v>9.3232405646209049E-2</v>
      </c>
      <c r="O70" s="25">
        <f t="shared" si="7"/>
        <v>6.4791457654034351E-2</v>
      </c>
      <c r="P70" s="25">
        <f t="shared" si="7"/>
        <v>9.5477508336114916E-2</v>
      </c>
      <c r="Q70" s="25">
        <f t="shared" si="7"/>
        <v>0.21611412382918913</v>
      </c>
      <c r="R70" s="25">
        <f t="shared" si="7"/>
        <v>9.4396538365390525E-2</v>
      </c>
      <c r="S70" s="25">
        <f t="shared" si="7"/>
        <v>4.1231485927367861E-2</v>
      </c>
      <c r="T70" s="25">
        <f t="shared" si="7"/>
        <v>0.13964412180175659</v>
      </c>
      <c r="U70" s="25">
        <f t="shared" si="7"/>
        <v>3.7905246427261292E-2</v>
      </c>
      <c r="V70" s="25">
        <f t="shared" si="7"/>
        <v>8.5742223886274338E-2</v>
      </c>
      <c r="W70" s="25">
        <f t="shared" si="7"/>
        <v>1.7148444777254867E-2</v>
      </c>
      <c r="X70" s="25">
        <f t="shared" si="7"/>
        <v>9.8832785235883902E-3</v>
      </c>
      <c r="Y70" s="25">
        <f t="shared" si="7"/>
        <v>5.9299671141530341E-2</v>
      </c>
      <c r="Z70" s="2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x14ac:dyDescent="0.25">
      <c r="A71" s="1"/>
      <c r="B71" s="1"/>
      <c r="C71" s="1"/>
      <c r="D71" s="1"/>
      <c r="E71" s="1"/>
      <c r="F71" s="1"/>
      <c r="G71" s="1"/>
      <c r="H71" s="37" t="s">
        <v>83</v>
      </c>
      <c r="I71" s="37"/>
      <c r="J71" s="17" t="s">
        <v>85</v>
      </c>
      <c r="K71" s="25">
        <f>MIN(K63:K67)</f>
        <v>0</v>
      </c>
      <c r="L71" s="25">
        <f t="shared" ref="L71:Y71" si="8">MIN(L63:L67)</f>
        <v>0</v>
      </c>
      <c r="M71" s="25">
        <f t="shared" si="8"/>
        <v>0</v>
      </c>
      <c r="N71" s="25">
        <f t="shared" si="8"/>
        <v>0</v>
      </c>
      <c r="O71" s="25">
        <f t="shared" si="8"/>
        <v>0</v>
      </c>
      <c r="P71" s="25">
        <f t="shared" si="8"/>
        <v>0</v>
      </c>
      <c r="Q71" s="25">
        <f t="shared" si="8"/>
        <v>0</v>
      </c>
      <c r="R71" s="25">
        <f t="shared" si="8"/>
        <v>0</v>
      </c>
      <c r="S71" s="25">
        <f t="shared" si="8"/>
        <v>0</v>
      </c>
      <c r="T71" s="25">
        <f t="shared" si="8"/>
        <v>0</v>
      </c>
      <c r="U71" s="25">
        <f t="shared" si="8"/>
        <v>0</v>
      </c>
      <c r="V71" s="25">
        <f t="shared" si="8"/>
        <v>0</v>
      </c>
      <c r="W71" s="25">
        <f t="shared" si="8"/>
        <v>0</v>
      </c>
      <c r="X71" s="25">
        <f t="shared" si="8"/>
        <v>0</v>
      </c>
      <c r="Y71" s="25">
        <f t="shared" si="8"/>
        <v>0</v>
      </c>
      <c r="Z71" s="2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x14ac:dyDescent="0.25">
      <c r="A72" s="1"/>
      <c r="B72" s="1"/>
      <c r="C72" s="1"/>
      <c r="D72" s="1"/>
      <c r="E72" s="1"/>
      <c r="F72" s="1"/>
      <c r="G72" s="1"/>
      <c r="H72" s="1"/>
      <c r="I72" s="11"/>
      <c r="J72" s="1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x14ac:dyDescent="0.25">
      <c r="A73" s="1"/>
      <c r="B73" s="1"/>
      <c r="C73" s="1"/>
      <c r="D73" s="1"/>
      <c r="E73" s="1"/>
      <c r="F73" s="1"/>
      <c r="G73" s="1"/>
      <c r="H73" s="1"/>
      <c r="I73" s="38" t="s">
        <v>86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28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x14ac:dyDescent="0.25">
      <c r="A74" s="1"/>
      <c r="B74" s="1"/>
      <c r="C74" s="1"/>
      <c r="D74" s="1"/>
      <c r="E74" s="1"/>
      <c r="F74" s="1"/>
      <c r="I74" s="11" t="s">
        <v>53</v>
      </c>
      <c r="J74" s="11" t="s">
        <v>48</v>
      </c>
      <c r="K74" s="25">
        <f t="shared" ref="K74:Y78" si="9">ABS(K63-K$70)</f>
        <v>0</v>
      </c>
      <c r="L74" s="25">
        <f t="shared" si="9"/>
        <v>1.2186187568212705E-2</v>
      </c>
      <c r="M74" s="25">
        <f t="shared" si="9"/>
        <v>0</v>
      </c>
      <c r="N74" s="25">
        <f t="shared" si="9"/>
        <v>0</v>
      </c>
      <c r="O74" s="25">
        <f t="shared" si="9"/>
        <v>0</v>
      </c>
      <c r="P74" s="25">
        <f t="shared" si="9"/>
        <v>0</v>
      </c>
      <c r="Q74" s="25">
        <f t="shared" si="9"/>
        <v>0</v>
      </c>
      <c r="R74" s="25">
        <f t="shared" si="9"/>
        <v>2.359913459134752E-2</v>
      </c>
      <c r="S74" s="25">
        <f t="shared" si="9"/>
        <v>4.1231485927367861E-2</v>
      </c>
      <c r="T74" s="25">
        <f t="shared" si="9"/>
        <v>9.3096081201171188E-2</v>
      </c>
      <c r="U74" s="25">
        <f t="shared" si="9"/>
        <v>2.5270164284840788E-2</v>
      </c>
      <c r="V74" s="25">
        <f t="shared" si="9"/>
        <v>5.716148259084964E-2</v>
      </c>
      <c r="W74" s="25">
        <f t="shared" si="9"/>
        <v>5.716148259084973E-3</v>
      </c>
      <c r="X74" s="25">
        <f t="shared" si="9"/>
        <v>9.8832785235883902E-3</v>
      </c>
      <c r="Y74" s="25">
        <f t="shared" si="9"/>
        <v>4.1898118566035286E-2</v>
      </c>
      <c r="Z74" s="2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x14ac:dyDescent="0.25">
      <c r="A75" s="1"/>
      <c r="B75" s="1"/>
      <c r="C75" s="1"/>
      <c r="D75" s="1"/>
      <c r="E75" s="1"/>
      <c r="F75" s="1"/>
      <c r="I75" s="11" t="s">
        <v>54</v>
      </c>
      <c r="J75" s="11" t="s">
        <v>49</v>
      </c>
      <c r="K75" s="25">
        <f t="shared" si="9"/>
        <v>8.7044196915805026E-4</v>
      </c>
      <c r="L75" s="25">
        <f t="shared" si="9"/>
        <v>5.4067216164168748E-3</v>
      </c>
      <c r="M75" s="25">
        <f t="shared" si="9"/>
        <v>0</v>
      </c>
      <c r="N75" s="25">
        <f t="shared" si="9"/>
        <v>0</v>
      </c>
      <c r="O75" s="25">
        <f t="shared" si="9"/>
        <v>0</v>
      </c>
      <c r="P75" s="25">
        <f t="shared" si="9"/>
        <v>3.1825836112038208E-2</v>
      </c>
      <c r="Q75" s="25">
        <f t="shared" si="9"/>
        <v>7.2038041276396181E-2</v>
      </c>
      <c r="R75" s="25">
        <f t="shared" si="9"/>
        <v>0</v>
      </c>
      <c r="S75" s="25">
        <f t="shared" si="9"/>
        <v>4.1231485927367861E-2</v>
      </c>
      <c r="T75" s="25">
        <f t="shared" si="9"/>
        <v>4.65480406005854E-2</v>
      </c>
      <c r="U75" s="25">
        <f t="shared" si="9"/>
        <v>1.2635082142420394E-2</v>
      </c>
      <c r="V75" s="25">
        <f t="shared" si="9"/>
        <v>2.8580741295424698E-2</v>
      </c>
      <c r="W75" s="25">
        <f t="shared" si="9"/>
        <v>0</v>
      </c>
      <c r="X75" s="25">
        <f t="shared" si="9"/>
        <v>9.8832785235883902E-3</v>
      </c>
      <c r="Y75" s="25">
        <f t="shared" si="9"/>
        <v>3.365318158025335E-2</v>
      </c>
      <c r="Z75" s="2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x14ac:dyDescent="0.25">
      <c r="A76" s="1"/>
      <c r="B76" s="1"/>
      <c r="C76" s="1"/>
      <c r="D76" s="1"/>
      <c r="E76" s="1"/>
      <c r="F76" s="1"/>
      <c r="G76" s="1"/>
      <c r="H76" s="1"/>
      <c r="I76" s="11" t="s">
        <v>55</v>
      </c>
      <c r="J76" s="11" t="s">
        <v>50</v>
      </c>
      <c r="K76" s="25">
        <f t="shared" si="9"/>
        <v>1.3056629537370734E-3</v>
      </c>
      <c r="L76" s="25">
        <f t="shared" si="9"/>
        <v>6.550498569348231E-3</v>
      </c>
      <c r="M76" s="25">
        <f t="shared" si="9"/>
        <v>3.1206422177499617E-2</v>
      </c>
      <c r="N76" s="25">
        <f t="shared" si="9"/>
        <v>9.3232405646209049E-2</v>
      </c>
      <c r="O76" s="25">
        <f t="shared" si="9"/>
        <v>6.4791457654034351E-2</v>
      </c>
      <c r="P76" s="25">
        <f t="shared" si="9"/>
        <v>9.5477508336114916E-2</v>
      </c>
      <c r="Q76" s="25">
        <f t="shared" si="9"/>
        <v>0.21611412382918913</v>
      </c>
      <c r="R76" s="25">
        <f t="shared" si="9"/>
        <v>9.4396538365390525E-2</v>
      </c>
      <c r="S76" s="25">
        <f t="shared" si="9"/>
        <v>2.0615742963684021E-2</v>
      </c>
      <c r="T76" s="25">
        <f t="shared" si="9"/>
        <v>0</v>
      </c>
      <c r="U76" s="25">
        <f t="shared" si="9"/>
        <v>0</v>
      </c>
      <c r="V76" s="25">
        <f t="shared" si="9"/>
        <v>0</v>
      </c>
      <c r="W76" s="25">
        <f t="shared" si="9"/>
        <v>0</v>
      </c>
      <c r="X76" s="25">
        <f t="shared" si="9"/>
        <v>9.8832785235883902E-3</v>
      </c>
      <c r="Y76" s="25">
        <f t="shared" si="9"/>
        <v>5.5574617941591298E-2</v>
      </c>
      <c r="Z76" s="2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x14ac:dyDescent="0.25">
      <c r="A77" s="1"/>
      <c r="B77" s="26"/>
      <c r="C77" s="1"/>
      <c r="D77" s="1"/>
      <c r="E77" s="1"/>
      <c r="F77" s="1"/>
      <c r="G77" s="1"/>
      <c r="H77" s="1"/>
      <c r="I77" s="11" t="s">
        <v>56</v>
      </c>
      <c r="J77" s="11" t="s">
        <v>51</v>
      </c>
      <c r="K77" s="25">
        <f t="shared" si="9"/>
        <v>4.3522098457902318E-4</v>
      </c>
      <c r="L77" s="25">
        <f t="shared" si="9"/>
        <v>0</v>
      </c>
      <c r="M77" s="25">
        <f t="shared" si="9"/>
        <v>1.5603211088749878E-2</v>
      </c>
      <c r="N77" s="25">
        <f t="shared" si="9"/>
        <v>3.1077468548736262E-2</v>
      </c>
      <c r="O77" s="25">
        <f t="shared" si="9"/>
        <v>3.2395728827017321E-2</v>
      </c>
      <c r="P77" s="25">
        <f t="shared" si="9"/>
        <v>6.3651672224076417E-2</v>
      </c>
      <c r="Q77" s="25">
        <f t="shared" si="9"/>
        <v>7.2038041276396181E-2</v>
      </c>
      <c r="R77" s="25">
        <f t="shared" si="9"/>
        <v>4.7198269182695263E-2</v>
      </c>
      <c r="S77" s="25">
        <f t="shared" si="9"/>
        <v>2.0615742963684021E-2</v>
      </c>
      <c r="T77" s="25">
        <f t="shared" si="9"/>
        <v>4.65480406005854E-2</v>
      </c>
      <c r="U77" s="25">
        <f t="shared" si="9"/>
        <v>1.2635082142420394E-2</v>
      </c>
      <c r="V77" s="25">
        <f t="shared" si="9"/>
        <v>5.716148259084964E-2</v>
      </c>
      <c r="W77" s="25">
        <f t="shared" si="9"/>
        <v>5.716148259084973E-3</v>
      </c>
      <c r="X77" s="25">
        <f t="shared" si="9"/>
        <v>8.6547636595588288E-3</v>
      </c>
      <c r="Y77" s="25">
        <f t="shared" si="9"/>
        <v>5.9299671141530341E-2</v>
      </c>
      <c r="Z77" s="2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x14ac:dyDescent="0.25">
      <c r="A78" s="1"/>
      <c r="B78" s="1"/>
      <c r="C78" s="1"/>
      <c r="D78" s="1"/>
      <c r="E78" s="1"/>
      <c r="F78" s="1"/>
      <c r="G78" s="1"/>
      <c r="H78" s="1"/>
      <c r="I78" s="11" t="s">
        <v>57</v>
      </c>
      <c r="J78" s="11" t="s">
        <v>52</v>
      </c>
      <c r="K78" s="25">
        <f t="shared" si="9"/>
        <v>1.7408839383161005E-3</v>
      </c>
      <c r="L78" s="25">
        <f t="shared" si="9"/>
        <v>4.6948361917003162E-3</v>
      </c>
      <c r="M78" s="25">
        <f t="shared" si="9"/>
        <v>3.1206422177499617E-2</v>
      </c>
      <c r="N78" s="25">
        <f t="shared" si="9"/>
        <v>9.3232405646209049E-2</v>
      </c>
      <c r="O78" s="25">
        <f t="shared" si="9"/>
        <v>3.2395728827017321E-2</v>
      </c>
      <c r="P78" s="25">
        <f t="shared" si="9"/>
        <v>9.5477508336114916E-2</v>
      </c>
      <c r="Q78" s="25">
        <f t="shared" si="9"/>
        <v>0.14407608255279297</v>
      </c>
      <c r="R78" s="25">
        <f t="shared" si="9"/>
        <v>4.7198269182695263E-2</v>
      </c>
      <c r="S78" s="25">
        <f t="shared" si="9"/>
        <v>0</v>
      </c>
      <c r="T78" s="25">
        <f t="shared" si="9"/>
        <v>0.13964412180175659</v>
      </c>
      <c r="U78" s="25">
        <f t="shared" si="9"/>
        <v>3.7905246427261292E-2</v>
      </c>
      <c r="V78" s="25">
        <f t="shared" si="9"/>
        <v>8.5742223886274338E-2</v>
      </c>
      <c r="W78" s="25">
        <f t="shared" si="9"/>
        <v>1.7148444777254867E-2</v>
      </c>
      <c r="X78" s="25">
        <f t="shared" si="9"/>
        <v>0</v>
      </c>
      <c r="Y78" s="25">
        <f t="shared" si="9"/>
        <v>0</v>
      </c>
      <c r="Z78" s="2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x14ac:dyDescent="0.25">
      <c r="A80" s="1"/>
      <c r="B80" s="1"/>
      <c r="C80" s="1"/>
      <c r="D80" s="1"/>
      <c r="E80" s="1"/>
      <c r="F80" s="1"/>
      <c r="G80" s="1"/>
      <c r="H80" s="1"/>
      <c r="I80" s="38" t="s">
        <v>87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28"/>
      <c r="AA80" s="34" t="s">
        <v>90</v>
      </c>
      <c r="AB80" s="34" t="s">
        <v>91</v>
      </c>
      <c r="AC80" s="34" t="s">
        <v>92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x14ac:dyDescent="0.25">
      <c r="A81" s="1"/>
      <c r="B81" s="1"/>
      <c r="C81" s="1"/>
      <c r="D81" s="1"/>
      <c r="E81" s="1"/>
      <c r="F81" s="1"/>
      <c r="G81" s="35" t="s">
        <v>94</v>
      </c>
      <c r="H81" s="36">
        <v>2</v>
      </c>
      <c r="I81" s="11" t="s">
        <v>53</v>
      </c>
      <c r="J81" s="11" t="s">
        <v>48</v>
      </c>
      <c r="K81" s="25">
        <f t="array" ref="K81">K74^H81</f>
        <v>0</v>
      </c>
      <c r="L81" s="25">
        <f t="shared" ref="L81:Y85" si="10">L74^$H$81</f>
        <v>1.4850316744766188E-4</v>
      </c>
      <c r="M81" s="25">
        <f t="shared" si="10"/>
        <v>0</v>
      </c>
      <c r="N81" s="25">
        <f t="shared" si="10"/>
        <v>0</v>
      </c>
      <c r="O81" s="25">
        <f t="shared" si="10"/>
        <v>0</v>
      </c>
      <c r="P81" s="25">
        <f t="shared" si="10"/>
        <v>0</v>
      </c>
      <c r="Q81" s="25">
        <f t="shared" si="10"/>
        <v>0</v>
      </c>
      <c r="R81" s="25">
        <f t="shared" si="10"/>
        <v>5.5691915346053509E-4</v>
      </c>
      <c r="S81" s="25">
        <f t="shared" si="10"/>
        <v>1.700035431778734E-3</v>
      </c>
      <c r="T81" s="25">
        <f t="shared" si="10"/>
        <v>8.6668803350150592E-3</v>
      </c>
      <c r="U81" s="25">
        <f t="shared" si="10"/>
        <v>6.3858120298284293E-4</v>
      </c>
      <c r="V81" s="25">
        <f t="shared" si="10"/>
        <v>3.2674350919840063E-3</v>
      </c>
      <c r="W81" s="25">
        <f t="shared" si="10"/>
        <v>3.2674350919840169E-5</v>
      </c>
      <c r="X81" s="25">
        <f t="shared" si="10"/>
        <v>9.7679194374823513E-5</v>
      </c>
      <c r="Y81" s="25">
        <f t="shared" si="10"/>
        <v>1.7554523393735508E-3</v>
      </c>
      <c r="Z81" s="25"/>
      <c r="AA81" s="1">
        <f>SUM(K81:Z81)^(1/$H$81)</f>
        <v>0.12986208171493729</v>
      </c>
      <c r="AB81" s="1">
        <f t="array" ref="AB81:AB85">RANK(AA81:AA85,AA81:AA85,1)</f>
        <v>2</v>
      </c>
      <c r="AC81" s="1">
        <f>AA81</f>
        <v>0.12986208171493729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x14ac:dyDescent="0.25">
      <c r="A82" s="1"/>
      <c r="B82" s="1"/>
      <c r="C82" s="1"/>
      <c r="D82" s="1"/>
      <c r="E82" s="1"/>
      <c r="F82" s="1"/>
      <c r="G82" s="35"/>
      <c r="H82" s="36"/>
      <c r="I82" s="11" t="s">
        <v>54</v>
      </c>
      <c r="J82" s="11" t="s">
        <v>49</v>
      </c>
      <c r="K82" s="25">
        <f>K75^$H$81</f>
        <v>7.5766922167174415E-7</v>
      </c>
      <c r="L82" s="25">
        <f t="shared" si="10"/>
        <v>2.9232638637429504E-5</v>
      </c>
      <c r="M82" s="25">
        <f t="shared" si="10"/>
        <v>0</v>
      </c>
      <c r="N82" s="25">
        <f t="shared" si="10"/>
        <v>0</v>
      </c>
      <c r="O82" s="25">
        <f t="shared" si="10"/>
        <v>0</v>
      </c>
      <c r="P82" s="25">
        <f t="shared" si="10"/>
        <v>1.0128838442303152E-3</v>
      </c>
      <c r="Q82" s="25">
        <f t="shared" si="10"/>
        <v>5.18947939093976E-3</v>
      </c>
      <c r="R82" s="25">
        <f t="shared" si="10"/>
        <v>0</v>
      </c>
      <c r="S82" s="25">
        <f t="shared" si="10"/>
        <v>1.700035431778734E-3</v>
      </c>
      <c r="T82" s="25">
        <f t="shared" si="10"/>
        <v>2.1667200837537466E-3</v>
      </c>
      <c r="U82" s="25">
        <f t="shared" si="10"/>
        <v>1.5964530074571073E-4</v>
      </c>
      <c r="V82" s="25">
        <f t="shared" si="10"/>
        <v>8.1685877299599464E-4</v>
      </c>
      <c r="W82" s="25">
        <f t="shared" si="10"/>
        <v>0</v>
      </c>
      <c r="X82" s="25">
        <f t="shared" si="10"/>
        <v>9.7679194374823513E-5</v>
      </c>
      <c r="Y82" s="25">
        <f t="shared" si="10"/>
        <v>1.1325366304735034E-3</v>
      </c>
      <c r="Z82" s="25"/>
      <c r="AA82" s="1">
        <f>SUM(K82:Z82)^(1/$H$81)</f>
        <v>0.11093164091976504</v>
      </c>
      <c r="AB82" s="1">
        <v>1</v>
      </c>
      <c r="AC82" s="1">
        <f t="shared" ref="AC82:AC85" si="11">AA82</f>
        <v>0.11093164091976504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x14ac:dyDescent="0.25">
      <c r="A83" s="1"/>
      <c r="B83" s="1"/>
      <c r="C83" s="1"/>
      <c r="D83" s="1"/>
      <c r="E83" s="1"/>
      <c r="F83" s="1"/>
      <c r="G83" s="35"/>
      <c r="H83" s="36"/>
      <c r="I83" s="11" t="s">
        <v>55</v>
      </c>
      <c r="J83" s="11" t="s">
        <v>50</v>
      </c>
      <c r="K83" s="25">
        <f t="shared" ref="K83:K85" si="12">K76^$H$81</f>
        <v>1.7047557487614193E-6</v>
      </c>
      <c r="L83" s="25">
        <f t="shared" si="10"/>
        <v>4.2909031507033221E-5</v>
      </c>
      <c r="M83" s="25">
        <f t="shared" si="10"/>
        <v>9.7384078512033996E-4</v>
      </c>
      <c r="N83" s="25">
        <f t="shared" si="10"/>
        <v>8.6922814625792731E-3</v>
      </c>
      <c r="O83" s="25">
        <f t="shared" si="10"/>
        <v>4.1979329849345269E-3</v>
      </c>
      <c r="P83" s="25">
        <f t="shared" si="10"/>
        <v>9.1159545980728941E-3</v>
      </c>
      <c r="Q83" s="25">
        <f t="shared" si="10"/>
        <v>4.6705314518458094E-2</v>
      </c>
      <c r="R83" s="25">
        <f t="shared" si="10"/>
        <v>8.9107064553686447E-3</v>
      </c>
      <c r="S83" s="25">
        <f t="shared" si="10"/>
        <v>4.2500885794468724E-4</v>
      </c>
      <c r="T83" s="25">
        <f t="shared" si="10"/>
        <v>0</v>
      </c>
      <c r="U83" s="25">
        <f t="shared" si="10"/>
        <v>0</v>
      </c>
      <c r="V83" s="25">
        <f t="shared" si="10"/>
        <v>0</v>
      </c>
      <c r="W83" s="25">
        <f t="shared" si="10"/>
        <v>0</v>
      </c>
      <c r="X83" s="25">
        <f t="shared" si="10"/>
        <v>9.7679194374823513E-5</v>
      </c>
      <c r="Y83" s="25">
        <f t="shared" si="10"/>
        <v>3.0885381593538414E-3</v>
      </c>
      <c r="Z83" s="25"/>
      <c r="AA83" s="1">
        <f>SUM(K83:Z83)^(1/$H$81)</f>
        <v>0.2867958695718314</v>
      </c>
      <c r="AB83" s="1">
        <v>5</v>
      </c>
      <c r="AC83" s="1">
        <f t="shared" si="11"/>
        <v>0.2867958695718314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x14ac:dyDescent="0.25">
      <c r="A84" s="1"/>
      <c r="B84" s="1"/>
      <c r="C84" s="1"/>
      <c r="D84" s="1"/>
      <c r="E84" s="1"/>
      <c r="F84" s="1"/>
      <c r="G84" s="35"/>
      <c r="H84" s="36"/>
      <c r="I84" s="11" t="s">
        <v>56</v>
      </c>
      <c r="J84" s="11" t="s">
        <v>51</v>
      </c>
      <c r="K84" s="25">
        <f t="shared" si="12"/>
        <v>1.8941730541793434E-7</v>
      </c>
      <c r="L84" s="25">
        <f t="shared" si="10"/>
        <v>0</v>
      </c>
      <c r="M84" s="25">
        <f t="shared" si="10"/>
        <v>2.4346019628008716E-4</v>
      </c>
      <c r="N84" s="25">
        <f t="shared" si="10"/>
        <v>9.6580905139769153E-4</v>
      </c>
      <c r="O84" s="25">
        <f t="shared" si="10"/>
        <v>1.049483246233641E-3</v>
      </c>
      <c r="P84" s="25">
        <f t="shared" si="10"/>
        <v>4.0515353769212609E-3</v>
      </c>
      <c r="Q84" s="25">
        <f t="shared" si="10"/>
        <v>5.18947939093976E-3</v>
      </c>
      <c r="R84" s="25">
        <f t="shared" si="10"/>
        <v>2.2276766138421612E-3</v>
      </c>
      <c r="S84" s="25">
        <f t="shared" si="10"/>
        <v>4.2500885794468724E-4</v>
      </c>
      <c r="T84" s="25">
        <f t="shared" si="10"/>
        <v>2.1667200837537466E-3</v>
      </c>
      <c r="U84" s="25">
        <f t="shared" si="10"/>
        <v>1.5964530074571073E-4</v>
      </c>
      <c r="V84" s="25">
        <f t="shared" si="10"/>
        <v>3.2674350919840063E-3</v>
      </c>
      <c r="W84" s="25">
        <f t="shared" si="10"/>
        <v>3.2674350919840169E-5</v>
      </c>
      <c r="X84" s="25">
        <f t="shared" si="10"/>
        <v>7.4904934002820126E-5</v>
      </c>
      <c r="Y84" s="25">
        <f t="shared" si="10"/>
        <v>3.5164509974936462E-3</v>
      </c>
      <c r="Z84" s="25"/>
      <c r="AA84" s="1">
        <f>SUM(K84:Z84)^(1/$H$81)</f>
        <v>0.15287404262910195</v>
      </c>
      <c r="AB84" s="1">
        <v>3</v>
      </c>
      <c r="AC84" s="1">
        <f t="shared" si="11"/>
        <v>0.15287404262910195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x14ac:dyDescent="0.25">
      <c r="A85" s="1"/>
      <c r="B85" s="1"/>
      <c r="C85" s="1"/>
      <c r="D85" s="1"/>
      <c r="E85" s="1"/>
      <c r="F85" s="1"/>
      <c r="G85" s="35"/>
      <c r="H85" s="36"/>
      <c r="I85" s="11" t="s">
        <v>57</v>
      </c>
      <c r="J85" s="11" t="s">
        <v>52</v>
      </c>
      <c r="K85" s="25">
        <f t="shared" si="12"/>
        <v>3.0306768866869766E-6</v>
      </c>
      <c r="L85" s="25">
        <f t="shared" si="10"/>
        <v>2.2041486866899127E-5</v>
      </c>
      <c r="M85" s="25">
        <f t="shared" si="10"/>
        <v>9.7384078512033996E-4</v>
      </c>
      <c r="N85" s="25">
        <f t="shared" si="10"/>
        <v>8.6922814625792731E-3</v>
      </c>
      <c r="O85" s="25">
        <f t="shared" si="10"/>
        <v>1.049483246233641E-3</v>
      </c>
      <c r="P85" s="25">
        <f t="shared" si="10"/>
        <v>9.1159545980728941E-3</v>
      </c>
      <c r="Q85" s="25">
        <f t="shared" si="10"/>
        <v>2.0757917563759217E-2</v>
      </c>
      <c r="R85" s="25">
        <f t="shared" si="10"/>
        <v>2.2276766138421612E-3</v>
      </c>
      <c r="S85" s="25">
        <f t="shared" si="10"/>
        <v>0</v>
      </c>
      <c r="T85" s="25">
        <f t="shared" si="10"/>
        <v>1.9500480753783831E-2</v>
      </c>
      <c r="U85" s="25">
        <f t="shared" si="10"/>
        <v>1.4368077067114049E-3</v>
      </c>
      <c r="V85" s="25">
        <f t="shared" si="10"/>
        <v>7.3517289569639934E-3</v>
      </c>
      <c r="W85" s="25">
        <f t="shared" si="10"/>
        <v>2.9406915827855974E-4</v>
      </c>
      <c r="X85" s="25">
        <f t="shared" si="10"/>
        <v>0</v>
      </c>
      <c r="Y85" s="25">
        <f t="shared" si="10"/>
        <v>0</v>
      </c>
      <c r="Z85" s="25"/>
      <c r="AA85" s="1">
        <f>SUM(K85:Z85)^(1/$H$81)</f>
        <v>0.26725514589825755</v>
      </c>
      <c r="AB85" s="1">
        <v>4</v>
      </c>
      <c r="AC85" s="1">
        <f t="shared" si="11"/>
        <v>0.26725514589825755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39" t="s">
        <v>78</v>
      </c>
      <c r="AE86" s="40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x14ac:dyDescent="0.25">
      <c r="A87" s="1"/>
      <c r="B87" s="1"/>
      <c r="C87" s="1"/>
      <c r="D87" s="1"/>
      <c r="E87" s="1"/>
      <c r="F87" s="1"/>
      <c r="G87" s="1"/>
      <c r="H87" s="1"/>
      <c r="I87" s="38" t="s">
        <v>88</v>
      </c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28"/>
      <c r="AA87" s="1"/>
      <c r="AB87" s="1"/>
      <c r="AC87" s="1"/>
      <c r="AD87" s="23" t="s">
        <v>93</v>
      </c>
      <c r="AE87" s="23" t="s">
        <v>91</v>
      </c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x14ac:dyDescent="0.25">
      <c r="A88" s="1"/>
      <c r="B88" s="1"/>
      <c r="C88" s="1"/>
      <c r="D88" s="1"/>
      <c r="E88" s="1"/>
      <c r="F88" s="1"/>
      <c r="G88" s="1"/>
      <c r="H88" s="1"/>
      <c r="I88" s="11" t="s">
        <v>53</v>
      </c>
      <c r="J88" s="11" t="s">
        <v>48</v>
      </c>
      <c r="K88" s="25">
        <f t="shared" ref="K88:Y92" si="13">ABS(K63-K$71)</f>
        <v>1.7408839383161005E-3</v>
      </c>
      <c r="L88" s="25">
        <f t="shared" si="13"/>
        <v>0</v>
      </c>
      <c r="M88" s="25">
        <f t="shared" si="13"/>
        <v>3.1206422177499617E-2</v>
      </c>
      <c r="N88" s="25">
        <f t="shared" si="13"/>
        <v>9.3232405646209049E-2</v>
      </c>
      <c r="O88" s="25">
        <f t="shared" si="13"/>
        <v>6.4791457654034351E-2</v>
      </c>
      <c r="P88" s="25">
        <f t="shared" si="13"/>
        <v>9.5477508336114916E-2</v>
      </c>
      <c r="Q88" s="25">
        <f t="shared" si="13"/>
        <v>0.21611412382918913</v>
      </c>
      <c r="R88" s="25">
        <f t="shared" si="13"/>
        <v>7.0797403774043005E-2</v>
      </c>
      <c r="S88" s="25">
        <f t="shared" si="13"/>
        <v>0</v>
      </c>
      <c r="T88" s="25">
        <f t="shared" si="13"/>
        <v>4.6548040600585393E-2</v>
      </c>
      <c r="U88" s="25">
        <f t="shared" si="13"/>
        <v>1.2635082142420507E-2</v>
      </c>
      <c r="V88" s="25">
        <f t="shared" si="13"/>
        <v>2.8580741295424698E-2</v>
      </c>
      <c r="W88" s="25">
        <f t="shared" si="13"/>
        <v>1.1432296518169894E-2</v>
      </c>
      <c r="X88" s="25">
        <f t="shared" si="13"/>
        <v>0</v>
      </c>
      <c r="Y88" s="25">
        <f t="shared" si="13"/>
        <v>1.7401552575495059E-2</v>
      </c>
      <c r="Z88" s="20"/>
      <c r="AA88" s="1"/>
      <c r="AB88" s="1"/>
      <c r="AC88" s="11" t="s">
        <v>53</v>
      </c>
      <c r="AD88" s="23">
        <f>AC95/(AC95+AC81)</f>
        <v>0.6829871832739336</v>
      </c>
      <c r="AE88" s="23">
        <f t="array" ref="AE88:AE92">RANK(AD88:AD92,AD88:AD92)</f>
        <v>2</v>
      </c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x14ac:dyDescent="0.25">
      <c r="A89" s="1"/>
      <c r="B89" s="1"/>
      <c r="C89" s="1"/>
      <c r="D89" s="1"/>
      <c r="E89" s="1"/>
      <c r="F89" s="1"/>
      <c r="G89" s="1"/>
      <c r="H89" s="1"/>
      <c r="I89" s="11" t="s">
        <v>54</v>
      </c>
      <c r="J89" s="11" t="s">
        <v>49</v>
      </c>
      <c r="K89" s="25">
        <f t="shared" si="13"/>
        <v>8.7044196915805026E-4</v>
      </c>
      <c r="L89" s="25">
        <f t="shared" si="13"/>
        <v>6.7794659517958307E-3</v>
      </c>
      <c r="M89" s="25">
        <f t="shared" si="13"/>
        <v>3.1206422177499617E-2</v>
      </c>
      <c r="N89" s="25">
        <f t="shared" si="13"/>
        <v>9.3232405646209049E-2</v>
      </c>
      <c r="O89" s="25">
        <f t="shared" si="13"/>
        <v>6.4791457654034351E-2</v>
      </c>
      <c r="P89" s="25">
        <f t="shared" si="13"/>
        <v>6.3651672224076708E-2</v>
      </c>
      <c r="Q89" s="25">
        <f t="shared" si="13"/>
        <v>0.14407608255279294</v>
      </c>
      <c r="R89" s="25">
        <f t="shared" si="13"/>
        <v>9.4396538365390525E-2</v>
      </c>
      <c r="S89" s="25">
        <f t="shared" si="13"/>
        <v>0</v>
      </c>
      <c r="T89" s="25">
        <f t="shared" si="13"/>
        <v>9.3096081201171188E-2</v>
      </c>
      <c r="U89" s="25">
        <f t="shared" si="13"/>
        <v>2.5270164284840899E-2</v>
      </c>
      <c r="V89" s="25">
        <f t="shared" si="13"/>
        <v>5.716148259084964E-2</v>
      </c>
      <c r="W89" s="25">
        <f t="shared" si="13"/>
        <v>1.7148444777254867E-2</v>
      </c>
      <c r="X89" s="25">
        <f t="shared" si="13"/>
        <v>0</v>
      </c>
      <c r="Y89" s="25">
        <f t="shared" si="13"/>
        <v>2.5646489561276992E-2</v>
      </c>
      <c r="Z89" s="20"/>
      <c r="AA89" s="1"/>
      <c r="AB89" s="1"/>
      <c r="AC89" s="11" t="s">
        <v>54</v>
      </c>
      <c r="AD89" s="23">
        <f t="shared" ref="AD89:AD91" si="14">AC96/(AC96+AC82)</f>
        <v>0.69033256622752337</v>
      </c>
      <c r="AE89" s="23">
        <v>1</v>
      </c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x14ac:dyDescent="0.25">
      <c r="A90" s="1"/>
      <c r="B90" s="1"/>
      <c r="C90" s="1"/>
      <c r="D90" s="1"/>
      <c r="E90" s="1"/>
      <c r="F90" s="1"/>
      <c r="G90" s="1"/>
      <c r="H90" s="1"/>
      <c r="I90" s="11" t="s">
        <v>55</v>
      </c>
      <c r="J90" s="11" t="s">
        <v>50</v>
      </c>
      <c r="K90" s="25">
        <f t="shared" si="13"/>
        <v>4.3522098457902708E-4</v>
      </c>
      <c r="L90" s="25">
        <f t="shared" si="13"/>
        <v>5.6356889988644744E-3</v>
      </c>
      <c r="M90" s="25">
        <f t="shared" si="13"/>
        <v>0</v>
      </c>
      <c r="N90" s="25">
        <f t="shared" si="13"/>
        <v>0</v>
      </c>
      <c r="O90" s="25">
        <f t="shared" si="13"/>
        <v>0</v>
      </c>
      <c r="P90" s="25">
        <f t="shared" si="13"/>
        <v>0</v>
      </c>
      <c r="Q90" s="25">
        <f t="shared" si="13"/>
        <v>0</v>
      </c>
      <c r="R90" s="25">
        <f t="shared" si="13"/>
        <v>0</v>
      </c>
      <c r="S90" s="25">
        <f t="shared" si="13"/>
        <v>2.061574296368384E-2</v>
      </c>
      <c r="T90" s="25">
        <f t="shared" si="13"/>
        <v>0.13964412180175659</v>
      </c>
      <c r="U90" s="25">
        <f t="shared" si="13"/>
        <v>3.7905246427261292E-2</v>
      </c>
      <c r="V90" s="25">
        <f t="shared" si="13"/>
        <v>8.5742223886274338E-2</v>
      </c>
      <c r="W90" s="25">
        <f t="shared" si="13"/>
        <v>1.7148444777254867E-2</v>
      </c>
      <c r="X90" s="25">
        <f t="shared" si="13"/>
        <v>0</v>
      </c>
      <c r="Y90" s="25">
        <f t="shared" si="13"/>
        <v>3.725053199939047E-3</v>
      </c>
      <c r="Z90" s="20"/>
      <c r="AA90" s="1"/>
      <c r="AB90" s="1"/>
      <c r="AC90" s="11" t="s">
        <v>55</v>
      </c>
      <c r="AD90" s="23">
        <f t="shared" si="14"/>
        <v>0.37277826852038926</v>
      </c>
      <c r="AE90" s="23">
        <v>4</v>
      </c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x14ac:dyDescent="0.25">
      <c r="A91" s="1"/>
      <c r="B91" s="1"/>
      <c r="C91" s="1"/>
      <c r="D91" s="1"/>
      <c r="E91" s="1"/>
      <c r="F91" s="1"/>
      <c r="G91" s="1"/>
      <c r="H91" s="1"/>
      <c r="I91" s="11" t="s">
        <v>56</v>
      </c>
      <c r="J91" s="11" t="s">
        <v>51</v>
      </c>
      <c r="K91" s="25">
        <f t="shared" si="13"/>
        <v>1.3056629537370773E-3</v>
      </c>
      <c r="L91" s="25">
        <f t="shared" si="13"/>
        <v>1.2186187568212705E-2</v>
      </c>
      <c r="M91" s="25">
        <f t="shared" si="13"/>
        <v>1.5603211088749739E-2</v>
      </c>
      <c r="N91" s="25">
        <f t="shared" si="13"/>
        <v>6.2154937097472787E-2</v>
      </c>
      <c r="O91" s="25">
        <f t="shared" si="13"/>
        <v>3.239572882701703E-2</v>
      </c>
      <c r="P91" s="25">
        <f t="shared" si="13"/>
        <v>3.1825836112038493E-2</v>
      </c>
      <c r="Q91" s="25">
        <f t="shared" si="13"/>
        <v>0.14407608255279294</v>
      </c>
      <c r="R91" s="25">
        <f t="shared" si="13"/>
        <v>4.7198269182695263E-2</v>
      </c>
      <c r="S91" s="25">
        <f t="shared" si="13"/>
        <v>2.061574296368384E-2</v>
      </c>
      <c r="T91" s="25">
        <f t="shared" si="13"/>
        <v>9.3096081201171188E-2</v>
      </c>
      <c r="U91" s="25">
        <f t="shared" si="13"/>
        <v>2.5270164284840899E-2</v>
      </c>
      <c r="V91" s="25">
        <f t="shared" si="13"/>
        <v>2.8580741295424698E-2</v>
      </c>
      <c r="W91" s="25">
        <f t="shared" si="13"/>
        <v>1.1432296518169894E-2</v>
      </c>
      <c r="X91" s="25">
        <f t="shared" si="13"/>
        <v>1.2285148640295608E-3</v>
      </c>
      <c r="Y91" s="25">
        <f t="shared" si="13"/>
        <v>0</v>
      </c>
      <c r="Z91" s="20"/>
      <c r="AA91" s="1"/>
      <c r="AB91" s="1"/>
      <c r="AC91" s="11" t="s">
        <v>56</v>
      </c>
      <c r="AD91" s="23">
        <f t="shared" si="14"/>
        <v>0.56672658813778809</v>
      </c>
      <c r="AE91" s="23">
        <v>3</v>
      </c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x14ac:dyDescent="0.25">
      <c r="A92" s="1"/>
      <c r="B92" s="1"/>
      <c r="C92" s="1"/>
      <c r="D92" s="1"/>
      <c r="E92" s="1"/>
      <c r="F92" s="1"/>
      <c r="G92" s="1"/>
      <c r="H92" s="1"/>
      <c r="I92" s="11" t="s">
        <v>57</v>
      </c>
      <c r="J92" s="11" t="s">
        <v>52</v>
      </c>
      <c r="K92" s="25">
        <f t="shared" si="13"/>
        <v>0</v>
      </c>
      <c r="L92" s="25">
        <f t="shared" si="13"/>
        <v>7.4913513765123892E-3</v>
      </c>
      <c r="M92" s="25">
        <f t="shared" si="13"/>
        <v>0</v>
      </c>
      <c r="N92" s="25">
        <f t="shared" si="13"/>
        <v>0</v>
      </c>
      <c r="O92" s="25">
        <f t="shared" si="13"/>
        <v>3.239572882701703E-2</v>
      </c>
      <c r="P92" s="25">
        <f t="shared" si="13"/>
        <v>0</v>
      </c>
      <c r="Q92" s="25">
        <f t="shared" si="13"/>
        <v>7.2038041276396167E-2</v>
      </c>
      <c r="R92" s="25">
        <f t="shared" si="13"/>
        <v>4.7198269182695263E-2</v>
      </c>
      <c r="S92" s="25">
        <f t="shared" si="13"/>
        <v>4.1231485927367861E-2</v>
      </c>
      <c r="T92" s="25">
        <f t="shared" si="13"/>
        <v>0</v>
      </c>
      <c r="U92" s="25">
        <f t="shared" si="13"/>
        <v>0</v>
      </c>
      <c r="V92" s="25">
        <f t="shared" si="13"/>
        <v>0</v>
      </c>
      <c r="W92" s="25">
        <f t="shared" si="13"/>
        <v>0</v>
      </c>
      <c r="X92" s="25">
        <f t="shared" si="13"/>
        <v>9.8832785235883902E-3</v>
      </c>
      <c r="Y92" s="25">
        <f t="shared" si="13"/>
        <v>5.9299671141530341E-2</v>
      </c>
      <c r="Z92" s="20"/>
      <c r="AA92" s="1"/>
      <c r="AB92" s="1"/>
      <c r="AC92" s="11" t="s">
        <v>57</v>
      </c>
      <c r="AD92" s="23">
        <f>AC99/(AC99+AC85)</f>
        <v>0.30562447255334452</v>
      </c>
      <c r="AE92" s="23">
        <v>5</v>
      </c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x14ac:dyDescent="0.25">
      <c r="A94" s="1"/>
      <c r="B94" s="1"/>
      <c r="C94" s="1"/>
      <c r="D94" s="1"/>
      <c r="E94" s="1"/>
      <c r="F94" s="1"/>
      <c r="G94" s="1"/>
      <c r="H94" s="1"/>
      <c r="I94" s="38" t="s">
        <v>89</v>
      </c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28"/>
      <c r="AA94" s="34" t="s">
        <v>90</v>
      </c>
      <c r="AB94" s="34" t="s">
        <v>91</v>
      </c>
      <c r="AC94" s="34" t="s">
        <v>96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x14ac:dyDescent="0.25">
      <c r="A95" s="1"/>
      <c r="B95" s="1"/>
      <c r="C95" s="1"/>
      <c r="D95" s="1"/>
      <c r="E95" s="1"/>
      <c r="F95" s="1"/>
      <c r="G95" s="35" t="s">
        <v>94</v>
      </c>
      <c r="H95" s="36">
        <v>2</v>
      </c>
      <c r="I95" s="11" t="s">
        <v>53</v>
      </c>
      <c r="J95" s="11" t="s">
        <v>48</v>
      </c>
      <c r="K95" s="25">
        <f t="shared" ref="K95:Y99" si="15">K88^$H$95</f>
        <v>3.0306768866869766E-6</v>
      </c>
      <c r="L95" s="25">
        <f t="shared" si="15"/>
        <v>0</v>
      </c>
      <c r="M95" s="25">
        <f t="shared" si="15"/>
        <v>9.7384078512033996E-4</v>
      </c>
      <c r="N95" s="25">
        <f t="shared" si="15"/>
        <v>8.6922814625792731E-3</v>
      </c>
      <c r="O95" s="25">
        <f t="shared" si="15"/>
        <v>4.1979329849345269E-3</v>
      </c>
      <c r="P95" s="25">
        <f t="shared" si="15"/>
        <v>9.1159545980728941E-3</v>
      </c>
      <c r="Q95" s="25">
        <f t="shared" si="15"/>
        <v>4.6705314518458094E-2</v>
      </c>
      <c r="R95" s="25">
        <f t="shared" si="15"/>
        <v>5.0122723811448786E-3</v>
      </c>
      <c r="S95" s="25">
        <f t="shared" si="15"/>
        <v>0</v>
      </c>
      <c r="T95" s="25">
        <f t="shared" si="15"/>
        <v>2.1667200837537461E-3</v>
      </c>
      <c r="U95" s="25">
        <f t="shared" si="15"/>
        <v>1.5964530074571358E-4</v>
      </c>
      <c r="V95" s="25">
        <f t="shared" si="15"/>
        <v>8.1685877299599464E-4</v>
      </c>
      <c r="W95" s="25">
        <f t="shared" si="15"/>
        <v>1.3069740367935948E-4</v>
      </c>
      <c r="X95" s="25">
        <f t="shared" si="15"/>
        <v>0</v>
      </c>
      <c r="Y95" s="25">
        <f t="shared" si="15"/>
        <v>3.0281403203771871E-4</v>
      </c>
      <c r="Z95" s="25"/>
      <c r="AA95" s="1">
        <f>SUM(K95:Z95)^(1/$H$95)</f>
        <v>0.27978091965037433</v>
      </c>
      <c r="AB95" s="1">
        <f t="array" ref="AB95:AB99">RANK(AA95:AA99,AA95:AA99)</f>
        <v>1</v>
      </c>
      <c r="AC95" s="1">
        <f>AA95</f>
        <v>0.27978091965037433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x14ac:dyDescent="0.25">
      <c r="A96" s="1"/>
      <c r="B96" s="1"/>
      <c r="C96" s="1"/>
      <c r="D96" s="1"/>
      <c r="E96" s="1"/>
      <c r="F96" s="1"/>
      <c r="G96" s="35"/>
      <c r="H96" s="36"/>
      <c r="I96" s="11" t="s">
        <v>54</v>
      </c>
      <c r="J96" s="11" t="s">
        <v>49</v>
      </c>
      <c r="K96" s="25">
        <f t="shared" si="15"/>
        <v>7.5766922167174415E-7</v>
      </c>
      <c r="L96" s="25">
        <f t="shared" si="15"/>
        <v>4.5961158591558948E-5</v>
      </c>
      <c r="M96" s="25">
        <f t="shared" si="15"/>
        <v>9.7384078512033996E-4</v>
      </c>
      <c r="N96" s="25">
        <f t="shared" si="15"/>
        <v>8.6922814625792731E-3</v>
      </c>
      <c r="O96" s="25">
        <f t="shared" si="15"/>
        <v>4.1979329849345269E-3</v>
      </c>
      <c r="P96" s="25">
        <f t="shared" si="15"/>
        <v>4.0515353769212982E-3</v>
      </c>
      <c r="Q96" s="25">
        <f t="shared" si="15"/>
        <v>2.0757917563759207E-2</v>
      </c>
      <c r="R96" s="25">
        <f t="shared" si="15"/>
        <v>8.9107064553686447E-3</v>
      </c>
      <c r="S96" s="25">
        <f t="shared" si="15"/>
        <v>0</v>
      </c>
      <c r="T96" s="25">
        <f t="shared" si="15"/>
        <v>8.6668803350150592E-3</v>
      </c>
      <c r="U96" s="25">
        <f t="shared" si="15"/>
        <v>6.3858120298284856E-4</v>
      </c>
      <c r="V96" s="25">
        <f t="shared" si="15"/>
        <v>3.2674350919840063E-3</v>
      </c>
      <c r="W96" s="25">
        <f t="shared" si="15"/>
        <v>2.9406915827855974E-4</v>
      </c>
      <c r="X96" s="25">
        <f t="shared" si="15"/>
        <v>0</v>
      </c>
      <c r="Y96" s="25">
        <f t="shared" si="15"/>
        <v>6.5774242681668974E-4</v>
      </c>
      <c r="Z96" s="25"/>
      <c r="AA96" s="1">
        <f>SUM(K96:Z96)^(1/$H$95)</f>
        <v>0.2472966673280772</v>
      </c>
      <c r="AB96" s="1">
        <v>2</v>
      </c>
      <c r="AC96" s="1">
        <f t="shared" ref="AC96:AC99" si="16">AA96</f>
        <v>0.2472966673280772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x14ac:dyDescent="0.25">
      <c r="A97" s="1"/>
      <c r="B97" s="1"/>
      <c r="C97" s="1"/>
      <c r="D97" s="1"/>
      <c r="E97" s="1"/>
      <c r="F97" s="1"/>
      <c r="G97" s="35"/>
      <c r="H97" s="36"/>
      <c r="I97" s="11" t="s">
        <v>55</v>
      </c>
      <c r="J97" s="11" t="s">
        <v>50</v>
      </c>
      <c r="K97" s="25">
        <f t="shared" si="15"/>
        <v>1.8941730541793773E-7</v>
      </c>
      <c r="L97" s="25">
        <f t="shared" si="15"/>
        <v>3.1760990491922064E-5</v>
      </c>
      <c r="M97" s="25">
        <f t="shared" si="15"/>
        <v>0</v>
      </c>
      <c r="N97" s="25">
        <f t="shared" si="15"/>
        <v>0</v>
      </c>
      <c r="O97" s="25">
        <f t="shared" si="15"/>
        <v>0</v>
      </c>
      <c r="P97" s="25">
        <f t="shared" si="15"/>
        <v>0</v>
      </c>
      <c r="Q97" s="25">
        <f t="shared" si="15"/>
        <v>0</v>
      </c>
      <c r="R97" s="25">
        <f t="shared" si="15"/>
        <v>0</v>
      </c>
      <c r="S97" s="25">
        <f t="shared" si="15"/>
        <v>4.2500885794467976E-4</v>
      </c>
      <c r="T97" s="25">
        <f t="shared" si="15"/>
        <v>1.9500480753783831E-2</v>
      </c>
      <c r="U97" s="25">
        <f t="shared" si="15"/>
        <v>1.4368077067114049E-3</v>
      </c>
      <c r="V97" s="25">
        <f t="shared" si="15"/>
        <v>7.3517289569639934E-3</v>
      </c>
      <c r="W97" s="25">
        <f t="shared" si="15"/>
        <v>2.9406915827855974E-4</v>
      </c>
      <c r="X97" s="25">
        <f t="shared" si="15"/>
        <v>0</v>
      </c>
      <c r="Y97" s="25">
        <f t="shared" si="15"/>
        <v>1.3876021342376133E-5</v>
      </c>
      <c r="Z97" s="25"/>
      <c r="AA97" s="1">
        <f>SUM(K97:Z97)^(1/$H$95)</f>
        <v>0.17045211017415474</v>
      </c>
      <c r="AB97" s="1">
        <v>4</v>
      </c>
      <c r="AC97" s="1">
        <f t="shared" si="16"/>
        <v>0.17045211017415474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x14ac:dyDescent="0.25">
      <c r="A98" s="1"/>
      <c r="B98" s="1"/>
      <c r="C98" s="1"/>
      <c r="D98" s="1"/>
      <c r="E98" s="1"/>
      <c r="F98" s="1"/>
      <c r="G98" s="35"/>
      <c r="H98" s="36"/>
      <c r="I98" s="11" t="s">
        <v>56</v>
      </c>
      <c r="J98" s="11" t="s">
        <v>51</v>
      </c>
      <c r="K98" s="25">
        <f t="shared" si="15"/>
        <v>1.7047557487614294E-6</v>
      </c>
      <c r="L98" s="25">
        <f t="shared" si="15"/>
        <v>1.4850316744766188E-4</v>
      </c>
      <c r="M98" s="25">
        <f t="shared" si="15"/>
        <v>2.4346019628008282E-4</v>
      </c>
      <c r="N98" s="25">
        <f t="shared" si="15"/>
        <v>3.8632362055907991E-3</v>
      </c>
      <c r="O98" s="25">
        <f t="shared" si="15"/>
        <v>1.0494832462336222E-3</v>
      </c>
      <c r="P98" s="25">
        <f t="shared" si="15"/>
        <v>1.0128838442303334E-3</v>
      </c>
      <c r="Q98" s="25">
        <f t="shared" si="15"/>
        <v>2.0757917563759207E-2</v>
      </c>
      <c r="R98" s="25">
        <f t="shared" si="15"/>
        <v>2.2276766138421612E-3</v>
      </c>
      <c r="S98" s="25">
        <f t="shared" si="15"/>
        <v>4.2500885794467976E-4</v>
      </c>
      <c r="T98" s="25">
        <f t="shared" si="15"/>
        <v>8.6668803350150592E-3</v>
      </c>
      <c r="U98" s="25">
        <f t="shared" si="15"/>
        <v>6.3858120298284856E-4</v>
      </c>
      <c r="V98" s="25">
        <f t="shared" si="15"/>
        <v>8.1685877299599464E-4</v>
      </c>
      <c r="W98" s="25">
        <f t="shared" si="15"/>
        <v>1.3069740367935948E-4</v>
      </c>
      <c r="X98" s="25">
        <f t="shared" si="15"/>
        <v>1.5092487711415702E-6</v>
      </c>
      <c r="Y98" s="25">
        <f t="shared" si="15"/>
        <v>0</v>
      </c>
      <c r="Z98" s="25"/>
      <c r="AA98" s="1">
        <f>SUM(K98:Z98)^(1/$H$95)</f>
        <v>0.19996099973375236</v>
      </c>
      <c r="AB98" s="1">
        <v>3</v>
      </c>
      <c r="AC98" s="1">
        <f t="shared" si="16"/>
        <v>0.19996099973375236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x14ac:dyDescent="0.25">
      <c r="A99" s="1"/>
      <c r="B99" s="1"/>
      <c r="C99" s="1"/>
      <c r="D99" s="1"/>
      <c r="E99" s="1"/>
      <c r="F99" s="1"/>
      <c r="G99" s="35"/>
      <c r="H99" s="36"/>
      <c r="I99" s="11" t="s">
        <v>57</v>
      </c>
      <c r="J99" s="11" t="s">
        <v>52</v>
      </c>
      <c r="K99" s="25">
        <f t="shared" si="15"/>
        <v>0</v>
      </c>
      <c r="L99" s="25">
        <f t="shared" si="15"/>
        <v>5.6120345446374066E-5</v>
      </c>
      <c r="M99" s="25">
        <f t="shared" si="15"/>
        <v>0</v>
      </c>
      <c r="N99" s="25">
        <f t="shared" si="15"/>
        <v>0</v>
      </c>
      <c r="O99" s="25">
        <f t="shared" si="15"/>
        <v>1.0494832462336222E-3</v>
      </c>
      <c r="P99" s="25">
        <f t="shared" si="15"/>
        <v>0</v>
      </c>
      <c r="Q99" s="25">
        <f t="shared" si="15"/>
        <v>5.1894793909397583E-3</v>
      </c>
      <c r="R99" s="25">
        <f t="shared" si="15"/>
        <v>2.2276766138421612E-3</v>
      </c>
      <c r="S99" s="25">
        <f t="shared" si="15"/>
        <v>1.700035431778734E-3</v>
      </c>
      <c r="T99" s="25">
        <f t="shared" si="15"/>
        <v>0</v>
      </c>
      <c r="U99" s="25">
        <f t="shared" si="15"/>
        <v>0</v>
      </c>
      <c r="V99" s="25">
        <f t="shared" si="15"/>
        <v>0</v>
      </c>
      <c r="W99" s="25">
        <f t="shared" si="15"/>
        <v>0</v>
      </c>
      <c r="X99" s="25">
        <f t="shared" si="15"/>
        <v>9.7679194374823513E-5</v>
      </c>
      <c r="Y99" s="25">
        <f t="shared" si="15"/>
        <v>3.5164509974936462E-3</v>
      </c>
      <c r="Z99" s="25"/>
      <c r="AA99" s="1">
        <f>SUM(K99:Z99)^(1/$H$95)</f>
        <v>0.11763046042632461</v>
      </c>
      <c r="AB99" s="1">
        <v>5</v>
      </c>
      <c r="AC99" s="1">
        <f t="shared" si="16"/>
        <v>0.11763046042632461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x14ac:dyDescent="0.25">
      <c r="A100" s="1"/>
      <c r="B100" s="1"/>
      <c r="C100" s="1"/>
      <c r="D100" s="1"/>
      <c r="E100" s="1"/>
      <c r="F100" s="1"/>
      <c r="G100" s="24"/>
      <c r="H100" s="2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</sheetData>
  <mergeCells count="19">
    <mergeCell ref="AC10:AD10"/>
    <mergeCell ref="AF10:AG10"/>
    <mergeCell ref="AI10:AJ10"/>
    <mergeCell ref="I53:Y53"/>
    <mergeCell ref="I80:Y80"/>
    <mergeCell ref="G81:G85"/>
    <mergeCell ref="H81:H85"/>
    <mergeCell ref="I54:Y54"/>
    <mergeCell ref="A1:G1"/>
    <mergeCell ref="I62:Y62"/>
    <mergeCell ref="I69:Y69"/>
    <mergeCell ref="I73:Y73"/>
    <mergeCell ref="H70:I70"/>
    <mergeCell ref="H71:I71"/>
    <mergeCell ref="AD86:AE86"/>
    <mergeCell ref="I87:Y87"/>
    <mergeCell ref="I94:Y94"/>
    <mergeCell ref="G95:G99"/>
    <mergeCell ref="H95:H99"/>
  </mergeCells>
  <conditionalFormatting sqref="AL12">
    <cfRule type="containsText" dxfId="9" priority="11" operator="containsText" text="TRUE">
      <formula>NOT(ISERROR(SEARCH("TRUE",AL12)))</formula>
    </cfRule>
  </conditionalFormatting>
  <conditionalFormatting sqref="AL16">
    <cfRule type="containsText" dxfId="8" priority="10" operator="containsText" text="TRUE">
      <formula>NOT(ISERROR(SEARCH("TRUE",AL16)))</formula>
    </cfRule>
  </conditionalFormatting>
  <conditionalFormatting sqref="AL21">
    <cfRule type="containsText" dxfId="7" priority="9" operator="containsText" text="TRUE">
      <formula>NOT(ISERROR(SEARCH("TRUE",AL21)))</formula>
    </cfRule>
  </conditionalFormatting>
  <conditionalFormatting sqref="AL25">
    <cfRule type="containsText" dxfId="6" priority="8" operator="containsText" text="TRUE">
      <formula>NOT(ISERROR(SEARCH("TRUE",AL25)))</formula>
    </cfRule>
  </conditionalFormatting>
  <conditionalFormatting sqref="Z4">
    <cfRule type="cellIs" dxfId="5" priority="7" operator="equal">
      <formula>1</formula>
    </cfRule>
  </conditionalFormatting>
  <conditionalFormatting sqref="AE88:AE9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6">
    <cfRule type="containsText" dxfId="4" priority="4" operator="containsText" text="ACCEPTED">
      <formula>NOT(ISERROR(SEARCH("ACCEPTED",X16)))</formula>
    </cfRule>
    <cfRule type="containsText" dxfId="3" priority="5" operator="containsText" text="&quot;ACCEPTED&quot;">
      <formula>NOT(ISERROR(SEARCH("""ACCEPTED""",X16)))</formula>
    </cfRule>
  </conditionalFormatting>
  <conditionalFormatting sqref="X27 X31 X36 X41 X46 X50">
    <cfRule type="containsText" dxfId="2" priority="3" operator="containsText" text="ACCEPTED">
      <formula>NOT(ISERROR(SEARCH("ACCEPTED",X27)))</formula>
    </cfRule>
  </conditionalFormatting>
  <conditionalFormatting sqref="X22">
    <cfRule type="containsText" dxfId="1" priority="1" operator="containsText" text="ACCEPTED">
      <formula>NOT(ISERROR(SEARCH("ACCEPTED",X22)))</formula>
    </cfRule>
    <cfRule type="containsText" dxfId="0" priority="2" operator="containsText" text="&quot;ACCEPTED&quot;">
      <formula>NOT(ISERROR(SEARCH("""ACCEPTED""",X22)))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ΜΟΝΤΕΛΟ ΑΠΟΦΑΣΗΣ</vt:lpstr>
      <vt:lpstr>ΑΝΑΛΥΣΗ ΕΥΑΙΣΘΗΣΙΑΣ - MIN</vt:lpstr>
      <vt:lpstr>ΑΝΑΛΥΣΗ ΕΥΑΙΣΘΗΣΙΑΣ -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2022-12-23T13:28:19Z</dcterms:created>
  <dcterms:modified xsi:type="dcterms:W3CDTF">2023-01-29T17:29:12Z</dcterms:modified>
</cp:coreProperties>
</file>