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inputFiles\"/>
    </mc:Choice>
  </mc:AlternateContent>
  <xr:revisionPtr revIDLastSave="0" documentId="13_ncr:1_{D4490EF4-D089-4B77-AF0F-75177E27F4BD}" xr6:coauthVersionLast="47" xr6:coauthVersionMax="47" xr10:uidLastSave="{00000000-0000-0000-0000-000000000000}"/>
  <bookViews>
    <workbookView xWindow="-120" yWindow="-120" windowWidth="29040" windowHeight="17520" tabRatio="854" activeTab="9" xr2:uid="{3FAE13E1-8810-491E-8373-B01BC9956BE7}"/>
  </bookViews>
  <sheets>
    <sheet name="DH demand, eurostat" sheetId="1" r:id="rId1"/>
    <sheet name="DH demand, country-by-country" sheetId="7" r:id="rId2"/>
    <sheet name="POP" sheetId="2" r:id="rId3"/>
    <sheet name="HDD" sheetId="3" r:id="rId4"/>
    <sheet name="waterHeatingShare" sheetId="6" r:id="rId5"/>
    <sheet name="Finland" sheetId="10" r:id="rId6"/>
    <sheet name="Norway" sheetId="5" r:id="rId7"/>
    <sheet name="Sweden" sheetId="8" r:id="rId8"/>
    <sheet name="Denmark" sheetId="9" r:id="rId9"/>
    <sheet name="others from old" sheetId="12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2" l="1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/>
  <c r="G16" i="12" a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/>
  <c r="G10" i="12" a="1"/>
  <c r="G9" i="12" a="1"/>
  <c r="G9" i="12" s="1"/>
  <c r="G8" i="12" a="1"/>
  <c r="G8" i="12" s="1"/>
  <c r="G7" i="12" a="1"/>
  <c r="G7" i="12" s="1"/>
  <c r="G6" i="12" a="1"/>
  <c r="G6" i="12" s="1"/>
  <c r="G5" i="12" a="1"/>
  <c r="G5" i="12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G7" i="8" s="1"/>
  <c r="P110" i="8" a="1"/>
  <c r="P110" i="8" s="1"/>
  <c r="O106" i="8"/>
  <c r="N15" i="8" s="1"/>
  <c r="G10" i="8" s="1"/>
  <c r="G12" i="9" a="1"/>
  <c r="G12" i="9" s="1"/>
  <c r="G8" i="9" a="1"/>
  <c r="G8" i="9" s="1"/>
  <c r="G7" i="9" a="1"/>
  <c r="G7" i="9" s="1"/>
  <c r="G9" i="9" a="1"/>
  <c r="G9" i="9" s="1"/>
  <c r="G11" i="9" a="1"/>
  <c r="G11" i="9" s="1"/>
  <c r="G10" i="9" a="1"/>
  <c r="G10" i="9" s="1"/>
  <c r="G6" i="9" a="1"/>
  <c r="G6" i="9" s="1"/>
  <c r="G5" i="9" a="1"/>
  <c r="G5" i="9" s="1"/>
  <c r="G7" i="5"/>
  <c r="G5" i="5"/>
  <c r="G6" i="5"/>
  <c r="AC65" i="5"/>
  <c r="N11" i="5" s="1"/>
  <c r="G6" i="8" l="1"/>
  <c r="G8" i="8"/>
  <c r="G5" i="8"/>
  <c r="AF100" i="10" a="1"/>
  <c r="AF100" i="10" s="1"/>
  <c r="AG100" i="10" s="1" a="1"/>
  <c r="AG100" i="10" s="1"/>
  <c r="AG96" i="10" s="1"/>
  <c r="P12" i="10" s="1"/>
  <c r="G12" i="8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G9" i="8"/>
  <c r="G11" i="8"/>
  <c r="Q110" i="8" a="1"/>
  <c r="Q110" i="8" s="1"/>
  <c r="Q106" i="8" s="1"/>
  <c r="P15" i="8" s="1"/>
  <c r="P106" i="8"/>
  <c r="O15" i="8" s="1"/>
  <c r="G10" i="5"/>
  <c r="G8" i="5"/>
  <c r="G9" i="5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G20" i="8"/>
  <c r="G19" i="8"/>
  <c r="G18" i="8"/>
  <c r="G17" i="8"/>
  <c r="G15" i="8"/>
  <c r="G16" i="8"/>
  <c r="G14" i="8"/>
  <c r="G13" i="8"/>
  <c r="AE65" i="5"/>
  <c r="P11" i="5" s="1"/>
  <c r="O11" i="5"/>
  <c r="P10" i="10" l="1"/>
  <c r="AG48" i="10"/>
  <c r="AF48" i="10"/>
  <c r="G12" i="5"/>
  <c r="G11" i="5"/>
  <c r="G13" i="5"/>
  <c r="G14" i="5"/>
  <c r="G15" i="5"/>
  <c r="G16" i="5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G9" i="10" a="1"/>
  <c r="G34" i="10" a="1"/>
  <c r="G10" i="10" a="1"/>
  <c r="G27" i="10" a="1"/>
  <c r="G36" i="10" a="1"/>
  <c r="G31" i="10" a="1"/>
  <c r="G17" i="10" a="1"/>
  <c r="G24" i="10" a="1"/>
  <c r="G7" i="10" a="1"/>
  <c r="G18" i="10" a="1"/>
  <c r="G14" i="10" a="1"/>
  <c r="G15" i="10" a="1"/>
  <c r="G33" i="10" a="1"/>
  <c r="G22" i="10" a="1"/>
  <c r="G12" i="10" a="1"/>
  <c r="G32" i="10" a="1"/>
  <c r="G25" i="10" a="1"/>
  <c r="G19" i="10" a="1"/>
  <c r="G26" i="10" a="1"/>
  <c r="G16" i="10" a="1"/>
  <c r="G30" i="10" a="1"/>
  <c r="G23" i="10" a="1"/>
  <c r="G8" i="10" a="1"/>
  <c r="G13" i="10" a="1"/>
  <c r="G28" i="10" a="1"/>
  <c r="G5" i="10" a="1"/>
  <c r="G29" i="10" a="1"/>
  <c r="G6" i="10" a="1"/>
  <c r="G35" i="10" a="1"/>
  <c r="G20" i="10" a="1"/>
  <c r="G11" i="10" a="1"/>
  <c r="G21" i="10" a="1"/>
  <c r="N7" i="10" l="1"/>
  <c r="AE48" i="10"/>
  <c r="M7" i="10"/>
  <c r="AD48" i="10"/>
  <c r="G23" i="10" l="1"/>
  <c r="G12" i="10"/>
  <c r="G8" i="10"/>
  <c r="G9" i="10"/>
  <c r="G33" i="10"/>
  <c r="G35" i="10"/>
  <c r="G29" i="10"/>
  <c r="G6" i="10"/>
  <c r="G15" i="10"/>
  <c r="G20" i="10"/>
  <c r="G17" i="10"/>
  <c r="G36" i="10"/>
  <c r="G30" i="10"/>
  <c r="G11" i="10"/>
  <c r="G19" i="10"/>
  <c r="G14" i="10"/>
  <c r="G27" i="10"/>
  <c r="G18" i="10"/>
  <c r="G26" i="10"/>
  <c r="G25" i="10"/>
  <c r="G5" i="10"/>
  <c r="G34" i="10"/>
  <c r="G7" i="10"/>
  <c r="G10" i="10"/>
  <c r="G13" i="10"/>
  <c r="G21" i="10"/>
  <c r="G28" i="10"/>
  <c r="G32" i="10"/>
  <c r="G16" i="10"/>
  <c r="G22" i="10"/>
  <c r="G31" i="10"/>
  <c r="G2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<sst xmlns="http://schemas.openxmlformats.org/spreadsheetml/2006/main" count="1339" uniqueCount="313">
  <si>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</si>
  <si>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</si>
  <si>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</si>
  <si>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</si>
  <si>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</si>
  <si>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</si>
  <si>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</si>
  <si>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</si>
  <si>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</si>
  <si>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</si>
  <si>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</si>
  <si>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</si>
  <si>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</si>
  <si>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</si>
  <si>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</si>
  <si>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</si>
  <si>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</si>
  <si>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</si>
  <si>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</si>
  <si>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</si>
  <si>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</si>
  <si>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</si>
  <si>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</si>
  <si>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</si>
  <si>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</si>
  <si>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</si>
  <si>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</si>
  <si>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</si>
  <si>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</si>
  <si>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</si>
  <si>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</si>
  <si>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</si>
  <si>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</si>
  <si>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</si>
  <si>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</si>
  <si>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</si>
  <si>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</si>
  <si>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</si>
  <si>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</si>
  <si>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</si>
  <si>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</si>
  <si>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</si>
  <si>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</si>
  <si>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</si>
  <si>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</si>
  <si>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</si>
  <si>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</si>
  <si>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</si>
  <si>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</si>
  <si>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</si>
  <si>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</si>
  <si>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</si>
  <si>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</si>
  <si>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</si>
  <si>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</si>
  <si>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</si>
  <si>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</si>
  <si>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</si>
  <si>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</si>
  <si>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</si>
  <si>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</si>
  <si>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</si>
  <si>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</si>
  <si>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</si>
  <si>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</si>
  <si>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</si>
  <si>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</si>
  <si>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</si>
  <si>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</si>
  <si>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</si>
  <si>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</si>
  <si>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</si>
  <si>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</si>
  <si>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</si>
  <si>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</si>
  <si>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</si>
  <si>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</si>
  <si>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</si>
  <si>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</si>
  <si>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</si>
  <si>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</si>
  <si>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</si>
  <si>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</si>
  <si>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</si>
  <si>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</si>
  <si>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</si>
  <si>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</si>
  <si>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</si>
  <si>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</si>
  <si>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</si>
  <si>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</si>
  <si>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</si>
  <si>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</si>
  <si>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</si>
  <si>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</si>
  <si>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</si>
  <si>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</si>
  <si>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</si>
  <si>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</si>
  <si>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</si>
  <si>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</si>
  <si>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</si>
  <si>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</si>
  <si>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</si>
  <si>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</si>
  <si>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</si>
  <si>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</si>
  <si>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</si>
  <si>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</si>
  <si>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</si>
  <si>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</si>
  <si>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</si>
  <si>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</si>
  <si>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</si>
  <si>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</si>
  <si>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</si>
  <si>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</si>
  <si>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</si>
  <si>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</si>
  <si>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</si>
  <si>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</si>
  <si>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</si>
  <si>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</si>
  <si>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</si>
  <si>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</si>
  <si>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</si>
  <si>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</si>
  <si>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</si>
  <si>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</si>
  <si>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</si>
  <si>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</si>
  <si>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</si>
  <si>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</si>
  <si>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</si>
  <si>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</si>
  <si>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</si>
  <si>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</si>
  <si>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</si>
  <si>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</si>
  <si>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</si>
  <si>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</si>
  <si>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</si>
  <si>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</si>
  <si>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</si>
  <si>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</si>
  <si>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</si>
  <si>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</si>
  <si>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</si>
  <si>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</si>
  <si>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</si>
  <si>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</si>
  <si>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</si>
  <si>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</si>
  <si>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</si>
  <si>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</si>
  <si>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</si>
  <si>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</si>
  <si>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</si>
  <si>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</si>
  <si>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</si>
  <si>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</si>
  <si>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</si>
  <si>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</si>
  <si>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</si>
  <si>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</si>
  <si>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</si>
  <si>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</si>
  <si>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</si>
  <si>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</si>
  <si>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</si>
  <si>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</si>
  <si>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</si>
  <si>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</si>
  <si>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</si>
  <si>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</si>
  <si>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</si>
  <si>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MWh/year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</si>
  <si>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</si>
  <si>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</si>
  <si>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</si>
  <si>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</si>
  <si>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</si>
  <si>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</si>
  <si>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</si>
  <si>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</si>
  <si>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</si>
  <si>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</si>
  <si>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</si>
  <si>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</si>
  <si>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</si>
  <si>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</si>
  <si>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</si>
  <si>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</si>
  <si>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</si>
  <si>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</si>
  <si>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</si>
  <si>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</si>
  <si>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</si>
  <si>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</si>
  <si>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</si>
  <si>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</si>
  <si>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</si>
  <si>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</si>
  <si>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</si>
  <si>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</si>
  <si>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</si>
  <si>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</si>
  <si>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</si>
  <si>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</si>
  <si>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</si>
  <si>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</si>
  <si>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</si>
  <si>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</si>
  <si>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</si>
  <si>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</si>
  <si>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</si>
  <si>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</si>
  <si>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</si>
  <si>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</si>
  <si>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</si>
  <si>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</si>
  <si>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</si>
  <si>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</si>
  <si>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</si>
  <si>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</si>
  <si>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</si>
  <si>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</si>
  <si>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</si>
  <si>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</si>
  <si>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</si>
  <si>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</si>
  <si>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</si>
  <si>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</si>
  <si>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</si>
  <si>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</si>
  <si>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</si>
  <si>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</si>
  <si>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</si>
  <si>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</si>
  <si>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</si>
  <si>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</si>
  <si>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</si>
  <si>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</si>
  <si>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</si>
  <si>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</si>
  <si>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</si>
  <si>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</si>
  <si>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</si>
  <si>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</si>
  <si>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</si>
  <si>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</si>
  <si>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</si>
  <si>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</si>
  <si>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</si>
  <si>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</si>
  <si>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</si>
  <si>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</si>
  <si>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</si>
  <si>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</si>
  <si>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</si>
  <si>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</si>
  <si>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</si>
  <si>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</si>
  <si>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</si>
  <si>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</si>
  <si>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</si>
  <si>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</si>
  <si>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</si>
  <si>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</si>
  <si>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</si>
  <si>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</si>
  <si>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</si>
  <si>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</si>
  <si>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</si>
  <si>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</si>
  <si>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</si>
  <si>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</si>
  <si>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</si>
  <si>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</si>
  <si>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</si>
  <si>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</si>
  <si>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</si>
  <si>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</si>
  <si>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</si>
  <si>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</si>
  <si>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</si>
  <si>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</si>
  <si>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</si>
  <si>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</si>
  <si>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</si>
  <si>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</si>
  <si>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</si>
  <si>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</si>
  <si>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</si>
  <si>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</si>
  <si>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</si>
  <si>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</si>
  <si>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</si>
  <si>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_HKI</t>
  </si>
  <si>
    <t>_ESP</t>
  </si>
  <si>
    <t>_VAN</t>
  </si>
  <si>
    <t>_TUR</t>
  </si>
  <si>
    <t>_TRE</t>
  </si>
  <si>
    <t>_OUL</t>
  </si>
  <si>
    <t>_JYV</t>
  </si>
  <si>
    <t>_ROF</t>
  </si>
  <si>
    <t>Normal year net prod /  pers</t>
  </si>
  <si>
    <t>EE00</t>
  </si>
  <si>
    <t>DE00</t>
  </si>
  <si>
    <t>PL00</t>
  </si>
  <si>
    <t>LV00</t>
  </si>
  <si>
    <t>LT00</t>
  </si>
  <si>
    <t>AT00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</si>
</sst>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</numFmts>
  <fonts count="47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u/>
      <sz val="9"/>
      <color indexed="12"/>
      <name val="Arial"/>
    </font>
    <font>
      <b/>
      <sz val="11"/>
      <name val="Arial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</cellStyleXfs>
  <cellXfs count="157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1" fontId="0" fillId="0" borderId="0" xfId="0" applyNumberFormat="1" applyFill="1"/>
  </cellXfs>
  <cellStyles count="7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37" t="s">
        <v>43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36" t="s">
        <v>29</v>
      </c>
      <c r="B13" s="136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236</v>
      </c>
      <c r="AH5" t="s">
        <v>237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236</v>
      </c>
      <c r="AH27" t="s">
        <v>237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AC17" sqref="AC17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236</v>
      </c>
      <c r="AH4" t="s">
        <v>237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39" t="s">
        <v>43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236</v>
      </c>
      <c r="AH25" s="46" t="s">
        <v>237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156" cm="1">
        <f t="array" ref="AB27">TREND($B27:$Y27,$B$4:$Y$4,AB$4)</f>
        <v>2881.0354724637691</v>
      </c>
      <c r="AC27" s="156" cm="1">
        <f t="array" ref="AC27">TREND($B27:$Y27,$B$4:$Y$4,AC$4)</f>
        <v>2818.8043202898589</v>
      </c>
      <c r="AD27" s="156" cm="1">
        <f t="array" ref="AD27">TREND($B27:$Y27,$B$4:$Y$4,AD$4)</f>
        <v>2756.573168115945</v>
      </c>
      <c r="AE27" s="156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156" cm="1">
        <f t="array" ref="AB28">TREND($B28:$Y28,$B$4:$Y$4,AB$4)</f>
        <v>2513.1581797101462</v>
      </c>
      <c r="AC28" s="156" cm="1">
        <f t="array" ref="AC28">TREND($B28:$Y28,$B$4:$Y$4,AC$4)</f>
        <v>2474.5309623188423</v>
      </c>
      <c r="AD28" s="156" cm="1">
        <f t="array" ref="AD28">TREND($B28:$Y28,$B$4:$Y$4,AD$4)</f>
        <v>2435.9037449275384</v>
      </c>
      <c r="AE28" s="156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156" cm="1">
        <f t="array" ref="AB29">TREND($B29:$Y29,$B$4:$Y$4,AB$4)</f>
        <v>2244.9718811594212</v>
      </c>
      <c r="AC29" s="156" cm="1">
        <f t="array" ref="AC29">TREND($B29:$Y29,$B$4:$Y$4,AC$4)</f>
        <v>2162.0412507246365</v>
      </c>
      <c r="AD29" s="156" cm="1">
        <f t="array" ref="AD29">TREND($B29:$Y29,$B$4:$Y$4,AD$4)</f>
        <v>2079.1106202898518</v>
      </c>
      <c r="AE29" s="156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156" cm="1">
        <f t="array" ref="AB30">TREND($B30:$Y30,$B$4:$Y$4,AB$4)</f>
        <v>3066.5864115942022</v>
      </c>
      <c r="AC30" s="156" cm="1">
        <f t="array" ref="AC30">TREND($B30:$Y30,$B$4:$Y$4,AC$4)</f>
        <v>2988.6931072463776</v>
      </c>
      <c r="AD30" s="156" cm="1">
        <f t="array" ref="AD30">TREND($B30:$Y30,$B$4:$Y$4,AD$4)</f>
        <v>2910.7998028985494</v>
      </c>
      <c r="AE30" s="156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156" cm="1">
        <f t="array" ref="AB31">TREND($B31:$Y31,$B$4:$Y$4,AB$4)</f>
        <v>3037.8931173913043</v>
      </c>
      <c r="AC31" s="156" cm="1">
        <f t="array" ref="AC31">TREND($B31:$Y31,$B$4:$Y$4,AC$4)</f>
        <v>2982.5581608695647</v>
      </c>
      <c r="AD31" s="156" cm="1">
        <f t="array" ref="AD31">TREND($B31:$Y31,$B$4:$Y$4,AD$4)</f>
        <v>2927.2232043478289</v>
      </c>
      <c r="AE31" s="156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156" cm="1">
        <f t="array" ref="AB32">TREND($B32:$Y32,$B$4:$Y$4,AB$4)</f>
        <v>2794.4322971014517</v>
      </c>
      <c r="AC32" s="156" cm="1">
        <f t="array" ref="AC32">TREND($B32:$Y32,$B$4:$Y$4,AC$4)</f>
        <v>2720.3251231884096</v>
      </c>
      <c r="AD32" s="156" cm="1">
        <f t="array" ref="AD32">TREND($B32:$Y32,$B$4:$Y$4,AD$4)</f>
        <v>2646.2179492753639</v>
      </c>
      <c r="AE32" s="156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156" cm="1">
        <f t="array" ref="AB33">TREND($B33:$Y33,$B$4:$Y$4,AB$4)</f>
        <v>3992.95384927536</v>
      </c>
      <c r="AC33" s="156" cm="1">
        <f t="array" ref="AC33">TREND($B33:$Y33,$B$4:$Y$4,AC$4)</f>
        <v>3928.2153057971009</v>
      </c>
      <c r="AD33" s="156" cm="1">
        <f t="array" ref="AD33">TREND($B33:$Y33,$B$4:$Y$4,AD$4)</f>
        <v>3863.4767623188382</v>
      </c>
      <c r="AE33" s="156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156" cm="1">
        <f t="array" ref="AB34">TREND($B34:$Y34,$B$4:$Y$4,AB$4)</f>
        <v>2665.1421956521735</v>
      </c>
      <c r="AC34" s="156" cm="1">
        <f t="array" ref="AC34">TREND($B34:$Y34,$B$4:$Y$4,AC$4)</f>
        <v>2643.643934782609</v>
      </c>
      <c r="AD34" s="156" cm="1">
        <f t="array" ref="AD34">TREND($B34:$Y34,$B$4:$Y$4,AD$4)</f>
        <v>2622.1456739130426</v>
      </c>
      <c r="AE34" s="156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156" cm="1">
        <f t="array" ref="AB35">TREND($B35:$Y35,$B$4:$Y$4,AB$4)</f>
        <v>1427.5029449275353</v>
      </c>
      <c r="AC35" s="156" cm="1">
        <f t="array" ref="AC35">TREND($B35:$Y35,$B$4:$Y$4,AC$4)</f>
        <v>1381.9381405797103</v>
      </c>
      <c r="AD35" s="156" cm="1">
        <f t="array" ref="AD35">TREND($B35:$Y35,$B$4:$Y$4,AD$4)</f>
        <v>1336.3733362318853</v>
      </c>
      <c r="AE35" s="156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156" cm="1">
        <f t="array" ref="AB36">TREND($B36:$Y36,$B$4:$Y$4,AB$4)</f>
        <v>1562.1160304347795</v>
      </c>
      <c r="AC36" s="156" cm="1">
        <f t="array" ref="AC36">TREND($B36:$Y36,$B$4:$Y$4,AC$4)</f>
        <v>1499.9733565217357</v>
      </c>
      <c r="AD36" s="156" cm="1">
        <f t="array" ref="AD36">TREND($B36:$Y36,$B$4:$Y$4,AD$4)</f>
        <v>1437.8306826086919</v>
      </c>
      <c r="AE36" s="156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156" cm="1">
        <f t="array" ref="AB37">TREND($B37:$Y37,$B$4:$Y$4,AB$4)</f>
        <v>2173.711943478258</v>
      </c>
      <c r="AC37" s="156" cm="1">
        <f t="array" ref="AC37">TREND($B37:$Y37,$B$4:$Y$4,AC$4)</f>
        <v>2120.6890521739115</v>
      </c>
      <c r="AD37" s="156" cm="1">
        <f t="array" ref="AD37">TREND($B37:$Y37,$B$4:$Y$4,AD$4)</f>
        <v>2067.6661608695649</v>
      </c>
      <c r="AE37" s="156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156" cm="1">
        <f t="array" ref="AB38">TREND($B38:$Y38,$B$4:$Y$4,AB$4)</f>
        <v>2104.999065217391</v>
      </c>
      <c r="AC38" s="156" cm="1">
        <f t="array" ref="AC38">TREND($B38:$Y38,$B$4:$Y$4,AC$4)</f>
        <v>2043.32047826087</v>
      </c>
      <c r="AD38" s="156" cm="1">
        <f t="array" ref="AD38">TREND($B38:$Y38,$B$4:$Y$4,AD$4)</f>
        <v>1981.641891304349</v>
      </c>
      <c r="AE38" s="156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156" cm="1">
        <f t="array" ref="AB39">TREND($B39:$Y39,$B$4:$Y$4,AB$4)</f>
        <v>1746.1737492753637</v>
      </c>
      <c r="AC39" s="156" cm="1">
        <f t="array" ref="AC39">TREND($B39:$Y39,$B$4:$Y$4,AC$4)</f>
        <v>1700.1972057971034</v>
      </c>
      <c r="AD39" s="156" cm="1">
        <f t="array" ref="AD39">TREND($B39:$Y39,$B$4:$Y$4,AD$4)</f>
        <v>1654.2206623188431</v>
      </c>
      <c r="AE39" s="156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156" cm="1">
        <f t="array" ref="AB40">TREND($B40:$Y40,$B$4:$Y$4,AB$4)</f>
        <v>583.18500144927384</v>
      </c>
      <c r="AC40" s="156" cm="1">
        <f t="array" ref="AC40">TREND($B40:$Y40,$B$4:$Y$4,AC$4)</f>
        <v>539.35058840579586</v>
      </c>
      <c r="AD40" s="156" cm="1">
        <f t="array" ref="AD40">TREND($B40:$Y40,$B$4:$Y$4,AD$4)</f>
        <v>495.51617536231788</v>
      </c>
      <c r="AE40" s="156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156" cm="1">
        <f t="array" ref="AB41">TREND($B41:$Y41,$B$4:$Y$4,AB$4)</f>
        <v>3809.9701971014474</v>
      </c>
      <c r="AC41" s="156" cm="1">
        <f t="array" ref="AC41">TREND($B41:$Y41,$B$4:$Y$4,AC$4)</f>
        <v>3743.6400231884036</v>
      </c>
      <c r="AD41" s="156" cm="1">
        <f t="array" ref="AD41">TREND($B41:$Y41,$B$4:$Y$4,AD$4)</f>
        <v>3677.3098492753597</v>
      </c>
      <c r="AE41" s="156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156" cm="1">
        <f t="array" ref="AB42">TREND($B42:$Y42,$B$4:$Y$4,AB$4)</f>
        <v>3600.3723130434773</v>
      </c>
      <c r="AC42" s="156" cm="1">
        <f t="array" ref="AC42">TREND($B42:$Y42,$B$4:$Y$4,AC$4)</f>
        <v>3524.2115956521739</v>
      </c>
      <c r="AD42" s="156" cm="1">
        <f t="array" ref="AD42">TREND($B42:$Y42,$B$4:$Y$4,AD$4)</f>
        <v>3448.0508782608704</v>
      </c>
      <c r="AE42" s="156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156" cm="1">
        <f t="array" ref="AB43">TREND($B43:$Y43,$B$4:$Y$4,AB$4)</f>
        <v>2782.7315768115932</v>
      </c>
      <c r="AC43" s="156" cm="1">
        <f t="array" ref="AC43">TREND($B43:$Y43,$B$4:$Y$4,AC$4)</f>
        <v>2755.3026855072458</v>
      </c>
      <c r="AD43" s="156" cm="1">
        <f t="array" ref="AD43">TREND($B43:$Y43,$B$4:$Y$4,AD$4)</f>
        <v>2727.8737942028984</v>
      </c>
      <c r="AE43" s="156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156" cm="1">
        <f t="array" ref="AB44">TREND($B44:$Y44,$B$4:$Y$4,AB$4)</f>
        <v>2475.88845942029</v>
      </c>
      <c r="AC44" s="156" cm="1">
        <f t="array" ref="AC44">TREND($B44:$Y44,$B$4:$Y$4,AC$4)</f>
        <v>2401.3945246376825</v>
      </c>
      <c r="AD44" s="156" cm="1">
        <f t="array" ref="AD44">TREND($B44:$Y44,$B$4:$Y$4,AD$4)</f>
        <v>2326.9005898550713</v>
      </c>
      <c r="AE44" s="156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156" cm="1">
        <f t="array" ref="AB45">TREND($B45:$Y45,$B$4:$Y$4,AB$4)</f>
        <v>433.90276666666614</v>
      </c>
      <c r="AC45" s="156" cm="1">
        <f t="array" ref="AC45">TREND($B45:$Y45,$B$4:$Y$4,AC$4)</f>
        <v>415.89576666666653</v>
      </c>
      <c r="AD45" s="156" cm="1">
        <f t="array" ref="AD45">TREND($B45:$Y45,$B$4:$Y$4,AD$4)</f>
        <v>397.88876666666602</v>
      </c>
      <c r="AE45" s="156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156" cm="1">
        <f t="array" ref="AB46">TREND($B46:$Y46,$B$4:$Y$4,AB$4)</f>
        <v>2499.8967304347789</v>
      </c>
      <c r="AC46" s="156" cm="1">
        <f t="array" ref="AC46">TREND($B46:$Y46,$B$4:$Y$4,AC$4)</f>
        <v>2452.4575565217347</v>
      </c>
      <c r="AD46" s="156" cm="1">
        <f t="array" ref="AD46">TREND($B46:$Y46,$B$4:$Y$4,AD$4)</f>
        <v>2405.0183826086904</v>
      </c>
      <c r="AE46" s="156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156" cm="1">
        <f t="array" ref="AB47">TREND($B47:$Y47,$B$4:$Y$4,AB$4)</f>
        <v>3243.8454362318807</v>
      </c>
      <c r="AC47" s="156" cm="1">
        <f t="array" ref="AC47">TREND($B47:$Y47,$B$4:$Y$4,AC$4)</f>
        <v>3155.7121101449229</v>
      </c>
      <c r="AD47" s="156" cm="1">
        <f t="array" ref="AD47">TREND($B47:$Y47,$B$4:$Y$4,AD$4)</f>
        <v>3067.5787840579651</v>
      </c>
      <c r="AE47" s="156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156" cm="1">
        <f t="array" ref="AB48">TREND($B48:$Y48,$B$4:$Y$4,AB$4)</f>
        <v>3108.9370405797126</v>
      </c>
      <c r="AC48" s="156" cm="1">
        <f t="array" ref="AC48">TREND($B48:$Y48,$B$4:$Y$4,AC$4)</f>
        <v>3028.3959753623203</v>
      </c>
      <c r="AD48" s="156" cm="1">
        <f t="array" ref="AD48">TREND($B48:$Y48,$B$4:$Y$4,AD$4)</f>
        <v>2947.8549101449316</v>
      </c>
      <c r="AE48" s="156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156" cm="1">
        <f t="array" ref="AB49">TREND($B49:$Y49,$B$4:$Y$4,AB$4)</f>
        <v>1056.1108550724639</v>
      </c>
      <c r="AC49" s="156" cm="1">
        <f t="array" ref="AC49">TREND($B49:$Y49,$B$4:$Y$4,AC$4)</f>
        <v>1007.7196594202906</v>
      </c>
      <c r="AD49" s="156" cm="1">
        <f t="array" ref="AD49">TREND($B49:$Y49,$B$4:$Y$4,AD$4)</f>
        <v>959.32846376811722</v>
      </c>
      <c r="AE49" s="156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156" cm="1">
        <f t="array" ref="AB50">TREND($B50:$Y50,$B$4:$Y$4,AB$4)</f>
        <v>2657.2314652173882</v>
      </c>
      <c r="AC50" s="156" cm="1">
        <f t="array" ref="AC50">TREND($B50:$Y50,$B$4:$Y$4,AC$4)</f>
        <v>2558.9273782608652</v>
      </c>
      <c r="AD50" s="156" cm="1">
        <f t="array" ref="AD50">TREND($B50:$Y50,$B$4:$Y$4,AD$4)</f>
        <v>2460.6232913043496</v>
      </c>
      <c r="AE50" s="156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156" cm="1">
        <f t="array" ref="AB51">TREND($B51:$Y51,$B$4:$Y$4,AB$4)</f>
        <v>2632.8406913043473</v>
      </c>
      <c r="AC51" s="156" cm="1">
        <f t="array" ref="AC51">TREND($B51:$Y51,$B$4:$Y$4,AC$4)</f>
        <v>2573.4756695652177</v>
      </c>
      <c r="AD51" s="156" cm="1">
        <f t="array" ref="AD51">TREND($B51:$Y51,$B$4:$Y$4,AD$4)</f>
        <v>2514.1106478260881</v>
      </c>
      <c r="AE51" s="156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156" cm="1">
        <f t="array" ref="AB52">TREND($B52:$Y52,$B$4:$Y$4,AB$4)</f>
        <v>2973.2097231884036</v>
      </c>
      <c r="AC52" s="156" cm="1">
        <f t="array" ref="AC52">TREND($B52:$Y52,$B$4:$Y$4,AC$4)</f>
        <v>2893.5826144927523</v>
      </c>
      <c r="AD52" s="156" cm="1">
        <f t="array" ref="AD52">TREND($B52:$Y52,$B$4:$Y$4,AD$4)</f>
        <v>2813.9555057970974</v>
      </c>
      <c r="AE52" s="156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156" cm="1">
        <f t="array" ref="AB53">TREND($B53:$Y53,$B$4:$Y$4,AB$4)</f>
        <v>5283.4368913043472</v>
      </c>
      <c r="AC53" s="156" cm="1">
        <f t="array" ref="AC53">TREND($B53:$Y53,$B$4:$Y$4,AC$4)</f>
        <v>5225.3028695652174</v>
      </c>
      <c r="AD53" s="156" cm="1">
        <f t="array" ref="AD53">TREND($B53:$Y53,$B$4:$Y$4,AD$4)</f>
        <v>5167.1688478260876</v>
      </c>
      <c r="AE53" s="156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156" cm="1">
        <f t="array" ref="AB54">TREND($B54:$Y54,$B$4:$Y$4,AB$4)</f>
        <v>5012.1878927536236</v>
      </c>
      <c r="AC54" s="156" cm="1">
        <f t="array" ref="AC54">TREND($B54:$Y54,$B$4:$Y$4,AC$4)</f>
        <v>4967.0494579710139</v>
      </c>
      <c r="AD54" s="156" cm="1">
        <f t="array" ref="AD54">TREND($B54:$Y54,$B$4:$Y$4,AD$4)</f>
        <v>4921.9110231884079</v>
      </c>
      <c r="AE54" s="156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156" cm="1">
        <f t="array" ref="AB55">TREND($B55:$Y55,$B$4:$Y$4,AB$4)</f>
        <v>5402.2916072463759</v>
      </c>
      <c r="AC55" s="156" cm="1">
        <f t="array" ref="AC55">TREND($B55:$Y55,$B$4:$Y$4,AC$4)</f>
        <v>5385.0775420289847</v>
      </c>
      <c r="AD55" s="156" cm="1">
        <f t="array" ref="AD55">TREND($B55:$Y55,$B$4:$Y$4,AD$4)</f>
        <v>5367.8634768115935</v>
      </c>
      <c r="AE55" s="156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37" t="s">
        <v>43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36" t="s">
        <v>29</v>
      </c>
      <c r="B12" s="136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dimension ref="A1:AX150"/>
  <sheetViews>
    <sheetView zoomScale="90" zoomScaleNormal="90" workbookViewId="0">
      <pane xSplit="2" topLeftCell="C1" activePane="topRight" state="frozen"/>
      <selection activeCell="A37" sqref="A37"/>
      <selection pane="topRight" activeCell="B5" sqref="B5:H36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176</v>
      </c>
      <c r="H4" s="68" t="s">
        <v>177</v>
      </c>
    </row>
    <row r="5" spans="2:16">
      <c r="B5" s="69" t="s">
        <v>178</v>
      </c>
      <c r="C5" s="70" t="s">
        <v>179</v>
      </c>
      <c r="D5" s="70" t="s">
        <v>298</v>
      </c>
      <c r="E5" s="70" t="s">
        <v>180</v>
      </c>
      <c r="F5" s="71">
        <v>2025</v>
      </c>
      <c r="G5" s="72">
        <f t="array" ref="G5">ROUND(SUM($M$6:$P$13*($M$5:$P$5=$F5)*($L$6:$L$13=$D5)) * 1000, 0)</f>
        <v>6894056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178</v>
      </c>
      <c r="C6" s="75" t="s">
        <v>179</v>
      </c>
      <c r="D6" s="75" t="s">
        <v>299</v>
      </c>
      <c r="E6" s="75" t="s">
        <v>180</v>
      </c>
      <c r="F6" s="76">
        <v>2025</v>
      </c>
      <c r="G6" s="77">
        <f t="array" ref="G6">ROUND(SUM($M$6:$P$13*($M$5:$P$5=$F6)*($L$6:$L$13=$D6)) * 1000, 0)</f>
        <v>2311665</v>
      </c>
      <c r="H6" s="78">
        <f>H5</f>
        <v>0.1889210674010644</v>
      </c>
      <c r="L6" s="122" t="s">
        <v>298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178</v>
      </c>
      <c r="C7" s="70" t="s">
        <v>179</v>
      </c>
      <c r="D7" s="70" t="s">
        <v>300</v>
      </c>
      <c r="E7" s="70" t="s">
        <v>180</v>
      </c>
      <c r="F7" s="71">
        <v>2025</v>
      </c>
      <c r="G7" s="72">
        <f t="array" ref="G7">ROUND(SUM($M$6:$P$13*($M$5:$P$5=$F7)*($L$6:$L$13=$D7)) * 1000, 0)</f>
        <v>1953434</v>
      </c>
      <c r="H7" s="73">
        <f t="shared" ref="H7:H20" si="3">H6</f>
        <v>0.1889210674010644</v>
      </c>
      <c r="L7" s="122" t="s">
        <v>299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178</v>
      </c>
      <c r="C8" s="75" t="s">
        <v>179</v>
      </c>
      <c r="D8" s="75" t="s">
        <v>301</v>
      </c>
      <c r="E8" s="75" t="s">
        <v>180</v>
      </c>
      <c r="F8" s="76">
        <v>2025</v>
      </c>
      <c r="G8" s="77">
        <f t="array" ref="G8">ROUND(SUM($M$6:$P$13*($M$5:$P$5=$F8)*($L$6:$L$13=$D8)) * 1000, 0)</f>
        <v>2061927</v>
      </c>
      <c r="H8" s="78">
        <f t="shared" si="3"/>
        <v>0.1889210674010644</v>
      </c>
      <c r="L8" s="122" t="s">
        <v>300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178</v>
      </c>
      <c r="C9" s="70" t="s">
        <v>179</v>
      </c>
      <c r="D9" s="70" t="s">
        <v>302</v>
      </c>
      <c r="E9" s="70" t="s">
        <v>180</v>
      </c>
      <c r="F9" s="71">
        <v>2025</v>
      </c>
      <c r="G9" s="72">
        <f t="array" ref="G9">ROUND(SUM($M$6:$P$13*($M$5:$P$5=$F9)*($L$6:$L$13=$D9)) * 1000, 0)</f>
        <v>2230364</v>
      </c>
      <c r="H9" s="73">
        <f t="shared" si="3"/>
        <v>0.1889210674010644</v>
      </c>
      <c r="L9" s="122" t="s">
        <v>301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178</v>
      </c>
      <c r="C10" s="75" t="s">
        <v>179</v>
      </c>
      <c r="D10" s="75" t="s">
        <v>303</v>
      </c>
      <c r="E10" s="75" t="s">
        <v>180</v>
      </c>
      <c r="F10" s="76">
        <v>2025</v>
      </c>
      <c r="G10" s="77">
        <f t="array" ref="G10">ROUND(SUM($M$6:$P$13*($M$5:$P$5=$F10)*($L$6:$L$13=$D10)) * 1000, 0)</f>
        <v>1917479</v>
      </c>
      <c r="H10" s="78">
        <f t="shared" si="3"/>
        <v>0.1889210674010644</v>
      </c>
      <c r="L10" s="122" t="s">
        <v>302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178</v>
      </c>
      <c r="C11" s="70" t="s">
        <v>179</v>
      </c>
      <c r="D11" s="70" t="s">
        <v>304</v>
      </c>
      <c r="E11" s="70" t="s">
        <v>180</v>
      </c>
      <c r="F11" s="71">
        <v>2025</v>
      </c>
      <c r="G11" s="72">
        <f t="array" ref="G11">ROUND(SUM($M$6:$P$13*($M$5:$P$5=$F11)*($L$6:$L$13=$D11)) * 1000, 0)</f>
        <v>1212504</v>
      </c>
      <c r="H11" s="73">
        <f t="shared" si="3"/>
        <v>0.1889210674010644</v>
      </c>
      <c r="L11" s="122" t="s">
        <v>303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178</v>
      </c>
      <c r="C12" s="75" t="s">
        <v>179</v>
      </c>
      <c r="D12" s="75" t="s">
        <v>305</v>
      </c>
      <c r="E12" s="75" t="s">
        <v>180</v>
      </c>
      <c r="F12" s="76">
        <v>2025</v>
      </c>
      <c r="G12" s="77">
        <f t="array" ref="G12">ROUND(SUM($M$6:$P$13*($M$5:$P$5=$F12)*($L$6:$L$13=$D12)) * 1000, 0)</f>
        <v>20045263</v>
      </c>
      <c r="H12" s="78">
        <f t="shared" si="3"/>
        <v>0.1889210674010644</v>
      </c>
      <c r="L12" s="122" t="s">
        <v>304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178</v>
      </c>
      <c r="C13" s="70" t="s">
        <v>179</v>
      </c>
      <c r="D13" s="70" t="s">
        <v>298</v>
      </c>
      <c r="E13" s="70" t="s">
        <v>180</v>
      </c>
      <c r="F13" s="71">
        <f>F5+5</f>
        <v>2030</v>
      </c>
      <c r="G13" s="72">
        <f t="array" ref="G13">ROUND(SUM($M$6:$P$13*($M$5:$P$5=$F13)*($L$6:$L$13=$D13)) * 1000, 0)</f>
        <v>6748808</v>
      </c>
      <c r="H13" s="135">
        <f t="shared" si="3"/>
        <v>0.1889210674010644</v>
      </c>
      <c r="L13" s="122" t="s">
        <v>305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178</v>
      </c>
      <c r="C14" s="75" t="s">
        <v>179</v>
      </c>
      <c r="D14" s="75" t="s">
        <v>299</v>
      </c>
      <c r="E14" s="75" t="s">
        <v>180</v>
      </c>
      <c r="F14" s="76">
        <f t="shared" ref="F14:F36" si="5">F6+5</f>
        <v>2030</v>
      </c>
      <c r="G14" s="77">
        <f t="array" ref="G14">ROUND(SUM($M$6:$P$13*($M$5:$P$5=$F14)*($L$6:$L$13=$D14)) * 1000, 0)</f>
        <v>2288901</v>
      </c>
      <c r="H14" s="78">
        <f t="shared" si="3"/>
        <v>0.1889210674010644</v>
      </c>
    </row>
    <row r="15" spans="2:16">
      <c r="B15" s="69" t="s">
        <v>178</v>
      </c>
      <c r="C15" s="70" t="s">
        <v>179</v>
      </c>
      <c r="D15" s="70" t="s">
        <v>300</v>
      </c>
      <c r="E15" s="70" t="s">
        <v>180</v>
      </c>
      <c r="F15" s="71">
        <f t="shared" si="5"/>
        <v>2030</v>
      </c>
      <c r="G15" s="72">
        <f t="array" ref="G15">ROUND(SUM($M$6:$P$13*($M$5:$P$5=$F15)*($L$6:$L$13=$D15)) * 1000, 0)</f>
        <v>1935643</v>
      </c>
      <c r="H15" s="73">
        <f t="shared" si="3"/>
        <v>0.1889210674010644</v>
      </c>
    </row>
    <row r="16" spans="2:16">
      <c r="B16" s="74" t="s">
        <v>178</v>
      </c>
      <c r="C16" s="75" t="s">
        <v>179</v>
      </c>
      <c r="D16" s="75" t="s">
        <v>301</v>
      </c>
      <c r="E16" s="75" t="s">
        <v>180</v>
      </c>
      <c r="F16" s="76">
        <f t="shared" si="5"/>
        <v>2030</v>
      </c>
      <c r="G16" s="77">
        <f t="array" ref="G16">ROUND(SUM($M$6:$P$13*($M$5:$P$5=$F16)*($L$6:$L$13=$D16)) * 1000, 0)</f>
        <v>2078143</v>
      </c>
      <c r="H16" s="78">
        <f t="shared" si="3"/>
        <v>0.1889210674010644</v>
      </c>
    </row>
    <row r="17" spans="2:8">
      <c r="B17" s="70" t="s">
        <v>178</v>
      </c>
      <c r="C17" s="70" t="s">
        <v>179</v>
      </c>
      <c r="D17" s="70" t="s">
        <v>302</v>
      </c>
      <c r="E17" s="70" t="s">
        <v>180</v>
      </c>
      <c r="F17" s="71">
        <f t="shared" si="5"/>
        <v>2030</v>
      </c>
      <c r="G17" s="72">
        <f t="array" ref="G17">ROUND(SUM($M$6:$P$13*($M$5:$P$5=$F17)*($L$6:$L$13=$D17)) * 1000, 0)</f>
        <v>2216318</v>
      </c>
      <c r="H17" s="73">
        <f t="shared" si="3"/>
        <v>0.1889210674010644</v>
      </c>
    </row>
    <row r="18" spans="2:8">
      <c r="B18" s="75" t="s">
        <v>178</v>
      </c>
      <c r="C18" s="75" t="s">
        <v>179</v>
      </c>
      <c r="D18" s="75" t="s">
        <v>303</v>
      </c>
      <c r="E18" s="75" t="s">
        <v>180</v>
      </c>
      <c r="F18" s="76">
        <f t="shared" si="5"/>
        <v>2030</v>
      </c>
      <c r="G18" s="77">
        <f t="array" ref="G18">ROUND(SUM($M$6:$P$13*($M$5:$P$5=$F18)*($L$6:$L$13=$D18)) * 1000, 0)</f>
        <v>1949743</v>
      </c>
      <c r="H18" s="78">
        <f t="shared" si="3"/>
        <v>0.1889210674010644</v>
      </c>
    </row>
    <row r="19" spans="2:8">
      <c r="B19" s="70" t="s">
        <v>178</v>
      </c>
      <c r="C19" s="70" t="s">
        <v>179</v>
      </c>
      <c r="D19" s="70" t="s">
        <v>304</v>
      </c>
      <c r="E19" s="70" t="s">
        <v>180</v>
      </c>
      <c r="F19" s="71">
        <f t="shared" si="5"/>
        <v>2030</v>
      </c>
      <c r="G19" s="72">
        <f t="array" ref="G19">ROUND(SUM($M$6:$P$13*($M$5:$P$5=$F19)*($L$6:$L$13=$D19)) * 1000, 0)</f>
        <v>1218468</v>
      </c>
      <c r="H19" s="73">
        <f t="shared" si="3"/>
        <v>0.1889210674010644</v>
      </c>
    </row>
    <row r="20" spans="2:8">
      <c r="B20" s="75" t="s">
        <v>178</v>
      </c>
      <c r="C20" s="75" t="s">
        <v>179</v>
      </c>
      <c r="D20" s="75" t="s">
        <v>305</v>
      </c>
      <c r="E20" s="75" t="s">
        <v>180</v>
      </c>
      <c r="F20" s="76">
        <f t="shared" si="5"/>
        <v>2030</v>
      </c>
      <c r="G20" s="77">
        <f t="array" ref="G20">ROUND(SUM($M$6:$P$13*($M$5:$P$5=$F20)*($L$6:$L$13=$D20)) * 1000, 0)</f>
        <v>20388968</v>
      </c>
      <c r="H20" s="78">
        <f t="shared" si="3"/>
        <v>0.1889210674010644</v>
      </c>
    </row>
    <row r="21" spans="2:8">
      <c r="B21" s="69" t="s">
        <v>178</v>
      </c>
      <c r="C21" s="70" t="s">
        <v>179</v>
      </c>
      <c r="D21" s="70" t="s">
        <v>298</v>
      </c>
      <c r="E21" s="70" t="s">
        <v>180</v>
      </c>
      <c r="F21" s="71">
        <f>F13+5</f>
        <v>2035</v>
      </c>
      <c r="G21" s="72">
        <f t="array" ref="G21">ROUND(SUM($M$6:$P$13*($M$5:$P$5=$F21)*($L$6:$L$13=$D21)) * 1000, 0)</f>
        <v>6546620</v>
      </c>
      <c r="H21" s="135">
        <f t="shared" ref="H21:H36" si="6">H20</f>
        <v>0.1889210674010644</v>
      </c>
    </row>
    <row r="22" spans="2:8">
      <c r="B22" s="74" t="s">
        <v>178</v>
      </c>
      <c r="C22" s="75" t="s">
        <v>179</v>
      </c>
      <c r="D22" s="75" t="s">
        <v>299</v>
      </c>
      <c r="E22" s="75" t="s">
        <v>180</v>
      </c>
      <c r="F22" s="76">
        <f t="shared" si="5"/>
        <v>2035</v>
      </c>
      <c r="G22" s="77">
        <f t="array" ref="G22">ROUND(SUM($M$6:$P$13*($M$5:$P$5=$F22)*($L$6:$L$13=$D22)) * 1000, 0)</f>
        <v>2234209</v>
      </c>
      <c r="H22" s="78">
        <f t="shared" si="6"/>
        <v>0.1889210674010644</v>
      </c>
    </row>
    <row r="23" spans="2:8">
      <c r="B23" s="69" t="s">
        <v>178</v>
      </c>
      <c r="C23" s="70" t="s">
        <v>179</v>
      </c>
      <c r="D23" s="70" t="s">
        <v>300</v>
      </c>
      <c r="E23" s="70" t="s">
        <v>180</v>
      </c>
      <c r="F23" s="71">
        <f t="shared" si="5"/>
        <v>2035</v>
      </c>
      <c r="G23" s="72">
        <f t="array" ref="G23">ROUND(SUM($M$6:$P$13*($M$5:$P$5=$F23)*($L$6:$L$13=$D23)) * 1000, 0)</f>
        <v>1891377</v>
      </c>
      <c r="H23" s="73">
        <f t="shared" si="6"/>
        <v>0.1889210674010644</v>
      </c>
    </row>
    <row r="24" spans="2:8">
      <c r="B24" s="74" t="s">
        <v>178</v>
      </c>
      <c r="C24" s="75" t="s">
        <v>179</v>
      </c>
      <c r="D24" s="75" t="s">
        <v>301</v>
      </c>
      <c r="E24" s="75" t="s">
        <v>180</v>
      </c>
      <c r="F24" s="76">
        <f t="shared" si="5"/>
        <v>2035</v>
      </c>
      <c r="G24" s="77">
        <f t="array" ref="G24">ROUND(SUM($M$6:$P$13*($M$5:$P$5=$F24)*($L$6:$L$13=$D24)) * 1000, 0)</f>
        <v>2078462</v>
      </c>
      <c r="H24" s="78">
        <f t="shared" si="6"/>
        <v>0.1889210674010644</v>
      </c>
    </row>
    <row r="25" spans="2:8">
      <c r="B25" s="70" t="s">
        <v>178</v>
      </c>
      <c r="C25" s="70" t="s">
        <v>179</v>
      </c>
      <c r="D25" s="70" t="s">
        <v>302</v>
      </c>
      <c r="E25" s="70" t="s">
        <v>180</v>
      </c>
      <c r="F25" s="71">
        <f t="shared" si="5"/>
        <v>2035</v>
      </c>
      <c r="G25" s="72">
        <f t="array" ref="G25">ROUND(SUM($M$6:$P$13*($M$5:$P$5=$F25)*($L$6:$L$13=$D25)) * 1000, 0)</f>
        <v>2178587</v>
      </c>
      <c r="H25" s="73">
        <f t="shared" si="6"/>
        <v>0.1889210674010644</v>
      </c>
    </row>
    <row r="26" spans="2:8">
      <c r="B26" s="75" t="s">
        <v>178</v>
      </c>
      <c r="C26" s="75" t="s">
        <v>179</v>
      </c>
      <c r="D26" s="75" t="s">
        <v>303</v>
      </c>
      <c r="E26" s="75" t="s">
        <v>180</v>
      </c>
      <c r="F26" s="76">
        <f t="shared" si="5"/>
        <v>2035</v>
      </c>
      <c r="G26" s="77">
        <f t="array" ref="G26">ROUND(SUM($M$6:$P$13*($M$5:$P$5=$F26)*($L$6:$L$13=$D26)) * 1000, 0)</f>
        <v>1965179</v>
      </c>
      <c r="H26" s="78">
        <f t="shared" si="6"/>
        <v>0.1889210674010644</v>
      </c>
    </row>
    <row r="27" spans="2:8">
      <c r="B27" s="70" t="s">
        <v>178</v>
      </c>
      <c r="C27" s="70" t="s">
        <v>179</v>
      </c>
      <c r="D27" s="70" t="s">
        <v>304</v>
      </c>
      <c r="E27" s="70" t="s">
        <v>180</v>
      </c>
      <c r="F27" s="71">
        <f t="shared" si="5"/>
        <v>2035</v>
      </c>
      <c r="G27" s="72">
        <f t="array" ref="G27">ROUND(SUM($M$6:$P$13*($M$5:$P$5=$F27)*($L$6:$L$13=$D27)) * 1000, 0)</f>
        <v>1215291</v>
      </c>
      <c r="H27" s="73">
        <f t="shared" si="6"/>
        <v>0.1889210674010644</v>
      </c>
    </row>
    <row r="28" spans="2:8">
      <c r="B28" s="75" t="s">
        <v>178</v>
      </c>
      <c r="C28" s="75" t="s">
        <v>179</v>
      </c>
      <c r="D28" s="75" t="s">
        <v>305</v>
      </c>
      <c r="E28" s="75" t="s">
        <v>180</v>
      </c>
      <c r="F28" s="76">
        <f t="shared" si="5"/>
        <v>2035</v>
      </c>
      <c r="G28" s="77">
        <f t="array" ref="G28">ROUND(SUM($M$6:$P$13*($M$5:$P$5=$F28)*($L$6:$L$13=$D28)) * 1000, 0)</f>
        <v>20381214</v>
      </c>
      <c r="H28" s="78">
        <f t="shared" si="6"/>
        <v>0.1889210674010644</v>
      </c>
    </row>
    <row r="29" spans="2:8">
      <c r="B29" s="69" t="s">
        <v>178</v>
      </c>
      <c r="C29" s="70" t="s">
        <v>179</v>
      </c>
      <c r="D29" s="70" t="s">
        <v>298</v>
      </c>
      <c r="E29" s="70" t="s">
        <v>180</v>
      </c>
      <c r="F29" s="71">
        <f>F21+5</f>
        <v>2040</v>
      </c>
      <c r="G29" s="72">
        <f t="array" ref="G29">ROUND(SUM($M$6:$P$13*($M$5:$P$5=$F29)*($L$6:$L$13=$D29)) * 1000, 0)</f>
        <v>6342236</v>
      </c>
      <c r="H29" s="135">
        <f t="shared" si="6"/>
        <v>0.1889210674010644</v>
      </c>
    </row>
    <row r="30" spans="2:8">
      <c r="B30" s="74" t="s">
        <v>178</v>
      </c>
      <c r="C30" s="75" t="s">
        <v>179</v>
      </c>
      <c r="D30" s="75" t="s">
        <v>299</v>
      </c>
      <c r="E30" s="75" t="s">
        <v>180</v>
      </c>
      <c r="F30" s="76">
        <f t="shared" si="5"/>
        <v>2040</v>
      </c>
      <c r="G30" s="77">
        <f t="array" ref="G30">ROUND(SUM($M$6:$P$13*($M$5:$P$5=$F30)*($L$6:$L$13=$D30)) * 1000, 0)</f>
        <v>2176986</v>
      </c>
      <c r="H30" s="78">
        <f t="shared" si="6"/>
        <v>0.1889210674010644</v>
      </c>
    </row>
    <row r="31" spans="2:8">
      <c r="B31" s="69" t="s">
        <v>178</v>
      </c>
      <c r="C31" s="70" t="s">
        <v>179</v>
      </c>
      <c r="D31" s="70" t="s">
        <v>300</v>
      </c>
      <c r="E31" s="70" t="s">
        <v>180</v>
      </c>
      <c r="F31" s="71">
        <f t="shared" si="5"/>
        <v>2040</v>
      </c>
      <c r="G31" s="72">
        <f t="array" ref="G31">ROUND(SUM($M$6:$P$13*($M$5:$P$5=$F31)*($L$6:$L$13=$D31)) * 1000, 0)</f>
        <v>1844788</v>
      </c>
      <c r="H31" s="73">
        <f t="shared" si="6"/>
        <v>0.1889210674010644</v>
      </c>
    </row>
    <row r="32" spans="2:8">
      <c r="B32" s="74" t="s">
        <v>178</v>
      </c>
      <c r="C32" s="75" t="s">
        <v>179</v>
      </c>
      <c r="D32" s="75" t="s">
        <v>301</v>
      </c>
      <c r="E32" s="75" t="s">
        <v>180</v>
      </c>
      <c r="F32" s="76">
        <f t="shared" si="5"/>
        <v>2040</v>
      </c>
      <c r="G32" s="77">
        <f t="array" ref="G32">ROUND(SUM($M$6:$P$13*($M$5:$P$5=$F32)*($L$6:$L$13=$D32)) * 1000, 0)</f>
        <v>2077924</v>
      </c>
      <c r="H32" s="78">
        <f t="shared" si="6"/>
        <v>0.1889210674010644</v>
      </c>
    </row>
    <row r="33" spans="1:33">
      <c r="B33" s="70" t="s">
        <v>178</v>
      </c>
      <c r="C33" s="70" t="s">
        <v>179</v>
      </c>
      <c r="D33" s="70" t="s">
        <v>302</v>
      </c>
      <c r="E33" s="70" t="s">
        <v>180</v>
      </c>
      <c r="F33" s="71">
        <f t="shared" si="5"/>
        <v>2040</v>
      </c>
      <c r="G33" s="72">
        <f t="array" ref="G33">ROUND(SUM($M$6:$P$13*($M$5:$P$5=$F33)*($L$6:$L$13=$D33)) * 1000, 0)</f>
        <v>2139294</v>
      </c>
      <c r="H33" s="73">
        <f t="shared" si="6"/>
        <v>0.1889210674010644</v>
      </c>
    </row>
    <row r="34" spans="1:33">
      <c r="B34" s="75" t="s">
        <v>178</v>
      </c>
      <c r="C34" s="75" t="s">
        <v>179</v>
      </c>
      <c r="D34" s="75" t="s">
        <v>303</v>
      </c>
      <c r="E34" s="75" t="s">
        <v>180</v>
      </c>
      <c r="F34" s="76">
        <f t="shared" si="5"/>
        <v>2040</v>
      </c>
      <c r="G34" s="77">
        <f t="array" ref="G34">ROUND(SUM($M$6:$P$13*($M$5:$P$5=$F34)*($L$6:$L$13=$D34)) * 1000, 0)</f>
        <v>1979815</v>
      </c>
      <c r="H34" s="78">
        <f t="shared" si="6"/>
        <v>0.1889210674010644</v>
      </c>
    </row>
    <row r="35" spans="1:33">
      <c r="B35" s="70" t="s">
        <v>178</v>
      </c>
      <c r="C35" s="70" t="s">
        <v>179</v>
      </c>
      <c r="D35" s="70" t="s">
        <v>304</v>
      </c>
      <c r="E35" s="70" t="s">
        <v>180</v>
      </c>
      <c r="F35" s="71">
        <f t="shared" si="5"/>
        <v>2040</v>
      </c>
      <c r="G35" s="72">
        <f t="array" ref="G35">ROUND(SUM($M$6:$P$13*($M$5:$P$5=$F35)*($L$6:$L$13=$D35)) * 1000, 0)</f>
        <v>1211618</v>
      </c>
      <c r="H35" s="73">
        <f t="shared" si="6"/>
        <v>0.1889210674010644</v>
      </c>
    </row>
    <row r="36" spans="1:33">
      <c r="B36" s="75" t="s">
        <v>178</v>
      </c>
      <c r="C36" s="75" t="s">
        <v>179</v>
      </c>
      <c r="D36" s="75" t="s">
        <v>305</v>
      </c>
      <c r="E36" s="75" t="s">
        <v>180</v>
      </c>
      <c r="F36" s="76">
        <f t="shared" si="5"/>
        <v>2040</v>
      </c>
      <c r="G36" s="77">
        <f t="array" ref="G36">ROUND(SUM($M$6:$P$13*($M$5:$P$5=$F36)*($L$6:$L$13=$D36)) * 1000, 0)</f>
        <v>20244299</v>
      </c>
      <c r="H36" s="78">
        <f t="shared" si="6"/>
        <v>0.1889210674010644</v>
      </c>
    </row>
    <row r="47" spans="1:33">
      <c r="A47" s="108" t="s">
        <v>297</v>
      </c>
      <c r="B47" s="108" t="s">
        <v>265</v>
      </c>
      <c r="C47" s="108" t="s">
        <v>266</v>
      </c>
      <c r="D47" s="108" t="s">
        <v>267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276</v>
      </c>
      <c r="D48" s="109" t="s">
        <v>271</v>
      </c>
      <c r="J48" s="116">
        <f>SUMIFS(J$115:J$129,$B$115:$B$129,$B48)</f>
        <v>32242</v>
      </c>
      <c r="K48" s="116">
        <f>SUMIFS(K$115:K$129,$B$115:$B$129,$B48)</f>
        <v>33338</v>
      </c>
      <c r="L48" s="116">
        <f>SUMIFS(L$115:L$129,$B$115:$B$129,$B48)</f>
        <v>33150</v>
      </c>
      <c r="M48" s="116">
        <f>SUMIFS(M$115:M$129,$B$115:$B$129,$B48)</f>
        <v>33399</v>
      </c>
      <c r="N48" s="116">
        <f>SUMIFS(N$115:N$129,$B$115:$B$129,$B48)</f>
        <v>35481</v>
      </c>
      <c r="O48" s="116">
        <f>SUMIFS(O$115:O$129,$B$115:$B$129,$B48)</f>
        <v>39472</v>
      </c>
      <c r="P48" s="116">
        <f>SUMIFS(P$115:P$129,$B$115:$B$129,$B48)</f>
        <v>35467</v>
      </c>
      <c r="Q48" s="116">
        <f>SUMIFS(Q$115:Q$129,$B$115:$B$129,$B48)</f>
        <v>38805</v>
      </c>
      <c r="R48" s="116">
        <f>SUMIFS(R$115:R$129,$B$115:$B$129,$B48)</f>
        <v>36469</v>
      </c>
      <c r="S48" s="116">
        <f>SUMIFS(S$115:S$129,$B$115:$B$129,$B48)</f>
        <v>36211</v>
      </c>
      <c r="T48" s="116">
        <f>SUMIFS(T$115:T$129,$B$115:$B$129,$B48)</f>
        <v>35062</v>
      </c>
      <c r="U48" s="116">
        <f>SUMIFS(U$115:U$129,$B$115:$B$129,$B48)</f>
        <v>38525</v>
      </c>
      <c r="V48" s="116">
        <f>SUMIFS(V$115:V$129,$B$115:$B$129,$B48)</f>
        <v>38301</v>
      </c>
      <c r="W48" s="116">
        <f>SUMIFS(W$115:W$129,$B$115:$B$129,$B48)</f>
        <v>38509</v>
      </c>
      <c r="X48" s="116">
        <f>SUMIFS(X$115:X$129,$B$115:$B$129,$B48)</f>
        <v>38141</v>
      </c>
      <c r="Y48" s="116">
        <f>SUMIFS(Y$115:Y$129,$B$115:$B$129,$B48)</f>
        <v>35092</v>
      </c>
      <c r="Z48" s="116">
        <f>SUMIFS(Z$115:Z$129,$B$115:$B$129,$B48)</f>
        <v>40799</v>
      </c>
      <c r="AA48" s="116">
        <f>SUMIFS(AA$115:AA$129,$B$115:$B$129,$B48)</f>
        <v>38275</v>
      </c>
      <c r="AB48" s="116">
        <f>SUMIFS(AB$115:AB$129,$B$115:$B$129,$B48)</f>
        <v>38481</v>
      </c>
      <c r="AD48" s="148">
        <f>SUM(AD54,AD61,AD68,AD75,AD82,AD89,AD96,AD103)</f>
        <v>38626.692618156856</v>
      </c>
      <c r="AE48" s="148">
        <f t="shared" ref="AE48:AG48" si="7">SUM(AE54,AE61,AE68,AE75,AE82,AE89,AE96,AE103)</f>
        <v>38824.990605244398</v>
      </c>
      <c r="AF48" s="148">
        <f t="shared" si="7"/>
        <v>38490.938779943244</v>
      </c>
      <c r="AG48" s="148">
        <f t="shared" si="7"/>
        <v>38016.957715722005</v>
      </c>
    </row>
    <row r="49" spans="1:37">
      <c r="A49" s="145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45"/>
      <c r="B50" s="108" t="str">
        <f t="shared" ref="B50:B51" si="8">B49</f>
        <v>Finland</v>
      </c>
      <c r="C50" s="109" t="s">
        <v>268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45"/>
      <c r="B51" s="108" t="str">
        <f t="shared" si="8"/>
        <v>Finland</v>
      </c>
      <c r="C51" s="109" t="s">
        <v>269</v>
      </c>
      <c r="D51" s="109" t="s">
        <v>270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298</v>
      </c>
      <c r="B54" s="108" t="s">
        <v>91</v>
      </c>
      <c r="C54" s="109" t="s">
        <v>276</v>
      </c>
      <c r="D54" s="109" t="s">
        <v>271</v>
      </c>
      <c r="J54" s="116">
        <f>SUMIFS(J$115:J$129,$B$115:$B$129,$B54)</f>
        <v>7072.8</v>
      </c>
      <c r="K54" s="116">
        <f>SUMIFS(K$115:K$129,$B$115:$B$129,$B54)</f>
        <v>7183.5</v>
      </c>
      <c r="L54" s="116">
        <f>SUMIFS(L$115:L$129,$B$115:$B$129,$B54)</f>
        <v>6863.9</v>
      </c>
      <c r="M54" s="116">
        <f>SUMIFS(M$115:M$129,$B$115:$B$129,$B54)</f>
        <v>6532.9</v>
      </c>
      <c r="N54" s="116">
        <f>SUMIFS(N$115:N$129,$B$115:$B$129,$B54)</f>
        <v>7183.5</v>
      </c>
      <c r="O54" s="116">
        <f>SUMIFS(O$115:O$129,$B$115:$B$129,$B54)</f>
        <v>7770.9</v>
      </c>
      <c r="P54" s="116">
        <f>SUMIFS(P$115:P$129,$B$115:$B$129,$B54)</f>
        <v>6881.8</v>
      </c>
      <c r="Q54" s="116">
        <f>SUMIFS(Q$115:Q$129,$B$115:$B$129,$B54)</f>
        <v>7302.2</v>
      </c>
      <c r="R54" s="116">
        <f>SUMIFS(R$115:R$129,$B$115:$B$129,$B54)</f>
        <v>6958.2</v>
      </c>
      <c r="S54" s="116">
        <f>SUMIFS(S$115:S$129,$B$115:$B$129,$B54)</f>
        <v>6882.9</v>
      </c>
      <c r="T54" s="116">
        <f>SUMIFS(T$115:T$129,$B$115:$B$129,$B54)</f>
        <v>6440.5</v>
      </c>
      <c r="U54" s="116">
        <f>SUMIFS(U$115:U$129,$B$115:$B$129,$B54)</f>
        <v>7099.5</v>
      </c>
      <c r="V54" s="116">
        <f>SUMIFS(V$115:V$129,$B$115:$B$129,$B54)</f>
        <v>7100.6</v>
      </c>
      <c r="W54" s="116">
        <f>SUMIFS(W$115:W$129,$B$115:$B$129,$B54)</f>
        <v>7196.5</v>
      </c>
      <c r="X54" s="116">
        <f>SUMIFS(X$115:X$129,$B$115:$B$129,$B54)</f>
        <v>7037.8</v>
      </c>
      <c r="Y54" s="116">
        <f>SUMIFS(Y$115:Y$129,$B$115:$B$129,$B54)</f>
        <v>6418.2</v>
      </c>
      <c r="Z54" s="116">
        <f>SUMIFS(Z$115:Z$129,$B$115:$B$129,$B54)</f>
        <v>7495.8</v>
      </c>
      <c r="AA54" s="116">
        <f>SUMIFS(AA$115:AA$129,$B$115:$B$129,$B54)</f>
        <v>6895.2</v>
      </c>
      <c r="AB54" s="116">
        <f>SUMIFS(AB$115:AB$129,$B$115:$B$129,$B54)</f>
        <v>6672.2</v>
      </c>
      <c r="AC54" s="110"/>
      <c r="AD54" s="148">
        <f>AD56*AD58*1000 / AVERAGE($E55:$AB55)*AD55</f>
        <v>6894.0564264295008</v>
      </c>
      <c r="AE54" s="148">
        <f t="shared" ref="AE54:AG54" si="9">AE56*AE58*1000 / AVERAGE($E55:$AB55)*AE55</f>
        <v>6748.807548879965</v>
      </c>
      <c r="AF54" s="148">
        <f t="shared" si="9"/>
        <v>6546.6201846226732</v>
      </c>
      <c r="AG54" s="148">
        <f t="shared" si="9"/>
        <v>6342.2362385433444</v>
      </c>
    </row>
    <row r="55" spans="1:37">
      <c r="A55" s="108" t="str">
        <f t="shared" ref="A55:A58" si="10">A54</f>
        <v>_HKI</v>
      </c>
      <c r="B55" s="108" t="str">
        <f t="shared" ref="B55:B58" si="11">B54</f>
        <v>Helsinki</v>
      </c>
      <c r="C55" s="109" t="s">
        <v>268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:A58" si="12">A55</f>
        <v>_HKI</v>
      </c>
      <c r="B56" s="108" t="str">
        <f t="shared" ref="B56:B58" si="13">B55</f>
        <v>Helsinki</v>
      </c>
      <c r="C56" s="109" t="s">
        <v>269</v>
      </c>
      <c r="D56" s="109" t="s">
        <v>270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4">A56</f>
        <v>_HKI</v>
      </c>
      <c r="B57" s="108" t="str">
        <f t="shared" ref="B57:B58" si="15">B56</f>
        <v>Helsinki</v>
      </c>
      <c r="C57" s="59" t="s">
        <v>164</v>
      </c>
      <c r="J57" s="112">
        <f>J54/J55*AVERAGE($E55:$AB55)</f>
        <v>7035.6163211719177</v>
      </c>
      <c r="K57" s="112">
        <f>K54/K55*AVERAGE($E55:$AB55)</f>
        <v>7034.9025425170057</v>
      </c>
      <c r="L57" s="112">
        <f>L54/L55*AVERAGE($E55:$AB55)</f>
        <v>7040.3081116288568</v>
      </c>
      <c r="M57" s="112">
        <f>M54/M55*AVERAGE($E55:$AB55)</f>
        <v>7247.7715776561845</v>
      </c>
      <c r="N57" s="112">
        <f>N54/N55*AVERAGE($E55:$AB55)</f>
        <v>6918.1875418116133</v>
      </c>
      <c r="O57" s="112">
        <f>O54/O55*AVERAGE($E55:$AB55)</f>
        <v>6391.0665462180068</v>
      </c>
      <c r="P57" s="112">
        <f>P54/P55*AVERAGE($E55:$AB55)</f>
        <v>7090.5968591945793</v>
      </c>
      <c r="Q57" s="112">
        <f>Q54/Q55*AVERAGE($E55:$AB55)</f>
        <v>6921.3762630585543</v>
      </c>
      <c r="R57" s="112">
        <f>R54/R55*AVERAGE($E55:$AB55)</f>
        <v>6971.7196095489971</v>
      </c>
      <c r="S57" s="112">
        <f>S54/S55*AVERAGE($E55:$AB55)</f>
        <v>7151.1009544601611</v>
      </c>
      <c r="T57" s="112">
        <f>T54/T55*AVERAGE($E55:$AB55)</f>
        <v>7434.004272904639</v>
      </c>
      <c r="U57" s="112">
        <f>U54/U55*AVERAGE($E55:$AB55)</f>
        <v>7119.240065129562</v>
      </c>
      <c r="V57" s="112">
        <f>V54/V55*AVERAGE($E55:$AB55)</f>
        <v>7200.5949481074476</v>
      </c>
      <c r="W57" s="112">
        <f>W54/W55*AVERAGE($E55:$AB55)</f>
        <v>7291.6817491319434</v>
      </c>
      <c r="X57" s="112">
        <f>X54/X55*AVERAGE($E55:$AB55)</f>
        <v>7408.2759810373409</v>
      </c>
      <c r="Y57" s="112">
        <f>Y54/Y55*AVERAGE($E55:$AB55)</f>
        <v>7948.7157906056427</v>
      </c>
      <c r="Z57" s="112">
        <f>Z54/Z55*AVERAGE($E55:$AB55)</f>
        <v>7041.8240766118506</v>
      </c>
      <c r="AA57" s="112">
        <f>AA54/AA55*AVERAGE($E55:$AB55)</f>
        <v>7008.0997317142046</v>
      </c>
      <c r="AB57" s="112">
        <f>AB54/AB55*AVERAGE($E55:$AB55)</f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4"/>
        <v>_HKI</v>
      </c>
      <c r="B58" s="108" t="str">
        <f t="shared" si="15"/>
        <v>Helsinki</v>
      </c>
      <c r="C58" s="59" t="s">
        <v>306</v>
      </c>
      <c r="D58" s="147"/>
      <c r="J58" s="112">
        <f>J57/J56/1000</f>
        <v>12.543329656843703</v>
      </c>
      <c r="K58" s="112">
        <f t="shared" ref="K58" si="16">K57/K56/1000</f>
        <v>12.461719834190411</v>
      </c>
      <c r="L58" s="112">
        <f t="shared" ref="L58" si="17">L57/L56/1000</f>
        <v>12.383331975967637</v>
      </c>
      <c r="M58" s="112">
        <f t="shared" ref="M58" si="18">M57/M56/1000</f>
        <v>12.569145620874638</v>
      </c>
      <c r="N58" s="112">
        <f t="shared" ref="N58" si="19">N57/N56/1000</f>
        <v>11.859411231356155</v>
      </c>
      <c r="O58" s="112">
        <f t="shared" ref="O58" si="20">O57/O56/1000</f>
        <v>10.859022012131542</v>
      </c>
      <c r="P58" s="112">
        <f t="shared" ref="P58" si="21">P57/P56/1000</f>
        <v>11.909283519870501</v>
      </c>
      <c r="Q58" s="112">
        <f t="shared" ref="Q58" si="22">Q57/Q56/1000</f>
        <v>11.459839367414425</v>
      </c>
      <c r="R58" s="112">
        <f t="shared" ref="R58" si="23">R57/R56/1000</f>
        <v>11.379352482843773</v>
      </c>
      <c r="S58" s="112">
        <f t="shared" ref="S58" si="24">S57/S56/1000</f>
        <v>11.520747773873937</v>
      </c>
      <c r="T58" s="112">
        <f t="shared" ref="T58" si="25">T57/T56/1000</f>
        <v>11.833666990717468</v>
      </c>
      <c r="U58" s="112">
        <f t="shared" ref="U58" si="26">U57/U56/1000</f>
        <v>11.208206897135717</v>
      </c>
      <c r="V58" s="112">
        <f t="shared" ref="V58" si="27">V57/V56/1000</f>
        <v>11.193701805935046</v>
      </c>
      <c r="W58" s="112">
        <f t="shared" ref="W58" si="28">W57/W56/1000</f>
        <v>11.251866004258897</v>
      </c>
      <c r="X58" s="112">
        <f t="shared" ref="X58" si="29">X57/X56/1000</f>
        <v>11.330497726547737</v>
      </c>
      <c r="Y58" s="112">
        <f t="shared" ref="Y58" si="30">Y57/Y56/1000</f>
        <v>12.099975325162339</v>
      </c>
      <c r="Z58" s="112">
        <f t="shared" ref="Z58" si="31">Z57/Z56/1000</f>
        <v>10.694432706481747</v>
      </c>
      <c r="AA58" s="112">
        <f t="shared" ref="AA58" si="32">AA57/AA56/1000</f>
        <v>10.55392202093015</v>
      </c>
      <c r="AB58" s="112">
        <f t="shared" ref="AB58" si="33">AB57/AB56/1000</f>
        <v>10.192197927925461</v>
      </c>
      <c r="AD58" s="149" cm="1">
        <f t="array" ref="AD58">(TREND($J58:$AB58,$J$47:$AB$47,AD$47) - TREND($J58:$AB58,$J$47:$AB$47,AB$47)) + AVERAGE($Y58:$AB58)</f>
        <v>10.69450472545107</v>
      </c>
      <c r="AE58" s="149" cm="1">
        <f t="array" ref="AE58">(TREND($J58:$AB58,$J$47:$AB$47,AE$47) - TREND($J58:$AB58,$J$47:$AB$47,AD$47))/2 +AD58</f>
        <v>10.456220638358774</v>
      </c>
      <c r="AF58" s="149" cm="1">
        <f t="array" ref="AF58">(TREND($J58:$AB58,$J$47:$AB$47,AF$47) - TREND($J58:$AB58,$J$47:$AB$47,AE$47))/2 +AE58</f>
        <v>10.217936551266478</v>
      </c>
      <c r="AG58" s="149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299</v>
      </c>
      <c r="B61" s="108" t="s">
        <v>92</v>
      </c>
      <c r="C61" s="109" t="s">
        <v>276</v>
      </c>
      <c r="D61" s="109" t="s">
        <v>271</v>
      </c>
      <c r="J61" s="116">
        <f>SUMIFS(J$115:J$129,$B$115:$B$129,$B61)</f>
        <v>2107.6</v>
      </c>
      <c r="K61" s="116">
        <f>SUMIFS(K$115:K$129,$B$115:$B$129,$B61)</f>
        <v>2191.5</v>
      </c>
      <c r="L61" s="116">
        <f>SUMIFS(L$115:L$129,$B$115:$B$129,$B61)</f>
        <v>2103.5</v>
      </c>
      <c r="M61" s="116">
        <f>SUMIFS(M$115:M$129,$B$115:$B$129,$B61)</f>
        <v>2125.6999999999998</v>
      </c>
      <c r="N61" s="116">
        <f>SUMIFS(N$115:N$129,$B$115:$B$129,$B61)</f>
        <v>2363.3000000000002</v>
      </c>
      <c r="O61" s="116">
        <f>SUMIFS(O$115:O$129,$B$115:$B$129,$B61)</f>
        <v>2504.4</v>
      </c>
      <c r="P61" s="116">
        <f>SUMIFS(P$115:P$129,$B$115:$B$129,$B61)</f>
        <v>2187.6</v>
      </c>
      <c r="Q61" s="116">
        <f>SUMIFS(Q$115:Q$129,$B$115:$B$129,$B61)</f>
        <v>2390.5</v>
      </c>
      <c r="R61" s="116">
        <f>SUMIFS(R$115:R$129,$B$115:$B$129,$B61)</f>
        <v>2288.1999999999998</v>
      </c>
      <c r="S61" s="116">
        <f>SUMIFS(S$115:S$129,$B$115:$B$129,$B61)</f>
        <v>2280.1</v>
      </c>
      <c r="T61" s="116">
        <f>SUMIFS(T$115:T$129,$B$115:$B$129,$B61)</f>
        <v>2146.1</v>
      </c>
      <c r="U61" s="116">
        <f>SUMIFS(U$115:U$129,$B$115:$B$129,$B61)</f>
        <v>2413.6999999999998</v>
      </c>
      <c r="V61" s="116">
        <f>SUMIFS(V$115:V$129,$B$115:$B$129,$B61)</f>
        <v>2389.8000000000002</v>
      </c>
      <c r="W61" s="116">
        <f>SUMIFS(W$115:W$129,$B$115:$B$129,$B61)</f>
        <v>2380.6999999999998</v>
      </c>
      <c r="X61" s="116">
        <f>SUMIFS(X$115:X$129,$B$115:$B$129,$B61)</f>
        <v>2370.9</v>
      </c>
      <c r="Y61" s="116">
        <f>SUMIFS(Y$115:Y$129,$B$115:$B$129,$B61)</f>
        <v>2152.4</v>
      </c>
      <c r="Z61" s="116">
        <f>SUMIFS(Z$115:Z$129,$B$115:$B$129,$B61)</f>
        <v>2492.4</v>
      </c>
      <c r="AA61" s="116">
        <f>SUMIFS(AA$115:AA$129,$B$115:$B$129,$B61)</f>
        <v>2344.4</v>
      </c>
      <c r="AB61" s="116">
        <f>SUMIFS(AB$115:AB$129,$B$115:$B$129,$B61)</f>
        <v>2151</v>
      </c>
      <c r="AC61" s="110"/>
      <c r="AD61" s="148">
        <f>AD63*AD65*1000 / AVERAGE($E62:$AB62)*AD62</f>
        <v>2311.6653064160796</v>
      </c>
      <c r="AE61" s="148">
        <f t="shared" ref="AE61:AG61" si="34">AE63*AE65*1000 / AVERAGE($E62:$AB62)*AE62</f>
        <v>2288.9008612304806</v>
      </c>
      <c r="AF61" s="148">
        <f t="shared" si="34"/>
        <v>2234.2092575747033</v>
      </c>
      <c r="AG61" s="148">
        <f t="shared" si="34"/>
        <v>2176.9856112614489</v>
      </c>
    </row>
    <row r="62" spans="1:37">
      <c r="A62" s="108" t="str">
        <f t="shared" ref="A62:A65" si="35">A61</f>
        <v>_ESP</v>
      </c>
      <c r="B62" s="108" t="str">
        <f t="shared" ref="B62:B65" si="36">B61</f>
        <v>Espoo</v>
      </c>
      <c r="C62" s="109" t="s">
        <v>268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5"/>
        <v>_ESP</v>
      </c>
      <c r="B63" s="108" t="str">
        <f t="shared" si="36"/>
        <v>Espoo</v>
      </c>
      <c r="C63" s="109" t="s">
        <v>269</v>
      </c>
      <c r="D63" s="109" t="s">
        <v>270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5"/>
        <v>_ESP</v>
      </c>
      <c r="B64" s="108" t="str">
        <f t="shared" si="36"/>
        <v>Espoo</v>
      </c>
      <c r="C64" s="59" t="s">
        <v>164</v>
      </c>
      <c r="J64" s="112">
        <f>J61/J62*AVERAGE($E62:$AB62)</f>
        <v>2096.5197599963144</v>
      </c>
      <c r="K64" s="112">
        <f>K61/K62*AVERAGE($E62:$AB62)</f>
        <v>2146.1667602040816</v>
      </c>
      <c r="L64" s="112">
        <f>L61/L62*AVERAGE($E62:$AB62)</f>
        <v>2157.5617524747299</v>
      </c>
      <c r="M64" s="112">
        <f>M61/M62*AVERAGE($E62:$AB62)</f>
        <v>2358.3076493783392</v>
      </c>
      <c r="N64" s="112">
        <f>N61/N62*AVERAGE($E62:$AB62)</f>
        <v>2276.0148420078494</v>
      </c>
      <c r="O64" s="112">
        <f>O61/O62*AVERAGE($E62:$AB62)</f>
        <v>2059.7082781078611</v>
      </c>
      <c r="P64" s="112">
        <f>P61/P62*AVERAGE($E62:$AB62)</f>
        <v>2253.9727526481529</v>
      </c>
      <c r="Q64" s="112">
        <f>Q61/Q62*AVERAGE($E62:$AB62)</f>
        <v>2265.8308395882714</v>
      </c>
      <c r="R64" s="112">
        <f>R61/R62*AVERAGE($E62:$AB62)</f>
        <v>2292.6459156922788</v>
      </c>
      <c r="S64" s="112">
        <f>S61/S62*AVERAGE($E62:$AB62)</f>
        <v>2368.9469970891068</v>
      </c>
      <c r="T64" s="112">
        <f>T61/T62*AVERAGE($E62:$AB62)</f>
        <v>2477.1549677945259</v>
      </c>
      <c r="U64" s="112">
        <f>U61/U62*AVERAGE($E62:$AB62)</f>
        <v>2420.4112606807835</v>
      </c>
      <c r="V64" s="112">
        <f>V61/V62*AVERAGE($E62:$AB62)</f>
        <v>2423.4546104536489</v>
      </c>
      <c r="W64" s="112">
        <f>W61/W62*AVERAGE($E62:$AB62)</f>
        <v>2412.1874161270644</v>
      </c>
      <c r="X64" s="112">
        <f>X61/X62*AVERAGE($E62:$AB62)</f>
        <v>2495.7062609681193</v>
      </c>
      <c r="Y64" s="112">
        <f>Y61/Y62*AVERAGE($E62:$AB62)</f>
        <v>2665.671974650149</v>
      </c>
      <c r="Z64" s="112">
        <f>Z61/Z62*AVERAGE($E62:$AB62)</f>
        <v>2341.4501892456278</v>
      </c>
      <c r="AA64" s="112">
        <f>AA61/AA62*AVERAGE($E62:$AB62)</f>
        <v>2382.7864327402808</v>
      </c>
      <c r="AB64" s="112">
        <f>AB61/AB62*AVERAGE($E62:$AB62)</f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5"/>
        <v>_ESP</v>
      </c>
      <c r="B65" s="108" t="str">
        <f t="shared" si="36"/>
        <v>Espoo</v>
      </c>
      <c r="C65" s="59" t="s">
        <v>306</v>
      </c>
      <c r="D65" s="147"/>
      <c r="J65" s="112">
        <f>J64/J63/1000</f>
        <v>9.048267444654881</v>
      </c>
      <c r="K65" s="112">
        <f t="shared" ref="K65:AB65" si="37">K64/K63/1000</f>
        <v>9.131886188793592</v>
      </c>
      <c r="L65" s="112">
        <f t="shared" si="37"/>
        <v>9.0635956448715174</v>
      </c>
      <c r="M65" s="112">
        <f t="shared" si="37"/>
        <v>9.7626214450700193</v>
      </c>
      <c r="N65" s="112">
        <f t="shared" si="37"/>
        <v>9.3153310768544575</v>
      </c>
      <c r="O65" s="112">
        <f t="shared" si="37"/>
        <v>8.3062801068994681</v>
      </c>
      <c r="P65" s="112">
        <f t="shared" si="37"/>
        <v>8.9287818152034859</v>
      </c>
      <c r="Q65" s="112">
        <f t="shared" si="37"/>
        <v>8.8225042814856529</v>
      </c>
      <c r="R65" s="112">
        <f t="shared" si="37"/>
        <v>8.7924047496760487</v>
      </c>
      <c r="S65" s="112">
        <f t="shared" si="37"/>
        <v>8.9211427041537785</v>
      </c>
      <c r="T65" s="112">
        <f t="shared" si="37"/>
        <v>9.1813810416324788</v>
      </c>
      <c r="U65" s="112">
        <f t="shared" si="37"/>
        <v>8.8148620296259548</v>
      </c>
      <c r="V65" s="112">
        <f t="shared" si="37"/>
        <v>8.6848475883862353</v>
      </c>
      <c r="W65" s="112">
        <f t="shared" si="37"/>
        <v>8.5046377564134676</v>
      </c>
      <c r="X65" s="112">
        <f t="shared" si="37"/>
        <v>8.6138737690068332</v>
      </c>
      <c r="Y65" s="112">
        <f t="shared" si="37"/>
        <v>9.1041953259270922</v>
      </c>
      <c r="Z65" s="112">
        <f t="shared" si="37"/>
        <v>7.8801683738056747</v>
      </c>
      <c r="AA65" s="112">
        <f t="shared" si="37"/>
        <v>7.8054024670960542</v>
      </c>
      <c r="AB65" s="112">
        <f t="shared" si="37"/>
        <v>7.0576207310333814</v>
      </c>
      <c r="AD65" s="149" cm="1">
        <f t="array" ref="AD65">(TREND($J65:$AB65,$J$47:$AB$47,AD$47) - TREND($J65:$AB65,$J$47:$AB$47,AB$47)) + AVERAGE($Y65:$AB65)</f>
        <v>7.8080424976519174</v>
      </c>
      <c r="AE65" s="149" cm="1">
        <f t="array" ref="AE65">(TREND($J65:$AB65,$J$47:$AB$47,AE$47) - TREND($J65:$AB65,$J$47:$AB$47,AD$47))/2 +AD65</f>
        <v>7.615787214134861</v>
      </c>
      <c r="AF65" s="149" cm="1">
        <f t="array" ref="AF65">(TREND($J65:$AB65,$J$47:$AB$47,AF$47) - TREND($J65:$AB65,$J$47:$AB$47,AE$47))/2 +AE65</f>
        <v>7.4235319306178047</v>
      </c>
      <c r="AG65" s="149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300</v>
      </c>
      <c r="B68" s="108" t="s">
        <v>93</v>
      </c>
      <c r="C68" s="109" t="s">
        <v>276</v>
      </c>
      <c r="D68" s="109" t="s">
        <v>271</v>
      </c>
      <c r="J68" s="116">
        <f>SUMIFS(J$115:J$129,$B$115:$B$129,$B68)</f>
        <v>1838.7</v>
      </c>
      <c r="K68" s="116">
        <f>SUMIFS(K$115:K$129,$B$115:$B$129,$B68)</f>
        <v>1859.5</v>
      </c>
      <c r="L68" s="116">
        <f>SUMIFS(L$115:L$129,$B$115:$B$129,$B68)</f>
        <v>1818</v>
      </c>
      <c r="M68" s="116">
        <f>SUMIFS(M$115:M$129,$B$115:$B$129,$B68)</f>
        <v>1764.7</v>
      </c>
      <c r="N68" s="116">
        <f>SUMIFS(N$115:N$129,$B$115:$B$129,$B68)</f>
        <v>1987.2</v>
      </c>
      <c r="O68" s="116">
        <f>SUMIFS(O$115:O$129,$B$115:$B$129,$B68)</f>
        <v>2174.4</v>
      </c>
      <c r="P68" s="116">
        <f>SUMIFS(P$115:P$129,$B$115:$B$129,$B68)</f>
        <v>1868.5</v>
      </c>
      <c r="Q68" s="116">
        <f>SUMIFS(Q$115:Q$129,$B$115:$B$129,$B68)</f>
        <v>2015.5</v>
      </c>
      <c r="R68" s="116">
        <f>SUMIFS(R$115:R$129,$B$115:$B$129,$B68)</f>
        <v>1887.6</v>
      </c>
      <c r="S68" s="116">
        <f>SUMIFS(S$115:S$129,$B$115:$B$129,$B68)</f>
        <v>1803.8</v>
      </c>
      <c r="T68" s="116">
        <f>SUMIFS(T$115:T$129,$B$115:$B$129,$B68)</f>
        <v>1727.1</v>
      </c>
      <c r="U68" s="116">
        <f>SUMIFS(U$115:U$129,$B$115:$B$129,$B68)</f>
        <v>1889.1</v>
      </c>
      <c r="V68" s="116">
        <f>SUMIFS(V$115:V$129,$B$115:$B$129,$B68)</f>
        <v>1906.5</v>
      </c>
      <c r="W68" s="116">
        <f>SUMIFS(W$115:W$129,$B$115:$B$129,$B68)</f>
        <v>1929.6</v>
      </c>
      <c r="X68" s="116">
        <f>SUMIFS(X$115:X$129,$B$115:$B$129,$B68)</f>
        <v>1864.7</v>
      </c>
      <c r="Y68" s="116">
        <f>SUMIFS(Y$115:Y$129,$B$115:$B$129,$B68)</f>
        <v>1734.6</v>
      </c>
      <c r="Z68" s="116">
        <f>SUMIFS(Z$115:Z$129,$B$115:$B$129,$B68)</f>
        <v>2112.6</v>
      </c>
      <c r="AA68" s="116">
        <f>SUMIFS(AA$115:AA$129,$B$115:$B$129,$B68)</f>
        <v>1968.4999999999998</v>
      </c>
      <c r="AB68" s="116">
        <f>SUMIFS(AB$115:AB$129,$B$115:$B$129,$B68)</f>
        <v>1992.8</v>
      </c>
      <c r="AC68" s="110"/>
      <c r="AD68" s="148">
        <f>AD70*AD72*1000 / AVERAGE($E69:$AB69)*AD69</f>
        <v>1953.4342636259119</v>
      </c>
      <c r="AE68" s="148">
        <f t="shared" ref="AE68:AG68" si="38">AE70*AE72*1000 / AVERAGE($E69:$AB69)*AE69</f>
        <v>1935.6427810578116</v>
      </c>
      <c r="AF68" s="148">
        <f t="shared" si="38"/>
        <v>1891.3769365150044</v>
      </c>
      <c r="AG68" s="148">
        <f t="shared" si="38"/>
        <v>1844.7875411775885</v>
      </c>
    </row>
    <row r="69" spans="1:50">
      <c r="A69" s="108" t="str">
        <f t="shared" ref="A69:A72" si="39">A68</f>
        <v>_VAN</v>
      </c>
      <c r="B69" s="108" t="str">
        <f t="shared" ref="B69:B72" si="40">B68</f>
        <v>Vantaa</v>
      </c>
      <c r="C69" s="109" t="s">
        <v>268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39"/>
        <v>_VAN</v>
      </c>
      <c r="B70" s="108" t="str">
        <f t="shared" si="40"/>
        <v>Vantaa</v>
      </c>
      <c r="C70" s="109" t="s">
        <v>269</v>
      </c>
      <c r="D70" s="109" t="s">
        <v>270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39"/>
        <v>_VAN</v>
      </c>
      <c r="B71" s="108" t="str">
        <f t="shared" si="40"/>
        <v>Vantaa</v>
      </c>
      <c r="C71" s="59" t="s">
        <v>164</v>
      </c>
      <c r="J71" s="112">
        <f>J68/J69*AVERAGE($E69:$AB69)</f>
        <v>1812.0072792408987</v>
      </c>
      <c r="K71" s="112">
        <f>K68/K69*AVERAGE($E69:$AB69)</f>
        <v>1826.3749646165725</v>
      </c>
      <c r="L71" s="112">
        <f>L68/L69*AVERAGE($E69:$AB69)</f>
        <v>1863.7417608981764</v>
      </c>
      <c r="M71" s="112">
        <f>M68/M69*AVERAGE($E69:$AB69)</f>
        <v>1957.9833844476743</v>
      </c>
      <c r="N71" s="112">
        <f>N68/N69*AVERAGE($E69:$AB69)</f>
        <v>1919.204271255061</v>
      </c>
      <c r="O71" s="112">
        <f>O68/O69*AVERAGE($E69:$AB69)</f>
        <v>1791.7088860103629</v>
      </c>
      <c r="P71" s="112">
        <f>P68/P69*AVERAGE($E69:$AB69)</f>
        <v>1951.2022127222983</v>
      </c>
      <c r="Q71" s="112">
        <f>Q68/Q69*AVERAGE($E69:$AB69)</f>
        <v>1895.2229644000986</v>
      </c>
      <c r="R71" s="112">
        <f>R68/R69*AVERAGE($E69:$AB69)</f>
        <v>1896.9311453396524</v>
      </c>
      <c r="S71" s="112">
        <f>S68/S69*AVERAGE($E69:$AB69)</f>
        <v>1871.8593651441001</v>
      </c>
      <c r="T71" s="112">
        <f>T68/T69*AVERAGE($E69:$AB69)</f>
        <v>2020.2121061906221</v>
      </c>
      <c r="U71" s="112">
        <f>U68/U69*AVERAGE($E69:$AB69)</f>
        <v>1888.9886435682474</v>
      </c>
      <c r="V71" s="112">
        <f>V68/V69*AVERAGE($E69:$AB69)</f>
        <v>1913.9088736191479</v>
      </c>
      <c r="W71" s="112">
        <f>W68/W69*AVERAGE($E69:$AB69)</f>
        <v>1943.7447980997622</v>
      </c>
      <c r="X71" s="112">
        <f>X68/X69*AVERAGE($E69:$AB69)</f>
        <v>1961.184993799945</v>
      </c>
      <c r="Y71" s="112">
        <f>Y68/Y69*AVERAGE($E69:$AB69)</f>
        <v>2103.1060721092754</v>
      </c>
      <c r="Z71" s="112">
        <f>Z68/Z69*AVERAGE($E69:$AB69)</f>
        <v>1958.0667472073819</v>
      </c>
      <c r="AA71" s="112">
        <f>AA68/AA69*AVERAGE($E69:$AB69)</f>
        <v>1946.4563698186528</v>
      </c>
      <c r="AB71" s="112">
        <f>AB68/AB69*AVERAGE($E69:$AB69)</f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39"/>
        <v>_VAN</v>
      </c>
      <c r="B72" s="108" t="str">
        <f t="shared" si="40"/>
        <v>Vantaa</v>
      </c>
      <c r="C72" s="59" t="s">
        <v>306</v>
      </c>
      <c r="D72" s="147"/>
      <c r="J72" s="112">
        <f>J71/J70/1000</f>
        <v>9.675339619293462</v>
      </c>
      <c r="K72" s="112">
        <f t="shared" ref="K72" si="41">K71/K70/1000</f>
        <v>9.6271432052784114</v>
      </c>
      <c r="L72" s="112">
        <f t="shared" ref="L72" si="42">L71/L70/1000</f>
        <v>9.6806690191156139</v>
      </c>
      <c r="M72" s="112">
        <f t="shared" ref="M72" si="43">M71/M70/1000</f>
        <v>10.020539642101333</v>
      </c>
      <c r="N72" s="112">
        <f t="shared" ref="N72" si="44">N71/N70/1000</f>
        <v>9.7108030483062855</v>
      </c>
      <c r="O72" s="112">
        <f t="shared" ref="O72" si="45">O71/O70/1000</f>
        <v>8.9560815076372151</v>
      </c>
      <c r="P72" s="112">
        <f t="shared" ref="P72" si="46">P71/P70/1000</f>
        <v>9.6117862115078161</v>
      </c>
      <c r="Q72" s="112">
        <f t="shared" ref="Q72" si="47">Q71/Q70/1000</f>
        <v>9.2309410282891324</v>
      </c>
      <c r="R72" s="112">
        <f t="shared" ref="R72" si="48">R71/R70/1000</f>
        <v>9.1155664414826294</v>
      </c>
      <c r="S72" s="112">
        <f t="shared" ref="S72" si="49">S71/S70/1000</f>
        <v>8.8796618887971235</v>
      </c>
      <c r="T72" s="112">
        <f t="shared" ref="T72" si="50">T71/T70/1000</f>
        <v>9.413630186578235</v>
      </c>
      <c r="U72" s="112">
        <f t="shared" ref="U72" si="51">U71/U70/1000</f>
        <v>8.6121091978619937</v>
      </c>
      <c r="V72" s="112">
        <f t="shared" ref="V72" si="52">V71/V70/1000</f>
        <v>8.5815119856302058</v>
      </c>
      <c r="W72" s="112">
        <f t="shared" ref="W72" si="53">W71/W70/1000</f>
        <v>8.5189940573957639</v>
      </c>
      <c r="X72" s="112">
        <f t="shared" ref="X72" si="54">X71/X70/1000</f>
        <v>8.3891989896265429</v>
      </c>
      <c r="Y72" s="112">
        <f t="shared" ref="Y72" si="55">Y71/Y70/1000</f>
        <v>8.8652244947299277</v>
      </c>
      <c r="Z72" s="112">
        <f t="shared" ref="Z72" si="56">Z71/Z70/1000</f>
        <v>8.1856924458725207</v>
      </c>
      <c r="AA72" s="112">
        <f t="shared" ref="AA72" si="57">AA71/AA70/1000</f>
        <v>8.0160793423029197</v>
      </c>
      <c r="AB72" s="112">
        <f t="shared" ref="AB72" si="58">AB71/AB70/1000</f>
        <v>8.1643219169704917</v>
      </c>
      <c r="AD72" s="149" cm="1">
        <f t="array" ref="AD72">(TREND($J72:$AB72,$J$47:$AB$47,AD$47) - TREND($J72:$AB72,$J$47:$AB$47,AB$47)) + AVERAGE($Y72:$AB72)</f>
        <v>8.1103867787079125</v>
      </c>
      <c r="AE72" s="149" cm="1">
        <f t="array" ref="AE72">(TREND($J72:$AB72,$J$47:$AB$47,AE$47) - TREND($J72:$AB72,$J$47:$AB$47,AD$47))/2 +AD72</f>
        <v>7.8635833146316187</v>
      </c>
      <c r="AF72" s="149" cm="1">
        <f t="array" ref="AF72">(TREND($J72:$AB72,$J$47:$AB$47,AF$47) - TREND($J72:$AB72,$J$47:$AB$47,AE$47))/2 +AE72</f>
        <v>7.6167798505553108</v>
      </c>
      <c r="AG72" s="149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301</v>
      </c>
      <c r="B75" s="108" t="s">
        <v>94</v>
      </c>
      <c r="C75" s="109" t="s">
        <v>276</v>
      </c>
      <c r="D75" s="109" t="s">
        <v>271</v>
      </c>
      <c r="J75" s="116">
        <f>SUMIFS(J$115:J$129,$B$115:$B$129,$B75)</f>
        <v>1726.1</v>
      </c>
      <c r="K75" s="116">
        <f>SUMIFS(K$115:K$129,$B$115:$B$129,$B75)</f>
        <v>1740</v>
      </c>
      <c r="L75" s="116">
        <f>SUMIFS(L$115:L$129,$B$115:$B$129,$B75)</f>
        <v>1744</v>
      </c>
      <c r="M75" s="116">
        <f>SUMIFS(M$115:M$129,$B$115:$B$129,$B75)</f>
        <v>1683.5</v>
      </c>
      <c r="N75" s="116">
        <f>SUMIFS(N$115:N$129,$B$115:$B$129,$B75)</f>
        <v>1850</v>
      </c>
      <c r="O75" s="116">
        <f>SUMIFS(O$115:O$129,$B$115:$B$129,$B75)</f>
        <v>2046.7</v>
      </c>
      <c r="P75" s="116">
        <f>SUMIFS(P$115:P$129,$B$115:$B$129,$B75)</f>
        <v>1762.1</v>
      </c>
      <c r="Q75" s="116">
        <f>SUMIFS(Q$115:Q$129,$B$115:$B$129,$B75)</f>
        <v>1944.6</v>
      </c>
      <c r="R75" s="116">
        <f>SUMIFS(R$115:R$129,$B$115:$B$129,$B75)</f>
        <v>2169.4</v>
      </c>
      <c r="S75" s="116">
        <f>SUMIFS(S$115:S$129,$B$115:$B$129,$B75)</f>
        <v>2135.8000000000002</v>
      </c>
      <c r="T75" s="116">
        <f>SUMIFS(T$115:T$129,$B$115:$B$129,$B75)</f>
        <v>2008.1</v>
      </c>
      <c r="U75" s="116">
        <f>SUMIFS(U$115:U$129,$B$115:$B$129,$B75)</f>
        <v>2243</v>
      </c>
      <c r="V75" s="116">
        <f>SUMIFS(V$115:V$129,$B$115:$B$129,$B75)</f>
        <v>2164.1</v>
      </c>
      <c r="W75" s="116">
        <f>SUMIFS(W$115:W$129,$B$115:$B$129,$B75)</f>
        <v>2165.8000000000002</v>
      </c>
      <c r="X75" s="116">
        <f>SUMIFS(X$115:X$129,$B$115:$B$129,$B75)</f>
        <v>2084.8000000000002</v>
      </c>
      <c r="Y75" s="116">
        <f>SUMIFS(Y$115:Y$129,$B$115:$B$129,$B75)</f>
        <v>1884</v>
      </c>
      <c r="Z75" s="116">
        <f>SUMIFS(Z$115:Z$129,$B$115:$B$129,$B75)</f>
        <v>2196.8000000000002</v>
      </c>
      <c r="AA75" s="116">
        <f>SUMIFS(AA$115:AA$129,$B$115:$B$129,$B75)</f>
        <v>2035.3000000000002</v>
      </c>
      <c r="AB75" s="116">
        <f>SUMIFS(AB$115:AB$129,$B$115:$B$129,$B75)</f>
        <v>2038</v>
      </c>
      <c r="AC75" s="110"/>
      <c r="AD75" s="148">
        <f>AD77*AD79*1000 / AVERAGE($E76:$AB76)*AD76</f>
        <v>2061.9270698705732</v>
      </c>
      <c r="AE75" s="148">
        <f t="shared" ref="AE75:AG75" si="59">AE77*AE79*1000 / AVERAGE($E76:$AB76)*AE76</f>
        <v>2078.1426157850456</v>
      </c>
      <c r="AF75" s="148">
        <f t="shared" si="59"/>
        <v>2078.4622759415697</v>
      </c>
      <c r="AG75" s="148">
        <f t="shared" si="59"/>
        <v>2077.9235997050537</v>
      </c>
    </row>
    <row r="76" spans="1:50">
      <c r="A76" s="108" t="str">
        <f t="shared" ref="A76:A79" si="60">A75</f>
        <v>_TUR</v>
      </c>
      <c r="B76" s="108" t="str">
        <f t="shared" ref="B76:B79" si="61">B75</f>
        <v>Turku</v>
      </c>
      <c r="C76" s="109" t="s">
        <v>268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0"/>
        <v>_TUR</v>
      </c>
      <c r="B77" s="108" t="str">
        <f t="shared" si="61"/>
        <v>Turku</v>
      </c>
      <c r="C77" s="109" t="s">
        <v>269</v>
      </c>
      <c r="D77" s="109" t="s">
        <v>270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296</v>
      </c>
    </row>
    <row r="78" spans="1:50">
      <c r="A78" s="108" t="str">
        <f t="shared" si="60"/>
        <v>_TUR</v>
      </c>
      <c r="B78" s="108" t="str">
        <f t="shared" si="61"/>
        <v>Turku</v>
      </c>
      <c r="C78" s="59" t="s">
        <v>164</v>
      </c>
      <c r="J78" s="112">
        <f>J75/J76*AVERAGE($E76:$AB76)</f>
        <v>1699.2759782514513</v>
      </c>
      <c r="K78" s="112">
        <f>K75/K76*AVERAGE($E76:$AB76)</f>
        <v>1776.6937179832839</v>
      </c>
      <c r="L78" s="112">
        <f>L75/L76*AVERAGE($E76:$AB76)</f>
        <v>1778.3328038196782</v>
      </c>
      <c r="M78" s="112">
        <f>M75/M76*AVERAGE($E76:$AB76)</f>
        <v>1807.1936673280425</v>
      </c>
      <c r="N78" s="112">
        <f>N75/N76*AVERAGE($E76:$AB76)</f>
        <v>1739.411825554452</v>
      </c>
      <c r="O78" s="112">
        <f>O75/O76*AVERAGE($E76:$AB76)</f>
        <v>1664.7973263888889</v>
      </c>
      <c r="P78" s="112">
        <f>P75/P76*AVERAGE($E76:$AB76)</f>
        <v>1838.9238049967851</v>
      </c>
      <c r="Q78" s="112">
        <f>Q75/Q76*AVERAGE($E76:$AB76)</f>
        <v>1832.4512391142075</v>
      </c>
      <c r="R78" s="112">
        <f>R75/R76*AVERAGE($E76:$AB76)</f>
        <v>2179.8853374016098</v>
      </c>
      <c r="S78" s="112">
        <f>S75/S76*AVERAGE($E76:$AB76)</f>
        <v>2251.8756560876022</v>
      </c>
      <c r="T78" s="112">
        <f>T75/T76*AVERAGE($E76:$AB76)</f>
        <v>2315.8068782988225</v>
      </c>
      <c r="U78" s="112">
        <f>U75/U76*AVERAGE($E76:$AB76)</f>
        <v>2252.0485109579358</v>
      </c>
      <c r="V78" s="112">
        <f>V75/V76*AVERAGE($E76:$AB76)</f>
        <v>2200.2457955257269</v>
      </c>
      <c r="W78" s="112">
        <f>W75/W76*AVERAGE($E76:$AB76)</f>
        <v>2194.903360092766</v>
      </c>
      <c r="X78" s="112">
        <f>X75/X76*AVERAGE($E76:$AB76)</f>
        <v>2184.7231064379266</v>
      </c>
      <c r="Y78" s="112">
        <f>Y75/Y76*AVERAGE($E76:$AB76)</f>
        <v>2243.7472327044024</v>
      </c>
      <c r="Z78" s="112">
        <f>Z75/Z76*AVERAGE($E76:$AB76)</f>
        <v>2064.4559735318444</v>
      </c>
      <c r="AA78" s="112">
        <f>AA75/AA76*AVERAGE($E76:$AB76)</f>
        <v>2043.5106261046308</v>
      </c>
      <c r="AB78" s="112">
        <f>AB75/AB76*AVERAGE($E76:$AB76)</f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0"/>
        <v>_TUR</v>
      </c>
      <c r="B79" s="108" t="str">
        <f t="shared" si="61"/>
        <v>Turku</v>
      </c>
      <c r="C79" s="59" t="s">
        <v>306</v>
      </c>
      <c r="D79" s="147"/>
      <c r="J79" s="112">
        <f>J78/J77/1000</f>
        <v>9.7174782021379063</v>
      </c>
      <c r="K79" s="112">
        <f t="shared" ref="K79" si="62">K78/K77/1000</f>
        <v>10.132039862126236</v>
      </c>
      <c r="L79" s="112">
        <f t="shared" ref="L79" si="63">L78/L77/1000</f>
        <v>10.145321382310501</v>
      </c>
      <c r="M79" s="112">
        <f t="shared" ref="M79" si="64">M78/M77/1000</f>
        <v>10.292590740098886</v>
      </c>
      <c r="N79" s="112">
        <f t="shared" ref="N79" si="65">N78/N77/1000</f>
        <v>9.878138792497186</v>
      </c>
      <c r="O79" s="112">
        <f t="shared" ref="O79" si="66">O78/O77/1000</f>
        <v>9.3883430878093943</v>
      </c>
      <c r="P79" s="112">
        <f t="shared" ref="P79" si="67">P78/P77/1000</f>
        <v>10.294596680270866</v>
      </c>
      <c r="Q79" s="112">
        <f t="shared" ref="Q79" si="68">Q78/Q77/1000</f>
        <v>10.167575192754654</v>
      </c>
      <c r="R79" s="112">
        <f t="shared" ref="R79" si="69">R78/R77/1000</f>
        <v>11.97265552859094</v>
      </c>
      <c r="S79" s="112">
        <f t="shared" ref="S79" si="70">S78/S77/1000</f>
        <v>12.250172208675703</v>
      </c>
      <c r="T79" s="112">
        <f t="shared" ref="T79" si="71">T78/T77/1000</f>
        <v>12.456736010816226</v>
      </c>
      <c r="U79" s="112">
        <f t="shared" ref="U79" si="72">U78/U77/1000</f>
        <v>12.004267024999127</v>
      </c>
      <c r="V79" s="112">
        <f t="shared" ref="V79" si="73">V78/V77/1000</f>
        <v>11.600450234491282</v>
      </c>
      <c r="W79" s="112">
        <f t="shared" ref="W79" si="74">W78/W77/1000</f>
        <v>11.471760248432119</v>
      </c>
      <c r="X79" s="112">
        <f t="shared" ref="X79" si="75">X78/X77/1000</f>
        <v>11.322038051211775</v>
      </c>
      <c r="Y79" s="112">
        <f t="shared" ref="Y79" si="76">Y78/Y77/1000</f>
        <v>11.542444005660768</v>
      </c>
      <c r="Z79" s="112">
        <f t="shared" ref="Z79" si="77">Z78/Z77/1000</f>
        <v>10.579520918799838</v>
      </c>
      <c r="AA79" s="112">
        <f t="shared" ref="AA79" si="78">AA78/AA77/1000</f>
        <v>10.325975877234113</v>
      </c>
      <c r="AB79" s="112">
        <f t="shared" ref="AB79" si="79">AB78/AB77/1000</f>
        <v>10.001457877711996</v>
      </c>
      <c r="AD79" s="153" cm="1">
        <f t="array" ref="AD79">(TREND($O79:$AB79,$O$47:$AB$47,AD$47) - TREND($O79:$AB79,$O$47:$AB$47,AB$47)) + AVERAGE($Y79:$AB79)</f>
        <v>10.616799249826382</v>
      </c>
      <c r="AE79" s="154" cm="1">
        <f t="array" ref="AE79">(TREND($O79:$AB79,$O$47:$AB$47,AE$47) - TREND($O79:$AB79,$O$47:$AB$47,AD$47))/2 +AD79</f>
        <v>10.622361224794762</v>
      </c>
      <c r="AF79" s="154" cm="1">
        <f t="array" ref="AF79">(TREND($O79:$AB79,$O$47:$AB$47,AF$47) - TREND($O79:$AB79,$O$47:$AB$47,AE$47))/2 +AE79</f>
        <v>10.627923199763142</v>
      </c>
      <c r="AG79" s="154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302</v>
      </c>
      <c r="B82" s="108" t="s">
        <v>95</v>
      </c>
      <c r="C82" s="109" t="s">
        <v>276</v>
      </c>
      <c r="D82" s="110" t="s">
        <v>271</v>
      </c>
      <c r="J82" s="116">
        <f>SUMIFS(J$115:J$129,$B$115:$B$129,$B82)</f>
        <v>2103.6999999999998</v>
      </c>
      <c r="K82" s="116">
        <f>SUMIFS(K$115:K$129,$B$115:$B$129,$B82)</f>
        <v>2138.8000000000002</v>
      </c>
      <c r="L82" s="116">
        <f>SUMIFS(L$115:L$129,$B$115:$B$129,$B82)</f>
        <v>2132.4</v>
      </c>
      <c r="M82" s="116">
        <f>SUMIFS(M$115:M$129,$B$115:$B$129,$B82)</f>
        <v>2099.3000000000002</v>
      </c>
      <c r="N82" s="116">
        <f>SUMIFS(N$115:N$129,$B$115:$B$129,$B82)</f>
        <v>2241.8000000000002</v>
      </c>
      <c r="O82" s="116">
        <f>SUMIFS(O$115:O$129,$B$115:$B$129,$B82)</f>
        <v>2459.9</v>
      </c>
      <c r="P82" s="116">
        <f>SUMIFS(P$115:P$129,$B$115:$B$129,$B82)</f>
        <v>2156.4</v>
      </c>
      <c r="Q82" s="116">
        <f>SUMIFS(Q$115:Q$129,$B$115:$B$129,$B82)</f>
        <v>2355.6</v>
      </c>
      <c r="R82" s="116">
        <f>SUMIFS(R$115:R$129,$B$115:$B$129,$B82)</f>
        <v>2157.3000000000002</v>
      </c>
      <c r="S82" s="116">
        <f>SUMIFS(S$115:S$129,$B$115:$B$129,$B82)</f>
        <v>2162.5</v>
      </c>
      <c r="T82" s="116">
        <f>SUMIFS(T$115:T$129,$B$115:$B$129,$B82)</f>
        <v>2059.5</v>
      </c>
      <c r="U82" s="116">
        <f>SUMIFS(U$115:U$129,$B$115:$B$129,$B82)</f>
        <v>2249.8000000000002</v>
      </c>
      <c r="V82" s="116">
        <f>SUMIFS(V$115:V$129,$B$115:$B$129,$B82)</f>
        <v>2207.6</v>
      </c>
      <c r="W82" s="116">
        <f>SUMIFS(W$115:W$129,$B$115:$B$129,$B82)</f>
        <v>2253</v>
      </c>
      <c r="X82" s="116">
        <f>SUMIFS(X$115:X$129,$B$115:$B$129,$B82)</f>
        <v>2232.5</v>
      </c>
      <c r="Y82" s="116">
        <f>SUMIFS(Y$115:Y$129,$B$115:$B$129,$B82)</f>
        <v>2019.9</v>
      </c>
      <c r="Z82" s="116">
        <f>SUMIFS(Z$115:Z$129,$B$115:$B$129,$B82)</f>
        <v>2379</v>
      </c>
      <c r="AA82" s="116">
        <f>SUMIFS(AA$115:AA$129,$B$115:$B$129,$B82)</f>
        <v>2220.7000000000003</v>
      </c>
      <c r="AB82" s="116">
        <f>SUMIFS(AB$115:AB$129,$B$115:$B$129,$B82)</f>
        <v>2268.2000000000003</v>
      </c>
      <c r="AD82" s="148">
        <f>AD84*AD86*1000 / AVERAGE($E83:$AB83)*AD83</f>
        <v>2230.3641536293949</v>
      </c>
      <c r="AE82" s="148">
        <f t="shared" ref="AE82:AG82" si="80">AE84*AE86*1000 / AVERAGE($E83:$AB83)*AE83</f>
        <v>2216.3180096673004</v>
      </c>
      <c r="AF82" s="148">
        <f t="shared" si="80"/>
        <v>2178.586806216093</v>
      </c>
      <c r="AG82" s="148">
        <f t="shared" si="80"/>
        <v>2139.2936893704036</v>
      </c>
    </row>
    <row r="83" spans="1:37">
      <c r="A83" s="108" t="str">
        <f t="shared" ref="A83:A86" si="81">A82</f>
        <v>_TRE</v>
      </c>
      <c r="B83" s="108" t="str">
        <f t="shared" ref="B83:B86" si="82">B82</f>
        <v>Tampere</v>
      </c>
      <c r="C83" s="109" t="s">
        <v>268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81"/>
        <v>_TRE</v>
      </c>
      <c r="B84" s="108" t="str">
        <f t="shared" si="82"/>
        <v>Tampere</v>
      </c>
      <c r="C84" s="109" t="s">
        <v>269</v>
      </c>
      <c r="D84" s="109" t="s">
        <v>270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81"/>
        <v>_TRE</v>
      </c>
      <c r="B85" s="108" t="str">
        <f t="shared" si="82"/>
        <v>Tampere</v>
      </c>
      <c r="C85" s="59" t="s">
        <v>164</v>
      </c>
      <c r="J85" s="112">
        <f>J82/J83*AVERAGE($E83:$AB83)</f>
        <v>2108.4128399122801</v>
      </c>
      <c r="K85" s="112">
        <f>K82/K83*AVERAGE($E83:$AB83)</f>
        <v>2155.5610297806911</v>
      </c>
      <c r="L85" s="112">
        <f>L82/L83*AVERAGE($E83:$AB83)</f>
        <v>2179.107327129951</v>
      </c>
      <c r="M85" s="112">
        <f>M82/M83*AVERAGE($E83:$AB83)</f>
        <v>2240.8794946215821</v>
      </c>
      <c r="N85" s="112">
        <f>N82/N83*AVERAGE($E83:$AB83)</f>
        <v>2129.1095025928466</v>
      </c>
      <c r="O85" s="112">
        <f>O82/O83*AVERAGE($E83:$AB83)</f>
        <v>2043.572467897405</v>
      </c>
      <c r="P85" s="112">
        <f>P82/P83*AVERAGE($E83:$AB83)</f>
        <v>2269.1554866920151</v>
      </c>
      <c r="Q85" s="112">
        <f>Q82/Q83*AVERAGE($E83:$AB83)</f>
        <v>2170.1627174877935</v>
      </c>
      <c r="R85" s="112">
        <f>R82/R83*AVERAGE($E83:$AB83)</f>
        <v>2229.9687615164344</v>
      </c>
      <c r="S85" s="112">
        <f>S82/S83*AVERAGE($E83:$AB83)</f>
        <v>2218.7694507950237</v>
      </c>
      <c r="T85" s="112">
        <f>T82/T83*AVERAGE($E83:$AB83)</f>
        <v>2362.4093516855482</v>
      </c>
      <c r="U85" s="112">
        <f>U82/U83*AVERAGE($E83:$AB83)</f>
        <v>2247.785287404733</v>
      </c>
      <c r="V85" s="112">
        <f>V82/V83*AVERAGE($E83:$AB83)</f>
        <v>2217.9002633914165</v>
      </c>
      <c r="W85" s="112">
        <f>W82/W83*AVERAGE($E83:$AB83)</f>
        <v>2272.3109724246842</v>
      </c>
      <c r="X85" s="112">
        <f>X82/X83*AVERAGE($E83:$AB83)</f>
        <v>2312.3080687583165</v>
      </c>
      <c r="Y85" s="112">
        <f>Y82/Y83*AVERAGE($E83:$AB83)</f>
        <v>2379.4463078178205</v>
      </c>
      <c r="Z85" s="112">
        <f>Z82/Z83*AVERAGE($E83:$AB83)</f>
        <v>2262.5184736540659</v>
      </c>
      <c r="AA85" s="112">
        <f>AA82/AA83*AVERAGE($E83:$AB83)</f>
        <v>2264.491683963809</v>
      </c>
      <c r="AB85" s="112">
        <f>AB82/AB83*AVERAGE($E83:$AB83)</f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81"/>
        <v>_TRE</v>
      </c>
      <c r="B86" s="108" t="str">
        <f t="shared" si="82"/>
        <v>Tampere</v>
      </c>
      <c r="C86" s="59" t="s">
        <v>306</v>
      </c>
      <c r="D86" s="147"/>
      <c r="J86" s="112">
        <f>J85/J84/1000</f>
        <v>10.318311612249765</v>
      </c>
      <c r="K86" s="112">
        <f t="shared" ref="K86" si="83">K85/K84/1000</f>
        <v>10.445229055767808</v>
      </c>
      <c r="L86" s="112">
        <f t="shared" ref="L86" si="84">L85/L84/1000</f>
        <v>10.483231154349202</v>
      </c>
      <c r="M86" s="112">
        <f t="shared" ref="M86" si="85">M85/M84/1000</f>
        <v>10.693667894468113</v>
      </c>
      <c r="N86" s="112">
        <f t="shared" ref="N86" si="86">N85/N84/1000</f>
        <v>10.066378429994501</v>
      </c>
      <c r="O86" s="112">
        <f t="shared" ref="O86" si="87">O85/O84/1000</f>
        <v>9.5844724759161082</v>
      </c>
      <c r="P86" s="112">
        <f t="shared" ref="P86" si="88">P85/P84/1000</f>
        <v>10.545970993326215</v>
      </c>
      <c r="Q86" s="112">
        <f t="shared" ref="Q86" si="89">Q85/Q84/1000</f>
        <v>9.9813850432469433</v>
      </c>
      <c r="R86" s="112">
        <f t="shared" ref="R86" si="90">R85/R84/1000</f>
        <v>10.115714331475438</v>
      </c>
      <c r="S86" s="112">
        <f t="shared" ref="S86" si="91">S85/S84/1000</f>
        <v>9.9494603271467046</v>
      </c>
      <c r="T86" s="112">
        <f t="shared" ref="T86" si="92">T85/T84/1000</f>
        <v>10.494093549540899</v>
      </c>
      <c r="U86" s="112">
        <f t="shared" ref="U86" si="93">U85/U84/1000</f>
        <v>9.8468738770281892</v>
      </c>
      <c r="V86" s="112">
        <f t="shared" ref="V86" si="94">V85/V84/1000</f>
        <v>9.5659761288032357</v>
      </c>
      <c r="W86" s="112">
        <f t="shared" ref="W86" si="95">W85/W84/1000</f>
        <v>9.6595843904483694</v>
      </c>
      <c r="X86" s="112">
        <f t="shared" ref="X86" si="96">X85/X84/1000</f>
        <v>9.7098684335194285</v>
      </c>
      <c r="Y86" s="112">
        <f t="shared" ref="Y86" si="97">Y85/Y84/1000</f>
        <v>9.8728524985283563</v>
      </c>
      <c r="Z86" s="112">
        <f t="shared" ref="Z86" si="98">Z85/Z84/1000</f>
        <v>9.2641498698077811</v>
      </c>
      <c r="AA86" s="112">
        <f t="shared" ref="AA86" si="99">AA85/AA84/1000</f>
        <v>9.094015412952178</v>
      </c>
      <c r="AB86" s="112">
        <f t="shared" ref="AB86" si="100">AB85/AB84/1000</f>
        <v>8.973743893843471</v>
      </c>
      <c r="AD86" s="149" cm="1">
        <f t="array" ref="AD86">(TREND($J86:$AB86,$J$47:$AB$47,AD$47) - TREND($J86:$AB86,$J$47:$AB$47,AB$47)) + AVERAGE($Y86:$AB86)</f>
        <v>9.1584465240187658</v>
      </c>
      <c r="AE86" s="149" cm="1">
        <f t="array" ref="AE86">(TREND($J86:$AB86,$J$47:$AB$47,AE$47) - TREND($J86:$AB86,$J$47:$AB$47,AD$47))/2 +AD86</f>
        <v>8.9800166555635119</v>
      </c>
      <c r="AF86" s="149" cm="1">
        <f t="array" ref="AF86">(TREND($J86:$AB86,$J$47:$AB$47,AF$47) - TREND($J86:$AB86,$J$47:$AB$47,AE$47))/2 +AE86</f>
        <v>8.801586787108258</v>
      </c>
      <c r="AG86" s="149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303</v>
      </c>
      <c r="B89" s="108" t="s">
        <v>96</v>
      </c>
      <c r="C89" s="109" t="s">
        <v>276</v>
      </c>
      <c r="D89" s="110" t="s">
        <v>271</v>
      </c>
      <c r="J89" s="116">
        <f>SUMIFS(J$115:J$129,$B$115:$B$129,$B89)</f>
        <v>1460.4</v>
      </c>
      <c r="K89" s="116">
        <f>SUMIFS(K$115:K$129,$B$115:$B$129,$B89)</f>
        <v>1521.1</v>
      </c>
      <c r="L89" s="116">
        <f>SUMIFS(L$115:L$129,$B$115:$B$129,$B89)</f>
        <v>1541.2</v>
      </c>
      <c r="M89" s="116">
        <f>SUMIFS(M$115:M$129,$B$115:$B$129,$B89)</f>
        <v>1522.4</v>
      </c>
      <c r="N89" s="116">
        <f>SUMIFS(N$115:N$129,$B$115:$B$129,$B89)</f>
        <v>1673.6</v>
      </c>
      <c r="O89" s="116">
        <f>SUMIFS(O$115:O$129,$B$115:$B$129,$B89)</f>
        <v>1824.6</v>
      </c>
      <c r="P89" s="116">
        <f>SUMIFS(P$115:P$129,$B$115:$B$129,$B89)</f>
        <v>1628.2</v>
      </c>
      <c r="Q89" s="116">
        <f>SUMIFS(Q$115:Q$129,$B$115:$B$129,$B89)</f>
        <v>1779.1</v>
      </c>
      <c r="R89" s="116">
        <f>SUMIFS(R$115:R$129,$B$115:$B$129,$B89)</f>
        <v>1637.1</v>
      </c>
      <c r="S89" s="116">
        <f>SUMIFS(S$115:S$129,$B$115:$B$129,$B89)</f>
        <v>1649.8</v>
      </c>
      <c r="T89" s="116">
        <f>SUMIFS(T$115:T$129,$B$115:$B$129,$B89)</f>
        <v>1544.4</v>
      </c>
      <c r="U89" s="116">
        <f>SUMIFS(U$115:U$129,$B$115:$B$129,$B89)</f>
        <v>1706.6</v>
      </c>
      <c r="V89" s="116">
        <f>SUMIFS(V$115:V$129,$B$115:$B$129,$B89)</f>
        <v>1722.7</v>
      </c>
      <c r="W89" s="116">
        <f>SUMIFS(W$115:W$129,$B$115:$B$129,$B89)</f>
        <v>1742</v>
      </c>
      <c r="X89" s="116">
        <f>SUMIFS(X$115:X$129,$B$115:$B$129,$B89)</f>
        <v>1819.3</v>
      </c>
      <c r="Y89" s="116">
        <f>SUMIFS(Y$115:Y$129,$B$115:$B$129,$B89)</f>
        <v>1686.9</v>
      </c>
      <c r="Z89" s="116">
        <f>SUMIFS(Z$115:Z$129,$B$115:$B$129,$B89)</f>
        <v>2003.1</v>
      </c>
      <c r="AA89" s="116">
        <f>SUMIFS(AA$115:AA$129,$B$115:$B$129,$B89)</f>
        <v>1906.4</v>
      </c>
      <c r="AB89" s="116">
        <f>SUMIFS(AB$115:AB$129,$B$115:$B$129,$B89)</f>
        <v>1916.6000000000001</v>
      </c>
      <c r="AD89" s="148">
        <f>AD91*AD93*1000 / AVERAGE($E90:$AB90)*AD90</f>
        <v>1917.4791297331569</v>
      </c>
      <c r="AE89" s="148">
        <f t="shared" ref="AE89:AG89" si="101">AE91*AE93*1000 / AVERAGE($E90:$AB90)*AE90</f>
        <v>1949.7430328172036</v>
      </c>
      <c r="AF89" s="148">
        <f t="shared" si="101"/>
        <v>1965.1785616096522</v>
      </c>
      <c r="AG89" s="148">
        <f t="shared" si="101"/>
        <v>1979.8147930820139</v>
      </c>
    </row>
    <row r="90" spans="1:37">
      <c r="A90" s="108" t="str">
        <f t="shared" ref="A90:A93" si="102">A89</f>
        <v>_OUL</v>
      </c>
      <c r="B90" s="108" t="str">
        <f t="shared" ref="B90:B93" si="103">B89</f>
        <v>Oulu</v>
      </c>
      <c r="C90" s="109" t="s">
        <v>268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02"/>
        <v>_OUL</v>
      </c>
      <c r="B91" s="108" t="str">
        <f t="shared" si="103"/>
        <v>Oulu</v>
      </c>
      <c r="C91" s="109" t="s">
        <v>269</v>
      </c>
      <c r="D91" s="109" t="s">
        <v>270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02"/>
        <v>_OUL</v>
      </c>
      <c r="B92" s="108" t="str">
        <f t="shared" si="103"/>
        <v>Oulu</v>
      </c>
      <c r="C92" s="59" t="s">
        <v>164</v>
      </c>
      <c r="J92" s="112">
        <f>J89/J90*AVERAGE($E90:$AB90)</f>
        <v>1496.7397352561343</v>
      </c>
      <c r="K92" s="112">
        <f>K89/K90*AVERAGE($E90:$AB90)</f>
        <v>1525.4596537138441</v>
      </c>
      <c r="L92" s="112">
        <f>L89/L90*AVERAGE($E90:$AB90)</f>
        <v>1576.9367950949422</v>
      </c>
      <c r="M92" s="112">
        <f>M89/M90*AVERAGE($E90:$AB90)</f>
        <v>1578.9746300733318</v>
      </c>
      <c r="N92" s="112">
        <f>N89/N90*AVERAGE($E90:$AB90)</f>
        <v>1612.8370181474731</v>
      </c>
      <c r="O92" s="112">
        <f>O89/O90*AVERAGE($E90:$AB90)</f>
        <v>1550.0500561998215</v>
      </c>
      <c r="P92" s="112">
        <f>P89/P90*AVERAGE($E90:$AB90)</f>
        <v>1708.8055297186097</v>
      </c>
      <c r="Q92" s="112">
        <f>Q89/Q90*AVERAGE($E90:$AB90)</f>
        <v>1626.2962921546041</v>
      </c>
      <c r="R92" s="112">
        <f>R89/R90*AVERAGE($E90:$AB90)</f>
        <v>1710.6054427254769</v>
      </c>
      <c r="S92" s="112">
        <f>S89/S90*AVERAGE($E90:$AB90)</f>
        <v>1740.6827893492868</v>
      </c>
      <c r="T92" s="112">
        <f>T89/T90*AVERAGE($E90:$AB90)</f>
        <v>1785.3430225782956</v>
      </c>
      <c r="U92" s="112">
        <f>U89/U90*AVERAGE($E90:$AB90)</f>
        <v>1735.6174245336747</v>
      </c>
      <c r="V92" s="112">
        <f>V89/V90*AVERAGE($E90:$AB90)</f>
        <v>1701.4774270552441</v>
      </c>
      <c r="W92" s="112">
        <f>W89/W90*AVERAGE($E90:$AB90)</f>
        <v>1781.8951056211954</v>
      </c>
      <c r="X92" s="112">
        <f>X89/X90*AVERAGE($E90:$AB90)</f>
        <v>1781.7346854860823</v>
      </c>
      <c r="Y92" s="112">
        <f>Y89/Y90*AVERAGE($E90:$AB90)</f>
        <v>1902.0499875680796</v>
      </c>
      <c r="Z92" s="112">
        <f>Z89/Z90*AVERAGE($E90:$AB90)</f>
        <v>1896.9724845863163</v>
      </c>
      <c r="AA92" s="112">
        <f>AA89/AA90*AVERAGE($E90:$AB90)</f>
        <v>1966.535989312536</v>
      </c>
      <c r="AB92" s="112">
        <f>AB89/AB90*AVERAGE($E90:$AB90)</f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02"/>
        <v>_OUL</v>
      </c>
      <c r="B93" s="108" t="str">
        <f t="shared" si="103"/>
        <v>Oulu</v>
      </c>
      <c r="C93" s="59" t="s">
        <v>306</v>
      </c>
      <c r="D93" s="147"/>
      <c r="J93" s="112">
        <f>J92/J91/1000</f>
        <v>8.6299253629934629</v>
      </c>
      <c r="K93" s="112">
        <f t="shared" ref="K93" si="104">K92/K91/1000</f>
        <v>8.702689625605263</v>
      </c>
      <c r="L93" s="112">
        <f t="shared" ref="L93" si="105">L92/L91/1000</f>
        <v>8.8953766730687871</v>
      </c>
      <c r="M93" s="112">
        <f t="shared" ref="M93" si="106">M92/M91/1000</f>
        <v>8.776908577903022</v>
      </c>
      <c r="N93" s="112">
        <f t="shared" ref="N93" si="107">N92/N91/1000</f>
        <v>8.8361074363794785</v>
      </c>
      <c r="O93" s="112">
        <f t="shared" ref="O93" si="108">O92/O91/1000</f>
        <v>8.359715326907283</v>
      </c>
      <c r="P93" s="112">
        <f t="shared" ref="P93" si="109">P92/P91/1000</f>
        <v>9.0838828036116919</v>
      </c>
      <c r="Q93" s="112">
        <f t="shared" ref="Q93" si="110">Q92/Q91/1000</f>
        <v>8.5214663691575154</v>
      </c>
      <c r="R93" s="112">
        <f t="shared" ref="R93" si="111">R92/R91/1000</f>
        <v>8.8267445625108465</v>
      </c>
      <c r="S93" s="112">
        <f t="shared" ref="S93" si="112">S92/S91/1000</f>
        <v>8.8678685693653154</v>
      </c>
      <c r="T93" s="112">
        <f t="shared" ref="T93" si="113">T92/T91/1000</f>
        <v>8.9930387738486122</v>
      </c>
      <c r="U93" s="112">
        <f t="shared" ref="U93" si="114">U92/U91/1000</f>
        <v>8.6553236215437135</v>
      </c>
      <c r="V93" s="112">
        <f t="shared" ref="V93" si="115">V92/V91/1000</f>
        <v>8.4310858087074187</v>
      </c>
      <c r="W93" s="112">
        <f t="shared" ref="W93" si="116">W92/W91/1000</f>
        <v>8.7533593638516827</v>
      </c>
      <c r="X93" s="112">
        <f t="shared" ref="X93" si="117">X92/X91/1000</f>
        <v>8.6707059038979324</v>
      </c>
      <c r="Y93" s="112">
        <f t="shared" ref="Y93" si="118">Y92/Y91/1000</f>
        <v>9.1741547775643291</v>
      </c>
      <c r="Z93" s="112">
        <f t="shared" ref="Z93" si="119">Z92/Z91/1000</f>
        <v>9.0525575377178651</v>
      </c>
      <c r="AA93" s="112">
        <f t="shared" ref="AA93" si="120">AA92/AA91/1000</f>
        <v>9.2827687271654007</v>
      </c>
      <c r="AB93" s="112">
        <f t="shared" ref="AB93" si="121">AB92/AB91/1000</f>
        <v>9.002657166505637</v>
      </c>
      <c r="AD93" s="149" cm="1">
        <f t="array" ref="AD93">(TREND($J93:$AB93,$J$47:$AB$47,AD$47) - TREND($J93:$AB93,$J$47:$AB$47,AB$47)) + AVERAGE($Y93:$AB93)</f>
        <v>9.1655859505238162</v>
      </c>
      <c r="AE93" s="149" cm="1">
        <f t="array" ref="AE93">(TREND($J93:$AB93,$J$47:$AB$47,AE$47) - TREND($J93:$AB93,$J$47:$AB$47,AD$47))/2 +AD93</f>
        <v>9.2125251983806997</v>
      </c>
      <c r="AF93" s="149" cm="1">
        <f t="array" ref="AF93">(TREND($J93:$AB93,$J$47:$AB$47,AF$47) - TREND($J93:$AB93,$J$47:$AB$47,AE$47))/2 +AE93</f>
        <v>9.2594644462375797</v>
      </c>
      <c r="AG93" s="149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304</v>
      </c>
      <c r="B96" s="108" t="s">
        <v>97</v>
      </c>
      <c r="C96" s="109" t="s">
        <v>276</v>
      </c>
      <c r="D96" s="110" t="s">
        <v>271</v>
      </c>
      <c r="J96" s="116">
        <f>SUMIFS(J$115:J$129,$B$115:$B$129,$B96)</f>
        <v>972.9</v>
      </c>
      <c r="K96" s="116">
        <f>SUMIFS(K$115:K$129,$B$115:$B$129,$B96)</f>
        <v>1019.3</v>
      </c>
      <c r="L96" s="116">
        <f>SUMIFS(L$115:L$129,$B$115:$B$129,$B96)</f>
        <v>1047.4000000000001</v>
      </c>
      <c r="M96" s="116">
        <f>SUMIFS(M$115:M$129,$B$115:$B$129,$B96)</f>
        <v>1063.5999999999999</v>
      </c>
      <c r="N96" s="116">
        <f>SUMIFS(N$115:N$129,$B$115:$B$129,$B96)</f>
        <v>1183.2</v>
      </c>
      <c r="O96" s="116">
        <f>SUMIFS(O$115:O$129,$B$115:$B$129,$B96)</f>
        <v>1295.2</v>
      </c>
      <c r="P96" s="116">
        <f>SUMIFS(P$115:P$129,$B$115:$B$129,$B96)</f>
        <v>1103.2</v>
      </c>
      <c r="Q96" s="116">
        <f>SUMIFS(Q$115:Q$129,$B$115:$B$129,$B96)</f>
        <v>1217.3</v>
      </c>
      <c r="R96" s="116">
        <f>SUMIFS(R$115:R$129,$B$115:$B$129,$B96)</f>
        <v>1134.3</v>
      </c>
      <c r="S96" s="116">
        <f>SUMIFS(S$115:S$129,$B$115:$B$129,$B96)</f>
        <v>1106.0999999999999</v>
      </c>
      <c r="T96" s="116">
        <f>SUMIFS(T$115:T$129,$B$115:$B$129,$B96)</f>
        <v>1095.2</v>
      </c>
      <c r="U96" s="116">
        <f>SUMIFS(U$115:U$129,$B$115:$B$129,$B96)</f>
        <v>1200.7</v>
      </c>
      <c r="V96" s="116">
        <f>SUMIFS(V$115:V$129,$B$115:$B$129,$B96)</f>
        <v>1189.0999999999999</v>
      </c>
      <c r="W96" s="116">
        <f>SUMIFS(W$115:W$129,$B$115:$B$129,$B96)</f>
        <v>1192.0999999999999</v>
      </c>
      <c r="X96" s="116">
        <f>SUMIFS(X$115:X$129,$B$115:$B$129,$B96)</f>
        <v>1195.2</v>
      </c>
      <c r="Y96" s="116">
        <f>SUMIFS(Y$115:Y$129,$B$115:$B$129,$B96)</f>
        <v>1086.3</v>
      </c>
      <c r="Z96" s="116">
        <f>SUMIFS(Z$115:Z$129,$B$115:$B$129,$B96)</f>
        <v>1294.1000000000001</v>
      </c>
      <c r="AA96" s="116">
        <f>SUMIFS(AA$115:AA$129,$B$115:$B$129,$B96)</f>
        <v>1203.1999999999998</v>
      </c>
      <c r="AB96" s="116">
        <f>SUMIFS(AB$115:AB$129,$B$115:$B$129,$B96)</f>
        <v>1220.5</v>
      </c>
      <c r="AD96" s="148">
        <f>AD98*AD100*1000 / AVERAGE($E97:$AB97)*AD97</f>
        <v>1212.5035647713862</v>
      </c>
      <c r="AE96" s="148">
        <f t="shared" ref="AE96:AG96" si="122">AE98*AE100*1000 / AVERAGE($E97:$AB97)*AE97</f>
        <v>1218.4677184417412</v>
      </c>
      <c r="AF96" s="148">
        <f t="shared" si="122"/>
        <v>1215.2905512460432</v>
      </c>
      <c r="AG96" s="148">
        <f t="shared" si="122"/>
        <v>1211.6176866883288</v>
      </c>
    </row>
    <row r="97" spans="1:37">
      <c r="A97" s="108" t="str">
        <f t="shared" ref="A97:A100" si="123">A96</f>
        <v>_JYV</v>
      </c>
      <c r="B97" s="108" t="str">
        <f t="shared" ref="B97:B100" si="124">B96</f>
        <v>Jyväskylä</v>
      </c>
      <c r="C97" s="109" t="s">
        <v>268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23"/>
        <v>_JYV</v>
      </c>
      <c r="B98" s="108" t="str">
        <f t="shared" si="124"/>
        <v>Jyväskylä</v>
      </c>
      <c r="C98" s="109" t="s">
        <v>269</v>
      </c>
      <c r="D98" s="109" t="s">
        <v>270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23"/>
        <v>_JYV</v>
      </c>
      <c r="B99" s="108" t="str">
        <f t="shared" si="124"/>
        <v>Jyväskylä</v>
      </c>
      <c r="C99" s="59" t="s">
        <v>164</v>
      </c>
      <c r="J99" s="112">
        <f>J96/J97*AVERAGE($E97:$AB97)</f>
        <v>985.46362760475017</v>
      </c>
      <c r="K99" s="112">
        <f>K96/K97*AVERAGE($E97:$AB97)</f>
        <v>1019.2173317112732</v>
      </c>
      <c r="L99" s="112">
        <f>L96/L97*AVERAGE($E97:$AB97)</f>
        <v>1075.1632310754862</v>
      </c>
      <c r="M99" s="112">
        <f>M96/M97*AVERAGE($E97:$AB97)</f>
        <v>1121.0411782078183</v>
      </c>
      <c r="N99" s="112">
        <f>N96/N97*AVERAGE($E97:$AB97)</f>
        <v>1143.1531010899766</v>
      </c>
      <c r="O99" s="112">
        <f>O96/O97*AVERAGE($E97:$AB97)</f>
        <v>1083.6802319698932</v>
      </c>
      <c r="P99" s="112">
        <f>P96/P97*AVERAGE($E97:$AB97)</f>
        <v>1144.895016835017</v>
      </c>
      <c r="Q99" s="112">
        <f>Q96/Q97*AVERAGE($E97:$AB97)</f>
        <v>1114.863646002161</v>
      </c>
      <c r="R99" s="112">
        <f>R96/R97*AVERAGE($E97:$AB97)</f>
        <v>1189.1823724489795</v>
      </c>
      <c r="S99" s="112">
        <f>S96/S97*AVERAGE($E97:$AB97)</f>
        <v>1149.7522487928259</v>
      </c>
      <c r="T99" s="112">
        <f>T96/T97*AVERAGE($E97:$AB97)</f>
        <v>1245.533994129979</v>
      </c>
      <c r="U99" s="112">
        <f>U96/U97*AVERAGE($E97:$AB97)</f>
        <v>1195.5780712187959</v>
      </c>
      <c r="V99" s="112">
        <f>V96/V97*AVERAGE($E97:$AB97)</f>
        <v>1205.8064371167936</v>
      </c>
      <c r="W99" s="112">
        <f>W96/W97*AVERAGE($E97:$AB97)</f>
        <v>1223.3931888006052</v>
      </c>
      <c r="X99" s="112">
        <f>X96/X97*AVERAGE($E97:$AB97)</f>
        <v>1234.7031444241316</v>
      </c>
      <c r="Y99" s="112">
        <f>Y96/Y97*AVERAGE($E97:$AB97)</f>
        <v>1254.3458467432949</v>
      </c>
      <c r="Z99" s="112">
        <f>Z96/Z97*AVERAGE($E97:$AB97)</f>
        <v>1226.1898127576328</v>
      </c>
      <c r="AA99" s="112">
        <f>AA96/AA97*AVERAGE($E97:$AB97)</f>
        <v>1229.7594453236866</v>
      </c>
      <c r="AB99" s="112">
        <f>AB96/AB97*AVERAGE($E97:$AB97)</f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23"/>
        <v>_JYV</v>
      </c>
      <c r="B100" s="108" t="str">
        <f t="shared" si="124"/>
        <v>Jyväskylä</v>
      </c>
      <c r="C100" s="59" t="s">
        <v>306</v>
      </c>
      <c r="D100" s="147"/>
      <c r="J100" s="112">
        <f>J99/J98/1000</f>
        <v>7.9341703442272875</v>
      </c>
      <c r="K100" s="112">
        <f t="shared" ref="K100" si="125">K99/K98/1000</f>
        <v>8.1393482859206774</v>
      </c>
      <c r="L100" s="112">
        <f t="shared" ref="L100" si="126">L99/L98/1000</f>
        <v>8.496224543450495</v>
      </c>
      <c r="M100" s="112">
        <f t="shared" ref="M100" si="127">M99/M98/1000</f>
        <v>8.7562187818900412</v>
      </c>
      <c r="N100" s="112">
        <f t="shared" ref="N100" si="128">N99/N98/1000</f>
        <v>8.8190606689397466</v>
      </c>
      <c r="O100" s="112">
        <f t="shared" ref="O100" si="129">O99/O98/1000</f>
        <v>8.2840037302003822</v>
      </c>
      <c r="P100" s="112">
        <f t="shared" ref="P100" si="130">P99/P98/1000</f>
        <v>8.66937511801288</v>
      </c>
      <c r="Q100" s="112">
        <f t="shared" ref="Q100" si="131">Q99/Q98/1000</f>
        <v>8.3521646813964505</v>
      </c>
      <c r="R100" s="112">
        <f t="shared" ref="R100" si="132">R99/R98/1000</f>
        <v>8.8311305117332761</v>
      </c>
      <c r="S100" s="112">
        <f t="shared" ref="S100" si="133">S99/S98/1000</f>
        <v>8.4677584975167619</v>
      </c>
      <c r="T100" s="112">
        <f t="shared" ref="T100" si="134">T99/T98/1000</f>
        <v>9.0671334963745487</v>
      </c>
      <c r="U100" s="112">
        <f t="shared" ref="U100" si="135">U99/U98/1000</f>
        <v>8.6105730732358374</v>
      </c>
      <c r="V100" s="112">
        <f t="shared" ref="V100" si="136">V99/V98/1000</f>
        <v>8.6013527343053156</v>
      </c>
      <c r="W100" s="112">
        <f t="shared" ref="W100" si="137">W99/W98/1000</f>
        <v>8.6578195308064494</v>
      </c>
      <c r="X100" s="112">
        <f t="shared" ref="X100" si="138">X99/X98/1000</f>
        <v>8.6706681490458664</v>
      </c>
      <c r="Y100" s="112">
        <f t="shared" ref="Y100" si="139">Y99/Y98/1000</f>
        <v>8.7459618375630672</v>
      </c>
      <c r="Z100" s="112">
        <f t="shared" ref="Z100" si="140">Z99/Z98/1000</f>
        <v>8.4873285164538217</v>
      </c>
      <c r="AA100" s="112">
        <f t="shared" ref="AA100" si="141">AA99/AA98/1000</f>
        <v>8.4295341279461962</v>
      </c>
      <c r="AB100" s="112">
        <f t="shared" ref="AB100" si="142">AB99/AB98/1000</f>
        <v>8.2637846962466099</v>
      </c>
      <c r="AD100" s="153" cm="1">
        <f t="array" ref="AD100">(TREND($O100:$AB100,$O$47:$AB$47,AD$47) - TREND($O100:$AB100,$O$47:$AB$47,AB$47)) + AVERAGE($Y100:$AB100)</f>
        <v>8.4706482571291399</v>
      </c>
      <c r="AE100" s="154" cm="1">
        <f t="array" ref="AE100">(TREND($O100:$AB100,$O$47:$AB$47,AE$47) - TREND($O100:$AB100,$O$47:$AB$47,AD$47))/2 +AD100</f>
        <v>8.4568932103500352</v>
      </c>
      <c r="AF100" s="154" cm="1">
        <f t="array" ref="AF100">(TREND($O100:$AB100,$O$47:$AB$47,AF$47) - TREND($O100:$AB100,$O$47:$AB$47,AE$47))/2 +AE100</f>
        <v>8.4431381635709322</v>
      </c>
      <c r="AG100" s="154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305</v>
      </c>
      <c r="B103" s="108" t="s">
        <v>295</v>
      </c>
      <c r="C103" s="109" t="s">
        <v>276</v>
      </c>
      <c r="D103" s="110" t="s">
        <v>271</v>
      </c>
      <c r="J103" s="116">
        <f>SUMIFS(J$115:J$129,$B$115:$B$129,$B103)</f>
        <v>14959.8</v>
      </c>
      <c r="K103" s="116">
        <f>SUMIFS(K$115:K$129,$B$115:$B$129,$B103)</f>
        <v>15684.300000000003</v>
      </c>
      <c r="L103" s="116">
        <f>SUMIFS(L$115:L$129,$B$115:$B$129,$B103)</f>
        <v>15899.599999999999</v>
      </c>
      <c r="M103" s="116">
        <f>SUMIFS(M$115:M$129,$B$115:$B$129,$B103)</f>
        <v>16606.900000000001</v>
      </c>
      <c r="N103" s="116">
        <f>SUMIFS(N$115:N$129,$B$115:$B$129,$B103)</f>
        <v>16998.400000000001</v>
      </c>
      <c r="O103" s="116">
        <f>SUMIFS(O$115:O$129,$B$115:$B$129,$B103)</f>
        <v>19395.900000000001</v>
      </c>
      <c r="P103" s="116">
        <f>SUMIFS(P$115:P$129,$B$115:$B$129,$B103)</f>
        <v>17879.2</v>
      </c>
      <c r="Q103" s="116">
        <f>SUMIFS(Q$115:Q$129,$B$115:$B$129,$B103)</f>
        <v>19800.2</v>
      </c>
      <c r="R103" s="116">
        <f>SUMIFS(R$115:R$129,$B$115:$B$129,$B103)</f>
        <v>18236.900000000001</v>
      </c>
      <c r="S103" s="116">
        <f>SUMIFS(S$115:S$129,$B$115:$B$129,$B103)</f>
        <v>18190.000000000004</v>
      </c>
      <c r="T103" s="116">
        <f>SUMIFS(T$115:T$129,$B$115:$B$129,$B103)</f>
        <v>18041.099999999999</v>
      </c>
      <c r="U103" s="116">
        <f>SUMIFS(U$115:U$129,$B$115:$B$129,$B103)</f>
        <v>19722.599999999999</v>
      </c>
      <c r="V103" s="116">
        <f>SUMIFS(V$115:V$129,$B$115:$B$129,$B103)</f>
        <v>19620.599999999999</v>
      </c>
      <c r="W103" s="116">
        <f>SUMIFS(W$115:W$129,$B$115:$B$129,$B103)</f>
        <v>19649.3</v>
      </c>
      <c r="X103" s="116">
        <f>SUMIFS(X$115:X$129,$B$115:$B$129,$B103)</f>
        <v>19535.8</v>
      </c>
      <c r="Y103" s="116">
        <f>SUMIFS(Y$115:Y$129,$B$115:$B$129,$B103)</f>
        <v>18109.7</v>
      </c>
      <c r="Z103" s="116">
        <f>SUMIFS(Z$115:Z$129,$B$115:$B$129,$B103)</f>
        <v>20825.2</v>
      </c>
      <c r="AA103" s="116">
        <f>SUMIFS(AA$115:AA$129,$B$115:$B$129,$B103)</f>
        <v>19701.299999999996</v>
      </c>
      <c r="AB103" s="116">
        <f>SUMIFS(AB$115:AB$129,$B$115:$B$129,$B103)</f>
        <v>20221.7</v>
      </c>
      <c r="AD103" s="148">
        <f>AD105*AD107*1000 / AVERAGE($E104:$AB104)*AD104</f>
        <v>20045.262703680852</v>
      </c>
      <c r="AE103" s="148">
        <f t="shared" ref="AE103:AG103" si="143">AE105*AE107*1000 / AVERAGE($E104:$AB104)*AE104</f>
        <v>20388.968037364852</v>
      </c>
      <c r="AF103" s="148">
        <f t="shared" si="143"/>
        <v>20381.214206217508</v>
      </c>
      <c r="AG103" s="148">
        <f t="shared" si="143"/>
        <v>20244.298555893831</v>
      </c>
    </row>
    <row r="104" spans="1:37">
      <c r="A104" s="108" t="str">
        <f t="shared" ref="A104:A107" si="144">A103</f>
        <v>_ROF</v>
      </c>
      <c r="B104" s="108" t="str">
        <f t="shared" ref="B104:B107" si="145">B103</f>
        <v>Rest of Finland</v>
      </c>
      <c r="C104" s="109" t="s">
        <v>268</v>
      </c>
      <c r="E104" s="132">
        <f t="shared" ref="E104:I104" si="146">E97</f>
        <v>4248</v>
      </c>
      <c r="F104" s="132">
        <f t="shared" si="146"/>
        <v>4799.8999999999996</v>
      </c>
      <c r="G104" s="132">
        <f t="shared" si="146"/>
        <v>4830.7999999999993</v>
      </c>
      <c r="H104" s="132">
        <f t="shared" si="146"/>
        <v>4784</v>
      </c>
      <c r="I104" s="132">
        <f t="shared" si="146"/>
        <v>4738.5999999999995</v>
      </c>
      <c r="J104" s="132">
        <f>J97</f>
        <v>4463</v>
      </c>
      <c r="K104" s="132">
        <f t="shared" ref="K104:AB104" si="147">K97</f>
        <v>4521</v>
      </c>
      <c r="L104" s="132">
        <f t="shared" si="147"/>
        <v>4403.8999999999996</v>
      </c>
      <c r="M104" s="132">
        <f t="shared" si="147"/>
        <v>4289</v>
      </c>
      <c r="N104" s="132">
        <f t="shared" si="147"/>
        <v>4679</v>
      </c>
      <c r="O104" s="132">
        <f t="shared" si="147"/>
        <v>5403</v>
      </c>
      <c r="P104" s="132">
        <f t="shared" si="147"/>
        <v>4356</v>
      </c>
      <c r="Q104" s="132">
        <f t="shared" si="147"/>
        <v>4936</v>
      </c>
      <c r="R104" s="132">
        <f t="shared" si="147"/>
        <v>4312</v>
      </c>
      <c r="S104" s="132">
        <f t="shared" si="147"/>
        <v>4349</v>
      </c>
      <c r="T104" s="132">
        <f t="shared" si="147"/>
        <v>3975</v>
      </c>
      <c r="U104" s="132">
        <f t="shared" si="147"/>
        <v>4540</v>
      </c>
      <c r="V104" s="132">
        <f t="shared" si="147"/>
        <v>4458</v>
      </c>
      <c r="W104" s="132">
        <f t="shared" si="147"/>
        <v>4405</v>
      </c>
      <c r="X104" s="132">
        <f t="shared" si="147"/>
        <v>4376</v>
      </c>
      <c r="Y104" s="132">
        <f t="shared" si="147"/>
        <v>3915</v>
      </c>
      <c r="Z104" s="132">
        <f t="shared" si="147"/>
        <v>4771</v>
      </c>
      <c r="AA104" s="132">
        <f t="shared" si="147"/>
        <v>4423</v>
      </c>
      <c r="AB104" s="132">
        <f t="shared" si="147"/>
        <v>4519</v>
      </c>
      <c r="AC104" s="110"/>
      <c r="AD104" s="134">
        <f t="shared" ref="AD104:AG104" si="148">AD97</f>
        <v>4351.2460000000028</v>
      </c>
      <c r="AE104" s="134">
        <f t="shared" si="148"/>
        <v>4288.0606153846202</v>
      </c>
      <c r="AF104" s="134">
        <f t="shared" si="148"/>
        <v>4224.8752307692339</v>
      </c>
      <c r="AG104" s="134">
        <f t="shared" si="148"/>
        <v>4161.6898461538512</v>
      </c>
      <c r="AK104" s="111"/>
    </row>
    <row r="105" spans="1:37">
      <c r="A105" s="108" t="str">
        <f t="shared" si="144"/>
        <v>_ROF</v>
      </c>
      <c r="B105" s="108" t="str">
        <f t="shared" si="145"/>
        <v>Rest of Finland</v>
      </c>
      <c r="C105" s="109" t="s">
        <v>269</v>
      </c>
      <c r="D105" s="109" t="s">
        <v>270</v>
      </c>
      <c r="E105" s="133">
        <f>E51-SUM(E56,E63,E70,E77,E84,E91,E98)</f>
        <v>3.5835939999999997</v>
      </c>
      <c r="F105" s="133">
        <f>F51-SUM(F56,F63,F70,F77,F84,F91,F98)</f>
        <v>3.577534</v>
      </c>
      <c r="G105" s="133">
        <f>G51-SUM(G56,G63,G70,G77,G84,G91,G98)</f>
        <v>3.5769190000000002</v>
      </c>
      <c r="H105" s="133">
        <f>H51-SUM(H56,H63,H70,H77,H84,H91,H98)</f>
        <v>3.5795950000000003</v>
      </c>
      <c r="I105" s="133">
        <f>I51-SUM(I56,I63,I70,I77,I84,I91,I98)</f>
        <v>3.5845829999999994</v>
      </c>
      <c r="J105" s="133">
        <f>J51-SUM(J56,J63,J70,J77,J84,J91,J98)</f>
        <v>3.5893600000000001</v>
      </c>
      <c r="K105" s="133">
        <f>K51-SUM(K56,K63,K70,K77,K84,K91,K98)</f>
        <v>3.5947880000000003</v>
      </c>
      <c r="L105" s="133">
        <f>L51-SUM(L56,L63,L70,L77,L84,L91,L98)</f>
        <v>3.602646</v>
      </c>
      <c r="M105" s="133">
        <f>M51-SUM(M56,M63,M70,M77,M84,M91,M98)</f>
        <v>3.6067420000000006</v>
      </c>
      <c r="N105" s="133">
        <f>N51-SUM(N56,N63,N70,N77,N84,N91,N98)</f>
        <v>3.61381</v>
      </c>
      <c r="O105" s="133">
        <f>O51-SUM(O56,O63,O70,O77,O84,O91,O98)</f>
        <v>3.6199999999999997</v>
      </c>
      <c r="P105" s="133">
        <f>P51-SUM(P56,P63,P70,P77,P84,P91,P98)</f>
        <v>3.6234739999999999</v>
      </c>
      <c r="Q105" s="133">
        <f>Q51-SUM(Q56,Q63,Q70,Q77,Q84,Q91,Q98)</f>
        <v>3.6258919999999999</v>
      </c>
      <c r="R105" s="133">
        <f>R51-SUM(R56,R63,R70,R77,R84,R91,R98)</f>
        <v>3.6264829999999999</v>
      </c>
      <c r="S105" s="133">
        <f>S51-SUM(S56,S63,S70,S77,S84,S91,S98)</f>
        <v>3.6255519999999999</v>
      </c>
      <c r="T105" s="133">
        <f>T51-SUM(T56,T63,T70,T77,T84,T91,T98)</f>
        <v>3.6199969999999997</v>
      </c>
      <c r="U105" s="133">
        <f>U51-SUM(U56,U63,U70,U77,U84,U91,U98)</f>
        <v>3.6109439999999999</v>
      </c>
      <c r="V105" s="133">
        <f>V51-SUM(V56,V63,V70,V77,V84,V91,V98)</f>
        <v>3.5993509999999995</v>
      </c>
      <c r="W105" s="133">
        <f>W51-SUM(W56,W63,W70,W77,W84,W91,W98)</f>
        <v>3.5842430000000003</v>
      </c>
      <c r="X105" s="133">
        <f>X51-SUM(X56,X63,X70,X77,X84,X91,X98)</f>
        <v>3.5652739999999996</v>
      </c>
      <c r="Y105" s="133">
        <f>Y51-SUM(Y56,Y63,Y70,Y77,Y84,Y91,Y98)</f>
        <v>3.5564490000000002</v>
      </c>
      <c r="Z105" s="133">
        <f>Z51-SUM(Z56,Z63,Z70,Z77,Z84,Z91,Z98)</f>
        <v>3.5528379999999999</v>
      </c>
      <c r="AA105" s="133">
        <f>AA51-SUM(AA56,AA63,AA70,AA77,AA84,AA91,AA98)</f>
        <v>3.5393409999999998</v>
      </c>
      <c r="AB105" s="133">
        <f>AB51-SUM(AB56,AB63,AB70,AB77,AB84,AB91,AB98)</f>
        <v>3.5286519999999997</v>
      </c>
      <c r="AC105" s="112"/>
      <c r="AD105" s="146">
        <f>AD51-SUM(AD56,AD63,AD70,AD77,AD84,AD91,AD98)</f>
        <v>3.5357370571428586</v>
      </c>
      <c r="AE105" s="146">
        <f>AE51-SUM(AE56,AE63,AE70,AE77,AE84,AE91,AE98)</f>
        <v>3.5178986375000014</v>
      </c>
      <c r="AF105" s="146">
        <f>AF51-SUM(AF56,AF63,AF70,AF77,AF84,AF91,AF98)</f>
        <v>3.5060063577380962</v>
      </c>
      <c r="AG105" s="146">
        <f>AG51-SUM(AG56,AG63,AG70,AG77,AG84,AG91,AG98)</f>
        <v>3.4941140779761914</v>
      </c>
      <c r="AK105" s="111"/>
    </row>
    <row r="106" spans="1:37">
      <c r="A106" s="108" t="str">
        <f t="shared" si="144"/>
        <v>_ROF</v>
      </c>
      <c r="B106" s="108" t="str">
        <f t="shared" si="145"/>
        <v>Rest of Finland</v>
      </c>
      <c r="C106" s="59" t="s">
        <v>164</v>
      </c>
      <c r="J106" s="112">
        <f>J103/J104*AVERAGE($E104:$AB104)</f>
        <v>15152.984660542234</v>
      </c>
      <c r="K106" s="112">
        <f>K103/K104*AVERAGE($E104:$AB104)</f>
        <v>15683.027956204382</v>
      </c>
      <c r="L106" s="112">
        <f>L103/L104*AVERAGE($E104:$AB104)</f>
        <v>16321.047650188848</v>
      </c>
      <c r="M106" s="112">
        <f>M103/M104*AVERAGE($E104:$AB104)</f>
        <v>17503.778433978394</v>
      </c>
      <c r="N106" s="112">
        <f>N103/N104*AVERAGE($E104:$AB104)</f>
        <v>16423.067675429225</v>
      </c>
      <c r="O106" s="112">
        <f>O103/O104*AVERAGE($E104:$AB104)</f>
        <v>16228.34574680733</v>
      </c>
      <c r="P106" s="112">
        <f>P103/P104*AVERAGE($E104:$AB104)</f>
        <v>18554.93744107744</v>
      </c>
      <c r="Q106" s="112">
        <f>Q103/Q104*AVERAGE($E104:$AB104)</f>
        <v>18134.004077525664</v>
      </c>
      <c r="R106" s="112">
        <f>R103/R104*AVERAGE($E104:$AB104)</f>
        <v>19119.280620748301</v>
      </c>
      <c r="S106" s="112">
        <f>S103/S104*AVERAGE($E104:$AB104)</f>
        <v>18907.86855215759</v>
      </c>
      <c r="T106" s="112">
        <f>T103/T104*AVERAGE($E104:$AB104)</f>
        <v>20517.534095597483</v>
      </c>
      <c r="U106" s="112">
        <f>U103/U104*AVERAGE($E104:$AB104)</f>
        <v>19638.467616740087</v>
      </c>
      <c r="V106" s="112">
        <f>V103/V104*AVERAGE($E104:$AB104)</f>
        <v>19896.26253476895</v>
      </c>
      <c r="W106" s="112">
        <f>W103/W104*AVERAGE($E104:$AB104)</f>
        <v>20165.103418085509</v>
      </c>
      <c r="X106" s="112">
        <f>X103/X104*AVERAGE($E104:$AB104)</f>
        <v>20181.487356794638</v>
      </c>
      <c r="Y106" s="112">
        <f>Y103/Y104*AVERAGE($E104:$AB104)</f>
        <v>20911.191181779479</v>
      </c>
      <c r="Z106" s="112">
        <f>Z103/Z104*AVERAGE($E104:$AB104)</f>
        <v>19732.360782505417</v>
      </c>
      <c r="AA106" s="112">
        <f>AA103/AA104*AVERAGE($E104:$AB104)</f>
        <v>20136.186635767572</v>
      </c>
      <c r="AB106" s="112">
        <f>AB103/AB104*AVERAGE($E104:$AB104)</f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44"/>
        <v>_ROF</v>
      </c>
      <c r="B107" s="108" t="str">
        <f t="shared" si="145"/>
        <v>Rest of Finland</v>
      </c>
      <c r="C107" s="59" t="s">
        <v>306</v>
      </c>
      <c r="D107" s="147"/>
      <c r="J107" s="112">
        <f>J106/J105/1000</f>
        <v>4.2216396963643188</v>
      </c>
      <c r="K107" s="112">
        <f t="shared" ref="K107" si="149">K106/K105/1000</f>
        <v>4.3627128932789301</v>
      </c>
      <c r="L107" s="112">
        <f t="shared" ref="L107" si="150">L106/L105/1000</f>
        <v>4.5302945807578228</v>
      </c>
      <c r="M107" s="112">
        <f t="shared" ref="M107" si="151">M106/M105/1000</f>
        <v>4.8530719508016906</v>
      </c>
      <c r="N107" s="112">
        <f t="shared" ref="N107" si="152">N106/N105/1000</f>
        <v>4.5445299214483406</v>
      </c>
      <c r="O107" s="112">
        <f t="shared" ref="O107" si="153">O106/O105/1000</f>
        <v>4.4829684383445665</v>
      </c>
      <c r="P107" s="112">
        <f t="shared" ref="P107" si="154">P106/P105/1000</f>
        <v>5.1207590950224677</v>
      </c>
      <c r="Q107" s="112">
        <f t="shared" ref="Q107" si="155">Q106/Q105/1000</f>
        <v>5.0012532302466992</v>
      </c>
      <c r="R107" s="112">
        <f t="shared" ref="R107" si="156">R106/R105/1000</f>
        <v>5.2721274636468172</v>
      </c>
      <c r="S107" s="112">
        <f t="shared" ref="S107" si="157">S106/S105/1000</f>
        <v>5.2151695940804572</v>
      </c>
      <c r="T107" s="112">
        <f t="shared" ref="T107" si="158">T106/T105/1000</f>
        <v>5.6678317953295219</v>
      </c>
      <c r="U107" s="112">
        <f t="shared" ref="U107" si="159">U106/U105/1000</f>
        <v>5.4385965599965242</v>
      </c>
      <c r="V107" s="112">
        <f t="shared" ref="V107" si="160">V106/V105/1000</f>
        <v>5.5277361209754075</v>
      </c>
      <c r="W107" s="112">
        <f t="shared" ref="W107" si="161">W106/W105/1000</f>
        <v>5.626042491562516</v>
      </c>
      <c r="X107" s="112">
        <f t="shared" ref="X107" si="162">X106/X105/1000</f>
        <v>5.6605712090556404</v>
      </c>
      <c r="Y107" s="112">
        <f t="shared" ref="Y107" si="163">Y106/Y105/1000</f>
        <v>5.8797950376286794</v>
      </c>
      <c r="Z107" s="112">
        <f t="shared" ref="Z107" si="164">Z106/Z105/1000</f>
        <v>5.5539714398757889</v>
      </c>
      <c r="AA107" s="112">
        <f t="shared" ref="AA107" si="165">AA106/AA105/1000</f>
        <v>5.6892474152017485</v>
      </c>
      <c r="AB107" s="112">
        <f t="shared" ref="AB107" si="166">AB106/AB105/1000</f>
        <v>5.7327865905964179</v>
      </c>
      <c r="AD107" s="149" cm="1">
        <f t="array" ref="AD107">(TREND($J107:$AB107,$J$47:$AB$47,AD$47) - TREND($J107:$AB107,$J$47:$AB$47,AB$47)) + AVERAGE($Y107:$AB107)</f>
        <v>5.890029066363228</v>
      </c>
      <c r="AE107" s="149" cm="1">
        <f t="array" ref="AE107">(TREND($J107:$AB107,$J$47:$AB$47,AE$47) - TREND($J107:$AB107,$J$47:$AB$47,AD$47))/2 +AD107</f>
        <v>6.1101277482851959</v>
      </c>
      <c r="AF107" s="155" cm="1">
        <f t="array" ref="AF107">(TREND($J107:$AB107,$J$47:$AB$47,AF$47) - TREND($J107:$AB107,$J$47:$AB$47,AE$47))/4 +AE107</f>
        <v>6.2201770892461798</v>
      </c>
      <c r="AG107" s="152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277</v>
      </c>
    </row>
    <row r="114" spans="2:35">
      <c r="B114" s="113" t="s">
        <v>278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272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273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67">SUM(J117:J118)</f>
        <v>1838.7</v>
      </c>
      <c r="K119" s="113">
        <f t="shared" si="167"/>
        <v>1859.5</v>
      </c>
      <c r="L119" s="113">
        <f t="shared" si="167"/>
        <v>1818</v>
      </c>
      <c r="M119" s="113">
        <f t="shared" si="167"/>
        <v>1764.7</v>
      </c>
      <c r="N119" s="113">
        <f t="shared" si="167"/>
        <v>1987.2</v>
      </c>
      <c r="O119" s="113">
        <f t="shared" si="167"/>
        <v>2174.4</v>
      </c>
      <c r="P119" s="113">
        <f t="shared" si="167"/>
        <v>1868.5</v>
      </c>
      <c r="Q119" s="113">
        <f t="shared" si="167"/>
        <v>2015.5</v>
      </c>
      <c r="R119" s="113">
        <f t="shared" si="167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274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275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68">SUM(J122:J123)</f>
        <v>1460.4</v>
      </c>
      <c r="K124" s="113">
        <f t="shared" si="168"/>
        <v>1521.1</v>
      </c>
      <c r="L124" s="113">
        <f t="shared" si="168"/>
        <v>1541.2</v>
      </c>
      <c r="M124" s="113">
        <f t="shared" si="168"/>
        <v>1522.4</v>
      </c>
      <c r="N124" s="113">
        <f t="shared" si="168"/>
        <v>1673.6</v>
      </c>
      <c r="O124" s="113">
        <f t="shared" si="168"/>
        <v>1824.6</v>
      </c>
      <c r="P124" s="113">
        <f t="shared" si="168"/>
        <v>1628.2</v>
      </c>
      <c r="Q124" s="113">
        <f t="shared" si="168"/>
        <v>1779.1</v>
      </c>
      <c r="R124" s="113">
        <f t="shared" si="168"/>
        <v>1637.1</v>
      </c>
      <c r="S124" s="113">
        <f t="shared" si="168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295</v>
      </c>
      <c r="J127" s="108">
        <f>J129-SUM(J115:J116,J119:J121,J124:J125)</f>
        <v>14959.8</v>
      </c>
      <c r="K127" s="108">
        <f t="shared" ref="K127:AB127" si="169">K129-SUM(K115:K116,K119:K121,K124:K125)</f>
        <v>15684.300000000003</v>
      </c>
      <c r="L127" s="108">
        <f t="shared" si="169"/>
        <v>15899.599999999999</v>
      </c>
      <c r="M127" s="108">
        <f t="shared" si="169"/>
        <v>16606.900000000001</v>
      </c>
      <c r="N127" s="108">
        <f t="shared" si="169"/>
        <v>16998.400000000001</v>
      </c>
      <c r="O127" s="108">
        <f t="shared" si="169"/>
        <v>19395.900000000001</v>
      </c>
      <c r="P127" s="108">
        <f t="shared" si="169"/>
        <v>17879.2</v>
      </c>
      <c r="Q127" s="108">
        <f t="shared" si="169"/>
        <v>19800.2</v>
      </c>
      <c r="R127" s="108">
        <f t="shared" si="169"/>
        <v>18236.900000000001</v>
      </c>
      <c r="S127" s="108">
        <f t="shared" si="169"/>
        <v>18190.000000000004</v>
      </c>
      <c r="T127" s="108">
        <f t="shared" si="169"/>
        <v>18041.099999999999</v>
      </c>
      <c r="U127" s="108">
        <f t="shared" si="169"/>
        <v>19722.599999999999</v>
      </c>
      <c r="V127" s="108">
        <f t="shared" si="169"/>
        <v>19620.599999999999</v>
      </c>
      <c r="W127" s="108">
        <f t="shared" si="169"/>
        <v>19649.3</v>
      </c>
      <c r="X127" s="108">
        <f t="shared" si="169"/>
        <v>19535.8</v>
      </c>
      <c r="Y127" s="108">
        <f t="shared" si="169"/>
        <v>18109.7</v>
      </c>
      <c r="Z127" s="108">
        <f t="shared" si="169"/>
        <v>20825.2</v>
      </c>
      <c r="AA127" s="108">
        <f t="shared" si="169"/>
        <v>19701.299999999996</v>
      </c>
      <c r="AB127" s="108">
        <f t="shared" si="169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70">F150</f>
        <v>30909</v>
      </c>
      <c r="G129" s="122">
        <f t="shared" si="170"/>
        <v>31941</v>
      </c>
      <c r="H129" s="122">
        <f t="shared" si="170"/>
        <v>33457</v>
      </c>
      <c r="I129" s="122">
        <f t="shared" si="170"/>
        <v>32855</v>
      </c>
      <c r="J129" s="122">
        <f t="shared" si="170"/>
        <v>32242</v>
      </c>
      <c r="K129" s="122">
        <f t="shared" si="170"/>
        <v>33338</v>
      </c>
      <c r="L129" s="122">
        <f t="shared" si="170"/>
        <v>33150</v>
      </c>
      <c r="M129" s="122">
        <f t="shared" si="170"/>
        <v>33399</v>
      </c>
      <c r="N129" s="122">
        <f t="shared" si="170"/>
        <v>35481</v>
      </c>
      <c r="O129" s="122">
        <f t="shared" si="170"/>
        <v>39472</v>
      </c>
      <c r="P129" s="122">
        <f t="shared" si="170"/>
        <v>35467</v>
      </c>
      <c r="Q129" s="122">
        <f t="shared" si="170"/>
        <v>38805</v>
      </c>
      <c r="R129" s="122">
        <f t="shared" si="170"/>
        <v>36469</v>
      </c>
      <c r="S129" s="122">
        <f t="shared" si="170"/>
        <v>36211</v>
      </c>
      <c r="T129" s="122">
        <f t="shared" si="170"/>
        <v>35062</v>
      </c>
      <c r="U129" s="122">
        <f t="shared" si="170"/>
        <v>38525</v>
      </c>
      <c r="V129" s="122">
        <f t="shared" si="170"/>
        <v>38301</v>
      </c>
      <c r="W129" s="122">
        <f t="shared" si="170"/>
        <v>38509</v>
      </c>
      <c r="X129" s="122">
        <f t="shared" si="170"/>
        <v>38141</v>
      </c>
      <c r="Y129" s="122">
        <f t="shared" si="170"/>
        <v>35092</v>
      </c>
      <c r="Z129" s="122">
        <f t="shared" si="170"/>
        <v>40799</v>
      </c>
      <c r="AA129" s="122">
        <f t="shared" si="170"/>
        <v>38275</v>
      </c>
      <c r="AB129" s="122">
        <f t="shared" si="170"/>
        <v>38481</v>
      </c>
    </row>
    <row r="133" spans="2:28">
      <c r="B133" s="108" t="s">
        <v>294</v>
      </c>
    </row>
    <row r="135" spans="2:28" ht="16.5" thickBot="1">
      <c r="B135" s="140" t="s">
        <v>279</v>
      </c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280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281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282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283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284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285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286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287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288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289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290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291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292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293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dimension ref="A1:AQ86"/>
  <sheetViews>
    <sheetView workbookViewId="0">
      <selection activeCell="B5" sqref="B5:H1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176</v>
      </c>
      <c r="H4" s="68" t="s">
        <v>177</v>
      </c>
    </row>
    <row r="5" spans="2:16">
      <c r="B5" s="69" t="s">
        <v>167</v>
      </c>
      <c r="C5" s="70" t="s">
        <v>179</v>
      </c>
      <c r="D5" s="70"/>
      <c r="E5" s="70" t="s">
        <v>180</v>
      </c>
      <c r="F5" s="71">
        <v>2025</v>
      </c>
      <c r="G5" s="72">
        <f>ROUND(SUMIFS($M$6:$M$8,$L$6:$L$8,$B5) * SUMIFS($M$11:$P$11,$M$10:$P$10,$F5) * 1000, 0)</f>
        <v>6175544</v>
      </c>
      <c r="H5" s="80">
        <f>SUMIFS(waterHeatingShare!$S$97:$S$137, waterHeatingShare!$A$97:$A$137, $B$2)</f>
        <v>0.16390100603672247</v>
      </c>
      <c r="L5" s="46" t="s">
        <v>181</v>
      </c>
      <c r="M5" s="46" t="s">
        <v>170</v>
      </c>
    </row>
    <row r="6" spans="2:16">
      <c r="B6" s="74" t="s">
        <v>168</v>
      </c>
      <c r="C6" s="75" t="s">
        <v>179</v>
      </c>
      <c r="D6" s="75"/>
      <c r="E6" s="75" t="s">
        <v>180</v>
      </c>
      <c r="F6" s="76">
        <v>2025</v>
      </c>
      <c r="G6" s="77">
        <f t="shared" ref="G6:G16" si="0">ROUND(SUMIFS($M$6:$M$8,$L$6:$L$8,$B6) * SUMIFS($M$11:$P$11,$M$10:$P$10,$F6) * 1000, 0)</f>
        <v>890020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179</v>
      </c>
      <c r="D7" s="70"/>
      <c r="E7" s="70" t="s">
        <v>180</v>
      </c>
      <c r="F7" s="71">
        <v>2025</v>
      </c>
      <c r="G7" s="72">
        <f t="shared" si="0"/>
        <v>939356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179</v>
      </c>
      <c r="D8" s="75"/>
      <c r="E8" s="75" t="s">
        <v>180</v>
      </c>
      <c r="F8" s="76">
        <v>2030</v>
      </c>
      <c r="G8" s="77">
        <f t="shared" si="0"/>
        <v>6515269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179</v>
      </c>
      <c r="D9" s="70"/>
      <c r="E9" s="70" t="s">
        <v>180</v>
      </c>
      <c r="F9" s="71">
        <v>2030</v>
      </c>
      <c r="G9" s="72">
        <f t="shared" si="0"/>
        <v>938981</v>
      </c>
      <c r="H9" s="73">
        <f t="shared" si="1"/>
        <v>0.16390100603672247</v>
      </c>
    </row>
    <row r="10" spans="2:16">
      <c r="B10" s="75" t="s">
        <v>169</v>
      </c>
      <c r="C10" s="75" t="s">
        <v>179</v>
      </c>
      <c r="D10" s="75"/>
      <c r="E10" s="75" t="s">
        <v>180</v>
      </c>
      <c r="F10" s="76">
        <v>2030</v>
      </c>
      <c r="G10" s="77">
        <f t="shared" si="0"/>
        <v>991031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179</v>
      </c>
      <c r="D11" s="70"/>
      <c r="E11" s="70" t="s">
        <v>180</v>
      </c>
      <c r="F11" s="71">
        <v>2035</v>
      </c>
      <c r="G11" s="72">
        <f t="shared" si="0"/>
        <v>6692556</v>
      </c>
      <c r="H11" s="73">
        <f t="shared" si="1"/>
        <v>0.16390100603672247</v>
      </c>
      <c r="L11" s="81" t="s">
        <v>182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179</v>
      </c>
      <c r="D12" s="75"/>
      <c r="E12" s="75" t="s">
        <v>180</v>
      </c>
      <c r="F12" s="76">
        <v>2035</v>
      </c>
      <c r="G12" s="77">
        <f t="shared" si="0"/>
        <v>964532</v>
      </c>
      <c r="H12" s="78">
        <f t="shared" si="1"/>
        <v>0.16390100603672247</v>
      </c>
    </row>
    <row r="13" spans="2:16">
      <c r="B13" s="70" t="s">
        <v>169</v>
      </c>
      <c r="C13" s="70" t="s">
        <v>179</v>
      </c>
      <c r="D13" s="70"/>
      <c r="E13" s="70" t="s">
        <v>180</v>
      </c>
      <c r="F13" s="71">
        <v>2035</v>
      </c>
      <c r="G13" s="72">
        <f t="shared" si="0"/>
        <v>1017998</v>
      </c>
      <c r="H13" s="73">
        <f t="shared" si="1"/>
        <v>0.16390100603672247</v>
      </c>
    </row>
    <row r="14" spans="2:16">
      <c r="B14" s="75" t="s">
        <v>167</v>
      </c>
      <c r="C14" s="75" t="s">
        <v>179</v>
      </c>
      <c r="D14" s="75"/>
      <c r="E14" s="75" t="s">
        <v>180</v>
      </c>
      <c r="F14" s="76">
        <v>2040</v>
      </c>
      <c r="G14" s="77">
        <f t="shared" si="0"/>
        <v>6783122</v>
      </c>
      <c r="H14" s="78">
        <f t="shared" si="1"/>
        <v>0.16390100603672247</v>
      </c>
    </row>
    <row r="15" spans="2:16">
      <c r="B15" s="70" t="s">
        <v>168</v>
      </c>
      <c r="C15" s="70" t="s">
        <v>179</v>
      </c>
      <c r="D15" s="70"/>
      <c r="E15" s="70" t="s">
        <v>180</v>
      </c>
      <c r="F15" s="71">
        <v>2040</v>
      </c>
      <c r="G15" s="72">
        <f t="shared" si="0"/>
        <v>977584</v>
      </c>
      <c r="H15" s="73">
        <f t="shared" si="1"/>
        <v>0.16390100603672247</v>
      </c>
      <c r="M15" s="46" t="s">
        <v>186</v>
      </c>
    </row>
    <row r="16" spans="2:16">
      <c r="B16" s="75" t="s">
        <v>169</v>
      </c>
      <c r="C16" s="75" t="s">
        <v>179</v>
      </c>
      <c r="D16" s="75"/>
      <c r="E16" s="75" t="s">
        <v>180</v>
      </c>
      <c r="F16" s="76">
        <v>2040</v>
      </c>
      <c r="G16" s="77">
        <f t="shared" si="0"/>
        <v>1031774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183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184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185</v>
      </c>
      <c r="Y72" s="52">
        <v>2022</v>
      </c>
      <c r="Z72" s="52">
        <v>2023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62">
        <v>7070.8</v>
      </c>
      <c r="Z73" s="62">
        <v>7852.8</v>
      </c>
    </row>
    <row r="74" spans="1:31">
      <c r="Y74" s="62">
        <v>3036.6</v>
      </c>
      <c r="Z74" s="62">
        <v>3079.1</v>
      </c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62">
        <v>85</v>
      </c>
      <c r="Z75" s="62">
        <v>94.8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76</v>
      </c>
      <c r="Z76" s="62">
        <v>49.9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1965</v>
      </c>
      <c r="Z77" s="62">
        <v>2290.1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262.2</v>
      </c>
      <c r="Z78" s="62">
        <v>244.5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509.2</v>
      </c>
      <c r="Z79" s="62">
        <v>821.9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669.8</v>
      </c>
      <c r="Z80" s="62">
        <v>737.6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158.69999999999999</v>
      </c>
      <c r="Z81" s="62">
        <v>234.4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42.3</v>
      </c>
      <c r="Z82" s="62">
        <v>27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266.10000000000002</v>
      </c>
      <c r="Z83" s="62">
        <v>273.3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dimension ref="B1:R110"/>
  <sheetViews>
    <sheetView workbookViewId="0">
      <selection activeCell="B5" sqref="B5:H20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176</v>
      </c>
      <c r="H4" s="68" t="s">
        <v>177</v>
      </c>
    </row>
    <row r="5" spans="2:16">
      <c r="B5" s="69" t="s">
        <v>190</v>
      </c>
      <c r="C5" s="70" t="s">
        <v>179</v>
      </c>
      <c r="D5" s="70"/>
      <c r="E5" s="70" t="s">
        <v>180</v>
      </c>
      <c r="F5" s="71">
        <v>2025</v>
      </c>
      <c r="G5" s="72">
        <f>ROUND(SUMIFS($M$8:$M$11,$L$8:$L$11,$B5) * SUMIFS($M$15:$P$15,$M$14:$P$14,$F5) * 1000, 0)</f>
        <v>1379422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195</v>
      </c>
      <c r="C6" s="75" t="s">
        <v>179</v>
      </c>
      <c r="D6" s="75"/>
      <c r="E6" s="75" t="s">
        <v>180</v>
      </c>
      <c r="F6" s="76">
        <v>2025</v>
      </c>
      <c r="G6" s="77">
        <f t="shared" ref="G6:G8" si="0">ROUND(SUMIFS($M$8:$M$11,$L$8:$L$11,$B6) * SUMIFS($M$15:$P$15,$M$14:$P$14,$F6) * 1000, 0)</f>
        <v>5241621</v>
      </c>
      <c r="H6" s="78">
        <f>H5</f>
        <v>0.20394175603147682</v>
      </c>
    </row>
    <row r="7" spans="2:16">
      <c r="B7" s="69" t="s">
        <v>208</v>
      </c>
      <c r="C7" s="70" t="s">
        <v>179</v>
      </c>
      <c r="D7" s="70"/>
      <c r="E7" s="70" t="s">
        <v>180</v>
      </c>
      <c r="F7" s="71">
        <v>2025</v>
      </c>
      <c r="G7" s="72">
        <f t="shared" si="0"/>
        <v>40799928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213</v>
      </c>
      <c r="C8" s="75" t="s">
        <v>179</v>
      </c>
      <c r="D8" s="75"/>
      <c r="E8" s="75" t="s">
        <v>180</v>
      </c>
      <c r="F8" s="76">
        <v>2025</v>
      </c>
      <c r="G8" s="77">
        <f t="shared" si="0"/>
        <v>11996148</v>
      </c>
      <c r="H8" s="78">
        <f t="shared" si="1"/>
        <v>0.20394175603147682</v>
      </c>
      <c r="L8" s="46" t="s">
        <v>190</v>
      </c>
      <c r="M8">
        <f>C61</f>
        <v>2.3215895326860025E-2</v>
      </c>
      <c r="N8">
        <f>D61</f>
        <v>2.2832013573900828E-2</v>
      </c>
    </row>
    <row r="9" spans="2:16">
      <c r="B9" s="70" t="s">
        <v>190</v>
      </c>
      <c r="C9" s="70" t="s">
        <v>179</v>
      </c>
      <c r="D9" s="70"/>
      <c r="E9" s="70" t="s">
        <v>180</v>
      </c>
      <c r="F9" s="71">
        <f>F5+5</f>
        <v>2030</v>
      </c>
      <c r="G9" s="72">
        <f>ROUND(SUMIFS($N$8:$N$11,$L$8:$L$11,$B9) * SUMIFS($M$15:$P$15,$M$14:$P$14,$F9) * 1000, 0)</f>
        <v>1359225</v>
      </c>
      <c r="H9" s="73">
        <f t="shared" si="1"/>
        <v>0.20394175603147682</v>
      </c>
      <c r="L9" s="46" t="s">
        <v>195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195</v>
      </c>
      <c r="C10" s="75" t="s">
        <v>179</v>
      </c>
      <c r="D10" s="75"/>
      <c r="E10" s="75" t="s">
        <v>180</v>
      </c>
      <c r="F10" s="76">
        <f t="shared" ref="F10:F20" si="3">F6+5</f>
        <v>2030</v>
      </c>
      <c r="G10" s="77">
        <f t="shared" ref="G10:G20" si="4">ROUND(SUMIFS($N$8:$N$11,$L$8:$L$11,$B10) * SUMIFS($M$15:$P$15,$M$14:$P$14,$F10) * 1000, 0)</f>
        <v>5238023</v>
      </c>
      <c r="H10" s="78">
        <f t="shared" si="1"/>
        <v>0.20394175603147682</v>
      </c>
      <c r="L10" s="46" t="s">
        <v>208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208</v>
      </c>
      <c r="C11" s="70" t="s">
        <v>179</v>
      </c>
      <c r="D11" s="70"/>
      <c r="E11" s="70" t="s">
        <v>180</v>
      </c>
      <c r="F11" s="71">
        <f t="shared" si="3"/>
        <v>2030</v>
      </c>
      <c r="G11" s="72">
        <f t="shared" si="4"/>
        <v>41961750</v>
      </c>
      <c r="H11" s="73">
        <f t="shared" si="1"/>
        <v>0.20394175603147682</v>
      </c>
      <c r="L11" s="46" t="s">
        <v>213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213</v>
      </c>
      <c r="C12" s="75" t="s">
        <v>179</v>
      </c>
      <c r="D12" s="75"/>
      <c r="E12" s="75" t="s">
        <v>180</v>
      </c>
      <c r="F12" s="76">
        <f t="shared" si="3"/>
        <v>2030</v>
      </c>
      <c r="G12" s="77">
        <f t="shared" si="4"/>
        <v>12338109</v>
      </c>
      <c r="H12" s="78">
        <f t="shared" si="1"/>
        <v>0.20394175603147682</v>
      </c>
    </row>
    <row r="13" spans="2:16">
      <c r="B13" s="70" t="s">
        <v>190</v>
      </c>
      <c r="C13" s="70" t="s">
        <v>179</v>
      </c>
      <c r="D13" s="70"/>
      <c r="E13" s="70" t="s">
        <v>180</v>
      </c>
      <c r="F13" s="71">
        <f t="shared" si="3"/>
        <v>2035</v>
      </c>
      <c r="G13" s="72">
        <f t="shared" si="4"/>
        <v>1351217</v>
      </c>
      <c r="H13" s="73">
        <f t="shared" si="1"/>
        <v>0.20394175603147682</v>
      </c>
    </row>
    <row r="14" spans="2:16">
      <c r="B14" s="75" t="s">
        <v>195</v>
      </c>
      <c r="C14" s="75" t="s">
        <v>179</v>
      </c>
      <c r="D14" s="75"/>
      <c r="E14" s="75" t="s">
        <v>180</v>
      </c>
      <c r="F14" s="76">
        <f t="shared" si="3"/>
        <v>2035</v>
      </c>
      <c r="G14" s="77">
        <f t="shared" si="4"/>
        <v>5207162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208</v>
      </c>
      <c r="C15" s="70" t="s">
        <v>179</v>
      </c>
      <c r="D15" s="70"/>
      <c r="E15" s="70" t="s">
        <v>180</v>
      </c>
      <c r="F15" s="71">
        <f t="shared" si="3"/>
        <v>2035</v>
      </c>
      <c r="G15" s="72">
        <f t="shared" si="4"/>
        <v>41714525</v>
      </c>
      <c r="H15" s="73">
        <f t="shared" si="1"/>
        <v>0.20394175603147682</v>
      </c>
      <c r="L15" s="98" t="s">
        <v>239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213</v>
      </c>
      <c r="C16" s="75" t="s">
        <v>179</v>
      </c>
      <c r="D16" s="75"/>
      <c r="E16" s="75" t="s">
        <v>180</v>
      </c>
      <c r="F16" s="76">
        <f t="shared" si="3"/>
        <v>2035</v>
      </c>
      <c r="G16" s="77">
        <f t="shared" si="4"/>
        <v>12265417</v>
      </c>
      <c r="H16" s="78">
        <f t="shared" si="1"/>
        <v>0.20394175603147682</v>
      </c>
    </row>
    <row r="17" spans="2:18">
      <c r="B17" s="70" t="s">
        <v>190</v>
      </c>
      <c r="C17" s="70" t="s">
        <v>179</v>
      </c>
      <c r="D17" s="70"/>
      <c r="E17" s="70" t="s">
        <v>180</v>
      </c>
      <c r="F17" s="71">
        <f t="shared" si="3"/>
        <v>2040</v>
      </c>
      <c r="G17" s="72">
        <f t="shared" si="4"/>
        <v>1342695</v>
      </c>
      <c r="H17" s="73">
        <f t="shared" si="1"/>
        <v>0.20394175603147682</v>
      </c>
    </row>
    <row r="18" spans="2:18">
      <c r="B18" s="75" t="s">
        <v>195</v>
      </c>
      <c r="C18" s="75" t="s">
        <v>179</v>
      </c>
      <c r="D18" s="75"/>
      <c r="E18" s="75" t="s">
        <v>180</v>
      </c>
      <c r="F18" s="76">
        <f t="shared" si="3"/>
        <v>2040</v>
      </c>
      <c r="G18" s="77">
        <f t="shared" si="4"/>
        <v>5174322</v>
      </c>
      <c r="H18" s="78">
        <f t="shared" si="1"/>
        <v>0.20394175603147682</v>
      </c>
    </row>
    <row r="19" spans="2:18">
      <c r="B19" s="70" t="s">
        <v>208</v>
      </c>
      <c r="C19" s="70" t="s">
        <v>179</v>
      </c>
      <c r="D19" s="70"/>
      <c r="E19" s="70" t="s">
        <v>180</v>
      </c>
      <c r="F19" s="71">
        <f t="shared" si="3"/>
        <v>2040</v>
      </c>
      <c r="G19" s="72">
        <f t="shared" si="4"/>
        <v>41451443</v>
      </c>
      <c r="H19" s="73">
        <f t="shared" si="1"/>
        <v>0.20394175603147682</v>
      </c>
    </row>
    <row r="20" spans="2:18">
      <c r="B20" s="75" t="s">
        <v>213</v>
      </c>
      <c r="C20" s="75" t="s">
        <v>179</v>
      </c>
      <c r="D20" s="75"/>
      <c r="E20" s="75" t="s">
        <v>180</v>
      </c>
      <c r="F20" s="76">
        <f t="shared" si="3"/>
        <v>2040</v>
      </c>
      <c r="G20" s="77">
        <f t="shared" si="4"/>
        <v>12188062</v>
      </c>
      <c r="H20" s="78">
        <f t="shared" si="1"/>
        <v>0.20394175603147682</v>
      </c>
    </row>
    <row r="28" spans="2:18">
      <c r="B28" t="s">
        <v>214</v>
      </c>
    </row>
    <row r="30" spans="2:18">
      <c r="B30" t="s">
        <v>187</v>
      </c>
    </row>
    <row r="31" spans="2:18">
      <c r="B31" t="s">
        <v>188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189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190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191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192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193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194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195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196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197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198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199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200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201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202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203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204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205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206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207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208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209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210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211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212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213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190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195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208</v>
      </c>
      <c r="C63">
        <f>Q51/$Q$57</f>
        <v>0.68666958936244515</v>
      </c>
      <c r="D63">
        <f>R51/$Q$57</f>
        <v>0.70486578857400617</v>
      </c>
    </row>
    <row r="64" spans="2:18">
      <c r="B64" s="46" t="s">
        <v>213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234</v>
      </c>
    </row>
    <row r="70" spans="2:11">
      <c r="B70" t="s">
        <v>230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216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217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218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219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220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221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222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223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224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225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226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227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228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229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232</v>
      </c>
    </row>
    <row r="98" spans="2:17">
      <c r="B98" t="s">
        <v>233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215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231</v>
      </c>
      <c r="C106">
        <f>C102+C80</f>
        <v>55586</v>
      </c>
      <c r="D106">
        <f t="shared" ref="D106:K106" si="5">D102+D80</f>
        <v>58348</v>
      </c>
      <c r="E106">
        <f t="shared" si="5"/>
        <v>57844</v>
      </c>
      <c r="F106">
        <f t="shared" si="5"/>
        <v>58051</v>
      </c>
      <c r="G106">
        <f t="shared" si="5"/>
        <v>57872</v>
      </c>
      <c r="H106">
        <f t="shared" si="5"/>
        <v>53908</v>
      </c>
      <c r="I106">
        <f t="shared" si="5"/>
        <v>61584</v>
      </c>
      <c r="J106">
        <f t="shared" si="5"/>
        <v>57819</v>
      </c>
      <c r="K106">
        <f t="shared" si="5"/>
        <v>59883</v>
      </c>
      <c r="N106" s="151">
        <f>N108*N110* N107 / AVERAGE($C$107:$K$107)</f>
        <v>59417.118267026097</v>
      </c>
      <c r="O106" s="151">
        <f>O108*O110* O107 / AVERAGE($C$107:$K$107)</f>
        <v>59531.545966754529</v>
      </c>
      <c r="P106" s="151">
        <f>P108*P110* P107 / AVERAGE($C$107:$K$107)</f>
        <v>59180.805942666033</v>
      </c>
      <c r="Q106" s="151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235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>C106/C107*AVERAGE($C$107:$K$107)</f>
        <v>57365.881675012286</v>
      </c>
      <c r="D109" s="64">
        <f>D106/D107*AVERAGE($C$107:$K$107)</f>
        <v>57650.392862504013</v>
      </c>
      <c r="E109" s="64">
        <f>E106/E107*AVERAGE($C$107:$K$107)</f>
        <v>56174.531240182048</v>
      </c>
      <c r="F109" s="64">
        <f>F106/F107*AVERAGE($C$107:$K$107)</f>
        <v>57023.92499627982</v>
      </c>
      <c r="G109" s="64">
        <f>G106/G107*AVERAGE($C$107:$K$107)</f>
        <v>56877.073388185607</v>
      </c>
      <c r="H109" s="64">
        <f>H106/H107*AVERAGE($C$107:$K$107)</f>
        <v>59065.809850379788</v>
      </c>
      <c r="I109" s="64">
        <f>I106/I107*AVERAGE($C$107:$K$107)</f>
        <v>59572.719301787118</v>
      </c>
      <c r="J109" s="64">
        <f>J106/J107*AVERAGE($C$107:$K$107)</f>
        <v>59137.410341734052</v>
      </c>
      <c r="K109" s="64">
        <f>K106/K107*AVERAGE($C$107:$K$107)</f>
        <v>58163.775619395456</v>
      </c>
    </row>
    <row r="110" spans="2:17">
      <c r="B110" s="59" t="s">
        <v>238</v>
      </c>
      <c r="C110">
        <f>C109/(C108)</f>
        <v>5.8541476480814102E-3</v>
      </c>
      <c r="D110">
        <f>D109/(D108)</f>
        <v>5.8097247844298436E-3</v>
      </c>
      <c r="E110">
        <f>E109/(E108)</f>
        <v>5.5852274785126825E-3</v>
      </c>
      <c r="F110">
        <f>F109/(F108)</f>
        <v>5.6041990857666306E-3</v>
      </c>
      <c r="G110">
        <f>G109/(G108)</f>
        <v>5.5333883316535737E-3</v>
      </c>
      <c r="H110">
        <f>H109/(H108)</f>
        <v>5.7049442929587848E-3</v>
      </c>
      <c r="I110">
        <f>I109/(I108)</f>
        <v>5.7194508715439551E-3</v>
      </c>
      <c r="J110">
        <f>J109/(J108)</f>
        <v>5.6391478069471408E-3</v>
      </c>
      <c r="K110">
        <f>K109/(K108)</f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50" cm="1">
        <f t="array" ref="O110">(TREND($C110:$K110,$C$101:$K$101,O101) - TREND($C110:$K110,$C$101:$K$101,N101))/2 + N110</f>
        <v>5.5153590322524265E-3</v>
      </c>
      <c r="P110" s="150" cm="1">
        <f t="array" ref="P110">(TREND($C110:$K110,$C$101:$K$101,P101) - TREND($C110:$K110,$C$101:$K$101,O101))/2 + O110</f>
        <v>5.4537534213214131E-3</v>
      </c>
      <c r="Q110" s="150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dimension ref="A1:AE75"/>
  <sheetViews>
    <sheetView workbookViewId="0">
      <selection activeCell="B5" sqref="B5:H12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176</v>
      </c>
      <c r="H4" s="68" t="s">
        <v>177</v>
      </c>
      <c r="M4" s="46" t="s">
        <v>170</v>
      </c>
    </row>
    <row r="5" spans="2:16">
      <c r="B5" s="69" t="s">
        <v>240</v>
      </c>
      <c r="C5" s="70" t="s">
        <v>179</v>
      </c>
      <c r="D5" s="70"/>
      <c r="E5" s="70" t="s">
        <v>180</v>
      </c>
      <c r="F5" s="71">
        <v>2025</v>
      </c>
      <c r="G5" s="72">
        <f t="array" ref="G5">ROUND(SUM($M$6:$P$7*($M$5:$P$5=$F5)*($L$6:$L$7=$B5)) * SUMIFS($M$11:$P$11,$M$10:$P$10,$F5) * 1000, 0)</f>
        <v>20030689</v>
      </c>
      <c r="H5" s="80">
        <f>SUMIFS(waterHeatingShare!$S$97:$S$137, waterHeatingShare!$A$97:$A$137, $B$2)</f>
        <v>0.27663532355457499</v>
      </c>
      <c r="L5" s="46" t="s">
        <v>181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241</v>
      </c>
      <c r="C6" s="75" t="s">
        <v>179</v>
      </c>
      <c r="D6" s="75"/>
      <c r="E6" s="75" t="s">
        <v>180</v>
      </c>
      <c r="F6" s="76">
        <v>2025</v>
      </c>
      <c r="G6" s="77">
        <f t="array" ref="G6">ROUND(SUM($M$6:$P$7*($M$5:$P$5=$F6)*($L$6:$L$7=$B6)) * SUMIFS($M$11:$P$11,$M$10:$P$10,$F6) * 1000, 0)</f>
        <v>17399037</v>
      </c>
      <c r="H6" s="78">
        <f>H5</f>
        <v>0.27663532355457499</v>
      </c>
      <c r="L6" t="s">
        <v>240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240</v>
      </c>
      <c r="C7" s="70" t="s">
        <v>179</v>
      </c>
      <c r="D7" s="70"/>
      <c r="E7" s="70" t="s">
        <v>180</v>
      </c>
      <c r="F7" s="71">
        <f>F5+5</f>
        <v>2030</v>
      </c>
      <c r="G7" s="72">
        <f t="array" ref="G7">ROUND(SUM($M$6:$P$7*($M$5:$P$5=$F7)*($L$6:$L$7=$B7)) * SUMIFS($M$11:$P$11,$M$10:$P$10,$F7) * 1000, 0)</f>
        <v>19905301</v>
      </c>
      <c r="H7" s="73">
        <f t="shared" ref="H7:H12" si="1">H6</f>
        <v>0.27663532355457499</v>
      </c>
      <c r="L7" t="s">
        <v>241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241</v>
      </c>
      <c r="C8" s="75" t="s">
        <v>179</v>
      </c>
      <c r="D8" s="75"/>
      <c r="E8" s="75" t="s">
        <v>180</v>
      </c>
      <c r="F8" s="76">
        <f t="shared" ref="F8:F12" si="3">F6+5</f>
        <v>2030</v>
      </c>
      <c r="G8" s="77">
        <f t="array" ref="G8">ROUND(SUM($M$6:$P$7*($M$5:$P$5=$F8)*($L$6:$L$7=$B8)) * SUMIFS($M$11:$P$11,$M$10:$P$10,$F8) * 1000, 0)</f>
        <v>17441947</v>
      </c>
      <c r="H8" s="78">
        <f t="shared" si="1"/>
        <v>0.27663532355457499</v>
      </c>
    </row>
    <row r="9" spans="2:16">
      <c r="B9" s="70" t="s">
        <v>240</v>
      </c>
      <c r="C9" s="70" t="s">
        <v>179</v>
      </c>
      <c r="D9" s="70"/>
      <c r="E9" s="70" t="s">
        <v>180</v>
      </c>
      <c r="F9" s="71">
        <f t="shared" si="3"/>
        <v>2035</v>
      </c>
      <c r="G9" s="72">
        <f t="array" ref="G9">ROUND(SUM($M$6:$P$7*($M$5:$P$5=$F9)*($L$6:$L$7=$B9)) * SUMIFS($M$11:$P$11,$M$10:$P$10,$F9) * 1000, 0)</f>
        <v>19664442</v>
      </c>
      <c r="H9" s="73">
        <f t="shared" si="1"/>
        <v>0.27663532355457499</v>
      </c>
    </row>
    <row r="10" spans="2:16">
      <c r="B10" s="75" t="s">
        <v>241</v>
      </c>
      <c r="C10" s="75" t="s">
        <v>179</v>
      </c>
      <c r="D10" s="75"/>
      <c r="E10" s="75" t="s">
        <v>180</v>
      </c>
      <c r="F10" s="76">
        <f t="shared" si="3"/>
        <v>2035</v>
      </c>
      <c r="G10" s="77">
        <f t="array" ref="G10">ROUND(SUM($M$6:$P$7*($M$5:$P$5=$F10)*($L$6:$L$7=$B10)) * SUMIFS($M$11:$P$11,$M$10:$P$10,$F10) * 1000, 0)</f>
        <v>17427812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240</v>
      </c>
      <c r="C11" s="70" t="s">
        <v>179</v>
      </c>
      <c r="D11" s="70"/>
      <c r="E11" s="70" t="s">
        <v>180</v>
      </c>
      <c r="F11" s="71">
        <f t="shared" si="3"/>
        <v>2040</v>
      </c>
      <c r="G11" s="72">
        <f t="array" ref="G11">ROUND(SUM($M$6:$P$7*($M$5:$P$5=$F11)*($L$6:$L$7=$B11)) * SUMIFS($M$11:$P$11,$M$10:$P$10,$F11) * 1000, 0)</f>
        <v>19422360</v>
      </c>
      <c r="H11" s="73">
        <f t="shared" si="1"/>
        <v>0.27663532355457499</v>
      </c>
      <c r="L11" s="81" t="s">
        <v>182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241</v>
      </c>
      <c r="C12" s="75" t="s">
        <v>179</v>
      </c>
      <c r="D12" s="75"/>
      <c r="E12" s="75" t="s">
        <v>180</v>
      </c>
      <c r="F12" s="76">
        <f t="shared" si="3"/>
        <v>2040</v>
      </c>
      <c r="G12" s="77">
        <f t="array" ref="G12">ROUND(SUM($M$6:$P$7*($M$5:$P$5=$F12)*($L$6:$L$7=$B12)) * SUMIFS($M$11:$P$11,$M$10:$P$10,$F12) * 1000, 0)</f>
        <v>17400487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186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251</v>
      </c>
    </row>
    <row r="30" spans="2:23" ht="37.5" customHeight="1">
      <c r="P30" s="144" t="s">
        <v>249</v>
      </c>
      <c r="Q30" s="144"/>
      <c r="R30" s="144"/>
      <c r="S30" s="144"/>
      <c r="T30" s="144"/>
      <c r="U30" s="144"/>
      <c r="V30" s="144"/>
      <c r="W30" s="144"/>
    </row>
    <row r="31" spans="2:23" ht="19.5" thickBot="1">
      <c r="B31" s="141" t="s">
        <v>242</v>
      </c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 t="s">
        <v>250</v>
      </c>
      <c r="Q31" s="141"/>
      <c r="R31" s="141"/>
      <c r="S31" s="141"/>
      <c r="T31" s="141"/>
      <c r="U31" s="141"/>
      <c r="V31" s="141"/>
      <c r="W31" s="141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241</v>
      </c>
      <c r="B33" s="102" t="s">
        <v>243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241</v>
      </c>
      <c r="B34" s="102" t="s">
        <v>244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240</v>
      </c>
      <c r="B35" s="102" t="s">
        <v>245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240</v>
      </c>
      <c r="B36" s="102" t="s">
        <v>246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240</v>
      </c>
      <c r="B37" s="102" t="s">
        <v>247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</row>
    <row r="39" spans="1:26" ht="15.75" thickBot="1">
      <c r="B39" s="143" t="s">
        <v>248</v>
      </c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240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241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240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241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263</v>
      </c>
    </row>
    <row r="55" spans="2:31" ht="15.75" thickBot="1">
      <c r="B55" s="103"/>
    </row>
    <row r="56" spans="2:31" ht="19.5" thickTop="1">
      <c r="B56" s="144" t="s">
        <v>252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</row>
    <row r="57" spans="2:31" ht="19.5" thickBot="1">
      <c r="B57" s="141" t="s">
        <v>253</v>
      </c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255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256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257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258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259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260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261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262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264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51">
        <f>AB73*AB75* AB72 / AVERAGE($C72:$Z72)</f>
        <v>37429.725580530336</v>
      </c>
      <c r="AC71" s="151">
        <f>AC73*AC75* AC72 / AVERAGE($C72:$Z72)</f>
        <v>37347.247565767742</v>
      </c>
      <c r="AD71" s="151">
        <f>AD73*AD75* AD72 / AVERAGE($C72:$Z72)</f>
        <v>37092.25393148006</v>
      </c>
      <c r="AE71" s="151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235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238</v>
      </c>
      <c r="C75">
        <f>C74/(C73)</f>
        <v>6.2972035936391798E-3</v>
      </c>
      <c r="D75">
        <f>D74/(D73)</f>
        <v>6.0325492148546444E-3</v>
      </c>
      <c r="E75">
        <f>E74/(E73)</f>
        <v>6.5113125920691576E-3</v>
      </c>
      <c r="F75">
        <f>F74/(F73)</f>
        <v>6.4034357512382451E-3</v>
      </c>
      <c r="G75">
        <f>G74/(G73)</f>
        <v>6.3865936250166915E-3</v>
      </c>
      <c r="H75">
        <f>H74/(H73)</f>
        <v>6.3699563813672342E-3</v>
      </c>
      <c r="I75">
        <f>I74/(I73)</f>
        <v>6.6716941524110132E-3</v>
      </c>
      <c r="J75">
        <f>J74/(J73)</f>
        <v>6.6577530718058145E-3</v>
      </c>
      <c r="K75">
        <f>K74/(K73)</f>
        <v>6.7329583070563324E-3</v>
      </c>
      <c r="L75">
        <f>L74/(L73)</f>
        <v>6.3993313095644412E-3</v>
      </c>
      <c r="M75">
        <f>M74/(M73)</f>
        <v>5.9699685102033734E-3</v>
      </c>
      <c r="N75">
        <f>N74/(N73)</f>
        <v>6.6495533927833595E-3</v>
      </c>
      <c r="O75">
        <f>O74/(O73)</f>
        <v>6.2709969417327803E-3</v>
      </c>
      <c r="P75">
        <f>P74/(P73)</f>
        <v>6.1967620325960827E-3</v>
      </c>
      <c r="Q75">
        <f>Q74/(Q73)</f>
        <v>6.6401029263424343E-3</v>
      </c>
      <c r="R75">
        <f>R74/(R73)</f>
        <v>6.4663562135867034E-3</v>
      </c>
      <c r="S75">
        <f>S74/(S73)</f>
        <v>6.6074091878031921E-3</v>
      </c>
      <c r="T75">
        <f>T74/(T73)</f>
        <v>6.6645864253022579E-3</v>
      </c>
      <c r="U75">
        <f>U74/(U73)</f>
        <v>6.7267168537172052E-3</v>
      </c>
      <c r="V75">
        <f>V74/(V73)</f>
        <v>6.569495309510013E-3</v>
      </c>
      <c r="W75">
        <f>W74/(W73)</f>
        <v>6.6430105994709446E-3</v>
      </c>
      <c r="X75">
        <f>X74/(X73)</f>
        <v>6.5323353608719159E-3</v>
      </c>
      <c r="Y75">
        <f>Y74/(Y73)</f>
        <v>6.4023455047763677E-3</v>
      </c>
      <c r="Z75">
        <f>Z74/(Z73)</f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dimension ref="B4:R28"/>
  <sheetViews>
    <sheetView tabSelected="1" workbookViewId="0">
      <selection activeCell="Q22" sqref="Q22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176</v>
      </c>
      <c r="H4" s="68" t="s">
        <v>177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308</v>
      </c>
      <c r="C5" s="70" t="s">
        <v>179</v>
      </c>
      <c r="D5" s="70"/>
      <c r="E5" s="70" t="s">
        <v>180</v>
      </c>
      <c r="F5" s="71">
        <v>2025</v>
      </c>
      <c r="G5" s="72">
        <f t="array" ref="G5">SUM($M$5:$P$10 * ($L$5:$L$10=$B5) * ($M$4:$P$4=$F5))*1000</f>
        <v>99899252.443847239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308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308</v>
      </c>
      <c r="C6" s="75" t="s">
        <v>179</v>
      </c>
      <c r="D6" s="75"/>
      <c r="E6" s="75" t="s">
        <v>180</v>
      </c>
      <c r="F6" s="76">
        <v>2030</v>
      </c>
      <c r="G6" s="77">
        <f t="array" ref="G6">SUM($M$5:$P$10 * ($L$5:$L$10=$B6) * ($M$4:$P$4=$F6))*1000</f>
        <v>92710133.259800732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309</v>
      </c>
      <c r="M6">
        <v>106034.24989443528</v>
      </c>
      <c r="N6">
        <v>101354.37969412678</v>
      </c>
      <c r="O6">
        <f t="shared" ref="O6:P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308</v>
      </c>
      <c r="C7" s="70" t="s">
        <v>179</v>
      </c>
      <c r="D7" s="70"/>
      <c r="E7" s="70" t="s">
        <v>180</v>
      </c>
      <c r="F7" s="71">
        <v>2035</v>
      </c>
      <c r="G7" s="72">
        <f t="array" ref="G7">SUM($M$5:$P$10 * ($L$5:$L$10=$B7) * ($M$4:$P$4=$F7))*1000</f>
        <v>92710133.259800732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310</v>
      </c>
      <c r="M7">
        <v>8198.8831734358682</v>
      </c>
      <c r="N7">
        <v>8481.7338510628906</v>
      </c>
      <c r="O7">
        <f t="shared" ref="O7:P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308</v>
      </c>
      <c r="C8" s="75" t="s">
        <v>179</v>
      </c>
      <c r="D8" s="75"/>
      <c r="E8" s="75" t="s">
        <v>180</v>
      </c>
      <c r="F8" s="76">
        <v>2040</v>
      </c>
      <c r="G8" s="77">
        <f t="array" ref="G8">SUM($M$5:$P$10 * ($L$5:$L$10=$B8) * ($M$4:$P$4=$F8))*1000</f>
        <v>92710133.259800732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311</v>
      </c>
      <c r="M8">
        <v>7529.8520086006029</v>
      </c>
      <c r="N8">
        <v>6863.1268116937135</v>
      </c>
      <c r="O8">
        <f t="shared" ref="O8:P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309</v>
      </c>
      <c r="C9" s="70" t="s">
        <v>179</v>
      </c>
      <c r="D9" s="70"/>
      <c r="E9" s="70" t="s">
        <v>180</v>
      </c>
      <c r="F9" s="71">
        <v>2025</v>
      </c>
      <c r="G9" s="72">
        <f t="array" ref="G9">SUM($M$5:$P$10 * ($L$5:$L$10=$B9) * ($M$4:$P$4=$F9))*1000</f>
        <v>106034249.89443529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312</v>
      </c>
      <c r="M9">
        <v>10363.858136581519</v>
      </c>
      <c r="N9">
        <v>9971.0144775995286</v>
      </c>
      <c r="O9">
        <f t="shared" ref="O9:P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309</v>
      </c>
      <c r="C10" s="75" t="s">
        <v>179</v>
      </c>
      <c r="D10" s="75"/>
      <c r="E10" s="75" t="s">
        <v>180</v>
      </c>
      <c r="F10" s="76">
        <v>2030</v>
      </c>
      <c r="G10" s="77">
        <f t="array" ref="G10">SUM($M$5:$P$10 * ($L$5:$L$10=$B10) * ($M$4:$P$4=$F10))*1000</f>
        <v>101354379.69412678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307</v>
      </c>
      <c r="M10">
        <v>5305.6507823887514</v>
      </c>
      <c r="N10">
        <v>4809.5277878259076</v>
      </c>
      <c r="O10">
        <f t="shared" ref="O10:P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309</v>
      </c>
      <c r="C11" s="70" t="s">
        <v>179</v>
      </c>
      <c r="D11" s="70"/>
      <c r="E11" s="70" t="s">
        <v>180</v>
      </c>
      <c r="F11" s="71">
        <v>2035</v>
      </c>
      <c r="G11" s="72">
        <f t="array" ref="G11">SUM($M$5:$P$10 * ($L$5:$L$10=$B11) * ($M$4:$P$4=$F11))*1000</f>
        <v>101354379.69412678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309</v>
      </c>
      <c r="C12" s="75" t="s">
        <v>179</v>
      </c>
      <c r="D12" s="75"/>
      <c r="E12" s="75" t="s">
        <v>180</v>
      </c>
      <c r="F12" s="76">
        <v>2040</v>
      </c>
      <c r="G12" s="77">
        <f t="array" ref="G12">SUM($M$5:$P$10 * ($L$5:$L$10=$B12) * ($M$4:$P$4=$F12))*1000</f>
        <v>101354379.69412678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310</v>
      </c>
      <c r="C13" s="70" t="s">
        <v>179</v>
      </c>
      <c r="D13" s="70"/>
      <c r="E13" s="70" t="s">
        <v>180</v>
      </c>
      <c r="F13" s="71">
        <v>2025</v>
      </c>
      <c r="G13" s="72">
        <f t="array" ref="G13">SUM($M$5:$P$10 * ($L$5:$L$10=$B13) * ($M$4:$P$4=$F13))*1000</f>
        <v>8198883.1734358687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310</v>
      </c>
      <c r="C14" s="75" t="s">
        <v>179</v>
      </c>
      <c r="D14" s="75"/>
      <c r="E14" s="75" t="s">
        <v>180</v>
      </c>
      <c r="F14" s="76">
        <v>2030</v>
      </c>
      <c r="G14" s="77">
        <f t="array" ref="G14">SUM($M$5:$P$10 * ($L$5:$L$10=$B14) * ($M$4:$P$4=$F14))*1000</f>
        <v>8481733.8510628901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310</v>
      </c>
      <c r="C15" s="70" t="s">
        <v>179</v>
      </c>
      <c r="D15" s="70"/>
      <c r="E15" s="70" t="s">
        <v>180</v>
      </c>
      <c r="F15" s="71">
        <v>2035</v>
      </c>
      <c r="G15" s="72">
        <f t="array" ref="G15">SUM($M$5:$P$10 * ($L$5:$L$10=$B15) * ($M$4:$P$4=$F15))*1000</f>
        <v>8481733.8510628901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310</v>
      </c>
      <c r="C16" s="75" t="s">
        <v>179</v>
      </c>
      <c r="D16" s="75"/>
      <c r="E16" s="75" t="s">
        <v>180</v>
      </c>
      <c r="F16" s="76">
        <v>2040</v>
      </c>
      <c r="G16" s="77">
        <f t="array" ref="G16">SUM($M$5:$P$10 * ($L$5:$L$10=$B16) * ($M$4:$P$4=$F16))*1000</f>
        <v>8481733.8510628901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311</v>
      </c>
      <c r="C17" s="70" t="s">
        <v>179</v>
      </c>
      <c r="D17" s="70"/>
      <c r="E17" s="70" t="s">
        <v>180</v>
      </c>
      <c r="F17" s="71">
        <v>2025</v>
      </c>
      <c r="G17" s="72">
        <f t="array" ref="G17">SUM($M$5:$P$10 * ($L$5:$L$10=$B17) * ($M$4:$P$4=$F17))*1000</f>
        <v>7529852.0086006029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311</v>
      </c>
      <c r="C18" s="75" t="s">
        <v>179</v>
      </c>
      <c r="D18" s="75"/>
      <c r="E18" s="75" t="s">
        <v>180</v>
      </c>
      <c r="F18" s="76">
        <v>2030</v>
      </c>
      <c r="G18" s="77">
        <f t="array" ref="G18">SUM($M$5:$P$10 * ($L$5:$L$10=$B18) * ($M$4:$P$4=$F18))*1000</f>
        <v>6863126.8116937131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311</v>
      </c>
      <c r="C19" s="70" t="s">
        <v>179</v>
      </c>
      <c r="D19" s="70"/>
      <c r="E19" s="70" t="s">
        <v>180</v>
      </c>
      <c r="F19" s="71">
        <v>2035</v>
      </c>
      <c r="G19" s="72">
        <f t="array" ref="G19">SUM($M$5:$P$10 * ($L$5:$L$10=$B19) * ($M$4:$P$4=$F19))*1000</f>
        <v>6863126.8116937131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311</v>
      </c>
      <c r="C20" s="75" t="s">
        <v>179</v>
      </c>
      <c r="D20" s="75"/>
      <c r="E20" s="75" t="s">
        <v>180</v>
      </c>
      <c r="F20" s="76">
        <v>2040</v>
      </c>
      <c r="G20" s="77">
        <f t="array" ref="G20">SUM($M$5:$P$10 * ($L$5:$L$10=$B20) * ($M$4:$P$4=$F20))*1000</f>
        <v>6863126.8116937131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312</v>
      </c>
      <c r="C21" s="70" t="s">
        <v>179</v>
      </c>
      <c r="D21" s="70"/>
      <c r="E21" s="70" t="s">
        <v>180</v>
      </c>
      <c r="F21" s="71">
        <v>2025</v>
      </c>
      <c r="G21" s="72">
        <f t="array" ref="G21">SUM($M$5:$P$10 * ($L$5:$L$10=$B21) * ($M$4:$P$4=$F21))*1000</f>
        <v>10363858.13658152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312</v>
      </c>
      <c r="C22" s="75" t="s">
        <v>179</v>
      </c>
      <c r="D22" s="75"/>
      <c r="E22" s="75" t="s">
        <v>180</v>
      </c>
      <c r="F22" s="76">
        <v>2030</v>
      </c>
      <c r="G22" s="77">
        <f t="array" ref="G22">SUM($M$5:$P$10 * ($L$5:$L$10=$B22) * ($M$4:$P$4=$F22))*1000</f>
        <v>9971014.4775995277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312</v>
      </c>
      <c r="C23" s="70" t="s">
        <v>179</v>
      </c>
      <c r="D23" s="70"/>
      <c r="E23" s="70" t="s">
        <v>180</v>
      </c>
      <c r="F23" s="71">
        <v>2035</v>
      </c>
      <c r="G23" s="72">
        <f t="array" ref="G23">SUM($M$5:$P$10 * ($L$5:$L$10=$B23) * ($M$4:$P$4=$F23))*1000</f>
        <v>9971014.4775995277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312</v>
      </c>
      <c r="C24" s="75" t="s">
        <v>179</v>
      </c>
      <c r="D24" s="75"/>
      <c r="E24" s="75" t="s">
        <v>180</v>
      </c>
      <c r="F24" s="76">
        <v>2040</v>
      </c>
      <c r="G24" s="77">
        <f t="array" ref="G24">SUM($M$5:$P$10 * ($L$5:$L$10=$B24) * ($M$4:$P$4=$F24))*1000</f>
        <v>9971014.4775995277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307</v>
      </c>
      <c r="C25" s="70" t="s">
        <v>179</v>
      </c>
      <c r="D25" s="70"/>
      <c r="E25" s="70" t="s">
        <v>180</v>
      </c>
      <c r="F25" s="71">
        <v>2025</v>
      </c>
      <c r="G25" s="72">
        <f t="array" ref="G25">SUM($M$5:$P$10 * ($L$5:$L$10=$B25) * ($M$4:$P$4=$F25))*1000</f>
        <v>5305650.7823887514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307</v>
      </c>
      <c r="C26" s="75" t="s">
        <v>179</v>
      </c>
      <c r="D26" s="75"/>
      <c r="E26" s="75" t="s">
        <v>180</v>
      </c>
      <c r="F26" s="76">
        <v>2030</v>
      </c>
      <c r="G26" s="77">
        <f t="array" ref="G26">SUM($M$5:$P$10 * ($L$5:$L$10=$B26) * ($M$4:$P$4=$F26))*1000</f>
        <v>4809527.7878259076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307</v>
      </c>
      <c r="C27" s="70" t="s">
        <v>179</v>
      </c>
      <c r="D27" s="70"/>
      <c r="E27" s="70" t="s">
        <v>180</v>
      </c>
      <c r="F27" s="71">
        <v>2035</v>
      </c>
      <c r="G27" s="72">
        <f t="array" ref="G27">SUM($M$5:$P$10 * ($L$5:$L$10=$B27) * ($M$4:$P$4=$F27))*1000</f>
        <v>4809527.7878259076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307</v>
      </c>
      <c r="C28" s="75" t="s">
        <v>179</v>
      </c>
      <c r="D28" s="75"/>
      <c r="E28" s="75" t="s">
        <v>180</v>
      </c>
      <c r="F28" s="76">
        <v>2040</v>
      </c>
      <c r="G28" s="77">
        <f t="array" ref="G28">SUM($M$5:$P$10 * ($L$5:$L$10=$B28) * ($M$4:$P$4=$F28))*1000</f>
        <v>4809527.7878259076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DH demand, eurostat</vt:lpstr>
      <vt:lpstr>DH demand, country-by-country</vt:lpstr>
      <vt:lpstr>POP</vt:lpstr>
      <vt:lpstr>HDD</vt:lpstr>
      <vt:lpstr>waterHeatingShare</vt:lpstr>
      <vt:lpstr>Finland</vt:lpstr>
      <vt:lpstr>Norway</vt:lpstr>
      <vt:lpstr>Sweden</vt:lpstr>
      <vt:lpstr>Denmark</vt:lpstr>
      <vt:lpstr>others from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2025-02-21T13:48:43Z</dcterms:modified>
</cp:coreProperties>
</file>