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FED8F2BE-58D9-456E-8D39-6939ED2BAFCA}" xr6:coauthVersionLast="47" xr6:coauthVersionMax="47" xr10:uidLastSave="{00000000-0000-0000-0000-000000000000}"/>
  <bookViews>
    <workbookView xWindow="-28920" yWindow="-105" windowWidth="29040" windowHeight="17520" tabRatio="854" activeTab="6" xr2:uid="{3FAE13E1-8810-491E-8373-B01BC9956BE7}"/>
  </bookViews>
  <sheets>
    <sheet name="Readme" sheetId="14" r:id="rId1"/>
    <sheet name="demands_dh" sheetId="13" r:id="rId2"/>
    <sheet name="Finland" sheetId="10" r:id="rId3"/>
    <sheet name="Norway" sheetId="5" r:id="rId4"/>
    <sheet name="Sweden" sheetId="8" r:id="rId5"/>
    <sheet name="Denmark" sheetId="9" r:id="rId6"/>
    <sheet name="others" sheetId="12" r:id="rId7"/>
    <sheet name="DH demand, eurostat" sheetId="1" r:id="rId8"/>
    <sheet name="DH demand, country-by-country" sheetId="7" r:id="rId9"/>
    <sheet name="waterHeatingShare" sheetId="6" r:id="rId10"/>
    <sheet name="POP" sheetId="2" r:id="rId11"/>
    <sheet name="HDD" sheetId="3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13" l="1"/>
  <c r="F93" i="13"/>
  <c r="E93" i="13"/>
  <c r="D93" i="13"/>
  <c r="C93" i="13"/>
  <c r="B93" i="13"/>
  <c r="A93" i="13"/>
  <c r="G92" i="13"/>
  <c r="F92" i="13"/>
  <c r="E92" i="13"/>
  <c r="D92" i="13"/>
  <c r="C92" i="13"/>
  <c r="B92" i="13"/>
  <c r="A92" i="13"/>
  <c r="G91" i="13"/>
  <c r="F91" i="13"/>
  <c r="E91" i="13"/>
  <c r="D91" i="13"/>
  <c r="C91" i="13"/>
  <c r="B91" i="13"/>
  <c r="A91" i="13"/>
  <c r="G90" i="13"/>
  <c r="F90" i="13"/>
  <c r="E90" i="13"/>
  <c r="D90" i="13"/>
  <c r="C90" i="13"/>
  <c r="B90" i="13"/>
  <c r="A90" i="13"/>
  <c r="G89" i="13"/>
  <c r="F89" i="13"/>
  <c r="E89" i="13"/>
  <c r="D89" i="13"/>
  <c r="C89" i="13"/>
  <c r="B89" i="13"/>
  <c r="A89" i="13"/>
  <c r="G88" i="13"/>
  <c r="F88" i="13"/>
  <c r="E88" i="13"/>
  <c r="D88" i="13"/>
  <c r="C88" i="13"/>
  <c r="B88" i="13"/>
  <c r="A88" i="13"/>
  <c r="G87" i="13"/>
  <c r="F87" i="13"/>
  <c r="E87" i="13"/>
  <c r="D87" i="13"/>
  <c r="C87" i="13"/>
  <c r="B87" i="13"/>
  <c r="A87" i="13"/>
  <c r="G86" i="13"/>
  <c r="F86" i="13"/>
  <c r="E86" i="13"/>
  <c r="D86" i="13"/>
  <c r="C86" i="13"/>
  <c r="B86" i="13"/>
  <c r="A86" i="13"/>
  <c r="G85" i="13"/>
  <c r="F85" i="13"/>
  <c r="E85" i="13"/>
  <c r="D85" i="13"/>
  <c r="C85" i="13"/>
  <c r="B85" i="13"/>
  <c r="A85" i="13"/>
  <c r="G84" i="13"/>
  <c r="F84" i="13"/>
  <c r="E84" i="13"/>
  <c r="D84" i="13"/>
  <c r="C84" i="13"/>
  <c r="B84" i="13"/>
  <c r="A84" i="13"/>
  <c r="G83" i="13"/>
  <c r="F83" i="13"/>
  <c r="E83" i="13"/>
  <c r="D83" i="13"/>
  <c r="C83" i="13"/>
  <c r="B83" i="13"/>
  <c r="A83" i="13"/>
  <c r="G82" i="13"/>
  <c r="F82" i="13"/>
  <c r="E82" i="13"/>
  <c r="D82" i="13"/>
  <c r="C82" i="13"/>
  <c r="B82" i="13"/>
  <c r="A82" i="13"/>
  <c r="G81" i="13"/>
  <c r="F81" i="13"/>
  <c r="E81" i="13"/>
  <c r="D81" i="13"/>
  <c r="C81" i="13"/>
  <c r="B81" i="13"/>
  <c r="A81" i="13"/>
  <c r="G80" i="13"/>
  <c r="F80" i="13"/>
  <c r="E80" i="13"/>
  <c r="D80" i="13"/>
  <c r="C80" i="13"/>
  <c r="B80" i="13"/>
  <c r="A80" i="13"/>
  <c r="G79" i="13"/>
  <c r="F79" i="13"/>
  <c r="E79" i="13"/>
  <c r="D79" i="13"/>
  <c r="C79" i="13"/>
  <c r="B79" i="13"/>
  <c r="A79" i="13"/>
  <c r="G78" i="13"/>
  <c r="F78" i="13"/>
  <c r="E78" i="13"/>
  <c r="D78" i="13"/>
  <c r="C78" i="13"/>
  <c r="B78" i="13"/>
  <c r="A78" i="13"/>
  <c r="G77" i="13"/>
  <c r="F77" i="13"/>
  <c r="E77" i="13"/>
  <c r="D77" i="13"/>
  <c r="C77" i="13"/>
  <c r="B77" i="13"/>
  <c r="A77" i="13"/>
  <c r="G76" i="13"/>
  <c r="F76" i="13"/>
  <c r="E76" i="13"/>
  <c r="D76" i="13"/>
  <c r="C76" i="13"/>
  <c r="B76" i="13"/>
  <c r="A76" i="13"/>
  <c r="G75" i="13"/>
  <c r="F75" i="13"/>
  <c r="E75" i="13"/>
  <c r="D75" i="13"/>
  <c r="C75" i="13"/>
  <c r="B75" i="13"/>
  <c r="A75" i="13"/>
  <c r="G74" i="13"/>
  <c r="F74" i="13"/>
  <c r="E74" i="13"/>
  <c r="D74" i="13"/>
  <c r="C74" i="13"/>
  <c r="B74" i="13"/>
  <c r="A74" i="13"/>
  <c r="G73" i="13"/>
  <c r="F73" i="13"/>
  <c r="E73" i="13"/>
  <c r="D73" i="13"/>
  <c r="C73" i="13"/>
  <c r="B73" i="13"/>
  <c r="A73" i="13"/>
  <c r="G72" i="13"/>
  <c r="F72" i="13"/>
  <c r="E72" i="13"/>
  <c r="D72" i="13"/>
  <c r="C72" i="13"/>
  <c r="B72" i="13"/>
  <c r="A72" i="13"/>
  <c r="G71" i="13"/>
  <c r="F71" i="13"/>
  <c r="E71" i="13"/>
  <c r="D71" i="13"/>
  <c r="C71" i="13"/>
  <c r="B71" i="13"/>
  <c r="A71" i="13"/>
  <c r="G70" i="13"/>
  <c r="F70" i="13"/>
  <c r="E70" i="13"/>
  <c r="D70" i="13"/>
  <c r="C70" i="13"/>
  <c r="B70" i="13"/>
  <c r="A70" i="13"/>
  <c r="G69" i="13"/>
  <c r="F69" i="13"/>
  <c r="E69" i="13"/>
  <c r="D69" i="13"/>
  <c r="C69" i="13"/>
  <c r="B69" i="13"/>
  <c r="A69" i="13"/>
  <c r="G68" i="13"/>
  <c r="F68" i="13"/>
  <c r="E68" i="13"/>
  <c r="D68" i="13"/>
  <c r="C68" i="13"/>
  <c r="B68" i="13"/>
  <c r="A68" i="13"/>
  <c r="G67" i="13"/>
  <c r="F67" i="13"/>
  <c r="E67" i="13"/>
  <c r="D67" i="13"/>
  <c r="C67" i="13"/>
  <c r="B67" i="13"/>
  <c r="A67" i="13"/>
  <c r="G66" i="13"/>
  <c r="F66" i="13"/>
  <c r="E66" i="13"/>
  <c r="D66" i="13"/>
  <c r="C66" i="13"/>
  <c r="B66" i="13"/>
  <c r="A66" i="13"/>
  <c r="G65" i="13"/>
  <c r="F65" i="13"/>
  <c r="E65" i="13"/>
  <c r="D65" i="13"/>
  <c r="C65" i="13"/>
  <c r="B65" i="13"/>
  <c r="A65" i="13"/>
  <c r="G64" i="13"/>
  <c r="F64" i="13"/>
  <c r="E64" i="13"/>
  <c r="D64" i="13"/>
  <c r="C64" i="13"/>
  <c r="B64" i="13"/>
  <c r="A64" i="13"/>
  <c r="G63" i="13"/>
  <c r="F63" i="13"/>
  <c r="E63" i="13"/>
  <c r="D63" i="13"/>
  <c r="C63" i="13"/>
  <c r="B63" i="13"/>
  <c r="A63" i="13"/>
  <c r="G62" i="13"/>
  <c r="F62" i="13"/>
  <c r="E62" i="13"/>
  <c r="D62" i="13"/>
  <c r="C62" i="13"/>
  <c r="B62" i="13"/>
  <c r="A62" i="13"/>
  <c r="G61" i="13"/>
  <c r="F61" i="13"/>
  <c r="E61" i="13"/>
  <c r="D61" i="13"/>
  <c r="C61" i="13"/>
  <c r="B61" i="13"/>
  <c r="A61" i="13"/>
  <c r="G60" i="13"/>
  <c r="F60" i="13"/>
  <c r="E60" i="13"/>
  <c r="D60" i="13"/>
  <c r="C60" i="13"/>
  <c r="B60" i="13"/>
  <c r="A60" i="13"/>
  <c r="G59" i="13"/>
  <c r="F59" i="13"/>
  <c r="E59" i="13"/>
  <c r="D59" i="13"/>
  <c r="C59" i="13"/>
  <c r="B59" i="13"/>
  <c r="A59" i="13"/>
  <c r="G58" i="13"/>
  <c r="F58" i="13"/>
  <c r="E58" i="13"/>
  <c r="D58" i="13"/>
  <c r="C58" i="13"/>
  <c r="B58" i="13"/>
  <c r="A58" i="13"/>
  <c r="G57" i="13"/>
  <c r="F57" i="13"/>
  <c r="E57" i="13"/>
  <c r="D57" i="13"/>
  <c r="C57" i="13"/>
  <c r="B57" i="13"/>
  <c r="A57" i="13"/>
  <c r="G56" i="13"/>
  <c r="F56" i="13"/>
  <c r="E56" i="13"/>
  <c r="D56" i="13"/>
  <c r="C56" i="13"/>
  <c r="B56" i="13"/>
  <c r="A56" i="13"/>
  <c r="G55" i="13"/>
  <c r="F55" i="13"/>
  <c r="E55" i="13"/>
  <c r="D55" i="13"/>
  <c r="C55" i="13"/>
  <c r="B55" i="13"/>
  <c r="A55" i="13"/>
  <c r="G54" i="13"/>
  <c r="F54" i="13"/>
  <c r="E54" i="13"/>
  <c r="D54" i="13"/>
  <c r="C54" i="13"/>
  <c r="B54" i="13"/>
  <c r="A54" i="13"/>
  <c r="G53" i="13"/>
  <c r="F53" i="13"/>
  <c r="E53" i="13"/>
  <c r="D53" i="13"/>
  <c r="C53" i="13"/>
  <c r="B53" i="13"/>
  <c r="A53" i="13"/>
  <c r="G52" i="13"/>
  <c r="F52" i="13"/>
  <c r="E52" i="13"/>
  <c r="D52" i="13"/>
  <c r="C52" i="13"/>
  <c r="B52" i="13"/>
  <c r="A52" i="13"/>
  <c r="G51" i="13"/>
  <c r="F51" i="13"/>
  <c r="E51" i="13"/>
  <c r="D51" i="13"/>
  <c r="C51" i="13"/>
  <c r="B51" i="13"/>
  <c r="A51" i="13"/>
  <c r="G50" i="13"/>
  <c r="F50" i="13"/>
  <c r="E50" i="13"/>
  <c r="D50" i="13"/>
  <c r="C50" i="13"/>
  <c r="B50" i="13"/>
  <c r="A50" i="13"/>
  <c r="G49" i="13"/>
  <c r="F49" i="13"/>
  <c r="E49" i="13"/>
  <c r="D49" i="13"/>
  <c r="C49" i="13"/>
  <c r="B49" i="13"/>
  <c r="A49" i="13"/>
  <c r="G48" i="13"/>
  <c r="F48" i="13"/>
  <c r="E48" i="13"/>
  <c r="D48" i="13"/>
  <c r="C48" i="13"/>
  <c r="B48" i="13"/>
  <c r="A48" i="13"/>
  <c r="G47" i="13"/>
  <c r="F47" i="13"/>
  <c r="E47" i="13"/>
  <c r="D47" i="13"/>
  <c r="C47" i="13"/>
  <c r="B47" i="13"/>
  <c r="A47" i="13"/>
  <c r="G46" i="13"/>
  <c r="F46" i="13"/>
  <c r="E46" i="13"/>
  <c r="D46" i="13"/>
  <c r="C46" i="13"/>
  <c r="B46" i="13"/>
  <c r="A46" i="13"/>
  <c r="G45" i="13"/>
  <c r="F45" i="13"/>
  <c r="E45" i="13"/>
  <c r="D45" i="13"/>
  <c r="C45" i="13"/>
  <c r="B45" i="13"/>
  <c r="A45" i="13"/>
  <c r="G44" i="13"/>
  <c r="F44" i="13"/>
  <c r="E44" i="13"/>
  <c r="D44" i="13"/>
  <c r="C44" i="13"/>
  <c r="B44" i="13"/>
  <c r="A44" i="13"/>
  <c r="G43" i="13"/>
  <c r="F43" i="13"/>
  <c r="E43" i="13"/>
  <c r="D43" i="13"/>
  <c r="C43" i="13"/>
  <c r="B43" i="13"/>
  <c r="A43" i="13"/>
  <c r="G42" i="13"/>
  <c r="F42" i="13"/>
  <c r="E42" i="13"/>
  <c r="D42" i="13"/>
  <c r="C42" i="13"/>
  <c r="B42" i="13"/>
  <c r="A42" i="13"/>
  <c r="G41" i="13"/>
  <c r="F41" i="13"/>
  <c r="E41" i="13"/>
  <c r="D41" i="13"/>
  <c r="C41" i="13"/>
  <c r="B41" i="13"/>
  <c r="A41" i="13"/>
  <c r="G40" i="13"/>
  <c r="F40" i="13"/>
  <c r="E40" i="13"/>
  <c r="D40" i="13"/>
  <c r="C40" i="13"/>
  <c r="B40" i="13"/>
  <c r="A40" i="13"/>
  <c r="G39" i="13"/>
  <c r="F39" i="13"/>
  <c r="E39" i="13"/>
  <c r="D39" i="13"/>
  <c r="C39" i="13"/>
  <c r="B39" i="13"/>
  <c r="A39" i="13"/>
  <c r="G38" i="13"/>
  <c r="F38" i="13"/>
  <c r="E38" i="13"/>
  <c r="D38" i="13"/>
  <c r="C38" i="13"/>
  <c r="B38" i="13"/>
  <c r="A38" i="13"/>
  <c r="G37" i="13"/>
  <c r="F37" i="13"/>
  <c r="E37" i="13"/>
  <c r="D37" i="13"/>
  <c r="C37" i="13"/>
  <c r="B37" i="13"/>
  <c r="A37" i="13"/>
  <c r="G36" i="13"/>
  <c r="F36" i="13"/>
  <c r="E36" i="13"/>
  <c r="D36" i="13"/>
  <c r="C36" i="13"/>
  <c r="B36" i="13"/>
  <c r="A36" i="13"/>
  <c r="G35" i="13"/>
  <c r="F35" i="13"/>
  <c r="E35" i="13"/>
  <c r="D35" i="13"/>
  <c r="C35" i="13"/>
  <c r="B35" i="13"/>
  <c r="A35" i="13"/>
  <c r="G34" i="13"/>
  <c r="F34" i="13"/>
  <c r="E34" i="13"/>
  <c r="D34" i="13"/>
  <c r="C34" i="13"/>
  <c r="B34" i="13"/>
  <c r="A34" i="13"/>
  <c r="G33" i="13"/>
  <c r="F33" i="13"/>
  <c r="E33" i="13"/>
  <c r="D33" i="13"/>
  <c r="C33" i="13"/>
  <c r="B33" i="13"/>
  <c r="A33" i="13"/>
  <c r="G32" i="13"/>
  <c r="F32" i="13"/>
  <c r="E32" i="13"/>
  <c r="D32" i="13"/>
  <c r="C32" i="13"/>
  <c r="B32" i="13"/>
  <c r="A32" i="13"/>
  <c r="G31" i="13"/>
  <c r="F31" i="13"/>
  <c r="E31" i="13"/>
  <c r="D31" i="13"/>
  <c r="C31" i="13"/>
  <c r="B31" i="13"/>
  <c r="A31" i="13"/>
  <c r="G30" i="13"/>
  <c r="F30" i="13"/>
  <c r="E30" i="13"/>
  <c r="D30" i="13"/>
  <c r="C30" i="13"/>
  <c r="B30" i="13"/>
  <c r="A30" i="13"/>
  <c r="G29" i="13"/>
  <c r="F29" i="13"/>
  <c r="E29" i="13"/>
  <c r="D29" i="13"/>
  <c r="C29" i="13"/>
  <c r="B29" i="13"/>
  <c r="A29" i="13"/>
  <c r="G28" i="13"/>
  <c r="F28" i="13"/>
  <c r="E28" i="13"/>
  <c r="D28" i="13"/>
  <c r="C28" i="13"/>
  <c r="B28" i="13"/>
  <c r="A28" i="13"/>
  <c r="G27" i="13"/>
  <c r="F27" i="13"/>
  <c r="E27" i="13"/>
  <c r="D27" i="13"/>
  <c r="C27" i="13"/>
  <c r="B27" i="13"/>
  <c r="A27" i="13"/>
  <c r="G26" i="13"/>
  <c r="F26" i="13"/>
  <c r="E26" i="13"/>
  <c r="D26" i="13"/>
  <c r="C26" i="13"/>
  <c r="B26" i="13"/>
  <c r="A26" i="13"/>
  <c r="G25" i="13"/>
  <c r="F25" i="13"/>
  <c r="E25" i="13"/>
  <c r="D25" i="13"/>
  <c r="C25" i="13"/>
  <c r="B25" i="13"/>
  <c r="A25" i="13"/>
  <c r="G24" i="13"/>
  <c r="F24" i="13"/>
  <c r="E24" i="13"/>
  <c r="D24" i="13"/>
  <c r="C24" i="13"/>
  <c r="B24" i="13"/>
  <c r="A24" i="13"/>
  <c r="G23" i="13"/>
  <c r="F23" i="13"/>
  <c r="E23" i="13"/>
  <c r="D23" i="13"/>
  <c r="C23" i="13"/>
  <c r="B23" i="13"/>
  <c r="A23" i="13"/>
  <c r="G22" i="13"/>
  <c r="F22" i="13"/>
  <c r="E22" i="13"/>
  <c r="D22" i="13"/>
  <c r="C22" i="13"/>
  <c r="B22" i="13"/>
  <c r="A22" i="13"/>
  <c r="G21" i="13"/>
  <c r="F21" i="13"/>
  <c r="E21" i="13"/>
  <c r="D21" i="13"/>
  <c r="C21" i="13"/>
  <c r="B21" i="13"/>
  <c r="A21" i="13"/>
  <c r="G20" i="13"/>
  <c r="F20" i="13"/>
  <c r="E20" i="13"/>
  <c r="D20" i="13"/>
  <c r="C20" i="13"/>
  <c r="B20" i="13"/>
  <c r="A20" i="13"/>
  <c r="G19" i="13"/>
  <c r="F19" i="13"/>
  <c r="E19" i="13"/>
  <c r="D19" i="13"/>
  <c r="C19" i="13"/>
  <c r="B19" i="13"/>
  <c r="A19" i="13"/>
  <c r="G18" i="13"/>
  <c r="F18" i="13"/>
  <c r="E18" i="13"/>
  <c r="D18" i="13"/>
  <c r="C18" i="13"/>
  <c r="B18" i="13"/>
  <c r="A18" i="13"/>
  <c r="G17" i="13"/>
  <c r="F17" i="13"/>
  <c r="E17" i="13"/>
  <c r="D17" i="13"/>
  <c r="C17" i="13"/>
  <c r="B17" i="13"/>
  <c r="A17" i="13"/>
  <c r="G16" i="13"/>
  <c r="F16" i="13"/>
  <c r="E16" i="13"/>
  <c r="D16" i="13"/>
  <c r="C16" i="13"/>
  <c r="B16" i="13"/>
  <c r="A16" i="13"/>
  <c r="G15" i="13"/>
  <c r="F15" i="13"/>
  <c r="E15" i="13"/>
  <c r="D15" i="13"/>
  <c r="C15" i="13"/>
  <c r="B15" i="13"/>
  <c r="A15" i="13"/>
  <c r="G14" i="13"/>
  <c r="F14" i="13"/>
  <c r="E14" i="13"/>
  <c r="D14" i="13"/>
  <c r="C14" i="13"/>
  <c r="B14" i="13"/>
  <c r="A14" i="13"/>
  <c r="G13" i="13"/>
  <c r="F13" i="13"/>
  <c r="E13" i="13"/>
  <c r="D13" i="13"/>
  <c r="C13" i="13"/>
  <c r="B13" i="13"/>
  <c r="A13" i="13"/>
  <c r="G12" i="13"/>
  <c r="F12" i="13"/>
  <c r="E12" i="13"/>
  <c r="D12" i="13"/>
  <c r="C12" i="13"/>
  <c r="B12" i="13"/>
  <c r="A12" i="13"/>
  <c r="G11" i="13"/>
  <c r="F11" i="13"/>
  <c r="E11" i="13"/>
  <c r="D11" i="13"/>
  <c r="C11" i="13"/>
  <c r="B11" i="13"/>
  <c r="A11" i="13"/>
  <c r="G10" i="13"/>
  <c r="F10" i="13"/>
  <c r="E10" i="13"/>
  <c r="D10" i="13"/>
  <c r="C10" i="13"/>
  <c r="B10" i="13"/>
  <c r="A10" i="13"/>
  <c r="G9" i="13"/>
  <c r="F9" i="13"/>
  <c r="E9" i="13"/>
  <c r="D9" i="13"/>
  <c r="C9" i="13"/>
  <c r="B9" i="13"/>
  <c r="A9" i="13"/>
  <c r="G8" i="13"/>
  <c r="F8" i="13"/>
  <c r="E8" i="13"/>
  <c r="D8" i="13"/>
  <c r="C8" i="13"/>
  <c r="B8" i="13"/>
  <c r="A8" i="13"/>
  <c r="G7" i="13"/>
  <c r="F7" i="13"/>
  <c r="E7" i="13"/>
  <c r="D7" i="13"/>
  <c r="C7" i="13"/>
  <c r="B7" i="13"/>
  <c r="A7" i="13"/>
  <c r="G6" i="13"/>
  <c r="F6" i="13"/>
  <c r="E6" i="13"/>
  <c r="D6" i="13"/>
  <c r="C6" i="13"/>
  <c r="B6" i="13"/>
  <c r="A6" i="13"/>
  <c r="G5" i="13"/>
  <c r="F5" i="13"/>
  <c r="E5" i="13"/>
  <c r="D5" i="13"/>
  <c r="C5" i="13"/>
  <c r="B5" i="13"/>
  <c r="A5" i="13"/>
  <c r="G4" i="13"/>
  <c r="F4" i="13"/>
  <c r="E4" i="13"/>
  <c r="D4" i="13"/>
  <c r="C4" i="13"/>
  <c r="B4" i="13"/>
  <c r="A4" i="13"/>
  <c r="G3" i="13"/>
  <c r="F3" i="13"/>
  <c r="E3" i="13"/>
  <c r="D3" i="13"/>
  <c r="C3" i="13"/>
  <c r="B3" i="13"/>
  <c r="A3" i="13"/>
  <c r="G2" i="13"/>
  <c r="F2" i="13"/>
  <c r="E2" i="13"/>
  <c r="D2" i="13"/>
  <c r="C2" i="13"/>
  <c r="B2" i="13"/>
  <c r="A2" i="13"/>
  <c r="G28" i="12"/>
  <c r="G28" i="12" a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/>
  <c r="G22" i="12" a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 a="1"/>
  <c r="G16" i="12" s="1"/>
  <c r="G15" i="12" a="1"/>
  <c r="G15" i="12" s="1"/>
  <c r="G14" i="12" a="1"/>
  <c r="G14" i="12" s="1"/>
  <c r="G13" i="12" a="1"/>
  <c r="G13" i="12" s="1"/>
  <c r="G12" i="12" a="1"/>
  <c r="G12" i="12" s="1"/>
  <c r="G11" i="12" a="1"/>
  <c r="G11" i="12" s="1"/>
  <c r="G10" i="12" a="1"/>
  <c r="G10" i="12" s="1"/>
  <c r="G9" i="12" a="1"/>
  <c r="G9" i="12" s="1"/>
  <c r="G8" i="12" a="1"/>
  <c r="G8" i="12" s="1"/>
  <c r="G7" i="12" a="1"/>
  <c r="G7" i="12" s="1"/>
  <c r="G6" i="12" a="1"/>
  <c r="G6" i="12" s="1"/>
  <c r="G5" i="12" a="1"/>
  <c r="G5" i="12" s="1"/>
  <c r="G12" i="9" a="1"/>
  <c r="G12" i="9" s="1"/>
  <c r="G11" i="9" a="1"/>
  <c r="G11" i="9" s="1"/>
  <c r="G10" i="9" a="1"/>
  <c r="G10" i="9" s="1"/>
  <c r="G9" i="9" a="1"/>
  <c r="G9" i="9" s="1"/>
  <c r="G8" i="9" a="1"/>
  <c r="G8" i="9" s="1"/>
  <c r="G7" i="9" a="1"/>
  <c r="G7" i="9" s="1"/>
  <c r="G6" i="9" a="1"/>
  <c r="G6" i="9" s="1"/>
  <c r="G5" i="9" a="1"/>
  <c r="G5" i="9" s="1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16" i="5"/>
  <c r="G15" i="5"/>
  <c r="G14" i="5"/>
  <c r="G13" i="5"/>
  <c r="G12" i="5"/>
  <c r="G11" i="5"/>
  <c r="G10" i="5"/>
  <c r="G9" i="5"/>
  <c r="G8" i="5"/>
  <c r="G7" i="5"/>
  <c r="G6" i="5"/>
  <c r="G5" i="5"/>
  <c r="G36" i="10"/>
  <c r="G36" i="10" a="1"/>
  <c r="G35" i="10" a="1"/>
  <c r="G35" i="10" s="1"/>
  <c r="G34" i="10" a="1"/>
  <c r="G34" i="10" s="1"/>
  <c r="G33" i="10" a="1"/>
  <c r="G33" i="10" s="1"/>
  <c r="G32" i="10" a="1"/>
  <c r="G32" i="10" s="1"/>
  <c r="G31" i="10" a="1"/>
  <c r="G31" i="10" s="1"/>
  <c r="G30" i="10"/>
  <c r="G30" i="10" a="1"/>
  <c r="G29" i="10" a="1"/>
  <c r="G29" i="10" s="1"/>
  <c r="G28" i="10" a="1"/>
  <c r="G28" i="10" s="1"/>
  <c r="G27" i="10" a="1"/>
  <c r="G27" i="10" s="1"/>
  <c r="G26" i="10" a="1"/>
  <c r="G26" i="10" s="1"/>
  <c r="G25" i="10" a="1"/>
  <c r="G25" i="10" s="1"/>
  <c r="G24" i="10"/>
  <c r="G24" i="10" a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G17" i="10" a="1"/>
  <c r="G17" i="10" s="1"/>
  <c r="G16" i="10" a="1"/>
  <c r="G16" i="10" s="1"/>
  <c r="G15" i="10" a="1"/>
  <c r="G15" i="10" s="1"/>
  <c r="G14" i="10" a="1"/>
  <c r="G14" i="10" s="1"/>
  <c r="G13" i="10" a="1"/>
  <c r="G13" i="10" s="1"/>
  <c r="G12" i="10" a="1"/>
  <c r="G12" i="10" s="1"/>
  <c r="G11" i="10" a="1"/>
  <c r="G11" i="10" s="1"/>
  <c r="G10" i="10" a="1"/>
  <c r="G10" i="10" s="1"/>
  <c r="G9" i="10" a="1"/>
  <c r="G9" i="10" s="1"/>
  <c r="G8" i="10" a="1"/>
  <c r="G8" i="10" s="1"/>
  <c r="G7" i="10" a="1"/>
  <c r="G7" i="10" s="1"/>
  <c r="G6" i="10" a="1"/>
  <c r="G6" i="10" s="1"/>
  <c r="G5" i="10" a="1"/>
  <c r="G5" i="10" s="1"/>
  <c r="J28" i="12"/>
  <c r="H28" i="12" s="1"/>
  <c r="J27" i="12"/>
  <c r="H27" i="12" s="1"/>
  <c r="J24" i="12"/>
  <c r="H24" i="12"/>
  <c r="J23" i="12"/>
  <c r="H23" i="12" s="1"/>
  <c r="J20" i="12"/>
  <c r="H20" i="12"/>
  <c r="J19" i="12"/>
  <c r="H19" i="12"/>
  <c r="J16" i="12"/>
  <c r="H16" i="12"/>
  <c r="J15" i="12"/>
  <c r="H15" i="12"/>
  <c r="J12" i="12"/>
  <c r="H12" i="12"/>
  <c r="J11" i="12"/>
  <c r="H11" i="12"/>
  <c r="J8" i="12"/>
  <c r="H8" i="12"/>
  <c r="J7" i="12"/>
  <c r="H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P5" i="12" s="1"/>
  <c r="J26" i="12"/>
  <c r="H26" i="12" s="1"/>
  <c r="J25" i="12"/>
  <c r="H25" i="12" s="1"/>
  <c r="J22" i="12"/>
  <c r="H22" i="12" s="1"/>
  <c r="J21" i="12"/>
  <c r="H21" i="12" s="1"/>
  <c r="J18" i="12"/>
  <c r="H18" i="12" s="1"/>
  <c r="J17" i="12"/>
  <c r="H17" i="12" s="1"/>
  <c r="J14" i="12"/>
  <c r="H14" i="12" s="1"/>
  <c r="J13" i="12"/>
  <c r="H13" i="12" s="1"/>
  <c r="J10" i="12"/>
  <c r="H10" i="12" s="1"/>
  <c r="J9" i="12"/>
  <c r="H9" i="12" s="1"/>
  <c r="J6" i="12"/>
  <c r="H6" i="12" s="1"/>
  <c r="J5" i="12"/>
  <c r="H5" i="12" s="1"/>
  <c r="AE55" i="3" l="1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A106" i="10"/>
  <c r="A107" i="10" s="1"/>
  <c r="B104" i="10"/>
  <c r="B105" i="10" s="1"/>
  <c r="A104" i="10"/>
  <c r="A105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B49" i="10" l="1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5" i="9"/>
  <c r="H6" i="9" s="1"/>
  <c r="H7" i="9" s="1"/>
  <c r="H8" i="9" s="1"/>
  <c r="H9" i="9" s="1"/>
  <c r="H10" i="9" s="1"/>
  <c r="H11" i="9" s="1"/>
  <c r="H12" i="9" s="1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B38" i="2" a="1"/>
  <c r="AB38" i="2" s="1"/>
  <c r="AC37" i="2" a="1"/>
  <c r="AC37" i="2" s="1"/>
  <c r="AG37" i="2" s="1"/>
  <c r="AB37" i="2" a="1"/>
  <c r="AB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C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C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Y106" i="10" l="1"/>
  <c r="Y107" i="10" s="1"/>
  <c r="X106" i="10"/>
  <c r="X107" i="10" s="1"/>
  <c r="O106" i="10"/>
  <c r="O107" i="10" s="1"/>
  <c r="S106" i="10"/>
  <c r="S107" i="10" s="1"/>
  <c r="N106" i="10"/>
  <c r="N107" i="10" s="1"/>
  <c r="T106" i="10"/>
  <c r="T107" i="10" s="1"/>
  <c r="Z106" i="10"/>
  <c r="Z107" i="10" s="1"/>
  <c r="W106" i="10"/>
  <c r="W107" i="10" s="1"/>
  <c r="Q106" i="10"/>
  <c r="Q107" i="10" s="1"/>
  <c r="M106" i="10"/>
  <c r="M107" i="10" s="1"/>
  <c r="K106" i="10"/>
  <c r="K107" i="10" s="1"/>
  <c r="AB106" i="10"/>
  <c r="AB107" i="10" s="1"/>
  <c r="L106" i="10"/>
  <c r="L107" i="10" s="1"/>
  <c r="R106" i="10"/>
  <c r="R107" i="10" s="1"/>
  <c r="V106" i="10"/>
  <c r="V107" i="10" s="1"/>
  <c r="P106" i="10"/>
  <c r="P107" i="10" s="1"/>
  <c r="J106" i="10"/>
  <c r="J107" i="10" s="1"/>
  <c r="U106" i="10"/>
  <c r="U107" i="10" s="1"/>
  <c r="AA106" i="10"/>
  <c r="AA107" i="10" s="1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O86" i="10" s="1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S93" i="10" s="1"/>
  <c r="T85" i="10"/>
  <c r="T86" i="10" s="1"/>
  <c r="W92" i="10"/>
  <c r="P99" i="10"/>
  <c r="P100" i="10" s="1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Q93" i="10" l="1"/>
  <c r="AD110" i="10" a="1"/>
  <c r="AD110" i="10" s="1"/>
  <c r="AD109" i="10" a="1"/>
  <c r="AD109" i="10" s="1"/>
  <c r="AD107" i="10" a="1"/>
  <c r="AD107" i="10" s="1"/>
  <c r="G50" i="9"/>
  <c r="T49" i="9"/>
  <c r="AB75" i="9" a="1"/>
  <c r="AB75" i="9" s="1"/>
  <c r="AB71" i="9" s="1"/>
  <c r="M11" i="9" s="1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AA51" i="10"/>
  <c r="J51" i="10"/>
  <c r="P51" i="10"/>
  <c r="V51" i="10"/>
  <c r="AB51" i="10"/>
  <c r="Q51" i="10"/>
  <c r="K110" i="8"/>
  <c r="J110" i="8"/>
  <c r="X67" i="5"/>
  <c r="T68" i="5"/>
  <c r="O68" i="5"/>
  <c r="C63" i="8"/>
  <c r="M10" i="8" s="1"/>
  <c r="C62" i="8"/>
  <c r="M9" i="8" s="1"/>
  <c r="C61" i="8"/>
  <c r="M8" i="8" s="1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AD65" i="10" l="1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E107" i="10" a="1"/>
  <c r="AE107" i="10" s="1"/>
  <c r="AD103" i="10"/>
  <c r="M1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N110" i="8" a="1"/>
  <c r="N110" i="8" s="1"/>
  <c r="O110" i="8" s="1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AD105" i="10"/>
  <c r="N105" i="10"/>
  <c r="Q105" i="10"/>
  <c r="E105" i="10"/>
  <c r="X105" i="10"/>
  <c r="T105" i="10"/>
  <c r="I105" i="10"/>
  <c r="F105" i="10"/>
  <c r="AG105" i="10"/>
  <c r="V105" i="10"/>
  <c r="Y105" i="10"/>
  <c r="AE105" i="10"/>
  <c r="P105" i="10"/>
  <c r="H105" i="10"/>
  <c r="J105" i="10"/>
  <c r="S105" i="10"/>
  <c r="AA105" i="10"/>
  <c r="W105" i="10"/>
  <c r="M105" i="10"/>
  <c r="G105" i="10"/>
  <c r="U105" i="10"/>
  <c r="Z105" i="10"/>
  <c r="R105" i="10"/>
  <c r="K105" i="10"/>
  <c r="AB105" i="10"/>
  <c r="AF105" i="10"/>
  <c r="AB68" i="5" a="1"/>
  <c r="AB68" i="5" s="1"/>
  <c r="AB65" i="5" s="1"/>
  <c r="M11" i="5" s="1"/>
  <c r="AC68" i="5" a="1"/>
  <c r="AC68" i="5" s="1"/>
  <c r="AD68" i="5" s="1"/>
  <c r="AE68" i="5" s="1"/>
  <c r="AE100" i="10" l="1" a="1"/>
  <c r="AE100" i="10" s="1"/>
  <c r="AE96" i="10" s="1"/>
  <c r="N12" i="10" s="1"/>
  <c r="AF61" i="10"/>
  <c r="O7" i="10" s="1"/>
  <c r="P9" i="10"/>
  <c r="AE103" i="10"/>
  <c r="N13" i="10" s="1"/>
  <c r="AF107" i="10" a="1"/>
  <c r="AF107" i="10" s="1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N106" i="8"/>
  <c r="M15" i="8" s="1"/>
  <c r="P110" i="8" a="1"/>
  <c r="P110" i="8" s="1"/>
  <c r="O106" i="8"/>
  <c r="N15" i="8" s="1"/>
  <c r="AC65" i="5"/>
  <c r="N11" i="5" s="1"/>
  <c r="AF100" i="10" l="1" a="1"/>
  <c r="AF100" i="10" s="1"/>
  <c r="AG100" i="10" s="1" a="1"/>
  <c r="AG100" i="10" s="1"/>
  <c r="AG96" i="10" s="1"/>
  <c r="P12" i="10" s="1"/>
  <c r="P6" i="10"/>
  <c r="AE82" i="10"/>
  <c r="N10" i="10" s="1"/>
  <c r="AF86" i="10" a="1"/>
  <c r="AF86" i="10" s="1"/>
  <c r="AF93" i="10" a="1"/>
  <c r="AF93" i="10" s="1"/>
  <c r="AE89" i="10"/>
  <c r="N11" i="10" s="1"/>
  <c r="AF103" i="10"/>
  <c r="O13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Q110" i="8" a="1"/>
  <c r="Q110" i="8" s="1"/>
  <c r="Q106" i="8" s="1"/>
  <c r="P15" i="8" s="1"/>
  <c r="P106" i="8"/>
  <c r="O15" i="8" s="1"/>
  <c r="AD65" i="5"/>
  <c r="AF96" i="10" l="1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AE65" i="5"/>
  <c r="P11" i="5" s="1"/>
  <c r="O11" i="5"/>
  <c r="P10" i="10" l="1"/>
  <c r="AG48" i="10"/>
  <c r="AF48" i="10"/>
  <c r="S127" i="6" l="1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F68" i="1" l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AE62" i="10" l="1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AD61" i="10" l="1"/>
  <c r="AE61" i="10"/>
  <c r="N7" i="10" l="1"/>
  <c r="AE48" i="10"/>
  <c r="M7" i="10"/>
  <c r="AD4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<sst xmlns="http://schemas.openxmlformats.org/spreadsheetml/2006/main" count="1387" uniqueCount="353">
  <si>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</si>
  <si>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</si>
  <si>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</si>
  <si>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</si>
  <si>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</si>
  <si>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</si>
  <si>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</si>
  <si>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</si>
  <si>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</si>
  <si>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</si>
  <si>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</si>
  <si>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</si>
  <si>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</si>
  <si>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</si>
  <si>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</si>
  <si>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</si>
  <si>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</si>
  <si>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</si>
  <si>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</si>
  <si>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</si>
  <si>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</si>
  <si>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</si>
  <si>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</si>
  <si>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</si>
  <si>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</si>
  <si>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</si>
  <si>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</si>
  <si>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</si>
  <si>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</si>
  <si>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</si>
  <si>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</si>
  <si>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</si>
  <si>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</si>
  <si>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</si>
  <si>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</si>
  <si>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</si>
  <si>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</si>
  <si>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</si>
  <si>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</si>
  <si>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</si>
  <si>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</si>
  <si>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</si>
  <si>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</si>
  <si>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</si>
  <si>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</si>
  <si>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</si>
  <si>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</si>
  <si>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</si>
  <si>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</si>
  <si>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</si>
  <si>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</si>
  <si>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</si>
  <si>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</si>
  <si>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</si>
  <si>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</si>
  <si>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</si>
  <si>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</si>
  <si>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</si>
  <si>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</si>
  <si>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</si>
  <si>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</si>
  <si>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</si>
  <si>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</si>
  <si>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</si>
  <si>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</si>
  <si>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</si>
  <si>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</si>
  <si>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</si>
  <si>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</si>
  <si>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</si>
  <si>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</si>
  <si>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</si>
  <si>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</si>
  <si>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</si>
  <si>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</si>
  <si>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</si>
  <si>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</si>
  <si>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</si>
  <si>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</si>
  <si>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</si>
  <si>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</si>
  <si>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</si>
  <si>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</si>
  <si>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</si>
  <si>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</si>
  <si>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</si>
  <si>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</si>
  <si>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</si>
  <si>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</si>
  <si>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</si>
  <si>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</si>
  <si>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</si>
  <si>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</si>
  <si>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</si>
  <si>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</si>
  <si>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</si>
  <si>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</si>
  <si>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</si>
  <si>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</si>
  <si>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</si>
  <si>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</si>
  <si>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</si>
  <si>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</si>
  <si>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</si>
  <si>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</si>
  <si>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</si>
  <si>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</si>
  <si>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</si>
  <si>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</si>
  <si>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</si>
  <si>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</si>
  <si>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</si>
  <si>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</si>
  <si>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</si>
  <si>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</si>
  <si>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</si>
  <si>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</si>
  <si>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</si>
  <si>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</si>
  <si>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</si>
  <si>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</si>
  <si>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</si>
  <si>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</si>
  <si>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</si>
  <si>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</si>
  <si>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</si>
  <si>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</si>
  <si>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</si>
  <si>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</si>
  <si>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</si>
  <si>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</si>
  <si>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</si>
  <si>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</si>
  <si>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</si>
  <si>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</si>
  <si>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</si>
  <si>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</si>
  <si>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</si>
  <si>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</si>
  <si>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</si>
  <si>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</si>
  <si>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</si>
  <si>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</si>
  <si>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</si>
  <si>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</si>
  <si>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</si>
  <si>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</si>
  <si>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</si>
  <si>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</si>
  <si>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</si>
  <si>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</si>
  <si>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</si>
  <si>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</si>
  <si>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</si>
  <si>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</si>
  <si>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</si>
  <si>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</si>
  <si>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</si>
  <si>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</si>
  <si>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</si>
  <si>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</si>
  <si>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</si>
  <si>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</si>
  <si>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</si>
  <si>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</si>
  <si>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</si>
  <si>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</si>
  <si>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</si>
  <si>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</si>
  <si>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</si>
  <si>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</si>
  <si>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</si>
  <si>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</si>
  <si>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</si>
  <si>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</si>
  <si>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</si>
  <si>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</si>
  <si>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</si>
  <si>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</si>
  <si>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</si>
  <si>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</si>
  <si>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</si>
  <si>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</si>
  <si>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</si>
  <si>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</si>
  <si>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</si>
  <si>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</si>
  <si>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</si>
  <si>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</si>
  <si>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</si>
  <si>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</si>
  <si>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</si>
  <si>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</si>
  <si>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</si>
  <si>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</si>
  <si>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</si>
  <si>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</si>
  <si>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</si>
  <si>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</si>
  <si>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</si>
  <si>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</si>
  <si>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</si>
  <si>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</si>
  <si>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</si>
  <si>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</si>
  <si>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</si>
  <si>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</si>
  <si>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</si>
  <si>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</si>
  <si>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</si>
  <si>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</si>
  <si>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</si>
  <si>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</si>
  <si>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</si>
  <si>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</si>
  <si>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</si>
  <si>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</si>
  <si>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</si>
  <si>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</si>
  <si>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</si>
  <si>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</si>
  <si>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</si>
  <si>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</si>
  <si>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</si>
  <si>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</si>
  <si>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</si>
  <si>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</si>
  <si>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</si>
  <si>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</si>
  <si>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</si>
  <si>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</si>
  <si>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</si>
  <si>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</si>
  <si>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</si>
  <si>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</si>
  <si>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</si>
  <si>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</si>
  <si>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</si>
  <si>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</si>
  <si>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</si>
  <si>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</si>
  <si>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</si>
  <si>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</si>
  <si>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</si>
  <si>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</si>
  <si>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</si>
  <si>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</si>
  <si>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</si>
  <si>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</si>
  <si>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</si>
  <si>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</si>
  <si>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</si>
  <si>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</si>
  <si>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</si>
  <si>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</si>
  <si>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</si>
  <si>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</si>
  <si>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</si>
  <si>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</si>
  <si>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</si>
  <si>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</si>
  <si>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</si>
  <si>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</si>
  <si>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</si>
  <si>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</si>
  <si>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</si>
  <si>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</si>
  <si>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</si>
  <si>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</si>
  <si>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</si>
  <si>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</si>
  <si>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</si>
  <si>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</si>
  <si>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</si>
  <si>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</si>
  <si>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</si>
  <si>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</si>
  <si>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</si>
  <si>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</si>
  <si>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</si>
  <si>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</si>
  <si>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</si>
  <si>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</si>
  <si>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</si>
  <si>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</si>
  <si>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</si>
  <si>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</si>
  <si>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</si>
  <si>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</si>
  <si>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</si>
  <si>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</si>
  <si>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</si>
  <si>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</si>
  <si>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</si>
  <si>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</si>
  <si>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</si>
  <si>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</si>
  <si>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_HKI</t>
  </si>
  <si>
    <t>_ESP</t>
  </si>
  <si>
    <t>_VAN</t>
  </si>
  <si>
    <t>_TUR</t>
  </si>
  <si>
    <t>_TRE</t>
  </si>
  <si>
    <t>_OUL</t>
  </si>
  <si>
    <t>_JYV</t>
  </si>
  <si>
    <t>_ROF</t>
  </si>
  <si>
    <t>Normal year net prod /  pers</t>
  </si>
  <si>
    <t>EE00</t>
  </si>
  <si>
    <t>DE00</t>
  </si>
  <si>
    <t>PL00</t>
  </si>
  <si>
    <t>LV00</t>
  </si>
  <si>
    <t>LT00</t>
  </si>
  <si>
    <t>AT00</t>
  </si>
  <si>
    <t>TWh/year</t>
  </si>
  <si>
    <t>Updated version of annual demands for Northern European model</t>
  </si>
  <si>
    <t xml:space="preserve">The code processes multiple demand files by:
</t>
  </si>
  <si>
    <t xml:space="preserve">          1. Python code reads only sheets start with "demands_" from each listed annual demands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</si>
  <si>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</si>
  <si>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</si>
  <si>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</si>
  <si>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</si>
  <si>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</si>
  <si>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</si>
  <si>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</si>
  <si>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</si>
  <si>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Annual demand in TWh</t>
  </si>
  <si>
    <t>Share of the annual demand that is constant at every hour. Accepts values [0-1]</t>
  </si>
  <si>
    <t>Reserved grid names</t>
  </si>
  <si>
    <t>elec</t>
  </si>
  <si>
    <t>for electricity demand</t>
  </si>
  <si>
    <t>for district heating</t>
  </si>
  <si>
    <t>Processing</t>
  </si>
  <si>
    <t>Calculate hourly demands = Ax + B, where</t>
  </si>
  <si>
    <t>A = annual_demand * (1 - constant_share)</t>
  </si>
  <si>
    <t>x = hourly profile</t>
  </si>
  <si>
    <t>B = annual_demand * constant_share / 8760</t>
  </si>
  <si>
    <t>Electricity has national profiles read from TYNDP scenarios</t>
  </si>
  <si>
    <t>DH has national profiles from outdoor temperature data</t>
  </si>
  <si>
    <t>Node name</t>
  </si>
  <si>
    <t>The code will construct node name with following formula</t>
  </si>
  <si>
    <t>&lt;country&gt;_&lt;grid&gt;_&lt;node_suffix&gt;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</si>
  <si>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</si>
  <si>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</si>
  <si>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</si>
  <si>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</si>
  <si>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Constant_share must be between [0-1]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</si>
  <si>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</si>
  <si>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</si>
  <si>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</si>
  <si>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</si>
  <si>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</si>
  <si>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</si>
  <si>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</si>
  <si>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dheat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</si>
</sst>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  <numFmt numFmtId="171" formatCode="#,##0.000"/>
  </numFmts>
  <fonts count="48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  <xf numFmtId="0" fontId="40" fillId="0" borderId="0"/>
  </cellStyleXfs>
  <cellXfs count="168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25" xfId="0" applyFont="1" applyBorder="1" applyAlignment="1">
      <alignment horizontal="center" vertical="top"/>
    </xf>
    <xf numFmtId="4" fontId="28" fillId="13" borderId="0" xfId="0" applyNumberFormat="1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171" fontId="28" fillId="13" borderId="0" xfId="0" applyNumberFormat="1" applyFont="1" applyFill="1" applyAlignment="1">
      <alignment horizontal="center"/>
    </xf>
    <xf numFmtId="171" fontId="28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7" fillId="0" borderId="0" xfId="7" applyFont="1"/>
    <xf numFmtId="0" fontId="40" fillId="0" borderId="0" xfId="7"/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</cellXfs>
  <cellStyles count="8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Normal 6" xfId="7" xr:uid="{DABF691D-4DCD-4966-A8F3-A6145CDAF866}"/>
    <cellStyle name="Percent" xfId="1" builtinId="5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2E51-874A-4116-9FAB-235EBB839C6A}" name="Table14" displayName="Table14" ref="A1:G93" totalsRowShown="0" headerRowDxfId="4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 dataDxfId="3">
      <calculatedColumnFormula>Finland!D5</calculatedColumnFormula>
    </tableColumn>
    <tableColumn id="4" xr3:uid="{F104636E-BC53-4928-A778-55DAAD8DD700}" name="Scenario"/>
    <tableColumn id="5" xr3:uid="{935E4556-77BC-4CF1-B711-A1E896E75803}" name="Year" dataDxfId="2"/>
    <tableColumn id="6" xr3:uid="{5EAB6DBC-B641-49D3-BDBE-A57753EC055B}" name="TWh/year" dataDxfId="1"/>
    <tableColumn id="7" xr3:uid="{586E1A04-57AE-4D02-8FEA-85245B8FF78F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A26-0083-477E-BBAB-35759AF9B3B2}">
  <sheetPr>
    <tabColor theme="0"/>
  </sheetPr>
  <dimension ref="B4:D45"/>
  <sheetViews>
    <sheetView workbookViewId="0">
      <selection activeCell="N13" sqref="N13"/>
    </sheetView>
  </sheetViews>
  <sheetFormatPr defaultRowHeight="12.75"/>
  <cols>
    <col min="1" max="2" width="9.140625" style="158"/>
    <col min="3" max="3" width="14.42578125" style="158" customWidth="1"/>
    <col min="4" max="16384" width="9.140625" style="158"/>
  </cols>
  <sheetData>
    <row r="4" spans="2:4">
      <c r="B4" s="157" t="s">
        <v>313</v>
      </c>
    </row>
    <row r="6" spans="2:4">
      <c r="B6" s="157" t="s">
        <v>314</v>
      </c>
    </row>
    <row r="7" spans="2:4">
      <c r="B7" s="158" t="s">
        <v>315</v>
      </c>
    </row>
    <row r="8" spans="2:4">
      <c r="B8" s="158" t="s">
        <v>316</v>
      </c>
    </row>
    <row r="9" spans="2:4">
      <c r="B9" s="158" t="s">
        <v>317</v>
      </c>
    </row>
    <row r="11" spans="2:4">
      <c r="B11" s="157" t="s">
        <v>318</v>
      </c>
    </row>
    <row r="12" spans="2:4">
      <c r="C12" s="158" t="s">
        <v>345</v>
      </c>
      <c r="D12" s="158" t="s">
        <v>319</v>
      </c>
    </row>
    <row r="13" spans="2:4">
      <c r="C13" s="158" t="s">
        <v>346</v>
      </c>
      <c r="D13" s="158" t="s">
        <v>320</v>
      </c>
    </row>
    <row r="14" spans="2:4">
      <c r="C14" s="158" t="s">
        <v>347</v>
      </c>
      <c r="D14" s="158" t="s">
        <v>321</v>
      </c>
    </row>
    <row r="15" spans="2:4">
      <c r="C15" s="158" t="s">
        <v>348</v>
      </c>
      <c r="D15" s="158" t="s">
        <v>322</v>
      </c>
    </row>
    <row r="16" spans="2:4">
      <c r="C16" s="158" t="s">
        <v>349</v>
      </c>
      <c r="D16" s="158" t="s">
        <v>323</v>
      </c>
    </row>
    <row r="17" spans="2:4">
      <c r="C17" s="158" t="s">
        <v>312</v>
      </c>
      <c r="D17" s="158" t="s">
        <v>324</v>
      </c>
    </row>
    <row r="18" spans="2:4">
      <c r="C18" s="158" t="s">
        <v>350</v>
      </c>
      <c r="D18" s="158" t="s">
        <v>325</v>
      </c>
    </row>
    <row r="20" spans="2:4">
      <c r="B20" s="157" t="s">
        <v>326</v>
      </c>
    </row>
    <row r="21" spans="2:4">
      <c r="C21" s="158" t="s">
        <v>327</v>
      </c>
      <c r="D21" s="158" t="s">
        <v>328</v>
      </c>
    </row>
    <row r="22" spans="2:4">
      <c r="C22" s="158" t="s">
        <v>178</v>
      </c>
      <c r="D22" s="158" t="s">
        <v>329</v>
      </c>
    </row>
    <row r="24" spans="2:4">
      <c r="B24" s="157" t="s">
        <v>330</v>
      </c>
    </row>
    <row r="26" spans="2:4">
      <c r="C26" s="158" t="s">
        <v>331</v>
      </c>
    </row>
    <row r="27" spans="2:4">
      <c r="C27" s="158" t="s">
        <v>332</v>
      </c>
    </row>
    <row r="28" spans="2:4">
      <c r="C28" s="158" t="s">
        <v>333</v>
      </c>
    </row>
    <row r="29" spans="2:4">
      <c r="C29" s="158" t="s">
        <v>334</v>
      </c>
    </row>
    <row r="31" spans="2:4">
      <c r="C31" s="158" t="s">
        <v>335</v>
      </c>
    </row>
    <row r="32" spans="2:4">
      <c r="C32" s="158" t="s">
        <v>336</v>
      </c>
    </row>
    <row r="35" spans="2:3">
      <c r="B35" s="157" t="s">
        <v>337</v>
      </c>
    </row>
    <row r="36" spans="2:3">
      <c r="C36" s="158" t="s">
        <v>338</v>
      </c>
    </row>
    <row r="37" spans="2:3">
      <c r="C37" s="158" t="s">
        <v>339</v>
      </c>
    </row>
    <row r="39" spans="2:3">
      <c r="C39" s="158" t="s">
        <v>340</v>
      </c>
    </row>
    <row r="40" spans="2:3">
      <c r="C40" s="158" t="s">
        <v>341</v>
      </c>
    </row>
    <row r="42" spans="2:3">
      <c r="B42" s="157" t="s">
        <v>342</v>
      </c>
    </row>
    <row r="43" spans="2:3">
      <c r="C43" s="158" t="s">
        <v>351</v>
      </c>
    </row>
    <row r="44" spans="2:3">
      <c r="C44" s="158" t="s">
        <v>343</v>
      </c>
    </row>
    <row r="45" spans="2:3">
      <c r="C45" s="158" t="s">
        <v>344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99-CAB7-49AC-A39E-B4E625CD06B4}">
  <sheetPr>
    <tabColor theme="3" tint="0.499984740745262"/>
  </sheetPr>
  <dimension ref="A1:H93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22.5703125" customWidth="1"/>
    <col min="5" max="5" width="9.5703125" style="149" bestFit="1" customWidth="1"/>
    <col min="6" max="6" width="15.28515625" style="148" bestFit="1" customWidth="1"/>
    <col min="7" max="7" width="17.28515625" style="148" bestFit="1" customWidth="1"/>
    <col min="8" max="8" width="9.140625" style="147"/>
  </cols>
  <sheetData>
    <row r="1" spans="1:7">
      <c r="A1" s="151" t="s">
        <v>171</v>
      </c>
      <c r="B1" s="151" t="s">
        <v>172</v>
      </c>
      <c r="C1" s="151" t="s">
        <v>173</v>
      </c>
      <c r="D1" s="151" t="s">
        <v>174</v>
      </c>
      <c r="E1" s="151" t="s">
        <v>175</v>
      </c>
      <c r="F1" s="151" t="s">
        <v>312</v>
      </c>
      <c r="G1" s="156" t="s">
        <v>176</v>
      </c>
    </row>
    <row r="2" spans="1:7">
      <c r="A2" s="147" t="str">
        <f>IF(Finland!B5="","",Finland!B5)</f>
        <v>FI00</v>
      </c>
      <c r="B2" t="str">
        <f>IF(Finland!C5="","",Finland!C5)</f>
        <v>dheat</v>
      </c>
      <c r="C2" t="str">
        <f>IF(Finland!D5="","",Finland!D5)</f>
        <v>_HKI</v>
      </c>
      <c r="D2" t="str">
        <f>IF(Finland!E5="","",Finland!E5)</f>
        <v>National Trends</v>
      </c>
      <c r="E2" s="149">
        <f>IF(Finland!F5="","",Finland!F5)</f>
        <v>2025</v>
      </c>
      <c r="F2" s="150">
        <f>IF(Finland!G5="","",Finland!G5)</f>
        <v>6.8940564264295006</v>
      </c>
      <c r="G2" s="150">
        <f>IF(Finland!H5="","",Finland!H5)</f>
        <v>0.1889210674010644</v>
      </c>
    </row>
    <row r="3" spans="1:7">
      <c r="A3" s="147" t="str">
        <f>IF(Finland!B6="","",Finland!B6)</f>
        <v>FI00</v>
      </c>
      <c r="B3" t="str">
        <f>IF(Finland!C6="","",Finland!C6)</f>
        <v>dheat</v>
      </c>
      <c r="C3" t="str">
        <f>IF(Finland!D6="","",Finland!D6)</f>
        <v>_ESP</v>
      </c>
      <c r="D3" t="str">
        <f>IF(Finland!E6="","",Finland!E6)</f>
        <v>National Trends</v>
      </c>
      <c r="E3" s="149">
        <f>IF(Finland!F6="","",Finland!F6)</f>
        <v>2025</v>
      </c>
      <c r="F3" s="150">
        <f>IF(Finland!G6="","",Finland!G6)</f>
        <v>2.3116653064160797</v>
      </c>
      <c r="G3" s="150">
        <f>IF(Finland!H6="","",Finland!H6)</f>
        <v>0.1889210674010644</v>
      </c>
    </row>
    <row r="4" spans="1:7">
      <c r="A4" s="147" t="str">
        <f>IF(Finland!B7="","",Finland!B7)</f>
        <v>FI00</v>
      </c>
      <c r="B4" t="str">
        <f>IF(Finland!C7="","",Finland!C7)</f>
        <v>dheat</v>
      </c>
      <c r="C4" t="str">
        <f>IF(Finland!D7="","",Finland!D7)</f>
        <v>_VAN</v>
      </c>
      <c r="D4" t="str">
        <f>IF(Finland!E7="","",Finland!E7)</f>
        <v>National Trends</v>
      </c>
      <c r="E4" s="149">
        <f>IF(Finland!F7="","",Finland!F7)</f>
        <v>2025</v>
      </c>
      <c r="F4" s="150">
        <f>IF(Finland!G7="","",Finland!G7)</f>
        <v>1.9534342636259119</v>
      </c>
      <c r="G4" s="150">
        <f>IF(Finland!H7="","",Finland!H7)</f>
        <v>0.1889210674010644</v>
      </c>
    </row>
    <row r="5" spans="1:7">
      <c r="A5" s="147" t="str">
        <f>IF(Finland!B8="","",Finland!B8)</f>
        <v>FI00</v>
      </c>
      <c r="B5" t="str">
        <f>IF(Finland!C8="","",Finland!C8)</f>
        <v>dheat</v>
      </c>
      <c r="C5" t="str">
        <f>IF(Finland!D8="","",Finland!D8)</f>
        <v>_TUR</v>
      </c>
      <c r="D5" t="str">
        <f>IF(Finland!E8="","",Finland!E8)</f>
        <v>National Trends</v>
      </c>
      <c r="E5" s="149">
        <f>IF(Finland!F8="","",Finland!F8)</f>
        <v>2025</v>
      </c>
      <c r="F5" s="150">
        <f>IF(Finland!G8="","",Finland!G8)</f>
        <v>2.0619270698705732</v>
      </c>
      <c r="G5" s="150">
        <f>IF(Finland!H8="","",Finland!H8)</f>
        <v>0.1889210674010644</v>
      </c>
    </row>
    <row r="6" spans="1:7">
      <c r="A6" s="147" t="str">
        <f>IF(Finland!B9="","",Finland!B9)</f>
        <v>FI00</v>
      </c>
      <c r="B6" t="str">
        <f>IF(Finland!C9="","",Finland!C9)</f>
        <v>dheat</v>
      </c>
      <c r="C6" t="str">
        <f>IF(Finland!D9="","",Finland!D9)</f>
        <v>_TRE</v>
      </c>
      <c r="D6" t="str">
        <f>IF(Finland!E9="","",Finland!E9)</f>
        <v>National Trends</v>
      </c>
      <c r="E6" s="149">
        <f>IF(Finland!F9="","",Finland!F9)</f>
        <v>2025</v>
      </c>
      <c r="F6" s="150">
        <f>IF(Finland!G9="","",Finland!G9)</f>
        <v>2.2303641536293948</v>
      </c>
      <c r="G6" s="150">
        <f>IF(Finland!H9="","",Finland!H9)</f>
        <v>0.1889210674010644</v>
      </c>
    </row>
    <row r="7" spans="1:7">
      <c r="A7" s="147" t="str">
        <f>IF(Finland!B10="","",Finland!B10)</f>
        <v>FI00</v>
      </c>
      <c r="B7" t="str">
        <f>IF(Finland!C10="","",Finland!C10)</f>
        <v>dheat</v>
      </c>
      <c r="C7" t="str">
        <f>IF(Finland!D10="","",Finland!D10)</f>
        <v>_OUL</v>
      </c>
      <c r="D7" t="str">
        <f>IF(Finland!E10="","",Finland!E10)</f>
        <v>National Trends</v>
      </c>
      <c r="E7" s="149">
        <f>IF(Finland!F10="","",Finland!F10)</f>
        <v>2025</v>
      </c>
      <c r="F7" s="150">
        <f>IF(Finland!G10="","",Finland!G10)</f>
        <v>1.9174791297331568</v>
      </c>
      <c r="G7" s="150">
        <f>IF(Finland!H10="","",Finland!H10)</f>
        <v>0.1889210674010644</v>
      </c>
    </row>
    <row r="8" spans="1:7">
      <c r="A8" s="147" t="str">
        <f>IF(Finland!B11="","",Finland!B11)</f>
        <v>FI00</v>
      </c>
      <c r="B8" t="str">
        <f>IF(Finland!C11="","",Finland!C11)</f>
        <v>dheat</v>
      </c>
      <c r="C8" t="str">
        <f>IF(Finland!D11="","",Finland!D11)</f>
        <v>_JYV</v>
      </c>
      <c r="D8" t="str">
        <f>IF(Finland!E11="","",Finland!E11)</f>
        <v>National Trends</v>
      </c>
      <c r="E8" s="149">
        <f>IF(Finland!F11="","",Finland!F11)</f>
        <v>2025</v>
      </c>
      <c r="F8" s="150">
        <f>IF(Finland!G11="","",Finland!G11)</f>
        <v>1.2125035647713862</v>
      </c>
      <c r="G8" s="150">
        <f>IF(Finland!H11="","",Finland!H11)</f>
        <v>0.1889210674010644</v>
      </c>
    </row>
    <row r="9" spans="1:7">
      <c r="A9" s="147" t="str">
        <f>IF(Finland!B12="","",Finland!B12)</f>
        <v>FI00</v>
      </c>
      <c r="B9" t="str">
        <f>IF(Finland!C12="","",Finland!C12)</f>
        <v>dheat</v>
      </c>
      <c r="C9" t="str">
        <f>IF(Finland!D12="","",Finland!D12)</f>
        <v>_ROF</v>
      </c>
      <c r="D9" t="str">
        <f>IF(Finland!E12="","",Finland!E12)</f>
        <v>National Trends</v>
      </c>
      <c r="E9" s="149">
        <f>IF(Finland!F12="","",Finland!F12)</f>
        <v>2025</v>
      </c>
      <c r="F9" s="150">
        <f>IF(Finland!G12="","",Finland!G12)</f>
        <v>20.045262703680852</v>
      </c>
      <c r="G9" s="150">
        <f>IF(Finland!H12="","",Finland!H12)</f>
        <v>0.1889210674010644</v>
      </c>
    </row>
    <row r="10" spans="1:7">
      <c r="A10" s="147" t="str">
        <f>IF(Finland!B13="","",Finland!B13)</f>
        <v>FI00</v>
      </c>
      <c r="B10" t="str">
        <f>IF(Finland!C13="","",Finland!C13)</f>
        <v>dheat</v>
      </c>
      <c r="C10" t="str">
        <f>IF(Finland!D13="","",Finland!D13)</f>
        <v>_HKI</v>
      </c>
      <c r="D10" t="str">
        <f>IF(Finland!E13="","",Finland!E13)</f>
        <v>National Trends</v>
      </c>
      <c r="E10" s="149">
        <f>IF(Finland!F13="","",Finland!F13)</f>
        <v>2030</v>
      </c>
      <c r="F10" s="150">
        <f>IF(Finland!G13="","",Finland!G13)</f>
        <v>6.7488075488799648</v>
      </c>
      <c r="G10" s="150">
        <f>IF(Finland!H13="","",Finland!H13)</f>
        <v>0.1889210674010644</v>
      </c>
    </row>
    <row r="11" spans="1:7">
      <c r="A11" s="147" t="str">
        <f>IF(Finland!B14="","",Finland!B14)</f>
        <v>FI00</v>
      </c>
      <c r="B11" t="str">
        <f>IF(Finland!C14="","",Finland!C14)</f>
        <v>dheat</v>
      </c>
      <c r="C11" t="str">
        <f>IF(Finland!D14="","",Finland!D14)</f>
        <v>_ESP</v>
      </c>
      <c r="D11" t="str">
        <f>IF(Finland!E14="","",Finland!E14)</f>
        <v>National Trends</v>
      </c>
      <c r="E11" s="149">
        <f>IF(Finland!F14="","",Finland!F14)</f>
        <v>2030</v>
      </c>
      <c r="F11" s="150">
        <f>IF(Finland!G14="","",Finland!G14)</f>
        <v>2.2889008612304806</v>
      </c>
      <c r="G11" s="150">
        <f>IF(Finland!H14="","",Finland!H14)</f>
        <v>0.1889210674010644</v>
      </c>
    </row>
    <row r="12" spans="1:7">
      <c r="A12" s="147" t="str">
        <f>IF(Finland!B15="","",Finland!B15)</f>
        <v>FI00</v>
      </c>
      <c r="B12" t="str">
        <f>IF(Finland!C15="","",Finland!C15)</f>
        <v>dheat</v>
      </c>
      <c r="C12" t="str">
        <f>IF(Finland!D15="","",Finland!D15)</f>
        <v>_VAN</v>
      </c>
      <c r="D12" t="str">
        <f>IF(Finland!E15="","",Finland!E15)</f>
        <v>National Trends</v>
      </c>
      <c r="E12" s="149">
        <f>IF(Finland!F15="","",Finland!F15)</f>
        <v>2030</v>
      </c>
      <c r="F12" s="150">
        <f>IF(Finland!G15="","",Finland!G15)</f>
        <v>1.9356427810578116</v>
      </c>
      <c r="G12" s="150">
        <f>IF(Finland!H15="","",Finland!H15)</f>
        <v>0.1889210674010644</v>
      </c>
    </row>
    <row r="13" spans="1:7">
      <c r="A13" s="147" t="str">
        <f>IF(Finland!B16="","",Finland!B16)</f>
        <v>FI00</v>
      </c>
      <c r="B13" t="str">
        <f>IF(Finland!C16="","",Finland!C16)</f>
        <v>dheat</v>
      </c>
      <c r="C13" t="str">
        <f>IF(Finland!D16="","",Finland!D16)</f>
        <v>_TUR</v>
      </c>
      <c r="D13" t="str">
        <f>IF(Finland!E16="","",Finland!E16)</f>
        <v>National Trends</v>
      </c>
      <c r="E13" s="149">
        <f>IF(Finland!F16="","",Finland!F16)</f>
        <v>2030</v>
      </c>
      <c r="F13" s="150">
        <f>IF(Finland!G16="","",Finland!G16)</f>
        <v>2.0781426157850458</v>
      </c>
      <c r="G13" s="150">
        <f>IF(Finland!H16="","",Finland!H16)</f>
        <v>0.1889210674010644</v>
      </c>
    </row>
    <row r="14" spans="1:7">
      <c r="A14" s="147" t="str">
        <f>IF(Finland!B17="","",Finland!B17)</f>
        <v>FI00</v>
      </c>
      <c r="B14" t="str">
        <f>IF(Finland!C17="","",Finland!C17)</f>
        <v>dheat</v>
      </c>
      <c r="C14" t="str">
        <f>IF(Finland!D17="","",Finland!D17)</f>
        <v>_TRE</v>
      </c>
      <c r="D14" t="str">
        <f>IF(Finland!E17="","",Finland!E17)</f>
        <v>National Trends</v>
      </c>
      <c r="E14" s="149">
        <f>IF(Finland!F17="","",Finland!F17)</f>
        <v>2030</v>
      </c>
      <c r="F14" s="150">
        <f>IF(Finland!G17="","",Finland!G17)</f>
        <v>2.2163180096673005</v>
      </c>
      <c r="G14" s="150">
        <f>IF(Finland!H17="","",Finland!H17)</f>
        <v>0.1889210674010644</v>
      </c>
    </row>
    <row r="15" spans="1:7">
      <c r="A15" s="147" t="str">
        <f>IF(Finland!B18="","",Finland!B18)</f>
        <v>FI00</v>
      </c>
      <c r="B15" t="str">
        <f>IF(Finland!C18="","",Finland!C18)</f>
        <v>dheat</v>
      </c>
      <c r="C15" t="str">
        <f>IF(Finland!D18="","",Finland!D18)</f>
        <v>_OUL</v>
      </c>
      <c r="D15" t="str">
        <f>IF(Finland!E18="","",Finland!E18)</f>
        <v>National Trends</v>
      </c>
      <c r="E15" s="149">
        <f>IF(Finland!F18="","",Finland!F18)</f>
        <v>2030</v>
      </c>
      <c r="F15" s="150">
        <f>IF(Finland!G18="","",Finland!G18)</f>
        <v>1.9497430328172036</v>
      </c>
      <c r="G15" s="150">
        <f>IF(Finland!H18="","",Finland!H18)</f>
        <v>0.1889210674010644</v>
      </c>
    </row>
    <row r="16" spans="1:7">
      <c r="A16" s="147" t="str">
        <f>IF(Finland!B19="","",Finland!B19)</f>
        <v>FI00</v>
      </c>
      <c r="B16" t="str">
        <f>IF(Finland!C19="","",Finland!C19)</f>
        <v>dheat</v>
      </c>
      <c r="C16" t="str">
        <f>IF(Finland!D19="","",Finland!D19)</f>
        <v>_JYV</v>
      </c>
      <c r="D16" t="str">
        <f>IF(Finland!E19="","",Finland!E19)</f>
        <v>National Trends</v>
      </c>
      <c r="E16" s="149">
        <f>IF(Finland!F19="","",Finland!F19)</f>
        <v>2030</v>
      </c>
      <c r="F16" s="150">
        <f>IF(Finland!G19="","",Finland!G19)</f>
        <v>1.2184677184417412</v>
      </c>
      <c r="G16" s="150">
        <f>IF(Finland!H19="","",Finland!H19)</f>
        <v>0.1889210674010644</v>
      </c>
    </row>
    <row r="17" spans="1:7">
      <c r="A17" s="147" t="str">
        <f>IF(Finland!B20="","",Finland!B20)</f>
        <v>FI00</v>
      </c>
      <c r="B17" t="str">
        <f>IF(Finland!C20="","",Finland!C20)</f>
        <v>dheat</v>
      </c>
      <c r="C17" t="str">
        <f>IF(Finland!D20="","",Finland!D20)</f>
        <v>_ROF</v>
      </c>
      <c r="D17" t="str">
        <f>IF(Finland!E20="","",Finland!E20)</f>
        <v>National Trends</v>
      </c>
      <c r="E17" s="149">
        <f>IF(Finland!F20="","",Finland!F20)</f>
        <v>2030</v>
      </c>
      <c r="F17" s="150">
        <f>IF(Finland!G20="","",Finland!G20)</f>
        <v>20.388968037364851</v>
      </c>
      <c r="G17" s="150">
        <f>IF(Finland!H20="","",Finland!H20)</f>
        <v>0.1889210674010644</v>
      </c>
    </row>
    <row r="18" spans="1:7">
      <c r="A18" s="147" t="str">
        <f>IF(Finland!B21="","",Finland!B21)</f>
        <v>FI00</v>
      </c>
      <c r="B18" t="str">
        <f>IF(Finland!C21="","",Finland!C21)</f>
        <v>dheat</v>
      </c>
      <c r="C18" t="str">
        <f>IF(Finland!D21="","",Finland!D21)</f>
        <v>_HKI</v>
      </c>
      <c r="D18" t="str">
        <f>IF(Finland!E21="","",Finland!E21)</f>
        <v>National Trends</v>
      </c>
      <c r="E18" s="149">
        <f>IF(Finland!F21="","",Finland!F21)</f>
        <v>2035</v>
      </c>
      <c r="F18" s="150">
        <f>IF(Finland!G21="","",Finland!G21)</f>
        <v>6.5466201846226735</v>
      </c>
      <c r="G18" s="150">
        <f>IF(Finland!H21="","",Finland!H21)</f>
        <v>0.1889210674010644</v>
      </c>
    </row>
    <row r="19" spans="1:7">
      <c r="A19" s="147" t="str">
        <f>IF(Finland!B22="","",Finland!B22)</f>
        <v>FI00</v>
      </c>
      <c r="B19" t="str">
        <f>IF(Finland!C22="","",Finland!C22)</f>
        <v>dheat</v>
      </c>
      <c r="C19" t="str">
        <f>IF(Finland!D22="","",Finland!D22)</f>
        <v>_ESP</v>
      </c>
      <c r="D19" t="str">
        <f>IF(Finland!E22="","",Finland!E22)</f>
        <v>National Trends</v>
      </c>
      <c r="E19" s="149">
        <f>IF(Finland!F22="","",Finland!F22)</f>
        <v>2035</v>
      </c>
      <c r="F19" s="150">
        <f>IF(Finland!G22="","",Finland!G22)</f>
        <v>2.2342092575747032</v>
      </c>
      <c r="G19" s="150">
        <f>IF(Finland!H22="","",Finland!H22)</f>
        <v>0.1889210674010644</v>
      </c>
    </row>
    <row r="20" spans="1:7">
      <c r="A20" s="147" t="str">
        <f>IF(Finland!B23="","",Finland!B23)</f>
        <v>FI00</v>
      </c>
      <c r="B20" t="str">
        <f>IF(Finland!C23="","",Finland!C23)</f>
        <v>dheat</v>
      </c>
      <c r="C20" t="str">
        <f>IF(Finland!D23="","",Finland!D23)</f>
        <v>_VAN</v>
      </c>
      <c r="D20" t="str">
        <f>IF(Finland!E23="","",Finland!E23)</f>
        <v>National Trends</v>
      </c>
      <c r="E20" s="149">
        <f>IF(Finland!F23="","",Finland!F23)</f>
        <v>2035</v>
      </c>
      <c r="F20" s="150">
        <f>IF(Finland!G23="","",Finland!G23)</f>
        <v>1.8913769365150044</v>
      </c>
      <c r="G20" s="150">
        <f>IF(Finland!H23="","",Finland!H23)</f>
        <v>0.1889210674010644</v>
      </c>
    </row>
    <row r="21" spans="1:7">
      <c r="A21" s="147" t="str">
        <f>IF(Finland!B24="","",Finland!B24)</f>
        <v>FI00</v>
      </c>
      <c r="B21" t="str">
        <f>IF(Finland!C24="","",Finland!C24)</f>
        <v>dheat</v>
      </c>
      <c r="C21" t="str">
        <f>IF(Finland!D24="","",Finland!D24)</f>
        <v>_TUR</v>
      </c>
      <c r="D21" t="str">
        <f>IF(Finland!E24="","",Finland!E24)</f>
        <v>National Trends</v>
      </c>
      <c r="E21" s="149">
        <f>IF(Finland!F24="","",Finland!F24)</f>
        <v>2035</v>
      </c>
      <c r="F21" s="150">
        <f>IF(Finland!G24="","",Finland!G24)</f>
        <v>2.0784622759415696</v>
      </c>
      <c r="G21" s="150">
        <f>IF(Finland!H24="","",Finland!H24)</f>
        <v>0.1889210674010644</v>
      </c>
    </row>
    <row r="22" spans="1:7">
      <c r="A22" s="147" t="str">
        <f>IF(Finland!B25="","",Finland!B25)</f>
        <v>FI00</v>
      </c>
      <c r="B22" t="str">
        <f>IF(Finland!C25="","",Finland!C25)</f>
        <v>dheat</v>
      </c>
      <c r="C22" t="str">
        <f>IF(Finland!D25="","",Finland!D25)</f>
        <v>_TRE</v>
      </c>
      <c r="D22" t="str">
        <f>IF(Finland!E25="","",Finland!E25)</f>
        <v>National Trends</v>
      </c>
      <c r="E22" s="149">
        <f>IF(Finland!F25="","",Finland!F25)</f>
        <v>2035</v>
      </c>
      <c r="F22" s="150">
        <f>IF(Finland!G25="","",Finland!G25)</f>
        <v>2.1785868062160931</v>
      </c>
      <c r="G22" s="150">
        <f>IF(Finland!H25="","",Finland!H25)</f>
        <v>0.1889210674010644</v>
      </c>
    </row>
    <row r="23" spans="1:7">
      <c r="A23" s="147" t="str">
        <f>IF(Finland!B26="","",Finland!B26)</f>
        <v>FI00</v>
      </c>
      <c r="B23" t="str">
        <f>IF(Finland!C26="","",Finland!C26)</f>
        <v>dheat</v>
      </c>
      <c r="C23" t="str">
        <f>IF(Finland!D26="","",Finland!D26)</f>
        <v>_OUL</v>
      </c>
      <c r="D23" t="str">
        <f>IF(Finland!E26="","",Finland!E26)</f>
        <v>National Trends</v>
      </c>
      <c r="E23" s="149">
        <f>IF(Finland!F26="","",Finland!F26)</f>
        <v>2035</v>
      </c>
      <c r="F23" s="150">
        <f>IF(Finland!G26="","",Finland!G26)</f>
        <v>1.9651785616096522</v>
      </c>
      <c r="G23" s="150">
        <f>IF(Finland!H26="","",Finland!H26)</f>
        <v>0.1889210674010644</v>
      </c>
    </row>
    <row r="24" spans="1:7">
      <c r="A24" s="147" t="str">
        <f>IF(Finland!B27="","",Finland!B27)</f>
        <v>FI00</v>
      </c>
      <c r="B24" t="str">
        <f>IF(Finland!C27="","",Finland!C27)</f>
        <v>dheat</v>
      </c>
      <c r="C24" t="str">
        <f>IF(Finland!D27="","",Finland!D27)</f>
        <v>_JYV</v>
      </c>
      <c r="D24" t="str">
        <f>IF(Finland!E27="","",Finland!E27)</f>
        <v>National Trends</v>
      </c>
      <c r="E24" s="149">
        <f>IF(Finland!F27="","",Finland!F27)</f>
        <v>2035</v>
      </c>
      <c r="F24" s="150">
        <f>IF(Finland!G27="","",Finland!G27)</f>
        <v>1.2152905512460432</v>
      </c>
      <c r="G24" s="150">
        <f>IF(Finland!H27="","",Finland!H27)</f>
        <v>0.1889210674010644</v>
      </c>
    </row>
    <row r="25" spans="1:7">
      <c r="A25" s="147" t="str">
        <f>IF(Finland!B28="","",Finland!B28)</f>
        <v>FI00</v>
      </c>
      <c r="B25" t="str">
        <f>IF(Finland!C28="","",Finland!C28)</f>
        <v>dheat</v>
      </c>
      <c r="C25" t="str">
        <f>IF(Finland!D28="","",Finland!D28)</f>
        <v>_ROF</v>
      </c>
      <c r="D25" t="str">
        <f>IF(Finland!E28="","",Finland!E28)</f>
        <v>National Trends</v>
      </c>
      <c r="E25" s="149">
        <f>IF(Finland!F28="","",Finland!F28)</f>
        <v>2035</v>
      </c>
      <c r="F25" s="150">
        <f>IF(Finland!G28="","",Finland!G28)</f>
        <v>20.381214206217507</v>
      </c>
      <c r="G25" s="150">
        <f>IF(Finland!H28="","",Finland!H28)</f>
        <v>0.1889210674010644</v>
      </c>
    </row>
    <row r="26" spans="1:7">
      <c r="A26" s="147" t="str">
        <f>IF(Finland!B29="","",Finland!B29)</f>
        <v>FI00</v>
      </c>
      <c r="B26" t="str">
        <f>IF(Finland!C29="","",Finland!C29)</f>
        <v>dheat</v>
      </c>
      <c r="C26" t="str">
        <f>IF(Finland!D29="","",Finland!D29)</f>
        <v>_HKI</v>
      </c>
      <c r="D26" t="str">
        <f>IF(Finland!E29="","",Finland!E29)</f>
        <v>National Trends</v>
      </c>
      <c r="E26" s="149">
        <f>IF(Finland!F29="","",Finland!F29)</f>
        <v>2040</v>
      </c>
      <c r="F26" s="150">
        <f>IF(Finland!G29="","",Finland!G29)</f>
        <v>6.342236238543344</v>
      </c>
      <c r="G26" s="150">
        <f>IF(Finland!H29="","",Finland!H29)</f>
        <v>0.1889210674010644</v>
      </c>
    </row>
    <row r="27" spans="1:7">
      <c r="A27" s="147" t="str">
        <f>IF(Finland!B30="","",Finland!B30)</f>
        <v>FI00</v>
      </c>
      <c r="B27" t="str">
        <f>IF(Finland!C30="","",Finland!C30)</f>
        <v>dheat</v>
      </c>
      <c r="C27" t="str">
        <f>IF(Finland!D30="","",Finland!D30)</f>
        <v>_ESP</v>
      </c>
      <c r="D27" t="str">
        <f>IF(Finland!E30="","",Finland!E30)</f>
        <v>National Trends</v>
      </c>
      <c r="E27" s="149">
        <f>IF(Finland!F30="","",Finland!F30)</f>
        <v>2040</v>
      </c>
      <c r="F27" s="150">
        <f>IF(Finland!G30="","",Finland!G30)</f>
        <v>2.1769856112614487</v>
      </c>
      <c r="G27" s="150">
        <f>IF(Finland!H30="","",Finland!H30)</f>
        <v>0.1889210674010644</v>
      </c>
    </row>
    <row r="28" spans="1:7">
      <c r="A28" s="147" t="str">
        <f>IF(Finland!B31="","",Finland!B31)</f>
        <v>FI00</v>
      </c>
      <c r="B28" t="str">
        <f>IF(Finland!C31="","",Finland!C31)</f>
        <v>dheat</v>
      </c>
      <c r="C28" t="str">
        <f>IF(Finland!D31="","",Finland!D31)</f>
        <v>_VAN</v>
      </c>
      <c r="D28" t="str">
        <f>IF(Finland!E31="","",Finland!E31)</f>
        <v>National Trends</v>
      </c>
      <c r="E28" s="149">
        <f>IF(Finland!F31="","",Finland!F31)</f>
        <v>2040</v>
      </c>
      <c r="F28" s="150">
        <f>IF(Finland!G31="","",Finland!G31)</f>
        <v>1.8447875411775885</v>
      </c>
      <c r="G28" s="150">
        <f>IF(Finland!H31="","",Finland!H31)</f>
        <v>0.1889210674010644</v>
      </c>
    </row>
    <row r="29" spans="1:7">
      <c r="A29" s="147" t="str">
        <f>IF(Finland!B32="","",Finland!B32)</f>
        <v>FI00</v>
      </c>
      <c r="B29" t="str">
        <f>IF(Finland!C32="","",Finland!C32)</f>
        <v>dheat</v>
      </c>
      <c r="C29" t="str">
        <f>IF(Finland!D32="","",Finland!D32)</f>
        <v>_TUR</v>
      </c>
      <c r="D29" t="str">
        <f>IF(Finland!E32="","",Finland!E32)</f>
        <v>National Trends</v>
      </c>
      <c r="E29" s="149">
        <f>IF(Finland!F32="","",Finland!F32)</f>
        <v>2040</v>
      </c>
      <c r="F29" s="150">
        <f>IF(Finland!G32="","",Finland!G32)</f>
        <v>2.0779235997050538</v>
      </c>
      <c r="G29" s="150">
        <f>IF(Finland!H32="","",Finland!H32)</f>
        <v>0.1889210674010644</v>
      </c>
    </row>
    <row r="30" spans="1:7">
      <c r="A30" s="147" t="str">
        <f>IF(Finland!B33="","",Finland!B33)</f>
        <v>FI00</v>
      </c>
      <c r="B30" t="str">
        <f>IF(Finland!C33="","",Finland!C33)</f>
        <v>dheat</v>
      </c>
      <c r="C30" t="str">
        <f>IF(Finland!D33="","",Finland!D33)</f>
        <v>_TRE</v>
      </c>
      <c r="D30" t="str">
        <f>IF(Finland!E33="","",Finland!E33)</f>
        <v>National Trends</v>
      </c>
      <c r="E30" s="149">
        <f>IF(Finland!F33="","",Finland!F33)</f>
        <v>2040</v>
      </c>
      <c r="F30" s="150">
        <f>IF(Finland!G33="","",Finland!G33)</f>
        <v>2.1392936893704038</v>
      </c>
      <c r="G30" s="150">
        <f>IF(Finland!H33="","",Finland!H33)</f>
        <v>0.1889210674010644</v>
      </c>
    </row>
    <row r="31" spans="1:7">
      <c r="A31" s="147" t="str">
        <f>IF(Finland!B34="","",Finland!B34)</f>
        <v>FI00</v>
      </c>
      <c r="B31" t="str">
        <f>IF(Finland!C34="","",Finland!C34)</f>
        <v>dheat</v>
      </c>
      <c r="C31" t="str">
        <f>IF(Finland!D34="","",Finland!D34)</f>
        <v>_OUL</v>
      </c>
      <c r="D31" t="str">
        <f>IF(Finland!E34="","",Finland!E34)</f>
        <v>National Trends</v>
      </c>
      <c r="E31" s="149">
        <f>IF(Finland!F34="","",Finland!F34)</f>
        <v>2040</v>
      </c>
      <c r="F31" s="150">
        <f>IF(Finland!G34="","",Finland!G34)</f>
        <v>1.979814793082014</v>
      </c>
      <c r="G31" s="150">
        <f>IF(Finland!H34="","",Finland!H34)</f>
        <v>0.1889210674010644</v>
      </c>
    </row>
    <row r="32" spans="1:7">
      <c r="A32" s="147" t="str">
        <f>IF(Finland!B35="","",Finland!B35)</f>
        <v>FI00</v>
      </c>
      <c r="B32" t="str">
        <f>IF(Finland!C35="","",Finland!C35)</f>
        <v>dheat</v>
      </c>
      <c r="C32" t="str">
        <f>IF(Finland!D35="","",Finland!D35)</f>
        <v>_JYV</v>
      </c>
      <c r="D32" t="str">
        <f>IF(Finland!E35="","",Finland!E35)</f>
        <v>National Trends</v>
      </c>
      <c r="E32" s="149">
        <f>IF(Finland!F35="","",Finland!F35)</f>
        <v>2040</v>
      </c>
      <c r="F32" s="150">
        <f>IF(Finland!G35="","",Finland!G35)</f>
        <v>1.2116176866883288</v>
      </c>
      <c r="G32" s="150">
        <f>IF(Finland!H35="","",Finland!H35)</f>
        <v>0.1889210674010644</v>
      </c>
    </row>
    <row r="33" spans="1:7">
      <c r="A33" s="147" t="str">
        <f>IF(Finland!B36="","",Finland!B36)</f>
        <v>FI00</v>
      </c>
      <c r="B33" t="str">
        <f>IF(Finland!C36="","",Finland!C36)</f>
        <v>dheat</v>
      </c>
      <c r="C33" t="str">
        <f>IF(Finland!D36="","",Finland!D36)</f>
        <v>_ROF</v>
      </c>
      <c r="D33" t="str">
        <f>IF(Finland!E36="","",Finland!E36)</f>
        <v>National Trends</v>
      </c>
      <c r="E33" s="149">
        <f>IF(Finland!F36="","",Finland!F36)</f>
        <v>2040</v>
      </c>
      <c r="F33" s="150">
        <f>IF(Finland!G36="","",Finland!G36)</f>
        <v>20.244298555893831</v>
      </c>
      <c r="G33" s="150">
        <f>IF(Finland!H36="","",Finland!H36)</f>
        <v>0.1889210674010644</v>
      </c>
    </row>
    <row r="34" spans="1:7">
      <c r="A34" s="147" t="str">
        <f>IF(Norway!B5="","", Norway!B5)</f>
        <v>NOS0</v>
      </c>
      <c r="B34" t="str">
        <f>IF(Norway!C5="","", Norway!C5)</f>
        <v>dheat</v>
      </c>
      <c r="C34" t="str">
        <f>IF(Norway!D5="","", Norway!D5)</f>
        <v/>
      </c>
      <c r="D34" t="str">
        <f>IF(Norway!E5="","", Norway!E5)</f>
        <v>National Trends</v>
      </c>
      <c r="E34" s="149">
        <f>IF(Norway!F5="","", Norway!F5)</f>
        <v>2025</v>
      </c>
      <c r="F34" s="150">
        <f>IF(Norway!G5="","", Norway!G5)</f>
        <v>6.1755444400323931</v>
      </c>
      <c r="G34" s="150">
        <f>IF(Norway!H5="","", Norway!H5)</f>
        <v>0.16390100603672247</v>
      </c>
    </row>
    <row r="35" spans="1:7">
      <c r="A35" t="str">
        <f>IF(Norway!B6="","", Norway!B6)</f>
        <v>NOM1</v>
      </c>
      <c r="B35" t="str">
        <f>IF(Norway!C6="","", Norway!C6)</f>
        <v>dheat</v>
      </c>
      <c r="C35" t="str">
        <f>IF(Norway!D6="","", Norway!D6)</f>
        <v/>
      </c>
      <c r="D35" t="str">
        <f>IF(Norway!E6="","", Norway!E6)</f>
        <v>National Trends</v>
      </c>
      <c r="E35" s="149">
        <f>IF(Norway!F6="","", Norway!F6)</f>
        <v>2025</v>
      </c>
      <c r="F35" s="150">
        <f>IF(Norway!G6="","", Norway!G6)</f>
        <v>0.89002027164070296</v>
      </c>
      <c r="G35" s="150">
        <f>IF(Norway!H6="","", Norway!H6)</f>
        <v>0.16390100603672247</v>
      </c>
    </row>
    <row r="36" spans="1:7">
      <c r="A36" t="str">
        <f>IF(Norway!B7="","", Norway!B7)</f>
        <v>NON1</v>
      </c>
      <c r="B36" t="str">
        <f>IF(Norway!C7="","", Norway!C7)</f>
        <v>dheat</v>
      </c>
      <c r="C36" t="str">
        <f>IF(Norway!D7="","", Norway!D7)</f>
        <v/>
      </c>
      <c r="D36" t="str">
        <f>IF(Norway!E7="","", Norway!E7)</f>
        <v>National Trends</v>
      </c>
      <c r="E36" s="149">
        <f>IF(Norway!F7="","", Norway!F7)</f>
        <v>2025</v>
      </c>
      <c r="F36" s="150">
        <f>IF(Norway!G7="","", Norway!G7)</f>
        <v>0.9393560694777916</v>
      </c>
      <c r="G36" s="150">
        <f>IF(Norway!H7="","", Norway!H7)</f>
        <v>0.16390100603672247</v>
      </c>
    </row>
    <row r="37" spans="1:7">
      <c r="A37" t="str">
        <f>IF(Norway!B8="","", Norway!B8)</f>
        <v>NOS0</v>
      </c>
      <c r="B37" t="str">
        <f>IF(Norway!C8="","", Norway!C8)</f>
        <v>dheat</v>
      </c>
      <c r="C37" t="str">
        <f>IF(Norway!D8="","", Norway!D8)</f>
        <v/>
      </c>
      <c r="D37" t="str">
        <f>IF(Norway!E8="","", Norway!E8)</f>
        <v>National Trends</v>
      </c>
      <c r="E37" s="149">
        <f>IF(Norway!F8="","", Norway!F8)</f>
        <v>2030</v>
      </c>
      <c r="F37" s="150">
        <f>IF(Norway!G8="","", Norway!G8)</f>
        <v>6.515268558924121</v>
      </c>
      <c r="G37" s="150">
        <f>IF(Norway!H8="","", Norway!H8)</f>
        <v>0.16390100603672247</v>
      </c>
    </row>
    <row r="38" spans="1:7">
      <c r="A38" t="str">
        <f>IF(Norway!B9="","", Norway!B9)</f>
        <v>NOM1</v>
      </c>
      <c r="B38" t="str">
        <f>IF(Norway!C9="","", Norway!C9)</f>
        <v>dheat</v>
      </c>
      <c r="C38" t="str">
        <f>IF(Norway!D9="","", Norway!D9)</f>
        <v/>
      </c>
      <c r="D38" t="str">
        <f>IF(Norway!E9="","", Norway!E9)</f>
        <v>National Trends</v>
      </c>
      <c r="E38" s="149">
        <f>IF(Norway!F9="","", Norway!F9)</f>
        <v>2030</v>
      </c>
      <c r="F38" s="150">
        <f>IF(Norway!G9="","", Norway!G9)</f>
        <v>0.93898135604629551</v>
      </c>
      <c r="G38" s="150">
        <f>IF(Norway!H9="","", Norway!H9)</f>
        <v>0.16390100603672247</v>
      </c>
    </row>
    <row r="39" spans="1:7">
      <c r="A39" t="str">
        <f>IF(Norway!B10="","", Norway!B10)</f>
        <v>NON1</v>
      </c>
      <c r="B39" t="str">
        <f>IF(Norway!C10="","", Norway!C10)</f>
        <v>dheat</v>
      </c>
      <c r="C39" t="str">
        <f>IF(Norway!D10="","", Norway!D10)</f>
        <v/>
      </c>
      <c r="D39" t="str">
        <f>IF(Norway!E10="","", Norway!E10)</f>
        <v>National Trends</v>
      </c>
      <c r="E39" s="149">
        <f>IF(Norway!F10="","", Norway!F10)</f>
        <v>2030</v>
      </c>
      <c r="F39" s="150">
        <f>IF(Norway!G10="","", Norway!G10)</f>
        <v>0.99103117539400232</v>
      </c>
      <c r="G39" s="150">
        <f>IF(Norway!H10="","", Norway!H10)</f>
        <v>0.16390100603672247</v>
      </c>
    </row>
    <row r="40" spans="1:7">
      <c r="A40" t="str">
        <f>IF(Norway!B11="","", Norway!B11)</f>
        <v>NOS0</v>
      </c>
      <c r="B40" t="str">
        <f>IF(Norway!C11="","", Norway!C11)</f>
        <v>dheat</v>
      </c>
      <c r="C40" t="str">
        <f>IF(Norway!D11="","", Norway!D11)</f>
        <v/>
      </c>
      <c r="D40" t="str">
        <f>IF(Norway!E11="","", Norway!E11)</f>
        <v>National Trends</v>
      </c>
      <c r="E40" s="149">
        <f>IF(Norway!F11="","", Norway!F11)</f>
        <v>2035</v>
      </c>
      <c r="F40" s="150">
        <f>IF(Norway!G11="","", Norway!G11)</f>
        <v>6.6925556853387214</v>
      </c>
      <c r="G40" s="150">
        <f>IF(Norway!H11="","", Norway!H11)</f>
        <v>0.16390100603672247</v>
      </c>
    </row>
    <row r="41" spans="1:7">
      <c r="A41" t="str">
        <f>IF(Norway!B12="","", Norway!B12)</f>
        <v>NOM1</v>
      </c>
      <c r="B41" t="str">
        <f>IF(Norway!C12="","", Norway!C12)</f>
        <v>dheat</v>
      </c>
      <c r="C41" t="str">
        <f>IF(Norway!D12="","", Norway!D12)</f>
        <v/>
      </c>
      <c r="D41" t="str">
        <f>IF(Norway!E12="","", Norway!E12)</f>
        <v>National Trends</v>
      </c>
      <c r="E41" s="149">
        <f>IF(Norway!F12="","", Norway!F12)</f>
        <v>2035</v>
      </c>
      <c r="F41" s="150">
        <f>IF(Norway!G12="","", Norway!G12)</f>
        <v>0.96453199987084148</v>
      </c>
      <c r="G41" s="150">
        <f>IF(Norway!H12="","", Norway!H12)</f>
        <v>0.16390100603672247</v>
      </c>
    </row>
    <row r="42" spans="1:7">
      <c r="A42" t="str">
        <f>IF(Norway!B13="","", Norway!B13)</f>
        <v>NON1</v>
      </c>
      <c r="B42" t="str">
        <f>IF(Norway!C13="","", Norway!C13)</f>
        <v>dheat</v>
      </c>
      <c r="C42" t="str">
        <f>IF(Norway!D13="","", Norway!D13)</f>
        <v/>
      </c>
      <c r="D42" t="str">
        <f>IF(Norway!E13="","", Norway!E13)</f>
        <v>National Trends</v>
      </c>
      <c r="E42" s="149">
        <f>IF(Norway!F13="","", Norway!F13)</f>
        <v>2035</v>
      </c>
      <c r="F42" s="150">
        <f>IF(Norway!G13="","", Norway!G13)</f>
        <v>1.0179981480803744</v>
      </c>
      <c r="G42" s="150">
        <f>IF(Norway!H13="","", Norway!H13)</f>
        <v>0.16390100603672247</v>
      </c>
    </row>
    <row r="43" spans="1:7">
      <c r="A43" t="str">
        <f>IF(Norway!B14="","", Norway!B14)</f>
        <v>NOS0</v>
      </c>
      <c r="B43" t="str">
        <f>IF(Norway!C14="","", Norway!C14)</f>
        <v>dheat</v>
      </c>
      <c r="C43" t="str">
        <f>IF(Norway!D14="","", Norway!D14)</f>
        <v/>
      </c>
      <c r="D43" t="str">
        <f>IF(Norway!E14="","", Norway!E14)</f>
        <v>National Trends</v>
      </c>
      <c r="E43" s="149">
        <f>IF(Norway!F14="","", Norway!F14)</f>
        <v>2040</v>
      </c>
      <c r="F43" s="150">
        <f>IF(Norway!G14="","", Norway!G14)</f>
        <v>6.7831224158920334</v>
      </c>
      <c r="G43" s="150">
        <f>IF(Norway!H14="","", Norway!H14)</f>
        <v>0.16390100603672247</v>
      </c>
    </row>
    <row r="44" spans="1:7">
      <c r="A44" t="str">
        <f>IF(Norway!B15="","", Norway!B15)</f>
        <v>NOM1</v>
      </c>
      <c r="B44" t="str">
        <f>IF(Norway!C15="","", Norway!C15)</f>
        <v>dheat</v>
      </c>
      <c r="C44" t="str">
        <f>IF(Norway!D15="","", Norway!D15)</f>
        <v/>
      </c>
      <c r="D44" t="str">
        <f>IF(Norway!E15="","", Norway!E15)</f>
        <v>National Trends</v>
      </c>
      <c r="E44" s="149">
        <f>IF(Norway!F15="","", Norway!F15)</f>
        <v>2040</v>
      </c>
      <c r="F44" s="150">
        <f>IF(Norway!G15="","", Norway!G15)</f>
        <v>0.97758448891231708</v>
      </c>
      <c r="G44" s="150">
        <f>IF(Norway!H15="","", Norway!H15)</f>
        <v>0.16390100603672247</v>
      </c>
    </row>
    <row r="45" spans="1:7">
      <c r="A45" t="str">
        <f>IF(Norway!B16="","", Norway!B16)</f>
        <v>NON1</v>
      </c>
      <c r="B45" t="str">
        <f>IF(Norway!C16="","", Norway!C16)</f>
        <v>dheat</v>
      </c>
      <c r="C45" t="str">
        <f>IF(Norway!D16="","", Norway!D16)</f>
        <v/>
      </c>
      <c r="D45" t="str">
        <f>IF(Norway!E16="","", Norway!E16)</f>
        <v>National Trends</v>
      </c>
      <c r="E45" s="149">
        <f>IF(Norway!F16="","", Norway!F16)</f>
        <v>2040</v>
      </c>
      <c r="F45" s="150">
        <f>IF(Norway!G16="","", Norway!G16)</f>
        <v>1.0317741655415276</v>
      </c>
      <c r="G45" s="150">
        <f>IF(Norway!H16="","", Norway!H16)</f>
        <v>0.16390100603672247</v>
      </c>
    </row>
    <row r="46" spans="1:7">
      <c r="A46" s="147" t="str">
        <f>IF(Sweden!B5="","",Sweden!B5)</f>
        <v>SE01</v>
      </c>
      <c r="B46" t="str">
        <f>IF(Sweden!C5="","",Sweden!C5)</f>
        <v>dheat</v>
      </c>
      <c r="C46" t="str">
        <f>IF(Sweden!D5="","",Sweden!D5)</f>
        <v/>
      </c>
      <c r="D46" t="str">
        <f>IF(Sweden!E5="","",Sweden!E5)</f>
        <v>National Trends</v>
      </c>
      <c r="E46" s="149">
        <f>IF(Sweden!F5="","",Sweden!F5)</f>
        <v>2025</v>
      </c>
      <c r="F46" s="150">
        <f>IF(Sweden!G5="","",Sweden!G5)</f>
        <v>1.3794215983109406</v>
      </c>
      <c r="G46" s="150">
        <f>IF(Sweden!H5="","",Sweden!H5)</f>
        <v>0.20394175603147682</v>
      </c>
    </row>
    <row r="47" spans="1:7">
      <c r="A47" t="str">
        <f>IF(Sweden!B6="","",Sweden!B6)</f>
        <v>SE02</v>
      </c>
      <c r="B47" t="str">
        <f>IF(Sweden!C6="","",Sweden!C6)</f>
        <v>dheat</v>
      </c>
      <c r="C47" t="str">
        <f>IF(Sweden!D6="","",Sweden!D6)</f>
        <v/>
      </c>
      <c r="D47" t="str">
        <f>IF(Sweden!E6="","",Sweden!E6)</f>
        <v>National Trends</v>
      </c>
      <c r="E47" s="149">
        <f>IF(Sweden!F6="","",Sweden!F6)</f>
        <v>2025</v>
      </c>
      <c r="F47" s="150">
        <f>IF(Sweden!G6="","",Sweden!G6)</f>
        <v>5.2416206699348376</v>
      </c>
      <c r="G47" s="150">
        <f>IF(Sweden!H6="","",Sweden!H6)</f>
        <v>0.20394175603147682</v>
      </c>
    </row>
    <row r="48" spans="1:7">
      <c r="A48" t="str">
        <f>IF(Sweden!B7="","",Sweden!B7)</f>
        <v>SE03</v>
      </c>
      <c r="B48" t="str">
        <f>IF(Sweden!C7="","",Sweden!C7)</f>
        <v>dheat</v>
      </c>
      <c r="C48" t="str">
        <f>IF(Sweden!D7="","",Sweden!D7)</f>
        <v/>
      </c>
      <c r="D48" t="str">
        <f>IF(Sweden!E7="","",Sweden!E7)</f>
        <v>National Trends</v>
      </c>
      <c r="E48" s="149">
        <f>IF(Sweden!F7="","",Sweden!F7)</f>
        <v>2025</v>
      </c>
      <c r="F48" s="150">
        <f>IF(Sweden!G7="","",Sweden!G7)</f>
        <v>40.799928201518647</v>
      </c>
      <c r="G48" s="150">
        <f>IF(Sweden!H7="","",Sweden!H7)</f>
        <v>0.20394175603147682</v>
      </c>
    </row>
    <row r="49" spans="1:7">
      <c r="A49" t="str">
        <f>IF(Sweden!B8="","",Sweden!B8)</f>
        <v>SE04</v>
      </c>
      <c r="B49" t="str">
        <f>IF(Sweden!C8="","",Sweden!C8)</f>
        <v>dheat</v>
      </c>
      <c r="C49" t="str">
        <f>IF(Sweden!D8="","",Sweden!D8)</f>
        <v/>
      </c>
      <c r="D49" t="str">
        <f>IF(Sweden!E8="","",Sweden!E8)</f>
        <v>National Trends</v>
      </c>
      <c r="E49" s="149">
        <f>IF(Sweden!F8="","",Sweden!F8)</f>
        <v>2025</v>
      </c>
      <c r="F49" s="150">
        <f>IF(Sweden!G8="","",Sweden!G8)</f>
        <v>11.996147797261674</v>
      </c>
      <c r="G49" s="150">
        <f>IF(Sweden!H8="","",Sweden!H8)</f>
        <v>0.20394175603147682</v>
      </c>
    </row>
    <row r="50" spans="1:7">
      <c r="A50" t="str">
        <f>IF(Sweden!B9="","",Sweden!B9)</f>
        <v>SE01</v>
      </c>
      <c r="B50" t="str">
        <f>IF(Sweden!C9="","",Sweden!C9)</f>
        <v>dheat</v>
      </c>
      <c r="C50" t="str">
        <f>IF(Sweden!D9="","",Sweden!D9)</f>
        <v/>
      </c>
      <c r="D50" t="str">
        <f>IF(Sweden!E9="","",Sweden!E9)</f>
        <v>National Trends</v>
      </c>
      <c r="E50" s="149">
        <f>IF(Sweden!F9="","",Sweden!F9)</f>
        <v>2030</v>
      </c>
      <c r="F50" s="150">
        <f>IF(Sweden!G9="","",Sweden!G9)</f>
        <v>1.3820781398103292</v>
      </c>
      <c r="G50" s="150">
        <f>IF(Sweden!H9="","",Sweden!H9)</f>
        <v>0.20394175603147682</v>
      </c>
    </row>
    <row r="51" spans="1:7">
      <c r="A51" t="str">
        <f>IF(Sweden!B10="","",Sweden!B10)</f>
        <v>SE02</v>
      </c>
      <c r="B51" t="str">
        <f>IF(Sweden!C10="","",Sweden!C10)</f>
        <v>dheat</v>
      </c>
      <c r="C51" t="str">
        <f>IF(Sweden!D10="","",Sweden!D10)</f>
        <v/>
      </c>
      <c r="D51" t="str">
        <f>IF(Sweden!E10="","",Sweden!E10)</f>
        <v>National Trends</v>
      </c>
      <c r="E51" s="149">
        <f>IF(Sweden!F10="","",Sweden!F10)</f>
        <v>2030</v>
      </c>
      <c r="F51" s="150">
        <f>IF(Sweden!G10="","",Sweden!G10)</f>
        <v>5.251715178278614</v>
      </c>
      <c r="G51" s="150">
        <f>IF(Sweden!H10="","",Sweden!H10)</f>
        <v>0.20394175603147682</v>
      </c>
    </row>
    <row r="52" spans="1:7">
      <c r="A52" t="str">
        <f>IF(Sweden!B11="","",Sweden!B11)</f>
        <v>SE03</v>
      </c>
      <c r="B52" t="str">
        <f>IF(Sweden!C11="","",Sweden!C11)</f>
        <v>dheat</v>
      </c>
      <c r="C52" t="str">
        <f>IF(Sweden!D11="","",Sweden!D11)</f>
        <v/>
      </c>
      <c r="D52" t="str">
        <f>IF(Sweden!E11="","",Sweden!E11)</f>
        <v>National Trends</v>
      </c>
      <c r="E52" s="149">
        <f>IF(Sweden!F11="","",Sweden!F11)</f>
        <v>2030</v>
      </c>
      <c r="F52" s="150">
        <f>IF(Sweden!G11="","",Sweden!G11)</f>
        <v>40.878502223102863</v>
      </c>
      <c r="G52" s="150">
        <f>IF(Sweden!H11="","",Sweden!H11)</f>
        <v>0.20394175603147682</v>
      </c>
    </row>
    <row r="53" spans="1:7">
      <c r="A53" t="str">
        <f>IF(Sweden!B12="","",Sweden!B12)</f>
        <v>SE04</v>
      </c>
      <c r="B53" t="str">
        <f>IF(Sweden!C12="","",Sweden!C12)</f>
        <v>dheat</v>
      </c>
      <c r="C53" t="str">
        <f>IF(Sweden!D12="","",Sweden!D12)</f>
        <v/>
      </c>
      <c r="D53" t="str">
        <f>IF(Sweden!E12="","",Sweden!E12)</f>
        <v>National Trends</v>
      </c>
      <c r="E53" s="149">
        <f>IF(Sweden!F12="","",Sweden!F12)</f>
        <v>2030</v>
      </c>
      <c r="F53" s="150">
        <f>IF(Sweden!G12="","",Sweden!G12)</f>
        <v>12.019250425562729</v>
      </c>
      <c r="G53" s="150">
        <f>IF(Sweden!H12="","",Sweden!H12)</f>
        <v>0.20394175603147682</v>
      </c>
    </row>
    <row r="54" spans="1:7">
      <c r="A54" t="str">
        <f>IF(Sweden!B13="","",Sweden!B13)</f>
        <v>SE01</v>
      </c>
      <c r="B54" t="str">
        <f>IF(Sweden!C13="","",Sweden!C13)</f>
        <v>dheat</v>
      </c>
      <c r="C54" t="str">
        <f>IF(Sweden!D13="","",Sweden!D13)</f>
        <v/>
      </c>
      <c r="D54" t="str">
        <f>IF(Sweden!E13="","",Sweden!E13)</f>
        <v>National Trends</v>
      </c>
      <c r="E54" s="149">
        <f>IF(Sweden!F13="","",Sweden!F13)</f>
        <v>2035</v>
      </c>
      <c r="F54" s="150">
        <f>IF(Sweden!G13="","",Sweden!G13)</f>
        <v>1.3739353961241505</v>
      </c>
      <c r="G54" s="150">
        <f>IF(Sweden!H13="","",Sweden!H13)</f>
        <v>0.20394175603147682</v>
      </c>
    </row>
    <row r="55" spans="1:7">
      <c r="A55" t="str">
        <f>IF(Sweden!B14="","",Sweden!B14)</f>
        <v>SE02</v>
      </c>
      <c r="B55" t="str">
        <f>IF(Sweden!C14="","",Sweden!C14)</f>
        <v>dheat</v>
      </c>
      <c r="C55" t="str">
        <f>IF(Sweden!D14="","",Sweden!D14)</f>
        <v/>
      </c>
      <c r="D55" t="str">
        <f>IF(Sweden!E14="","",Sweden!E14)</f>
        <v>National Trends</v>
      </c>
      <c r="E55" s="149">
        <f>IF(Sweden!F14="","",Sweden!F14)</f>
        <v>2035</v>
      </c>
      <c r="F55" s="150">
        <f>IF(Sweden!G14="","",Sweden!G14)</f>
        <v>5.2207738230992273</v>
      </c>
      <c r="G55" s="150">
        <f>IF(Sweden!H14="","",Sweden!H14)</f>
        <v>0.20394175603147682</v>
      </c>
    </row>
    <row r="56" spans="1:7">
      <c r="A56" t="str">
        <f>IF(Sweden!B15="","",Sweden!B15)</f>
        <v>SE03</v>
      </c>
      <c r="B56" t="str">
        <f>IF(Sweden!C15="","",Sweden!C15)</f>
        <v>dheat</v>
      </c>
      <c r="C56" t="str">
        <f>IF(Sweden!D15="","",Sweden!D15)</f>
        <v/>
      </c>
      <c r="D56" t="str">
        <f>IF(Sweden!E15="","",Sweden!E15)</f>
        <v>National Trends</v>
      </c>
      <c r="E56" s="149">
        <f>IF(Sweden!F15="","",Sweden!F15)</f>
        <v>2035</v>
      </c>
      <c r="F56" s="150">
        <f>IF(Sweden!G15="","",Sweden!G15)</f>
        <v>40.637659714789038</v>
      </c>
      <c r="G56" s="150">
        <f>IF(Sweden!H15="","",Sweden!H15)</f>
        <v>0.20394175603147682</v>
      </c>
    </row>
    <row r="57" spans="1:7">
      <c r="A57" t="str">
        <f>IF(Sweden!B16="","",Sweden!B16)</f>
        <v>SE04</v>
      </c>
      <c r="B57" t="str">
        <f>IF(Sweden!C16="","",Sweden!C16)</f>
        <v>dheat</v>
      </c>
      <c r="C57" t="str">
        <f>IF(Sweden!D16="","",Sweden!D16)</f>
        <v/>
      </c>
      <c r="D57" t="str">
        <f>IF(Sweden!E16="","",Sweden!E16)</f>
        <v>National Trends</v>
      </c>
      <c r="E57" s="149">
        <f>IF(Sweden!F16="","",Sweden!F16)</f>
        <v>2035</v>
      </c>
      <c r="F57" s="150">
        <f>IF(Sweden!G16="","",Sweden!G16)</f>
        <v>11.94843700865362</v>
      </c>
      <c r="G57" s="150">
        <f>IF(Sweden!H16="","",Sweden!H16)</f>
        <v>0.20394175603147682</v>
      </c>
    </row>
    <row r="58" spans="1:7">
      <c r="A58" t="str">
        <f>IF(Sweden!B17="","",Sweden!B17)</f>
        <v>SE01</v>
      </c>
      <c r="B58" t="str">
        <f>IF(Sweden!C17="","",Sweden!C17)</f>
        <v>dheat</v>
      </c>
      <c r="C58" t="str">
        <f>IF(Sweden!D17="","",Sweden!D17)</f>
        <v/>
      </c>
      <c r="D58" t="str">
        <f>IF(Sweden!E17="","",Sweden!E17)</f>
        <v>National Trends</v>
      </c>
      <c r="E58" s="149">
        <f>IF(Sweden!F17="","",Sweden!F17)</f>
        <v>2040</v>
      </c>
      <c r="F58" s="150">
        <f>IF(Sweden!G17="","",Sweden!G17)</f>
        <v>1.3652703361395782</v>
      </c>
      <c r="G58" s="150">
        <f>IF(Sweden!H17="","",Sweden!H17)</f>
        <v>0.20394175603147682</v>
      </c>
    </row>
    <row r="59" spans="1:7">
      <c r="A59" t="str">
        <f>IF(Sweden!B18="","",Sweden!B18)</f>
        <v>SE02</v>
      </c>
      <c r="B59" t="str">
        <f>IF(Sweden!C18="","",Sweden!C18)</f>
        <v>dheat</v>
      </c>
      <c r="C59" t="str">
        <f>IF(Sweden!D18="","",Sweden!D18)</f>
        <v/>
      </c>
      <c r="D59" t="str">
        <f>IF(Sweden!E18="","",Sweden!E18)</f>
        <v>National Trends</v>
      </c>
      <c r="E59" s="149">
        <f>IF(Sweden!F18="","",Sweden!F18)</f>
        <v>2040</v>
      </c>
      <c r="F59" s="150">
        <f>IF(Sweden!G18="","",Sweden!G18)</f>
        <v>5.1878477346742136</v>
      </c>
      <c r="G59" s="150">
        <f>IF(Sweden!H18="","",Sweden!H18)</f>
        <v>0.20394175603147682</v>
      </c>
    </row>
    <row r="60" spans="1:7">
      <c r="A60" t="str">
        <f>IF(Sweden!B19="","",Sweden!B19)</f>
        <v>SE03</v>
      </c>
      <c r="B60" t="str">
        <f>IF(Sweden!C19="","",Sweden!C19)</f>
        <v>dheat</v>
      </c>
      <c r="C60" t="str">
        <f>IF(Sweden!D19="","",Sweden!D19)</f>
        <v/>
      </c>
      <c r="D60" t="str">
        <f>IF(Sweden!E19="","",Sweden!E19)</f>
        <v>National Trends</v>
      </c>
      <c r="E60" s="149">
        <f>IF(Sweden!F19="","",Sweden!F19)</f>
        <v>2040</v>
      </c>
      <c r="F60" s="150">
        <f>IF(Sweden!G19="","",Sweden!G19)</f>
        <v>40.381368363642082</v>
      </c>
      <c r="G60" s="150">
        <f>IF(Sweden!H19="","",Sweden!H19)</f>
        <v>0.20394175603147682</v>
      </c>
    </row>
    <row r="61" spans="1:7">
      <c r="A61" t="str">
        <f>IF(Sweden!B20="","",Sweden!B20)</f>
        <v>SE04</v>
      </c>
      <c r="B61" t="str">
        <f>IF(Sweden!C20="","",Sweden!C20)</f>
        <v>dheat</v>
      </c>
      <c r="C61" t="str">
        <f>IF(Sweden!D20="","",Sweden!D20)</f>
        <v/>
      </c>
      <c r="D61" t="str">
        <f>IF(Sweden!E20="","",Sweden!E20)</f>
        <v>National Trends</v>
      </c>
      <c r="E61" s="149">
        <f>IF(Sweden!F20="","",Sweden!F20)</f>
        <v>2040</v>
      </c>
      <c r="F61" s="150">
        <f>IF(Sweden!G20="","",Sweden!G20)</f>
        <v>11.873081265076495</v>
      </c>
      <c r="G61" s="150">
        <f>IF(Sweden!H20="","",Sweden!H20)</f>
        <v>0.20394175603147682</v>
      </c>
    </row>
    <row r="62" spans="1:7">
      <c r="A62" s="147" t="str">
        <f>IF(Denmark!B5="","",Denmark!B5)</f>
        <v>DKW1</v>
      </c>
      <c r="B62" t="str">
        <f>IF(Denmark!C5="","",Denmark!C5)</f>
        <v>dheat</v>
      </c>
      <c r="C62" t="str">
        <f>IF(Denmark!D5="","",Denmark!D5)</f>
        <v/>
      </c>
      <c r="D62" t="str">
        <f>IF(Denmark!E5="","",Denmark!E5)</f>
        <v>National Trends</v>
      </c>
      <c r="E62" s="149">
        <f>IF(Denmark!F5="","",Denmark!F5)</f>
        <v>2025</v>
      </c>
      <c r="F62" s="150">
        <f>IF(Denmark!G5="","",Denmark!G5)</f>
        <v>20.030688780122464</v>
      </c>
      <c r="G62" s="150">
        <f>IF(Denmark!H5="","",Denmark!H5)</f>
        <v>0.27663532355457499</v>
      </c>
    </row>
    <row r="63" spans="1:7">
      <c r="A63" t="str">
        <f>IF(Denmark!B6="","",Denmark!B6)</f>
        <v>DKE1</v>
      </c>
      <c r="B63" t="str">
        <f>IF(Denmark!C6="","",Denmark!C6)</f>
        <v>dheat</v>
      </c>
      <c r="C63" t="str">
        <f>IF(Denmark!D6="","",Denmark!D6)</f>
        <v/>
      </c>
      <c r="D63" t="str">
        <f>IF(Denmark!E6="","",Denmark!E6)</f>
        <v>National Trends</v>
      </c>
      <c r="E63" s="149">
        <f>IF(Denmark!F6="","",Denmark!F6)</f>
        <v>2025</v>
      </c>
      <c r="F63" s="150">
        <f>IF(Denmark!G6="","",Denmark!G6)</f>
        <v>17.39903680040787</v>
      </c>
      <c r="G63" s="150">
        <f>IF(Denmark!H6="","",Denmark!H6)</f>
        <v>0.27663532355457499</v>
      </c>
    </row>
    <row r="64" spans="1:7">
      <c r="A64" t="str">
        <f>IF(Denmark!B7="","",Denmark!B7)</f>
        <v>DKW1</v>
      </c>
      <c r="B64" t="str">
        <f>IF(Denmark!C7="","",Denmark!C7)</f>
        <v>dheat</v>
      </c>
      <c r="C64" t="str">
        <f>IF(Denmark!D7="","",Denmark!D7)</f>
        <v/>
      </c>
      <c r="D64" t="str">
        <f>IF(Denmark!E7="","",Denmark!E7)</f>
        <v>National Trends</v>
      </c>
      <c r="E64" s="149">
        <f>IF(Denmark!F7="","",Denmark!F7)</f>
        <v>2030</v>
      </c>
      <c r="F64" s="150">
        <f>IF(Denmark!G7="","",Denmark!G7)</f>
        <v>19.905300634804135</v>
      </c>
      <c r="G64" s="150">
        <f>IF(Denmark!H7="","",Denmark!H7)</f>
        <v>0.27663532355457499</v>
      </c>
    </row>
    <row r="65" spans="1:7">
      <c r="A65" t="str">
        <f>IF(Denmark!B8="","",Denmark!B8)</f>
        <v>DKE1</v>
      </c>
      <c r="B65" t="str">
        <f>IF(Denmark!C8="","",Denmark!C8)</f>
        <v>dheat</v>
      </c>
      <c r="C65" t="str">
        <f>IF(Denmark!D8="","",Denmark!D8)</f>
        <v/>
      </c>
      <c r="D65" t="str">
        <f>IF(Denmark!E8="","",Denmark!E8)</f>
        <v>National Trends</v>
      </c>
      <c r="E65" s="149">
        <f>IF(Denmark!F8="","",Denmark!F8)</f>
        <v>2030</v>
      </c>
      <c r="F65" s="150">
        <f>IF(Denmark!G8="","",Denmark!G8)</f>
        <v>17.441946930963606</v>
      </c>
      <c r="G65" s="150">
        <f>IF(Denmark!H8="","",Denmark!H8)</f>
        <v>0.27663532355457499</v>
      </c>
    </row>
    <row r="66" spans="1:7">
      <c r="A66" t="str">
        <f>IF(Denmark!B9="","",Denmark!B9)</f>
        <v>DKW1</v>
      </c>
      <c r="B66" t="str">
        <f>IF(Denmark!C9="","",Denmark!C9)</f>
        <v>dheat</v>
      </c>
      <c r="C66" t="str">
        <f>IF(Denmark!D9="","",Denmark!D9)</f>
        <v/>
      </c>
      <c r="D66" t="str">
        <f>IF(Denmark!E9="","",Denmark!E9)</f>
        <v>National Trends</v>
      </c>
      <c r="E66" s="149">
        <f>IF(Denmark!F9="","",Denmark!F9)</f>
        <v>2035</v>
      </c>
      <c r="F66" s="150">
        <f>IF(Denmark!G9="","",Denmark!G9)</f>
        <v>19.664441809025575</v>
      </c>
      <c r="G66" s="150">
        <f>IF(Denmark!H9="","",Denmark!H9)</f>
        <v>0.27663532355457499</v>
      </c>
    </row>
    <row r="67" spans="1:7">
      <c r="A67" t="str">
        <f>IF(Denmark!B10="","",Denmark!B10)</f>
        <v>DKE1</v>
      </c>
      <c r="B67" t="str">
        <f>IF(Denmark!C10="","",Denmark!C10)</f>
        <v>dheat</v>
      </c>
      <c r="C67" t="str">
        <f>IF(Denmark!D10="","",Denmark!D10)</f>
        <v/>
      </c>
      <c r="D67" t="str">
        <f>IF(Denmark!E10="","",Denmark!E10)</f>
        <v>National Trends</v>
      </c>
      <c r="E67" s="149">
        <f>IF(Denmark!F10="","",Denmark!F10)</f>
        <v>2035</v>
      </c>
      <c r="F67" s="150">
        <f>IF(Denmark!G10="","",Denmark!G10)</f>
        <v>17.427812122454487</v>
      </c>
      <c r="G67" s="150">
        <f>IF(Denmark!H10="","",Denmark!H10)</f>
        <v>0.27663532355457499</v>
      </c>
    </row>
    <row r="68" spans="1:7">
      <c r="A68" t="str">
        <f>IF(Denmark!B11="","",Denmark!B11)</f>
        <v>DKW1</v>
      </c>
      <c r="B68" t="str">
        <f>IF(Denmark!C11="","",Denmark!C11)</f>
        <v>dheat</v>
      </c>
      <c r="C68" t="str">
        <f>IF(Denmark!D11="","",Denmark!D11)</f>
        <v/>
      </c>
      <c r="D68" t="str">
        <f>IF(Denmark!E11="","",Denmark!E11)</f>
        <v>National Trends</v>
      </c>
      <c r="E68" s="149">
        <f>IF(Denmark!F11="","",Denmark!F11)</f>
        <v>2040</v>
      </c>
      <c r="F68" s="150">
        <f>IF(Denmark!G11="","",Denmark!G11)</f>
        <v>19.42235977152265</v>
      </c>
      <c r="G68" s="150">
        <f>IF(Denmark!H11="","",Denmark!H11)</f>
        <v>0.27663532355457499</v>
      </c>
    </row>
    <row r="69" spans="1:7">
      <c r="A69" t="str">
        <f>IF(Denmark!B12="","",Denmark!B12)</f>
        <v>DKE1</v>
      </c>
      <c r="B69" t="str">
        <f>IF(Denmark!C12="","",Denmark!C12)</f>
        <v>dheat</v>
      </c>
      <c r="C69" t="str">
        <f>IF(Denmark!D12="","",Denmark!D12)</f>
        <v/>
      </c>
      <c r="D69" t="str">
        <f>IF(Denmark!E12="","",Denmark!E12)</f>
        <v>National Trends</v>
      </c>
      <c r="E69" s="149">
        <f>IF(Denmark!F12="","",Denmark!F12)</f>
        <v>2040</v>
      </c>
      <c r="F69" s="150">
        <f>IF(Denmark!G12="","",Denmark!G12)</f>
        <v>17.400487291974336</v>
      </c>
      <c r="G69" s="150">
        <f>IF(Denmark!H12="","",Denmark!H12)</f>
        <v>0.27663532355457499</v>
      </c>
    </row>
    <row r="70" spans="1:7">
      <c r="A70" t="str">
        <f>IF(others!B5="","",others!B5)</f>
        <v>DE00</v>
      </c>
      <c r="B70" t="str">
        <f>IF(others!C5="","",others!C5)</f>
        <v>dheat</v>
      </c>
      <c r="C70" t="str">
        <f>IF(others!D5="","",others!D5)</f>
        <v/>
      </c>
      <c r="D70" t="str">
        <f>IF(others!E5="","",others!E5)</f>
        <v>National Trends</v>
      </c>
      <c r="E70" s="149">
        <f>IF(others!F5="","",others!F5)</f>
        <v>2025</v>
      </c>
      <c r="F70" s="150">
        <f>IF(others!G5="","",others!G5)</f>
        <v>99.899252443847246</v>
      </c>
      <c r="G70" s="150">
        <f>IF(others!H5="","",others!H5)</f>
        <v>0.20111362756301171</v>
      </c>
    </row>
    <row r="71" spans="1:7">
      <c r="A71" t="str">
        <f>IF(others!B6="","",others!B6)</f>
        <v>DE00</v>
      </c>
      <c r="B71" t="str">
        <f>IF(others!C6="","",others!C6)</f>
        <v>dheat</v>
      </c>
      <c r="C71" t="str">
        <f>IF(others!D6="","",others!D6)</f>
        <v/>
      </c>
      <c r="D71" t="str">
        <f>IF(others!E6="","",others!E6)</f>
        <v>National Trends</v>
      </c>
      <c r="E71" s="149">
        <f>IF(others!F6="","",others!F6)</f>
        <v>2030</v>
      </c>
      <c r="F71" s="150">
        <f>IF(others!G6="","",others!G6)</f>
        <v>92.710133259800728</v>
      </c>
      <c r="G71" s="150">
        <f>IF(others!H6="","",others!H6)</f>
        <v>0.20111362756301171</v>
      </c>
    </row>
    <row r="72" spans="1:7">
      <c r="A72" t="str">
        <f>IF(others!B7="","",others!B7)</f>
        <v>DE00</v>
      </c>
      <c r="B72" t="str">
        <f>IF(others!C7="","",others!C7)</f>
        <v>dheat</v>
      </c>
      <c r="C72" t="str">
        <f>IF(others!D7="","",others!D7)</f>
        <v/>
      </c>
      <c r="D72" t="str">
        <f>IF(others!E7="","",others!E7)</f>
        <v>National Trends</v>
      </c>
      <c r="E72" s="149">
        <f>IF(others!F7="","",others!F7)</f>
        <v>2035</v>
      </c>
      <c r="F72" s="150">
        <f>IF(others!G7="","",others!G7)</f>
        <v>92.710133259800728</v>
      </c>
      <c r="G72" s="150">
        <f>IF(others!H7="","",others!H7)</f>
        <v>0.20111362756301171</v>
      </c>
    </row>
    <row r="73" spans="1:7">
      <c r="A73" t="str">
        <f>IF(others!B8="","",others!B8)</f>
        <v>DE00</v>
      </c>
      <c r="B73" t="str">
        <f>IF(others!C8="","",others!C8)</f>
        <v>dheat</v>
      </c>
      <c r="C73" t="str">
        <f>IF(others!D8="","",others!D8)</f>
        <v/>
      </c>
      <c r="D73" t="str">
        <f>IF(others!E8="","",others!E8)</f>
        <v>National Trends</v>
      </c>
      <c r="E73" s="149">
        <f>IF(others!F8="","",others!F8)</f>
        <v>2040</v>
      </c>
      <c r="F73" s="150">
        <f>IF(others!G8="","",others!G8)</f>
        <v>92.710133259800728</v>
      </c>
      <c r="G73" s="150">
        <f>IF(others!H8="","",others!H8)</f>
        <v>0.20111362756301171</v>
      </c>
    </row>
    <row r="74" spans="1:7">
      <c r="A74" t="str">
        <f>IF(others!B9="","",others!B9)</f>
        <v>PL00</v>
      </c>
      <c r="B74" t="str">
        <f>IF(others!C9="","",others!C9)</f>
        <v>dheat</v>
      </c>
      <c r="C74" t="str">
        <f>IF(others!D9="","",others!D9)</f>
        <v/>
      </c>
      <c r="D74" t="str">
        <f>IF(others!E9="","",others!E9)</f>
        <v>National Trends</v>
      </c>
      <c r="E74" s="149">
        <f>IF(others!F9="","",others!F9)</f>
        <v>2025</v>
      </c>
      <c r="F74" s="150">
        <f>IF(others!G9="","",others!G9)</f>
        <v>106.03424989443529</v>
      </c>
      <c r="G74" s="150">
        <f>IF(others!H9="","",others!H9)</f>
        <v>0.20141127343666548</v>
      </c>
    </row>
    <row r="75" spans="1:7">
      <c r="A75" t="str">
        <f>IF(others!B10="","",others!B10)</f>
        <v>PL00</v>
      </c>
      <c r="B75" t="str">
        <f>IF(others!C10="","",others!C10)</f>
        <v>dheat</v>
      </c>
      <c r="C75" t="str">
        <f>IF(others!D10="","",others!D10)</f>
        <v/>
      </c>
      <c r="D75" t="str">
        <f>IF(others!E10="","",others!E10)</f>
        <v>National Trends</v>
      </c>
      <c r="E75" s="149">
        <f>IF(others!F10="","",others!F10)</f>
        <v>2030</v>
      </c>
      <c r="F75" s="150">
        <f>IF(others!G10="","",others!G10)</f>
        <v>101.35437969412678</v>
      </c>
      <c r="G75" s="150">
        <f>IF(others!H10="","",others!H10)</f>
        <v>0.20141127343666548</v>
      </c>
    </row>
    <row r="76" spans="1:7">
      <c r="A76" t="str">
        <f>IF(others!B11="","",others!B11)</f>
        <v>PL00</v>
      </c>
      <c r="B76" t="str">
        <f>IF(others!C11="","",others!C11)</f>
        <v>dheat</v>
      </c>
      <c r="C76" t="str">
        <f>IF(others!D11="","",others!D11)</f>
        <v/>
      </c>
      <c r="D76" t="str">
        <f>IF(others!E11="","",others!E11)</f>
        <v>National Trends</v>
      </c>
      <c r="E76" s="149">
        <f>IF(others!F11="","",others!F11)</f>
        <v>2035</v>
      </c>
      <c r="F76" s="150">
        <f>IF(others!G11="","",others!G11)</f>
        <v>101.35437969412678</v>
      </c>
      <c r="G76" s="150">
        <f>IF(others!H11="","",others!H11)</f>
        <v>0.20141127343666548</v>
      </c>
    </row>
    <row r="77" spans="1:7">
      <c r="A77" t="str">
        <f>IF(others!B12="","",others!B12)</f>
        <v>PL00</v>
      </c>
      <c r="B77" t="str">
        <f>IF(others!C12="","",others!C12)</f>
        <v>dheat</v>
      </c>
      <c r="C77" t="str">
        <f>IF(others!D12="","",others!D12)</f>
        <v/>
      </c>
      <c r="D77" t="str">
        <f>IF(others!E12="","",others!E12)</f>
        <v>National Trends</v>
      </c>
      <c r="E77" s="149">
        <f>IF(others!F12="","",others!F12)</f>
        <v>2040</v>
      </c>
      <c r="F77" s="150">
        <f>IF(others!G12="","",others!G12)</f>
        <v>101.35437969412678</v>
      </c>
      <c r="G77" s="150">
        <f>IF(others!H12="","",others!H12)</f>
        <v>0.20141127343666548</v>
      </c>
    </row>
    <row r="78" spans="1:7">
      <c r="A78" t="str">
        <f>IF(others!B13="","",others!B13)</f>
        <v>LV00</v>
      </c>
      <c r="B78" t="str">
        <f>IF(others!C13="","",others!C13)</f>
        <v>dheat</v>
      </c>
      <c r="C78" t="str">
        <f>IF(others!D13="","",others!D13)</f>
        <v/>
      </c>
      <c r="D78" t="str">
        <f>IF(others!E13="","",others!E13)</f>
        <v>National Trends</v>
      </c>
      <c r="E78" s="149">
        <f>IF(others!F13="","",others!F13)</f>
        <v>2025</v>
      </c>
      <c r="F78" s="150">
        <f>IF(others!G13="","",others!G13)</f>
        <v>8.1988831734358687</v>
      </c>
      <c r="G78" s="150">
        <f>IF(others!H13="","",others!H13)</f>
        <v>0.22428832337960816</v>
      </c>
    </row>
    <row r="79" spans="1:7">
      <c r="A79" t="str">
        <f>IF(others!B14="","",others!B14)</f>
        <v>LV00</v>
      </c>
      <c r="B79" t="str">
        <f>IF(others!C14="","",others!C14)</f>
        <v>dheat</v>
      </c>
      <c r="C79" t="str">
        <f>IF(others!D14="","",others!D14)</f>
        <v/>
      </c>
      <c r="D79" t="str">
        <f>IF(others!E14="","",others!E14)</f>
        <v>National Trends</v>
      </c>
      <c r="E79" s="149">
        <f>IF(others!F14="","",others!F14)</f>
        <v>2030</v>
      </c>
      <c r="F79" s="150">
        <f>IF(others!G14="","",others!G14)</f>
        <v>8.4817338510628915</v>
      </c>
      <c r="G79" s="150">
        <f>IF(others!H14="","",others!H14)</f>
        <v>0.22428832337960816</v>
      </c>
    </row>
    <row r="80" spans="1:7">
      <c r="A80" t="str">
        <f>IF(others!B15="","",others!B15)</f>
        <v>LV00</v>
      </c>
      <c r="B80" t="str">
        <f>IF(others!C15="","",others!C15)</f>
        <v>dheat</v>
      </c>
      <c r="C80" t="str">
        <f>IF(others!D15="","",others!D15)</f>
        <v/>
      </c>
      <c r="D80" t="str">
        <f>IF(others!E15="","",others!E15)</f>
        <v>National Trends</v>
      </c>
      <c r="E80" s="149">
        <f>IF(others!F15="","",others!F15)</f>
        <v>2035</v>
      </c>
      <c r="F80" s="150">
        <f>IF(others!G15="","",others!G15)</f>
        <v>8.4817338510628915</v>
      </c>
      <c r="G80" s="150">
        <f>IF(others!H15="","",others!H15)</f>
        <v>0.22428832337960816</v>
      </c>
    </row>
    <row r="81" spans="1:7">
      <c r="A81" t="str">
        <f>IF(others!B16="","",others!B16)</f>
        <v>LV00</v>
      </c>
      <c r="B81" t="str">
        <f>IF(others!C16="","",others!C16)</f>
        <v>dheat</v>
      </c>
      <c r="C81" t="str">
        <f>IF(others!D16="","",others!D16)</f>
        <v/>
      </c>
      <c r="D81" t="str">
        <f>IF(others!E16="","",others!E16)</f>
        <v>National Trends</v>
      </c>
      <c r="E81" s="149">
        <f>IF(others!F16="","",others!F16)</f>
        <v>2040</v>
      </c>
      <c r="F81" s="150">
        <f>IF(others!G16="","",others!G16)</f>
        <v>8.4817338510628915</v>
      </c>
      <c r="G81" s="150">
        <f>IF(others!H16="","",others!H16)</f>
        <v>0.22428832337960816</v>
      </c>
    </row>
    <row r="82" spans="1:7">
      <c r="A82" t="str">
        <f>IF(others!B17="","",others!B17)</f>
        <v>LT00</v>
      </c>
      <c r="B82" t="str">
        <f>IF(others!C17="","",others!C17)</f>
        <v>dheat</v>
      </c>
      <c r="C82" t="str">
        <f>IF(others!D17="","",others!D17)</f>
        <v/>
      </c>
      <c r="D82" t="str">
        <f>IF(others!E17="","",others!E17)</f>
        <v>National Trends</v>
      </c>
      <c r="E82" s="149">
        <f>IF(others!F17="","",others!F17)</f>
        <v>2025</v>
      </c>
      <c r="F82" s="150">
        <f>IF(others!G17="","",others!G17)</f>
        <v>7.5298520086006029</v>
      </c>
      <c r="G82" s="150">
        <f>IF(others!H17="","",others!H17)</f>
        <v>0.12619027630452903</v>
      </c>
    </row>
    <row r="83" spans="1:7">
      <c r="A83" t="str">
        <f>IF(others!B18="","",others!B18)</f>
        <v>LT00</v>
      </c>
      <c r="B83" t="str">
        <f>IF(others!C18="","",others!C18)</f>
        <v>dheat</v>
      </c>
      <c r="C83" t="str">
        <f>IF(others!D18="","",others!D18)</f>
        <v/>
      </c>
      <c r="D83" t="str">
        <f>IF(others!E18="","",others!E18)</f>
        <v>National Trends</v>
      </c>
      <c r="E83" s="149">
        <f>IF(others!F18="","",others!F18)</f>
        <v>2030</v>
      </c>
      <c r="F83" s="150">
        <f>IF(others!G18="","",others!G18)</f>
        <v>6.8631268116937134</v>
      </c>
      <c r="G83" s="150">
        <f>IF(others!H18="","",others!H18)</f>
        <v>0.12619027630452903</v>
      </c>
    </row>
    <row r="84" spans="1:7">
      <c r="A84" t="str">
        <f>IF(others!B19="","",others!B19)</f>
        <v>LT00</v>
      </c>
      <c r="B84" t="str">
        <f>IF(others!C19="","",others!C19)</f>
        <v>dheat</v>
      </c>
      <c r="C84" t="str">
        <f>IF(others!D19="","",others!D19)</f>
        <v/>
      </c>
      <c r="D84" t="str">
        <f>IF(others!E19="","",others!E19)</f>
        <v>National Trends</v>
      </c>
      <c r="E84" s="149">
        <f>IF(others!F19="","",others!F19)</f>
        <v>2035</v>
      </c>
      <c r="F84" s="150">
        <f>IF(others!G19="","",others!G19)</f>
        <v>6.8631268116937134</v>
      </c>
      <c r="G84" s="150">
        <f>IF(others!H19="","",others!H19)</f>
        <v>0.12619027630452903</v>
      </c>
    </row>
    <row r="85" spans="1:7">
      <c r="A85" t="str">
        <f>IF(others!B20="","",others!B20)</f>
        <v>LT00</v>
      </c>
      <c r="B85" t="str">
        <f>IF(others!C20="","",others!C20)</f>
        <v>dheat</v>
      </c>
      <c r="C85" t="str">
        <f>IF(others!D20="","",others!D20)</f>
        <v/>
      </c>
      <c r="D85" t="str">
        <f>IF(others!E20="","",others!E20)</f>
        <v>National Trends</v>
      </c>
      <c r="E85" s="149">
        <f>IF(others!F20="","",others!F20)</f>
        <v>2040</v>
      </c>
      <c r="F85" s="150">
        <f>IF(others!G20="","",others!G20)</f>
        <v>6.8631268116937134</v>
      </c>
      <c r="G85" s="150">
        <f>IF(others!H20="","",others!H20)</f>
        <v>0.12619027630452903</v>
      </c>
    </row>
    <row r="86" spans="1:7">
      <c r="A86" t="str">
        <f>IF(others!B21="","",others!B21)</f>
        <v>AT00</v>
      </c>
      <c r="B86" t="str">
        <f>IF(others!C21="","",others!C21)</f>
        <v>dheat</v>
      </c>
      <c r="C86" t="str">
        <f>IF(others!D21="","",others!D21)</f>
        <v/>
      </c>
      <c r="D86" t="str">
        <f>IF(others!E21="","",others!E21)</f>
        <v>National Trends</v>
      </c>
      <c r="E86" s="149">
        <f>IF(others!F21="","",others!F21)</f>
        <v>2025</v>
      </c>
      <c r="F86" s="150">
        <f>IF(others!G21="","",others!G21)</f>
        <v>10.363858136581518</v>
      </c>
      <c r="G86" s="150">
        <f>IF(others!H21="","",others!H21)</f>
        <v>0.17141030846095692</v>
      </c>
    </row>
    <row r="87" spans="1:7">
      <c r="A87" t="str">
        <f>IF(others!B22="","",others!B22)</f>
        <v>AT00</v>
      </c>
      <c r="B87" t="str">
        <f>IF(others!C22="","",others!C22)</f>
        <v>dheat</v>
      </c>
      <c r="C87" t="str">
        <f>IF(others!D22="","",others!D22)</f>
        <v/>
      </c>
      <c r="D87" t="str">
        <f>IF(others!E22="","",others!E22)</f>
        <v>National Trends</v>
      </c>
      <c r="E87" s="149">
        <f>IF(others!F22="","",others!F22)</f>
        <v>2030</v>
      </c>
      <c r="F87" s="150">
        <f>IF(others!G22="","",others!G22)</f>
        <v>9.9710144775995282</v>
      </c>
      <c r="G87" s="150">
        <f>IF(others!H22="","",others!H22)</f>
        <v>0.17141030846095692</v>
      </c>
    </row>
    <row r="88" spans="1:7">
      <c r="A88" t="str">
        <f>IF(others!B23="","",others!B23)</f>
        <v>AT00</v>
      </c>
      <c r="B88" t="str">
        <f>IF(others!C23="","",others!C23)</f>
        <v>dheat</v>
      </c>
      <c r="C88" t="str">
        <f>IF(others!D23="","",others!D23)</f>
        <v/>
      </c>
      <c r="D88" t="str">
        <f>IF(others!E23="","",others!E23)</f>
        <v>National Trends</v>
      </c>
      <c r="E88" s="149">
        <f>IF(others!F23="","",others!F23)</f>
        <v>2035</v>
      </c>
      <c r="F88" s="150">
        <f>IF(others!G23="","",others!G23)</f>
        <v>9.9710144775995282</v>
      </c>
      <c r="G88" s="150">
        <f>IF(others!H23="","",others!H23)</f>
        <v>0.17141030846095692</v>
      </c>
    </row>
    <row r="89" spans="1:7">
      <c r="A89" t="str">
        <f>IF(others!B24="","",others!B24)</f>
        <v>AT00</v>
      </c>
      <c r="B89" t="str">
        <f>IF(others!C24="","",others!C24)</f>
        <v>dheat</v>
      </c>
      <c r="C89" t="str">
        <f>IF(others!D24="","",others!D24)</f>
        <v/>
      </c>
      <c r="D89" t="str">
        <f>IF(others!E24="","",others!E24)</f>
        <v>National Trends</v>
      </c>
      <c r="E89" s="149">
        <f>IF(others!F24="","",others!F24)</f>
        <v>2040</v>
      </c>
      <c r="F89" s="150">
        <f>IF(others!G24="","",others!G24)</f>
        <v>9.9710144775995282</v>
      </c>
      <c r="G89" s="150">
        <f>IF(others!H24="","",others!H24)</f>
        <v>0.17141030846095692</v>
      </c>
    </row>
    <row r="90" spans="1:7">
      <c r="A90" t="str">
        <f>IF(others!B25="","",others!B25)</f>
        <v>EE00</v>
      </c>
      <c r="B90" t="str">
        <f>IF(others!C25="","",others!C25)</f>
        <v>dheat</v>
      </c>
      <c r="C90" t="str">
        <f>IF(others!D25="","",others!D25)</f>
        <v/>
      </c>
      <c r="D90" t="str">
        <f>IF(others!E25="","",others!E25)</f>
        <v>National Trends</v>
      </c>
      <c r="E90" s="149">
        <f>IF(others!F25="","",others!F25)</f>
        <v>2025</v>
      </c>
      <c r="F90" s="150">
        <f>IF(others!G25="","",others!G25)</f>
        <v>5.3056507823887511</v>
      </c>
      <c r="G90" s="150">
        <f>IF(others!H25="","",others!H25)</f>
        <v>0.13943722864691585</v>
      </c>
    </row>
    <row r="91" spans="1:7">
      <c r="A91" t="str">
        <f>IF(others!B26="","",others!B26)</f>
        <v>EE00</v>
      </c>
      <c r="B91" t="str">
        <f>IF(others!C26="","",others!C26)</f>
        <v>dheat</v>
      </c>
      <c r="C91" t="str">
        <f>IF(others!D26="","",others!D26)</f>
        <v/>
      </c>
      <c r="D91" t="str">
        <f>IF(others!E26="","",others!E26)</f>
        <v>National Trends</v>
      </c>
      <c r="E91" s="149">
        <f>IF(others!F26="","",others!F26)</f>
        <v>2030</v>
      </c>
      <c r="F91" s="150">
        <f>IF(others!G26="","",others!G26)</f>
        <v>4.8095277878259077</v>
      </c>
      <c r="G91" s="150">
        <f>IF(others!H26="","",others!H26)</f>
        <v>0.13943722864691585</v>
      </c>
    </row>
    <row r="92" spans="1:7">
      <c r="A92" t="str">
        <f>IF(others!B27="","",others!B27)</f>
        <v>EE00</v>
      </c>
      <c r="B92" t="str">
        <f>IF(others!C27="","",others!C27)</f>
        <v>dheat</v>
      </c>
      <c r="C92" t="str">
        <f>IF(others!D27="","",others!D27)</f>
        <v/>
      </c>
      <c r="D92" t="str">
        <f>IF(others!E27="","",others!E27)</f>
        <v>National Trends</v>
      </c>
      <c r="E92" s="149">
        <f>IF(others!F27="","",others!F27)</f>
        <v>2035</v>
      </c>
      <c r="F92" s="150">
        <f>IF(others!G27="","",others!G27)</f>
        <v>4.8095277878259077</v>
      </c>
      <c r="G92" s="150">
        <f>IF(others!H27="","",others!H27)</f>
        <v>0.13943722864691585</v>
      </c>
    </row>
    <row r="93" spans="1:7">
      <c r="A93" t="str">
        <f>IF(others!B28="","",others!B28)</f>
        <v>EE00</v>
      </c>
      <c r="B93" t="str">
        <f>IF(others!C28="","",others!C28)</f>
        <v>dheat</v>
      </c>
      <c r="C93" t="str">
        <f>IF(others!D28="","",others!D28)</f>
        <v/>
      </c>
      <c r="D93" t="str">
        <f>IF(others!E28="","",others!E28)</f>
        <v>National Trends</v>
      </c>
      <c r="E93" s="149">
        <f>IF(others!F28="","",others!F28)</f>
        <v>2040</v>
      </c>
      <c r="F93" s="150">
        <f>IF(others!G28="","",others!G28)</f>
        <v>4.8095277878259077</v>
      </c>
      <c r="G93" s="150">
        <f>IF(others!H28="","",others!H28)</f>
        <v>0.13943722864691585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sheetPr>
    <tabColor theme="3" tint="0.89999084444715716"/>
  </sheetPr>
  <dimension ref="A1:AX150"/>
  <sheetViews>
    <sheetView zoomScale="90" zoomScaleNormal="90" workbookViewId="0">
      <pane xSplit="2" topLeftCell="C1" activePane="topRight" state="frozen"/>
      <selection activeCell="L27" sqref="L27"/>
      <selection pane="topRight" activeCell="P18" sqref="P18:P19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6" ht="15.75" thickBot="1"/>
    <row r="2" spans="2:16" ht="15.75" thickBot="1">
      <c r="B2" s="79" t="s">
        <v>1</v>
      </c>
      <c r="C2"/>
      <c r="D2"/>
      <c r="E2"/>
      <c r="F2"/>
      <c r="G2"/>
      <c r="H2"/>
    </row>
    <row r="3" spans="2:16">
      <c r="B3"/>
      <c r="C3"/>
      <c r="D3"/>
      <c r="E3"/>
      <c r="F3"/>
      <c r="G3"/>
      <c r="H3"/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177</v>
      </c>
      <c r="C5" s="70" t="s">
        <v>352</v>
      </c>
      <c r="D5" s="70" t="s">
        <v>297</v>
      </c>
      <c r="E5" s="70" t="s">
        <v>179</v>
      </c>
      <c r="F5" s="71">
        <v>2025</v>
      </c>
      <c r="G5" s="152" cm="1">
        <f t="array" ref="G5">SUM($M$6:$P$13*($M$5:$P$5=$F5)*($L$6:$L$13=$D5)) / 1000</f>
        <v>6.8940564264295006</v>
      </c>
      <c r="H5" s="80">
        <f>SUMIFS(waterHeatingShare!$S$97:$S$137, waterHeatingShare!$A$97:$A$137, $B$2)</f>
        <v>0.1889210674010644</v>
      </c>
      <c r="M5" s="122">
        <v>2025</v>
      </c>
      <c r="N5" s="122">
        <v>2030</v>
      </c>
      <c r="O5" s="122">
        <v>2035</v>
      </c>
      <c r="P5" s="122">
        <v>2040</v>
      </c>
    </row>
    <row r="6" spans="2:16">
      <c r="B6" s="74" t="s">
        <v>177</v>
      </c>
      <c r="C6" s="75" t="s">
        <v>352</v>
      </c>
      <c r="D6" s="75" t="s">
        <v>298</v>
      </c>
      <c r="E6" s="75" t="s">
        <v>179</v>
      </c>
      <c r="F6" s="76">
        <v>2025</v>
      </c>
      <c r="G6" s="153" cm="1">
        <f t="array" ref="G6">SUM($M$6:$P$13*($M$5:$P$5=$F6)*($L$6:$L$13=$D6)) / 1000</f>
        <v>2.3116653064160797</v>
      </c>
      <c r="H6" s="78">
        <f>H5</f>
        <v>0.1889210674010644</v>
      </c>
      <c r="L6" s="122" t="s">
        <v>297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</row>
    <row r="7" spans="2:16">
      <c r="B7" s="69" t="s">
        <v>177</v>
      </c>
      <c r="C7" s="70" t="s">
        <v>352</v>
      </c>
      <c r="D7" s="70" t="s">
        <v>299</v>
      </c>
      <c r="E7" s="70" t="s">
        <v>179</v>
      </c>
      <c r="F7" s="71">
        <v>2025</v>
      </c>
      <c r="G7" s="152" cm="1">
        <f t="array" ref="G7">SUM($M$6:$P$13*($M$5:$P$5=$F7)*($L$6:$L$13=$D7)) / 1000</f>
        <v>1.9534342636259119</v>
      </c>
      <c r="H7" s="73">
        <f t="shared" ref="H7:H20" si="3">H6</f>
        <v>0.1889210674010644</v>
      </c>
      <c r="L7" s="122" t="s">
        <v>298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</row>
    <row r="8" spans="2:16">
      <c r="B8" s="74" t="s">
        <v>177</v>
      </c>
      <c r="C8" s="75" t="s">
        <v>352</v>
      </c>
      <c r="D8" s="75" t="s">
        <v>300</v>
      </c>
      <c r="E8" s="75" t="s">
        <v>179</v>
      </c>
      <c r="F8" s="76">
        <v>2025</v>
      </c>
      <c r="G8" s="153" cm="1">
        <f t="array" ref="G8">SUM($M$6:$P$13*($M$5:$P$5=$F8)*($L$6:$L$13=$D8)) / 1000</f>
        <v>2.0619270698705732</v>
      </c>
      <c r="H8" s="78">
        <f t="shared" si="3"/>
        <v>0.1889210674010644</v>
      </c>
      <c r="L8" s="122" t="s">
        <v>299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</row>
    <row r="9" spans="2:16">
      <c r="B9" s="70" t="s">
        <v>177</v>
      </c>
      <c r="C9" s="70" t="s">
        <v>352</v>
      </c>
      <c r="D9" s="70" t="s">
        <v>301</v>
      </c>
      <c r="E9" s="70" t="s">
        <v>179</v>
      </c>
      <c r="F9" s="71">
        <v>2025</v>
      </c>
      <c r="G9" s="152" cm="1">
        <f t="array" ref="G9">SUM($M$6:$P$13*($M$5:$P$5=$F9)*($L$6:$L$13=$D9)) / 1000</f>
        <v>2.2303641536293948</v>
      </c>
      <c r="H9" s="73">
        <f t="shared" si="3"/>
        <v>0.1889210674010644</v>
      </c>
      <c r="L9" s="122" t="s">
        <v>300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</row>
    <row r="10" spans="2:16">
      <c r="B10" s="75" t="s">
        <v>177</v>
      </c>
      <c r="C10" s="75" t="s">
        <v>352</v>
      </c>
      <c r="D10" s="75" t="s">
        <v>302</v>
      </c>
      <c r="E10" s="75" t="s">
        <v>179</v>
      </c>
      <c r="F10" s="76">
        <v>2025</v>
      </c>
      <c r="G10" s="153" cm="1">
        <f t="array" ref="G10">SUM($M$6:$P$13*($M$5:$P$5=$F10)*($L$6:$L$13=$D10)) / 1000</f>
        <v>1.9174791297331568</v>
      </c>
      <c r="H10" s="78">
        <f t="shared" si="3"/>
        <v>0.1889210674010644</v>
      </c>
      <c r="L10" s="122" t="s">
        <v>301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</row>
    <row r="11" spans="2:16">
      <c r="B11" s="70" t="s">
        <v>177</v>
      </c>
      <c r="C11" s="70" t="s">
        <v>352</v>
      </c>
      <c r="D11" s="70" t="s">
        <v>303</v>
      </c>
      <c r="E11" s="70" t="s">
        <v>179</v>
      </c>
      <c r="F11" s="71">
        <v>2025</v>
      </c>
      <c r="G11" s="152" cm="1">
        <f t="array" ref="G11">SUM($M$6:$P$13*($M$5:$P$5=$F11)*($L$6:$L$13=$D11)) / 1000</f>
        <v>1.2125035647713862</v>
      </c>
      <c r="H11" s="73">
        <f t="shared" si="3"/>
        <v>0.1889210674010644</v>
      </c>
      <c r="L11" s="122" t="s">
        <v>302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</row>
    <row r="12" spans="2:16">
      <c r="B12" s="75" t="s">
        <v>177</v>
      </c>
      <c r="C12" s="75" t="s">
        <v>352</v>
      </c>
      <c r="D12" s="75" t="s">
        <v>304</v>
      </c>
      <c r="E12" s="75" t="s">
        <v>179</v>
      </c>
      <c r="F12" s="76">
        <v>2025</v>
      </c>
      <c r="G12" s="153" cm="1">
        <f t="array" ref="G12">SUM($M$6:$P$13*($M$5:$P$5=$F12)*($L$6:$L$13=$D12)) / 1000</f>
        <v>20.045262703680852</v>
      </c>
      <c r="H12" s="78">
        <f t="shared" si="3"/>
        <v>0.1889210674010644</v>
      </c>
      <c r="L12" s="122" t="s">
        <v>303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</row>
    <row r="13" spans="2:16">
      <c r="B13" s="69" t="s">
        <v>177</v>
      </c>
      <c r="C13" s="70" t="s">
        <v>352</v>
      </c>
      <c r="D13" s="70" t="s">
        <v>297</v>
      </c>
      <c r="E13" s="70" t="s">
        <v>179</v>
      </c>
      <c r="F13" s="71">
        <f>F5+5</f>
        <v>2030</v>
      </c>
      <c r="G13" s="152" cm="1">
        <f t="array" ref="G13">SUM($M$6:$P$13*($M$5:$P$5=$F13)*($L$6:$L$13=$D13)) / 1000</f>
        <v>6.7488075488799648</v>
      </c>
      <c r="H13" s="135">
        <f t="shared" si="3"/>
        <v>0.1889210674010644</v>
      </c>
      <c r="L13" s="122" t="s">
        <v>304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</row>
    <row r="14" spans="2:16">
      <c r="B14" s="74" t="s">
        <v>177</v>
      </c>
      <c r="C14" s="75" t="s">
        <v>352</v>
      </c>
      <c r="D14" s="75" t="s">
        <v>298</v>
      </c>
      <c r="E14" s="75" t="s">
        <v>179</v>
      </c>
      <c r="F14" s="76">
        <f t="shared" ref="F14:F36" si="5">F6+5</f>
        <v>2030</v>
      </c>
      <c r="G14" s="153" cm="1">
        <f t="array" ref="G14">SUM($M$6:$P$13*($M$5:$P$5=$F14)*($L$6:$L$13=$D14)) / 1000</f>
        <v>2.2889008612304806</v>
      </c>
      <c r="H14" s="78">
        <f t="shared" si="3"/>
        <v>0.1889210674010644</v>
      </c>
    </row>
    <row r="15" spans="2:16">
      <c r="B15" s="69" t="s">
        <v>177</v>
      </c>
      <c r="C15" s="70" t="s">
        <v>352</v>
      </c>
      <c r="D15" s="70" t="s">
        <v>299</v>
      </c>
      <c r="E15" s="70" t="s">
        <v>179</v>
      </c>
      <c r="F15" s="71">
        <f t="shared" si="5"/>
        <v>2030</v>
      </c>
      <c r="G15" s="152" cm="1">
        <f t="array" ref="G15">SUM($M$6:$P$13*($M$5:$P$5=$F15)*($L$6:$L$13=$D15)) / 1000</f>
        <v>1.9356427810578116</v>
      </c>
      <c r="H15" s="73">
        <f t="shared" si="3"/>
        <v>0.1889210674010644</v>
      </c>
    </row>
    <row r="16" spans="2:16">
      <c r="B16" s="74" t="s">
        <v>177</v>
      </c>
      <c r="C16" s="75" t="s">
        <v>352</v>
      </c>
      <c r="D16" s="75" t="s">
        <v>300</v>
      </c>
      <c r="E16" s="75" t="s">
        <v>179</v>
      </c>
      <c r="F16" s="76">
        <f t="shared" si="5"/>
        <v>2030</v>
      </c>
      <c r="G16" s="153" cm="1">
        <f t="array" ref="G16">SUM($M$6:$P$13*($M$5:$P$5=$F16)*($L$6:$L$13=$D16)) / 1000</f>
        <v>2.0781426157850458</v>
      </c>
      <c r="H16" s="78">
        <f t="shared" si="3"/>
        <v>0.1889210674010644</v>
      </c>
    </row>
    <row r="17" spans="2:8">
      <c r="B17" s="70" t="s">
        <v>177</v>
      </c>
      <c r="C17" s="70" t="s">
        <v>352</v>
      </c>
      <c r="D17" s="70" t="s">
        <v>301</v>
      </c>
      <c r="E17" s="70" t="s">
        <v>179</v>
      </c>
      <c r="F17" s="71">
        <f t="shared" si="5"/>
        <v>2030</v>
      </c>
      <c r="G17" s="152" cm="1">
        <f t="array" ref="G17">SUM($M$6:$P$13*($M$5:$P$5=$F17)*($L$6:$L$13=$D17)) / 1000</f>
        <v>2.2163180096673005</v>
      </c>
      <c r="H17" s="73">
        <f t="shared" si="3"/>
        <v>0.1889210674010644</v>
      </c>
    </row>
    <row r="18" spans="2:8">
      <c r="B18" s="75" t="s">
        <v>177</v>
      </c>
      <c r="C18" s="75" t="s">
        <v>352</v>
      </c>
      <c r="D18" s="75" t="s">
        <v>302</v>
      </c>
      <c r="E18" s="75" t="s">
        <v>179</v>
      </c>
      <c r="F18" s="76">
        <f t="shared" si="5"/>
        <v>2030</v>
      </c>
      <c r="G18" s="153" cm="1">
        <f t="array" ref="G18">SUM($M$6:$P$13*($M$5:$P$5=$F18)*($L$6:$L$13=$D18)) / 1000</f>
        <v>1.9497430328172036</v>
      </c>
      <c r="H18" s="78">
        <f t="shared" si="3"/>
        <v>0.1889210674010644</v>
      </c>
    </row>
    <row r="19" spans="2:8">
      <c r="B19" s="70" t="s">
        <v>177</v>
      </c>
      <c r="C19" s="70" t="s">
        <v>352</v>
      </c>
      <c r="D19" s="70" t="s">
        <v>303</v>
      </c>
      <c r="E19" s="70" t="s">
        <v>179</v>
      </c>
      <c r="F19" s="71">
        <f t="shared" si="5"/>
        <v>2030</v>
      </c>
      <c r="G19" s="152" cm="1">
        <f t="array" ref="G19">SUM($M$6:$P$13*($M$5:$P$5=$F19)*($L$6:$L$13=$D19)) / 1000</f>
        <v>1.2184677184417412</v>
      </c>
      <c r="H19" s="73">
        <f t="shared" si="3"/>
        <v>0.1889210674010644</v>
      </c>
    </row>
    <row r="20" spans="2:8">
      <c r="B20" s="75" t="s">
        <v>177</v>
      </c>
      <c r="C20" s="75" t="s">
        <v>352</v>
      </c>
      <c r="D20" s="75" t="s">
        <v>304</v>
      </c>
      <c r="E20" s="75" t="s">
        <v>179</v>
      </c>
      <c r="F20" s="76">
        <f t="shared" si="5"/>
        <v>2030</v>
      </c>
      <c r="G20" s="153" cm="1">
        <f t="array" ref="G20">SUM($M$6:$P$13*($M$5:$P$5=$F20)*($L$6:$L$13=$D20)) / 1000</f>
        <v>20.388968037364851</v>
      </c>
      <c r="H20" s="78">
        <f t="shared" si="3"/>
        <v>0.1889210674010644</v>
      </c>
    </row>
    <row r="21" spans="2:8">
      <c r="B21" s="69" t="s">
        <v>177</v>
      </c>
      <c r="C21" s="70" t="s">
        <v>352</v>
      </c>
      <c r="D21" s="70" t="s">
        <v>297</v>
      </c>
      <c r="E21" s="70" t="s">
        <v>179</v>
      </c>
      <c r="F21" s="71">
        <f>F13+5</f>
        <v>2035</v>
      </c>
      <c r="G21" s="152" cm="1">
        <f t="array" ref="G21">SUM($M$6:$P$13*($M$5:$P$5=$F21)*($L$6:$L$13=$D21)) / 1000</f>
        <v>6.5466201846226735</v>
      </c>
      <c r="H21" s="135">
        <f t="shared" ref="H21:H36" si="6">H20</f>
        <v>0.1889210674010644</v>
      </c>
    </row>
    <row r="22" spans="2:8">
      <c r="B22" s="74" t="s">
        <v>177</v>
      </c>
      <c r="C22" s="75" t="s">
        <v>352</v>
      </c>
      <c r="D22" s="75" t="s">
        <v>298</v>
      </c>
      <c r="E22" s="75" t="s">
        <v>179</v>
      </c>
      <c r="F22" s="76">
        <f t="shared" si="5"/>
        <v>2035</v>
      </c>
      <c r="G22" s="153" cm="1">
        <f t="array" ref="G22">SUM($M$6:$P$13*($M$5:$P$5=$F22)*($L$6:$L$13=$D22)) / 1000</f>
        <v>2.2342092575747032</v>
      </c>
      <c r="H22" s="78">
        <f t="shared" si="6"/>
        <v>0.1889210674010644</v>
      </c>
    </row>
    <row r="23" spans="2:8">
      <c r="B23" s="69" t="s">
        <v>177</v>
      </c>
      <c r="C23" s="70" t="s">
        <v>352</v>
      </c>
      <c r="D23" s="70" t="s">
        <v>299</v>
      </c>
      <c r="E23" s="70" t="s">
        <v>179</v>
      </c>
      <c r="F23" s="71">
        <f t="shared" si="5"/>
        <v>2035</v>
      </c>
      <c r="G23" s="152" cm="1">
        <f t="array" ref="G23">SUM($M$6:$P$13*($M$5:$P$5=$F23)*($L$6:$L$13=$D23)) / 1000</f>
        <v>1.8913769365150044</v>
      </c>
      <c r="H23" s="73">
        <f t="shared" si="6"/>
        <v>0.1889210674010644</v>
      </c>
    </row>
    <row r="24" spans="2:8">
      <c r="B24" s="74" t="s">
        <v>177</v>
      </c>
      <c r="C24" s="75" t="s">
        <v>352</v>
      </c>
      <c r="D24" s="75" t="s">
        <v>300</v>
      </c>
      <c r="E24" s="75" t="s">
        <v>179</v>
      </c>
      <c r="F24" s="76">
        <f t="shared" si="5"/>
        <v>2035</v>
      </c>
      <c r="G24" s="153" cm="1">
        <f t="array" ref="G24">SUM($M$6:$P$13*($M$5:$P$5=$F24)*($L$6:$L$13=$D24)) / 1000</f>
        <v>2.0784622759415696</v>
      </c>
      <c r="H24" s="78">
        <f t="shared" si="6"/>
        <v>0.1889210674010644</v>
      </c>
    </row>
    <row r="25" spans="2:8">
      <c r="B25" s="70" t="s">
        <v>177</v>
      </c>
      <c r="C25" s="70" t="s">
        <v>352</v>
      </c>
      <c r="D25" s="70" t="s">
        <v>301</v>
      </c>
      <c r="E25" s="70" t="s">
        <v>179</v>
      </c>
      <c r="F25" s="71">
        <f t="shared" si="5"/>
        <v>2035</v>
      </c>
      <c r="G25" s="152" cm="1">
        <f t="array" ref="G25">SUM($M$6:$P$13*($M$5:$P$5=$F25)*($L$6:$L$13=$D25)) / 1000</f>
        <v>2.1785868062160931</v>
      </c>
      <c r="H25" s="73">
        <f t="shared" si="6"/>
        <v>0.1889210674010644</v>
      </c>
    </row>
    <row r="26" spans="2:8">
      <c r="B26" s="75" t="s">
        <v>177</v>
      </c>
      <c r="C26" s="75" t="s">
        <v>352</v>
      </c>
      <c r="D26" s="75" t="s">
        <v>302</v>
      </c>
      <c r="E26" s="75" t="s">
        <v>179</v>
      </c>
      <c r="F26" s="76">
        <f t="shared" si="5"/>
        <v>2035</v>
      </c>
      <c r="G26" s="153" cm="1">
        <f t="array" ref="G26">SUM($M$6:$P$13*($M$5:$P$5=$F26)*($L$6:$L$13=$D26)) / 1000</f>
        <v>1.9651785616096522</v>
      </c>
      <c r="H26" s="78">
        <f t="shared" si="6"/>
        <v>0.1889210674010644</v>
      </c>
    </row>
    <row r="27" spans="2:8">
      <c r="B27" s="70" t="s">
        <v>177</v>
      </c>
      <c r="C27" s="70" t="s">
        <v>352</v>
      </c>
      <c r="D27" s="70" t="s">
        <v>303</v>
      </c>
      <c r="E27" s="70" t="s">
        <v>179</v>
      </c>
      <c r="F27" s="71">
        <f t="shared" si="5"/>
        <v>2035</v>
      </c>
      <c r="G27" s="152" cm="1">
        <f t="array" ref="G27">SUM($M$6:$P$13*($M$5:$P$5=$F27)*($L$6:$L$13=$D27)) / 1000</f>
        <v>1.2152905512460432</v>
      </c>
      <c r="H27" s="73">
        <f t="shared" si="6"/>
        <v>0.1889210674010644</v>
      </c>
    </row>
    <row r="28" spans="2:8">
      <c r="B28" s="75" t="s">
        <v>177</v>
      </c>
      <c r="C28" s="75" t="s">
        <v>352</v>
      </c>
      <c r="D28" s="75" t="s">
        <v>304</v>
      </c>
      <c r="E28" s="75" t="s">
        <v>179</v>
      </c>
      <c r="F28" s="76">
        <f t="shared" si="5"/>
        <v>2035</v>
      </c>
      <c r="G28" s="153" cm="1">
        <f t="array" ref="G28">SUM($M$6:$P$13*($M$5:$P$5=$F28)*($L$6:$L$13=$D28)) / 1000</f>
        <v>20.381214206217507</v>
      </c>
      <c r="H28" s="78">
        <f t="shared" si="6"/>
        <v>0.1889210674010644</v>
      </c>
    </row>
    <row r="29" spans="2:8">
      <c r="B29" s="69" t="s">
        <v>177</v>
      </c>
      <c r="C29" s="70" t="s">
        <v>352</v>
      </c>
      <c r="D29" s="70" t="s">
        <v>297</v>
      </c>
      <c r="E29" s="70" t="s">
        <v>179</v>
      </c>
      <c r="F29" s="71">
        <f>F21+5</f>
        <v>2040</v>
      </c>
      <c r="G29" s="152" cm="1">
        <f t="array" ref="G29">SUM($M$6:$P$13*($M$5:$P$5=$F29)*($L$6:$L$13=$D29)) / 1000</f>
        <v>6.342236238543344</v>
      </c>
      <c r="H29" s="135">
        <f t="shared" si="6"/>
        <v>0.1889210674010644</v>
      </c>
    </row>
    <row r="30" spans="2:8">
      <c r="B30" s="74" t="s">
        <v>177</v>
      </c>
      <c r="C30" s="75" t="s">
        <v>352</v>
      </c>
      <c r="D30" s="75" t="s">
        <v>298</v>
      </c>
      <c r="E30" s="75" t="s">
        <v>179</v>
      </c>
      <c r="F30" s="76">
        <f t="shared" si="5"/>
        <v>2040</v>
      </c>
      <c r="G30" s="153" cm="1">
        <f t="array" ref="G30">SUM($M$6:$P$13*($M$5:$P$5=$F30)*($L$6:$L$13=$D30)) / 1000</f>
        <v>2.1769856112614487</v>
      </c>
      <c r="H30" s="78">
        <f t="shared" si="6"/>
        <v>0.1889210674010644</v>
      </c>
    </row>
    <row r="31" spans="2:8">
      <c r="B31" s="69" t="s">
        <v>177</v>
      </c>
      <c r="C31" s="70" t="s">
        <v>352</v>
      </c>
      <c r="D31" s="70" t="s">
        <v>299</v>
      </c>
      <c r="E31" s="70" t="s">
        <v>179</v>
      </c>
      <c r="F31" s="71">
        <f t="shared" si="5"/>
        <v>2040</v>
      </c>
      <c r="G31" s="152" cm="1">
        <f t="array" ref="G31">SUM($M$6:$P$13*($M$5:$P$5=$F31)*($L$6:$L$13=$D31)) / 1000</f>
        <v>1.8447875411775885</v>
      </c>
      <c r="H31" s="73">
        <f t="shared" si="6"/>
        <v>0.1889210674010644</v>
      </c>
    </row>
    <row r="32" spans="2:8">
      <c r="B32" s="74" t="s">
        <v>177</v>
      </c>
      <c r="C32" s="75" t="s">
        <v>352</v>
      </c>
      <c r="D32" s="75" t="s">
        <v>300</v>
      </c>
      <c r="E32" s="75" t="s">
        <v>179</v>
      </c>
      <c r="F32" s="76">
        <f t="shared" si="5"/>
        <v>2040</v>
      </c>
      <c r="G32" s="153" cm="1">
        <f t="array" ref="G32">SUM($M$6:$P$13*($M$5:$P$5=$F32)*($L$6:$L$13=$D32)) / 1000</f>
        <v>2.0779235997050538</v>
      </c>
      <c r="H32" s="78">
        <f t="shared" si="6"/>
        <v>0.1889210674010644</v>
      </c>
    </row>
    <row r="33" spans="1:33">
      <c r="B33" s="70" t="s">
        <v>177</v>
      </c>
      <c r="C33" s="70" t="s">
        <v>352</v>
      </c>
      <c r="D33" s="70" t="s">
        <v>301</v>
      </c>
      <c r="E33" s="70" t="s">
        <v>179</v>
      </c>
      <c r="F33" s="71">
        <f t="shared" si="5"/>
        <v>2040</v>
      </c>
      <c r="G33" s="152" cm="1">
        <f t="array" ref="G33">SUM($M$6:$P$13*($M$5:$P$5=$F33)*($L$6:$L$13=$D33)) / 1000</f>
        <v>2.1392936893704038</v>
      </c>
      <c r="H33" s="73">
        <f t="shared" si="6"/>
        <v>0.1889210674010644</v>
      </c>
    </row>
    <row r="34" spans="1:33">
      <c r="B34" s="75" t="s">
        <v>177</v>
      </c>
      <c r="C34" s="75" t="s">
        <v>352</v>
      </c>
      <c r="D34" s="75" t="s">
        <v>302</v>
      </c>
      <c r="E34" s="75" t="s">
        <v>179</v>
      </c>
      <c r="F34" s="76">
        <f t="shared" si="5"/>
        <v>2040</v>
      </c>
      <c r="G34" s="153" cm="1">
        <f t="array" ref="G34">SUM($M$6:$P$13*($M$5:$P$5=$F34)*($L$6:$L$13=$D34)) / 1000</f>
        <v>1.979814793082014</v>
      </c>
      <c r="H34" s="78">
        <f t="shared" si="6"/>
        <v>0.1889210674010644</v>
      </c>
    </row>
    <row r="35" spans="1:33">
      <c r="B35" s="70" t="s">
        <v>177</v>
      </c>
      <c r="C35" s="70" t="s">
        <v>352</v>
      </c>
      <c r="D35" s="70" t="s">
        <v>303</v>
      </c>
      <c r="E35" s="70" t="s">
        <v>179</v>
      </c>
      <c r="F35" s="71">
        <f t="shared" si="5"/>
        <v>2040</v>
      </c>
      <c r="G35" s="152" cm="1">
        <f t="array" ref="G35">SUM($M$6:$P$13*($M$5:$P$5=$F35)*($L$6:$L$13=$D35)) / 1000</f>
        <v>1.2116176866883288</v>
      </c>
      <c r="H35" s="73">
        <f t="shared" si="6"/>
        <v>0.1889210674010644</v>
      </c>
    </row>
    <row r="36" spans="1:33">
      <c r="B36" s="75" t="s">
        <v>177</v>
      </c>
      <c r="C36" s="75" t="s">
        <v>352</v>
      </c>
      <c r="D36" s="75" t="s">
        <v>304</v>
      </c>
      <c r="E36" s="75" t="s">
        <v>179</v>
      </c>
      <c r="F36" s="76">
        <f t="shared" si="5"/>
        <v>2040</v>
      </c>
      <c r="G36" s="153" cm="1">
        <f t="array" ref="G36">SUM($M$6:$P$13*($M$5:$P$5=$F36)*($L$6:$L$13=$D36)) / 1000</f>
        <v>20.244298555893831</v>
      </c>
      <c r="H36" s="78">
        <f t="shared" si="6"/>
        <v>0.1889210674010644</v>
      </c>
    </row>
    <row r="47" spans="1:33">
      <c r="A47" s="108" t="s">
        <v>296</v>
      </c>
      <c r="B47" s="108" t="s">
        <v>264</v>
      </c>
      <c r="C47" s="108" t="s">
        <v>265</v>
      </c>
      <c r="D47" s="108" t="s">
        <v>266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275</v>
      </c>
      <c r="D48" s="109" t="s">
        <v>270</v>
      </c>
      <c r="J48" s="116">
        <f t="shared" ref="J48:AB48" si="7">SUMIFS(J$115:J$129,$B$115:$B$129,$B48)</f>
        <v>32242</v>
      </c>
      <c r="K48" s="116">
        <f t="shared" si="7"/>
        <v>33338</v>
      </c>
      <c r="L48" s="116">
        <f t="shared" si="7"/>
        <v>33150</v>
      </c>
      <c r="M48" s="116">
        <f t="shared" si="7"/>
        <v>33399</v>
      </c>
      <c r="N48" s="116">
        <f t="shared" si="7"/>
        <v>35481</v>
      </c>
      <c r="O48" s="116">
        <f t="shared" si="7"/>
        <v>39472</v>
      </c>
      <c r="P48" s="116">
        <f t="shared" si="7"/>
        <v>35467</v>
      </c>
      <c r="Q48" s="116">
        <f t="shared" si="7"/>
        <v>38805</v>
      </c>
      <c r="R48" s="116">
        <f t="shared" si="7"/>
        <v>36469</v>
      </c>
      <c r="S48" s="116">
        <f t="shared" si="7"/>
        <v>36211</v>
      </c>
      <c r="T48" s="116">
        <f t="shared" si="7"/>
        <v>35062</v>
      </c>
      <c r="U48" s="116">
        <f t="shared" si="7"/>
        <v>38525</v>
      </c>
      <c r="V48" s="116">
        <f t="shared" si="7"/>
        <v>38301</v>
      </c>
      <c r="W48" s="116">
        <f t="shared" si="7"/>
        <v>38509</v>
      </c>
      <c r="X48" s="116">
        <f t="shared" si="7"/>
        <v>38141</v>
      </c>
      <c r="Y48" s="116">
        <f t="shared" si="7"/>
        <v>35092</v>
      </c>
      <c r="Z48" s="116">
        <f t="shared" si="7"/>
        <v>40799</v>
      </c>
      <c r="AA48" s="116">
        <f t="shared" si="7"/>
        <v>38275</v>
      </c>
      <c r="AB48" s="116">
        <f t="shared" si="7"/>
        <v>38481</v>
      </c>
      <c r="AD48" s="139">
        <f>SUM(AD54,AD61,AD68,AD75,AD82,AD89,AD96,AD103)</f>
        <v>38626.692618156856</v>
      </c>
      <c r="AE48" s="139">
        <f t="shared" ref="AE48:AG48" si="8">SUM(AE54,AE61,AE68,AE75,AE82,AE89,AE96,AE103)</f>
        <v>38824.990605244398</v>
      </c>
      <c r="AF48" s="139">
        <f t="shared" si="8"/>
        <v>38490.938779943244</v>
      </c>
      <c r="AG48" s="139">
        <f t="shared" si="8"/>
        <v>38016.957715722005</v>
      </c>
    </row>
    <row r="49" spans="1:37">
      <c r="A49" s="136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36"/>
      <c r="B50" s="108" t="str">
        <f t="shared" ref="B50:B51" si="9">B49</f>
        <v>Finland</v>
      </c>
      <c r="C50" s="109" t="s">
        <v>267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36"/>
      <c r="B51" s="108" t="str">
        <f t="shared" si="9"/>
        <v>Finland</v>
      </c>
      <c r="C51" s="109" t="s">
        <v>268</v>
      </c>
      <c r="D51" s="109" t="s">
        <v>269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297</v>
      </c>
      <c r="B54" s="108" t="s">
        <v>91</v>
      </c>
      <c r="C54" s="109" t="s">
        <v>275</v>
      </c>
      <c r="D54" s="109" t="s">
        <v>270</v>
      </c>
      <c r="J54" s="116">
        <f t="shared" ref="J54:AB54" si="10">SUMIFS(J$115:J$129,$B$115:$B$129,$B54)</f>
        <v>7072.8</v>
      </c>
      <c r="K54" s="116">
        <f t="shared" si="10"/>
        <v>7183.5</v>
      </c>
      <c r="L54" s="116">
        <f t="shared" si="10"/>
        <v>6863.9</v>
      </c>
      <c r="M54" s="116">
        <f t="shared" si="10"/>
        <v>6532.9</v>
      </c>
      <c r="N54" s="116">
        <f t="shared" si="10"/>
        <v>7183.5</v>
      </c>
      <c r="O54" s="116">
        <f t="shared" si="10"/>
        <v>7770.9</v>
      </c>
      <c r="P54" s="116">
        <f t="shared" si="10"/>
        <v>6881.8</v>
      </c>
      <c r="Q54" s="116">
        <f t="shared" si="10"/>
        <v>7302.2</v>
      </c>
      <c r="R54" s="116">
        <f t="shared" si="10"/>
        <v>6958.2</v>
      </c>
      <c r="S54" s="116">
        <f t="shared" si="10"/>
        <v>6882.9</v>
      </c>
      <c r="T54" s="116">
        <f t="shared" si="10"/>
        <v>6440.5</v>
      </c>
      <c r="U54" s="116">
        <f t="shared" si="10"/>
        <v>7099.5</v>
      </c>
      <c r="V54" s="116">
        <f t="shared" si="10"/>
        <v>7100.6</v>
      </c>
      <c r="W54" s="116">
        <f t="shared" si="10"/>
        <v>7196.5</v>
      </c>
      <c r="X54" s="116">
        <f t="shared" si="10"/>
        <v>7037.8</v>
      </c>
      <c r="Y54" s="116">
        <f t="shared" si="10"/>
        <v>6418.2</v>
      </c>
      <c r="Z54" s="116">
        <f t="shared" si="10"/>
        <v>7495.8</v>
      </c>
      <c r="AA54" s="116">
        <f t="shared" si="10"/>
        <v>6895.2</v>
      </c>
      <c r="AB54" s="116">
        <f t="shared" si="10"/>
        <v>6672.2</v>
      </c>
      <c r="AC54" s="110"/>
      <c r="AD54" s="139">
        <f>AD56*AD58*1000 / AVERAGE($E55:$AB55)*AD55</f>
        <v>6894.0564264295008</v>
      </c>
      <c r="AE54" s="139">
        <f t="shared" ref="AE54:AG54" si="11">AE56*AE58*1000 / AVERAGE($E55:$AB55)*AE55</f>
        <v>6748.807548879965</v>
      </c>
      <c r="AF54" s="139">
        <f t="shared" si="11"/>
        <v>6546.6201846226732</v>
      </c>
      <c r="AG54" s="139">
        <f t="shared" si="11"/>
        <v>6342.2362385433444</v>
      </c>
    </row>
    <row r="55" spans="1:37">
      <c r="A55" s="108" t="str">
        <f t="shared" ref="A55" si="12">A54</f>
        <v>_HKI</v>
      </c>
      <c r="B55" s="108" t="str">
        <f t="shared" ref="B55" si="13">B54</f>
        <v>Helsinki</v>
      </c>
      <c r="C55" s="109" t="s">
        <v>267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" si="14">A55</f>
        <v>_HKI</v>
      </c>
      <c r="B56" s="108" t="str">
        <f t="shared" ref="B56" si="15">B55</f>
        <v>Helsinki</v>
      </c>
      <c r="C56" s="109" t="s">
        <v>268</v>
      </c>
      <c r="D56" s="109" t="s">
        <v>269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6">A56</f>
        <v>_HKI</v>
      </c>
      <c r="B57" s="108" t="str">
        <f t="shared" ref="B57:B58" si="17">B56</f>
        <v>Helsinki</v>
      </c>
      <c r="C57" s="59" t="s">
        <v>164</v>
      </c>
      <c r="J57" s="112">
        <f t="shared" ref="J57:AB57" si="18">J54/J55*AVERAGE($E55:$AB55)</f>
        <v>7035.6163211719177</v>
      </c>
      <c r="K57" s="112">
        <f t="shared" si="18"/>
        <v>7034.9025425170057</v>
      </c>
      <c r="L57" s="112">
        <f t="shared" si="18"/>
        <v>7040.3081116288568</v>
      </c>
      <c r="M57" s="112">
        <f t="shared" si="18"/>
        <v>7247.7715776561845</v>
      </c>
      <c r="N57" s="112">
        <f t="shared" si="18"/>
        <v>6918.1875418116133</v>
      </c>
      <c r="O57" s="112">
        <f t="shared" si="18"/>
        <v>6391.0665462180068</v>
      </c>
      <c r="P57" s="112">
        <f t="shared" si="18"/>
        <v>7090.5968591945793</v>
      </c>
      <c r="Q57" s="112">
        <f t="shared" si="18"/>
        <v>6921.3762630585543</v>
      </c>
      <c r="R57" s="112">
        <f t="shared" si="18"/>
        <v>6971.7196095489971</v>
      </c>
      <c r="S57" s="112">
        <f t="shared" si="18"/>
        <v>7151.1009544601611</v>
      </c>
      <c r="T57" s="112">
        <f t="shared" si="18"/>
        <v>7434.004272904639</v>
      </c>
      <c r="U57" s="112">
        <f t="shared" si="18"/>
        <v>7119.240065129562</v>
      </c>
      <c r="V57" s="112">
        <f t="shared" si="18"/>
        <v>7200.5949481074476</v>
      </c>
      <c r="W57" s="112">
        <f t="shared" si="18"/>
        <v>7291.6817491319434</v>
      </c>
      <c r="X57" s="112">
        <f t="shared" si="18"/>
        <v>7408.2759810373409</v>
      </c>
      <c r="Y57" s="112">
        <f t="shared" si="18"/>
        <v>7948.7157906056427</v>
      </c>
      <c r="Z57" s="112">
        <f t="shared" si="18"/>
        <v>7041.8240766118506</v>
      </c>
      <c r="AA57" s="112">
        <f t="shared" si="18"/>
        <v>7008.0997317142046</v>
      </c>
      <c r="AB57" s="112">
        <f t="shared" si="18"/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6"/>
        <v>_HKI</v>
      </c>
      <c r="B58" s="108" t="str">
        <f t="shared" si="17"/>
        <v>Helsinki</v>
      </c>
      <c r="C58" s="59" t="s">
        <v>305</v>
      </c>
      <c r="D58" s="138"/>
      <c r="J58" s="112">
        <f>J57/J56/1000</f>
        <v>12.543329656843703</v>
      </c>
      <c r="K58" s="112">
        <f t="shared" ref="K58" si="19">K57/K56/1000</f>
        <v>12.461719834190411</v>
      </c>
      <c r="L58" s="112">
        <f t="shared" ref="L58" si="20">L57/L56/1000</f>
        <v>12.383331975967637</v>
      </c>
      <c r="M58" s="112">
        <f t="shared" ref="M58" si="21">M57/M56/1000</f>
        <v>12.569145620874638</v>
      </c>
      <c r="N58" s="112">
        <f t="shared" ref="N58" si="22">N57/N56/1000</f>
        <v>11.859411231356155</v>
      </c>
      <c r="O58" s="112">
        <f t="shared" ref="O58" si="23">O57/O56/1000</f>
        <v>10.859022012131542</v>
      </c>
      <c r="P58" s="112">
        <f t="shared" ref="P58" si="24">P57/P56/1000</f>
        <v>11.909283519870501</v>
      </c>
      <c r="Q58" s="112">
        <f t="shared" ref="Q58" si="25">Q57/Q56/1000</f>
        <v>11.459839367414425</v>
      </c>
      <c r="R58" s="112">
        <f t="shared" ref="R58" si="26">R57/R56/1000</f>
        <v>11.379352482843773</v>
      </c>
      <c r="S58" s="112">
        <f t="shared" ref="S58" si="27">S57/S56/1000</f>
        <v>11.520747773873937</v>
      </c>
      <c r="T58" s="112">
        <f t="shared" ref="T58" si="28">T57/T56/1000</f>
        <v>11.833666990717468</v>
      </c>
      <c r="U58" s="112">
        <f t="shared" ref="U58" si="29">U57/U56/1000</f>
        <v>11.208206897135717</v>
      </c>
      <c r="V58" s="112">
        <f t="shared" ref="V58" si="30">V57/V56/1000</f>
        <v>11.193701805935046</v>
      </c>
      <c r="W58" s="112">
        <f t="shared" ref="W58" si="31">W57/W56/1000</f>
        <v>11.251866004258897</v>
      </c>
      <c r="X58" s="112">
        <f t="shared" ref="X58" si="32">X57/X56/1000</f>
        <v>11.330497726547737</v>
      </c>
      <c r="Y58" s="112">
        <f t="shared" ref="Y58" si="33">Y57/Y56/1000</f>
        <v>12.099975325162339</v>
      </c>
      <c r="Z58" s="112">
        <f t="shared" ref="Z58" si="34">Z57/Z56/1000</f>
        <v>10.694432706481747</v>
      </c>
      <c r="AA58" s="112">
        <f t="shared" ref="AA58" si="35">AA57/AA56/1000</f>
        <v>10.55392202093015</v>
      </c>
      <c r="AB58" s="112">
        <f t="shared" ref="AB58" si="36">AB57/AB56/1000</f>
        <v>10.192197927925461</v>
      </c>
      <c r="AD58" s="140" cm="1">
        <f t="array" ref="AD58">(TREND($J58:$AB58,$J$47:$AB$47,AD$47) - TREND($J58:$AB58,$J$47:$AB$47,AB$47)) + AVERAGE($Y58:$AB58)</f>
        <v>10.69450472545107</v>
      </c>
      <c r="AE58" s="140" cm="1">
        <f t="array" ref="AE58">(TREND($J58:$AB58,$J$47:$AB$47,AE$47) - TREND($J58:$AB58,$J$47:$AB$47,AD$47))/2 +AD58</f>
        <v>10.456220638358774</v>
      </c>
      <c r="AF58" s="140" cm="1">
        <f t="array" ref="AF58">(TREND($J58:$AB58,$J$47:$AB$47,AF$47) - TREND($J58:$AB58,$J$47:$AB$47,AE$47))/2 +AE58</f>
        <v>10.217936551266478</v>
      </c>
      <c r="AG58" s="140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298</v>
      </c>
      <c r="B61" s="108" t="s">
        <v>92</v>
      </c>
      <c r="C61" s="109" t="s">
        <v>275</v>
      </c>
      <c r="D61" s="109" t="s">
        <v>270</v>
      </c>
      <c r="J61" s="116">
        <f t="shared" ref="J61:AB61" si="37">SUMIFS(J$115:J$129,$B$115:$B$129,$B61)</f>
        <v>2107.6</v>
      </c>
      <c r="K61" s="116">
        <f t="shared" si="37"/>
        <v>2191.5</v>
      </c>
      <c r="L61" s="116">
        <f t="shared" si="37"/>
        <v>2103.5</v>
      </c>
      <c r="M61" s="116">
        <f t="shared" si="37"/>
        <v>2125.6999999999998</v>
      </c>
      <c r="N61" s="116">
        <f t="shared" si="37"/>
        <v>2363.3000000000002</v>
      </c>
      <c r="O61" s="116">
        <f t="shared" si="37"/>
        <v>2504.4</v>
      </c>
      <c r="P61" s="116">
        <f t="shared" si="37"/>
        <v>2187.6</v>
      </c>
      <c r="Q61" s="116">
        <f t="shared" si="37"/>
        <v>2390.5</v>
      </c>
      <c r="R61" s="116">
        <f t="shared" si="37"/>
        <v>2288.1999999999998</v>
      </c>
      <c r="S61" s="116">
        <f t="shared" si="37"/>
        <v>2280.1</v>
      </c>
      <c r="T61" s="116">
        <f t="shared" si="37"/>
        <v>2146.1</v>
      </c>
      <c r="U61" s="116">
        <f t="shared" si="37"/>
        <v>2413.6999999999998</v>
      </c>
      <c r="V61" s="116">
        <f t="shared" si="37"/>
        <v>2389.8000000000002</v>
      </c>
      <c r="W61" s="116">
        <f t="shared" si="37"/>
        <v>2380.6999999999998</v>
      </c>
      <c r="X61" s="116">
        <f t="shared" si="37"/>
        <v>2370.9</v>
      </c>
      <c r="Y61" s="116">
        <f t="shared" si="37"/>
        <v>2152.4</v>
      </c>
      <c r="Z61" s="116">
        <f t="shared" si="37"/>
        <v>2492.4</v>
      </c>
      <c r="AA61" s="116">
        <f t="shared" si="37"/>
        <v>2344.4</v>
      </c>
      <c r="AB61" s="116">
        <f t="shared" si="37"/>
        <v>2151</v>
      </c>
      <c r="AC61" s="110"/>
      <c r="AD61" s="139">
        <f>AD63*AD65*1000 / AVERAGE($E62:$AB62)*AD62</f>
        <v>2311.6653064160796</v>
      </c>
      <c r="AE61" s="139">
        <f t="shared" ref="AE61:AG61" si="38">AE63*AE65*1000 / AVERAGE($E62:$AB62)*AE62</f>
        <v>2288.9008612304806</v>
      </c>
      <c r="AF61" s="139">
        <f t="shared" si="38"/>
        <v>2234.2092575747033</v>
      </c>
      <c r="AG61" s="139">
        <f t="shared" si="38"/>
        <v>2176.9856112614489</v>
      </c>
    </row>
    <row r="62" spans="1:37">
      <c r="A62" s="108" t="str">
        <f t="shared" ref="A62:A65" si="39">A61</f>
        <v>_ESP</v>
      </c>
      <c r="B62" s="108" t="str">
        <f t="shared" ref="B62:B65" si="40">B61</f>
        <v>Espoo</v>
      </c>
      <c r="C62" s="109" t="s">
        <v>267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9"/>
        <v>_ESP</v>
      </c>
      <c r="B63" s="108" t="str">
        <f t="shared" si="40"/>
        <v>Espoo</v>
      </c>
      <c r="C63" s="109" t="s">
        <v>268</v>
      </c>
      <c r="D63" s="109" t="s">
        <v>269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9"/>
        <v>_ESP</v>
      </c>
      <c r="B64" s="108" t="str">
        <f t="shared" si="40"/>
        <v>Espoo</v>
      </c>
      <c r="C64" s="59" t="s">
        <v>164</v>
      </c>
      <c r="J64" s="112">
        <f t="shared" ref="J64:AB64" si="41">J61/J62*AVERAGE($E62:$AB62)</f>
        <v>2096.5197599963144</v>
      </c>
      <c r="K64" s="112">
        <f t="shared" si="41"/>
        <v>2146.1667602040816</v>
      </c>
      <c r="L64" s="112">
        <f t="shared" si="41"/>
        <v>2157.5617524747299</v>
      </c>
      <c r="M64" s="112">
        <f t="shared" si="41"/>
        <v>2358.3076493783392</v>
      </c>
      <c r="N64" s="112">
        <f t="shared" si="41"/>
        <v>2276.0148420078494</v>
      </c>
      <c r="O64" s="112">
        <f t="shared" si="41"/>
        <v>2059.7082781078611</v>
      </c>
      <c r="P64" s="112">
        <f t="shared" si="41"/>
        <v>2253.9727526481529</v>
      </c>
      <c r="Q64" s="112">
        <f t="shared" si="41"/>
        <v>2265.8308395882714</v>
      </c>
      <c r="R64" s="112">
        <f t="shared" si="41"/>
        <v>2292.6459156922788</v>
      </c>
      <c r="S64" s="112">
        <f t="shared" si="41"/>
        <v>2368.9469970891068</v>
      </c>
      <c r="T64" s="112">
        <f t="shared" si="41"/>
        <v>2477.1549677945259</v>
      </c>
      <c r="U64" s="112">
        <f t="shared" si="41"/>
        <v>2420.4112606807835</v>
      </c>
      <c r="V64" s="112">
        <f t="shared" si="41"/>
        <v>2423.4546104536489</v>
      </c>
      <c r="W64" s="112">
        <f t="shared" si="41"/>
        <v>2412.1874161270644</v>
      </c>
      <c r="X64" s="112">
        <f t="shared" si="41"/>
        <v>2495.7062609681193</v>
      </c>
      <c r="Y64" s="112">
        <f t="shared" si="41"/>
        <v>2665.671974650149</v>
      </c>
      <c r="Z64" s="112">
        <f t="shared" si="41"/>
        <v>2341.4501892456278</v>
      </c>
      <c r="AA64" s="112">
        <f t="shared" si="41"/>
        <v>2382.7864327402808</v>
      </c>
      <c r="AB64" s="112">
        <f t="shared" si="41"/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9"/>
        <v>_ESP</v>
      </c>
      <c r="B65" s="108" t="str">
        <f t="shared" si="40"/>
        <v>Espoo</v>
      </c>
      <c r="C65" s="59" t="s">
        <v>305</v>
      </c>
      <c r="D65" s="138"/>
      <c r="J65" s="112">
        <f>J64/J63/1000</f>
        <v>9.048267444654881</v>
      </c>
      <c r="K65" s="112">
        <f t="shared" ref="K65:AB65" si="42">K64/K63/1000</f>
        <v>9.131886188793592</v>
      </c>
      <c r="L65" s="112">
        <f t="shared" si="42"/>
        <v>9.0635956448715174</v>
      </c>
      <c r="M65" s="112">
        <f t="shared" si="42"/>
        <v>9.7626214450700193</v>
      </c>
      <c r="N65" s="112">
        <f t="shared" si="42"/>
        <v>9.3153310768544575</v>
      </c>
      <c r="O65" s="112">
        <f t="shared" si="42"/>
        <v>8.3062801068994681</v>
      </c>
      <c r="P65" s="112">
        <f t="shared" si="42"/>
        <v>8.9287818152034859</v>
      </c>
      <c r="Q65" s="112">
        <f t="shared" si="42"/>
        <v>8.8225042814856529</v>
      </c>
      <c r="R65" s="112">
        <f t="shared" si="42"/>
        <v>8.7924047496760487</v>
      </c>
      <c r="S65" s="112">
        <f t="shared" si="42"/>
        <v>8.9211427041537785</v>
      </c>
      <c r="T65" s="112">
        <f t="shared" si="42"/>
        <v>9.1813810416324788</v>
      </c>
      <c r="U65" s="112">
        <f t="shared" si="42"/>
        <v>8.8148620296259548</v>
      </c>
      <c r="V65" s="112">
        <f t="shared" si="42"/>
        <v>8.6848475883862353</v>
      </c>
      <c r="W65" s="112">
        <f t="shared" si="42"/>
        <v>8.5046377564134676</v>
      </c>
      <c r="X65" s="112">
        <f t="shared" si="42"/>
        <v>8.6138737690068332</v>
      </c>
      <c r="Y65" s="112">
        <f t="shared" si="42"/>
        <v>9.1041953259270922</v>
      </c>
      <c r="Z65" s="112">
        <f t="shared" si="42"/>
        <v>7.8801683738056747</v>
      </c>
      <c r="AA65" s="112">
        <f t="shared" si="42"/>
        <v>7.8054024670960542</v>
      </c>
      <c r="AB65" s="112">
        <f t="shared" si="42"/>
        <v>7.0576207310333814</v>
      </c>
      <c r="AD65" s="140" cm="1">
        <f t="array" ref="AD65">(TREND($J65:$AB65,$J$47:$AB$47,AD$47) - TREND($J65:$AB65,$J$47:$AB$47,AB$47)) + AVERAGE($Y65:$AB65)</f>
        <v>7.8080424976519174</v>
      </c>
      <c r="AE65" s="140" cm="1">
        <f t="array" ref="AE65">(TREND($J65:$AB65,$J$47:$AB$47,AE$47) - TREND($J65:$AB65,$J$47:$AB$47,AD$47))/2 +AD65</f>
        <v>7.615787214134861</v>
      </c>
      <c r="AF65" s="140" cm="1">
        <f t="array" ref="AF65">(TREND($J65:$AB65,$J$47:$AB$47,AF$47) - TREND($J65:$AB65,$J$47:$AB$47,AE$47))/2 +AE65</f>
        <v>7.4235319306178047</v>
      </c>
      <c r="AG65" s="140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299</v>
      </c>
      <c r="B68" s="108" t="s">
        <v>93</v>
      </c>
      <c r="C68" s="109" t="s">
        <v>275</v>
      </c>
      <c r="D68" s="109" t="s">
        <v>270</v>
      </c>
      <c r="J68" s="116">
        <f t="shared" ref="J68:AB68" si="43">SUMIFS(J$115:J$129,$B$115:$B$129,$B68)</f>
        <v>1838.7</v>
      </c>
      <c r="K68" s="116">
        <f t="shared" si="43"/>
        <v>1859.5</v>
      </c>
      <c r="L68" s="116">
        <f t="shared" si="43"/>
        <v>1818</v>
      </c>
      <c r="M68" s="116">
        <f t="shared" si="43"/>
        <v>1764.7</v>
      </c>
      <c r="N68" s="116">
        <f t="shared" si="43"/>
        <v>1987.2</v>
      </c>
      <c r="O68" s="116">
        <f t="shared" si="43"/>
        <v>2174.4</v>
      </c>
      <c r="P68" s="116">
        <f t="shared" si="43"/>
        <v>1868.5</v>
      </c>
      <c r="Q68" s="116">
        <f t="shared" si="43"/>
        <v>2015.5</v>
      </c>
      <c r="R68" s="116">
        <f t="shared" si="43"/>
        <v>1887.6</v>
      </c>
      <c r="S68" s="116">
        <f t="shared" si="43"/>
        <v>1803.8</v>
      </c>
      <c r="T68" s="116">
        <f t="shared" si="43"/>
        <v>1727.1</v>
      </c>
      <c r="U68" s="116">
        <f t="shared" si="43"/>
        <v>1889.1</v>
      </c>
      <c r="V68" s="116">
        <f t="shared" si="43"/>
        <v>1906.5</v>
      </c>
      <c r="W68" s="116">
        <f t="shared" si="43"/>
        <v>1929.6</v>
      </c>
      <c r="X68" s="116">
        <f t="shared" si="43"/>
        <v>1864.7</v>
      </c>
      <c r="Y68" s="116">
        <f t="shared" si="43"/>
        <v>1734.6</v>
      </c>
      <c r="Z68" s="116">
        <f t="shared" si="43"/>
        <v>2112.6</v>
      </c>
      <c r="AA68" s="116">
        <f t="shared" si="43"/>
        <v>1968.4999999999998</v>
      </c>
      <c r="AB68" s="116">
        <f t="shared" si="43"/>
        <v>1992.8</v>
      </c>
      <c r="AC68" s="110"/>
      <c r="AD68" s="139">
        <f>AD70*AD72*1000 / AVERAGE($E69:$AB69)*AD69</f>
        <v>1953.4342636259119</v>
      </c>
      <c r="AE68" s="139">
        <f t="shared" ref="AE68:AG68" si="44">AE70*AE72*1000 / AVERAGE($E69:$AB69)*AE69</f>
        <v>1935.6427810578116</v>
      </c>
      <c r="AF68" s="139">
        <f t="shared" si="44"/>
        <v>1891.3769365150044</v>
      </c>
      <c r="AG68" s="139">
        <f t="shared" si="44"/>
        <v>1844.7875411775885</v>
      </c>
    </row>
    <row r="69" spans="1:50">
      <c r="A69" s="108" t="str">
        <f t="shared" ref="A69:A72" si="45">A68</f>
        <v>_VAN</v>
      </c>
      <c r="B69" s="108" t="str">
        <f t="shared" ref="B69:B72" si="46">B68</f>
        <v>Vantaa</v>
      </c>
      <c r="C69" s="109" t="s">
        <v>267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45"/>
        <v>_VAN</v>
      </c>
      <c r="B70" s="108" t="str">
        <f t="shared" si="46"/>
        <v>Vantaa</v>
      </c>
      <c r="C70" s="109" t="s">
        <v>268</v>
      </c>
      <c r="D70" s="109" t="s">
        <v>269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45"/>
        <v>_VAN</v>
      </c>
      <c r="B71" s="108" t="str">
        <f t="shared" si="46"/>
        <v>Vantaa</v>
      </c>
      <c r="C71" s="59" t="s">
        <v>164</v>
      </c>
      <c r="J71" s="112">
        <f t="shared" ref="J71:AB71" si="47">J68/J69*AVERAGE($E69:$AB69)</f>
        <v>1812.0072792408987</v>
      </c>
      <c r="K71" s="112">
        <f t="shared" si="47"/>
        <v>1826.3749646165725</v>
      </c>
      <c r="L71" s="112">
        <f t="shared" si="47"/>
        <v>1863.7417608981764</v>
      </c>
      <c r="M71" s="112">
        <f t="shared" si="47"/>
        <v>1957.9833844476743</v>
      </c>
      <c r="N71" s="112">
        <f t="shared" si="47"/>
        <v>1919.204271255061</v>
      </c>
      <c r="O71" s="112">
        <f t="shared" si="47"/>
        <v>1791.7088860103629</v>
      </c>
      <c r="P71" s="112">
        <f t="shared" si="47"/>
        <v>1951.2022127222983</v>
      </c>
      <c r="Q71" s="112">
        <f t="shared" si="47"/>
        <v>1895.2229644000986</v>
      </c>
      <c r="R71" s="112">
        <f t="shared" si="47"/>
        <v>1896.9311453396524</v>
      </c>
      <c r="S71" s="112">
        <f t="shared" si="47"/>
        <v>1871.8593651441001</v>
      </c>
      <c r="T71" s="112">
        <f t="shared" si="47"/>
        <v>2020.2121061906221</v>
      </c>
      <c r="U71" s="112">
        <f t="shared" si="47"/>
        <v>1888.9886435682474</v>
      </c>
      <c r="V71" s="112">
        <f t="shared" si="47"/>
        <v>1913.9088736191479</v>
      </c>
      <c r="W71" s="112">
        <f t="shared" si="47"/>
        <v>1943.7447980997622</v>
      </c>
      <c r="X71" s="112">
        <f t="shared" si="47"/>
        <v>1961.184993799945</v>
      </c>
      <c r="Y71" s="112">
        <f t="shared" si="47"/>
        <v>2103.1060721092754</v>
      </c>
      <c r="Z71" s="112">
        <f t="shared" si="47"/>
        <v>1958.0667472073819</v>
      </c>
      <c r="AA71" s="112">
        <f t="shared" si="47"/>
        <v>1946.4563698186528</v>
      </c>
      <c r="AB71" s="112">
        <f t="shared" si="47"/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45"/>
        <v>_VAN</v>
      </c>
      <c r="B72" s="108" t="str">
        <f t="shared" si="46"/>
        <v>Vantaa</v>
      </c>
      <c r="C72" s="59" t="s">
        <v>305</v>
      </c>
      <c r="D72" s="138"/>
      <c r="J72" s="112">
        <f>J71/J70/1000</f>
        <v>9.675339619293462</v>
      </c>
      <c r="K72" s="112">
        <f t="shared" ref="K72" si="48">K71/K70/1000</f>
        <v>9.6271432052784114</v>
      </c>
      <c r="L72" s="112">
        <f t="shared" ref="L72" si="49">L71/L70/1000</f>
        <v>9.6806690191156139</v>
      </c>
      <c r="M72" s="112">
        <f t="shared" ref="M72" si="50">M71/M70/1000</f>
        <v>10.020539642101333</v>
      </c>
      <c r="N72" s="112">
        <f t="shared" ref="N72" si="51">N71/N70/1000</f>
        <v>9.7108030483062855</v>
      </c>
      <c r="O72" s="112">
        <f t="shared" ref="O72" si="52">O71/O70/1000</f>
        <v>8.9560815076372151</v>
      </c>
      <c r="P72" s="112">
        <f t="shared" ref="P72" si="53">P71/P70/1000</f>
        <v>9.6117862115078161</v>
      </c>
      <c r="Q72" s="112">
        <f t="shared" ref="Q72" si="54">Q71/Q70/1000</f>
        <v>9.2309410282891324</v>
      </c>
      <c r="R72" s="112">
        <f t="shared" ref="R72" si="55">R71/R70/1000</f>
        <v>9.1155664414826294</v>
      </c>
      <c r="S72" s="112">
        <f t="shared" ref="S72" si="56">S71/S70/1000</f>
        <v>8.8796618887971235</v>
      </c>
      <c r="T72" s="112">
        <f t="shared" ref="T72" si="57">T71/T70/1000</f>
        <v>9.413630186578235</v>
      </c>
      <c r="U72" s="112">
        <f t="shared" ref="U72" si="58">U71/U70/1000</f>
        <v>8.6121091978619937</v>
      </c>
      <c r="V72" s="112">
        <f t="shared" ref="V72" si="59">V71/V70/1000</f>
        <v>8.5815119856302058</v>
      </c>
      <c r="W72" s="112">
        <f t="shared" ref="W72" si="60">W71/W70/1000</f>
        <v>8.5189940573957639</v>
      </c>
      <c r="X72" s="112">
        <f t="shared" ref="X72" si="61">X71/X70/1000</f>
        <v>8.3891989896265429</v>
      </c>
      <c r="Y72" s="112">
        <f t="shared" ref="Y72" si="62">Y71/Y70/1000</f>
        <v>8.8652244947299277</v>
      </c>
      <c r="Z72" s="112">
        <f t="shared" ref="Z72" si="63">Z71/Z70/1000</f>
        <v>8.1856924458725207</v>
      </c>
      <c r="AA72" s="112">
        <f t="shared" ref="AA72" si="64">AA71/AA70/1000</f>
        <v>8.0160793423029197</v>
      </c>
      <c r="AB72" s="112">
        <f t="shared" ref="AB72" si="65">AB71/AB70/1000</f>
        <v>8.1643219169704917</v>
      </c>
      <c r="AD72" s="140" cm="1">
        <f t="array" ref="AD72">(TREND($J72:$AB72,$J$47:$AB$47,AD$47) - TREND($J72:$AB72,$J$47:$AB$47,AB$47)) + AVERAGE($Y72:$AB72)</f>
        <v>8.1103867787079125</v>
      </c>
      <c r="AE72" s="140" cm="1">
        <f t="array" ref="AE72">(TREND($J72:$AB72,$J$47:$AB$47,AE$47) - TREND($J72:$AB72,$J$47:$AB$47,AD$47))/2 +AD72</f>
        <v>7.8635833146316187</v>
      </c>
      <c r="AF72" s="140" cm="1">
        <f t="array" ref="AF72">(TREND($J72:$AB72,$J$47:$AB$47,AF$47) - TREND($J72:$AB72,$J$47:$AB$47,AE$47))/2 +AE72</f>
        <v>7.6167798505553108</v>
      </c>
      <c r="AG72" s="140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300</v>
      </c>
      <c r="B75" s="108" t="s">
        <v>94</v>
      </c>
      <c r="C75" s="109" t="s">
        <v>275</v>
      </c>
      <c r="D75" s="109" t="s">
        <v>270</v>
      </c>
      <c r="J75" s="116">
        <f t="shared" ref="J75:AB75" si="66">SUMIFS(J$115:J$129,$B$115:$B$129,$B75)</f>
        <v>1726.1</v>
      </c>
      <c r="K75" s="116">
        <f t="shared" si="66"/>
        <v>1740</v>
      </c>
      <c r="L75" s="116">
        <f t="shared" si="66"/>
        <v>1744</v>
      </c>
      <c r="M75" s="116">
        <f t="shared" si="66"/>
        <v>1683.5</v>
      </c>
      <c r="N75" s="116">
        <f t="shared" si="66"/>
        <v>1850</v>
      </c>
      <c r="O75" s="116">
        <f t="shared" si="66"/>
        <v>2046.7</v>
      </c>
      <c r="P75" s="116">
        <f t="shared" si="66"/>
        <v>1762.1</v>
      </c>
      <c r="Q75" s="116">
        <f t="shared" si="66"/>
        <v>1944.6</v>
      </c>
      <c r="R75" s="116">
        <f t="shared" si="66"/>
        <v>2169.4</v>
      </c>
      <c r="S75" s="116">
        <f t="shared" si="66"/>
        <v>2135.8000000000002</v>
      </c>
      <c r="T75" s="116">
        <f t="shared" si="66"/>
        <v>2008.1</v>
      </c>
      <c r="U75" s="116">
        <f t="shared" si="66"/>
        <v>2243</v>
      </c>
      <c r="V75" s="116">
        <f t="shared" si="66"/>
        <v>2164.1</v>
      </c>
      <c r="W75" s="116">
        <f t="shared" si="66"/>
        <v>2165.8000000000002</v>
      </c>
      <c r="X75" s="116">
        <f t="shared" si="66"/>
        <v>2084.8000000000002</v>
      </c>
      <c r="Y75" s="116">
        <f t="shared" si="66"/>
        <v>1884</v>
      </c>
      <c r="Z75" s="116">
        <f t="shared" si="66"/>
        <v>2196.8000000000002</v>
      </c>
      <c r="AA75" s="116">
        <f t="shared" si="66"/>
        <v>2035.3000000000002</v>
      </c>
      <c r="AB75" s="116">
        <f t="shared" si="66"/>
        <v>2038</v>
      </c>
      <c r="AC75" s="110"/>
      <c r="AD75" s="139">
        <f>AD77*AD79*1000 / AVERAGE($E76:$AB76)*AD76</f>
        <v>2061.9270698705732</v>
      </c>
      <c r="AE75" s="139">
        <f t="shared" ref="AE75:AG75" si="67">AE77*AE79*1000 / AVERAGE($E76:$AB76)*AE76</f>
        <v>2078.1426157850456</v>
      </c>
      <c r="AF75" s="139">
        <f t="shared" si="67"/>
        <v>2078.4622759415697</v>
      </c>
      <c r="AG75" s="139">
        <f t="shared" si="67"/>
        <v>2077.9235997050537</v>
      </c>
    </row>
    <row r="76" spans="1:50">
      <c r="A76" s="108" t="str">
        <f t="shared" ref="A76:A79" si="68">A75</f>
        <v>_TUR</v>
      </c>
      <c r="B76" s="108" t="str">
        <f t="shared" ref="B76:B79" si="69">B75</f>
        <v>Turku</v>
      </c>
      <c r="C76" s="109" t="s">
        <v>267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8"/>
        <v>_TUR</v>
      </c>
      <c r="B77" s="108" t="str">
        <f t="shared" si="69"/>
        <v>Turku</v>
      </c>
      <c r="C77" s="109" t="s">
        <v>268</v>
      </c>
      <c r="D77" s="109" t="s">
        <v>269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295</v>
      </c>
    </row>
    <row r="78" spans="1:50">
      <c r="A78" s="108" t="str">
        <f t="shared" si="68"/>
        <v>_TUR</v>
      </c>
      <c r="B78" s="108" t="str">
        <f t="shared" si="69"/>
        <v>Turku</v>
      </c>
      <c r="C78" s="59" t="s">
        <v>164</v>
      </c>
      <c r="J78" s="112">
        <f t="shared" ref="J78:AB78" si="70">J75/J76*AVERAGE($E76:$AB76)</f>
        <v>1699.2759782514513</v>
      </c>
      <c r="K78" s="112">
        <f t="shared" si="70"/>
        <v>1776.6937179832839</v>
      </c>
      <c r="L78" s="112">
        <f t="shared" si="70"/>
        <v>1778.3328038196782</v>
      </c>
      <c r="M78" s="112">
        <f t="shared" si="70"/>
        <v>1807.1936673280425</v>
      </c>
      <c r="N78" s="112">
        <f t="shared" si="70"/>
        <v>1739.411825554452</v>
      </c>
      <c r="O78" s="112">
        <f t="shared" si="70"/>
        <v>1664.7973263888889</v>
      </c>
      <c r="P78" s="112">
        <f t="shared" si="70"/>
        <v>1838.9238049967851</v>
      </c>
      <c r="Q78" s="112">
        <f t="shared" si="70"/>
        <v>1832.4512391142075</v>
      </c>
      <c r="R78" s="112">
        <f t="shared" si="70"/>
        <v>2179.8853374016098</v>
      </c>
      <c r="S78" s="112">
        <f t="shared" si="70"/>
        <v>2251.8756560876022</v>
      </c>
      <c r="T78" s="112">
        <f t="shared" si="70"/>
        <v>2315.8068782988225</v>
      </c>
      <c r="U78" s="112">
        <f t="shared" si="70"/>
        <v>2252.0485109579358</v>
      </c>
      <c r="V78" s="112">
        <f t="shared" si="70"/>
        <v>2200.2457955257269</v>
      </c>
      <c r="W78" s="112">
        <f t="shared" si="70"/>
        <v>2194.903360092766</v>
      </c>
      <c r="X78" s="112">
        <f t="shared" si="70"/>
        <v>2184.7231064379266</v>
      </c>
      <c r="Y78" s="112">
        <f t="shared" si="70"/>
        <v>2243.7472327044024</v>
      </c>
      <c r="Z78" s="112">
        <f t="shared" si="70"/>
        <v>2064.4559735318444</v>
      </c>
      <c r="AA78" s="112">
        <f t="shared" si="70"/>
        <v>2043.5106261046308</v>
      </c>
      <c r="AB78" s="112">
        <f t="shared" si="70"/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8"/>
        <v>_TUR</v>
      </c>
      <c r="B79" s="108" t="str">
        <f t="shared" si="69"/>
        <v>Turku</v>
      </c>
      <c r="C79" s="59" t="s">
        <v>305</v>
      </c>
      <c r="D79" s="138"/>
      <c r="J79" s="112">
        <f>J78/J77/1000</f>
        <v>9.7174782021379063</v>
      </c>
      <c r="K79" s="112">
        <f t="shared" ref="K79" si="71">K78/K77/1000</f>
        <v>10.132039862126236</v>
      </c>
      <c r="L79" s="112">
        <f t="shared" ref="L79" si="72">L78/L77/1000</f>
        <v>10.145321382310501</v>
      </c>
      <c r="M79" s="112">
        <f t="shared" ref="M79" si="73">M78/M77/1000</f>
        <v>10.292590740098886</v>
      </c>
      <c r="N79" s="112">
        <f t="shared" ref="N79" si="74">N78/N77/1000</f>
        <v>9.878138792497186</v>
      </c>
      <c r="O79" s="112">
        <f t="shared" ref="O79" si="75">O78/O77/1000</f>
        <v>9.3883430878093943</v>
      </c>
      <c r="P79" s="112">
        <f t="shared" ref="P79" si="76">P78/P77/1000</f>
        <v>10.294596680270866</v>
      </c>
      <c r="Q79" s="112">
        <f t="shared" ref="Q79" si="77">Q78/Q77/1000</f>
        <v>10.167575192754654</v>
      </c>
      <c r="R79" s="112">
        <f t="shared" ref="R79" si="78">R78/R77/1000</f>
        <v>11.97265552859094</v>
      </c>
      <c r="S79" s="112">
        <f t="shared" ref="S79" si="79">S78/S77/1000</f>
        <v>12.250172208675703</v>
      </c>
      <c r="T79" s="112">
        <f t="shared" ref="T79" si="80">T78/T77/1000</f>
        <v>12.456736010816226</v>
      </c>
      <c r="U79" s="112">
        <f t="shared" ref="U79" si="81">U78/U77/1000</f>
        <v>12.004267024999127</v>
      </c>
      <c r="V79" s="112">
        <f t="shared" ref="V79" si="82">V78/V77/1000</f>
        <v>11.600450234491282</v>
      </c>
      <c r="W79" s="112">
        <f t="shared" ref="W79" si="83">W78/W77/1000</f>
        <v>11.471760248432119</v>
      </c>
      <c r="X79" s="112">
        <f t="shared" ref="X79" si="84">X78/X77/1000</f>
        <v>11.322038051211775</v>
      </c>
      <c r="Y79" s="112">
        <f t="shared" ref="Y79" si="85">Y78/Y77/1000</f>
        <v>11.542444005660768</v>
      </c>
      <c r="Z79" s="112">
        <f t="shared" ref="Z79" si="86">Z78/Z77/1000</f>
        <v>10.579520918799838</v>
      </c>
      <c r="AA79" s="112">
        <f t="shared" ref="AA79" si="87">AA78/AA77/1000</f>
        <v>10.325975877234113</v>
      </c>
      <c r="AB79" s="112">
        <f t="shared" ref="AB79" si="88">AB78/AB77/1000</f>
        <v>10.001457877711996</v>
      </c>
      <c r="AD79" s="144" cm="1">
        <f t="array" ref="AD79">(TREND($O79:$AB79,$O$47:$AB$47,AD$47) - TREND($O79:$AB79,$O$47:$AB$47,AB$47)) + AVERAGE($Y79:$AB79)</f>
        <v>10.616799249826382</v>
      </c>
      <c r="AE79" s="145" cm="1">
        <f t="array" ref="AE79">(TREND($O79:$AB79,$O$47:$AB$47,AE$47) - TREND($O79:$AB79,$O$47:$AB$47,AD$47))/2 +AD79</f>
        <v>10.622361224794762</v>
      </c>
      <c r="AF79" s="145" cm="1">
        <f t="array" ref="AF79">(TREND($O79:$AB79,$O$47:$AB$47,AF$47) - TREND($O79:$AB79,$O$47:$AB$47,AE$47))/2 +AE79</f>
        <v>10.627923199763142</v>
      </c>
      <c r="AG79" s="145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301</v>
      </c>
      <c r="B82" s="108" t="s">
        <v>95</v>
      </c>
      <c r="C82" s="109" t="s">
        <v>275</v>
      </c>
      <c r="D82" s="110" t="s">
        <v>270</v>
      </c>
      <c r="J82" s="116">
        <f t="shared" ref="J82:AB82" si="89">SUMIFS(J$115:J$129,$B$115:$B$129,$B82)</f>
        <v>2103.6999999999998</v>
      </c>
      <c r="K82" s="116">
        <f t="shared" si="89"/>
        <v>2138.8000000000002</v>
      </c>
      <c r="L82" s="116">
        <f t="shared" si="89"/>
        <v>2132.4</v>
      </c>
      <c r="M82" s="116">
        <f t="shared" si="89"/>
        <v>2099.3000000000002</v>
      </c>
      <c r="N82" s="116">
        <f t="shared" si="89"/>
        <v>2241.8000000000002</v>
      </c>
      <c r="O82" s="116">
        <f t="shared" si="89"/>
        <v>2459.9</v>
      </c>
      <c r="P82" s="116">
        <f t="shared" si="89"/>
        <v>2156.4</v>
      </c>
      <c r="Q82" s="116">
        <f t="shared" si="89"/>
        <v>2355.6</v>
      </c>
      <c r="R82" s="116">
        <f t="shared" si="89"/>
        <v>2157.3000000000002</v>
      </c>
      <c r="S82" s="116">
        <f t="shared" si="89"/>
        <v>2162.5</v>
      </c>
      <c r="T82" s="116">
        <f t="shared" si="89"/>
        <v>2059.5</v>
      </c>
      <c r="U82" s="116">
        <f t="shared" si="89"/>
        <v>2249.8000000000002</v>
      </c>
      <c r="V82" s="116">
        <f t="shared" si="89"/>
        <v>2207.6</v>
      </c>
      <c r="W82" s="116">
        <f t="shared" si="89"/>
        <v>2253</v>
      </c>
      <c r="X82" s="116">
        <f t="shared" si="89"/>
        <v>2232.5</v>
      </c>
      <c r="Y82" s="116">
        <f t="shared" si="89"/>
        <v>2019.9</v>
      </c>
      <c r="Z82" s="116">
        <f t="shared" si="89"/>
        <v>2379</v>
      </c>
      <c r="AA82" s="116">
        <f t="shared" si="89"/>
        <v>2220.7000000000003</v>
      </c>
      <c r="AB82" s="116">
        <f t="shared" si="89"/>
        <v>2268.2000000000003</v>
      </c>
      <c r="AD82" s="139">
        <f>AD84*AD86*1000 / AVERAGE($E83:$AB83)*AD83</f>
        <v>2230.3641536293949</v>
      </c>
      <c r="AE82" s="139">
        <f t="shared" ref="AE82:AG82" si="90">AE84*AE86*1000 / AVERAGE($E83:$AB83)*AE83</f>
        <v>2216.3180096673004</v>
      </c>
      <c r="AF82" s="139">
        <f t="shared" si="90"/>
        <v>2178.586806216093</v>
      </c>
      <c r="AG82" s="139">
        <f t="shared" si="90"/>
        <v>2139.2936893704036</v>
      </c>
    </row>
    <row r="83" spans="1:37">
      <c r="A83" s="108" t="str">
        <f t="shared" ref="A83:A86" si="91">A82</f>
        <v>_TRE</v>
      </c>
      <c r="B83" s="108" t="str">
        <f t="shared" ref="B83:B86" si="92">B82</f>
        <v>Tampere</v>
      </c>
      <c r="C83" s="109" t="s">
        <v>267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91"/>
        <v>_TRE</v>
      </c>
      <c r="B84" s="108" t="str">
        <f t="shared" si="92"/>
        <v>Tampere</v>
      </c>
      <c r="C84" s="109" t="s">
        <v>268</v>
      </c>
      <c r="D84" s="109" t="s">
        <v>269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91"/>
        <v>_TRE</v>
      </c>
      <c r="B85" s="108" t="str">
        <f t="shared" si="92"/>
        <v>Tampere</v>
      </c>
      <c r="C85" s="59" t="s">
        <v>164</v>
      </c>
      <c r="J85" s="112">
        <f t="shared" ref="J85:AB85" si="93">J82/J83*AVERAGE($E83:$AB83)</f>
        <v>2108.4128399122801</v>
      </c>
      <c r="K85" s="112">
        <f t="shared" si="93"/>
        <v>2155.5610297806911</v>
      </c>
      <c r="L85" s="112">
        <f t="shared" si="93"/>
        <v>2179.107327129951</v>
      </c>
      <c r="M85" s="112">
        <f t="shared" si="93"/>
        <v>2240.8794946215821</v>
      </c>
      <c r="N85" s="112">
        <f t="shared" si="93"/>
        <v>2129.1095025928466</v>
      </c>
      <c r="O85" s="112">
        <f t="shared" si="93"/>
        <v>2043.572467897405</v>
      </c>
      <c r="P85" s="112">
        <f t="shared" si="93"/>
        <v>2269.1554866920151</v>
      </c>
      <c r="Q85" s="112">
        <f t="shared" si="93"/>
        <v>2170.1627174877935</v>
      </c>
      <c r="R85" s="112">
        <f t="shared" si="93"/>
        <v>2229.9687615164344</v>
      </c>
      <c r="S85" s="112">
        <f t="shared" si="93"/>
        <v>2218.7694507950237</v>
      </c>
      <c r="T85" s="112">
        <f t="shared" si="93"/>
        <v>2362.4093516855482</v>
      </c>
      <c r="U85" s="112">
        <f t="shared" si="93"/>
        <v>2247.785287404733</v>
      </c>
      <c r="V85" s="112">
        <f t="shared" si="93"/>
        <v>2217.9002633914165</v>
      </c>
      <c r="W85" s="112">
        <f t="shared" si="93"/>
        <v>2272.3109724246842</v>
      </c>
      <c r="X85" s="112">
        <f t="shared" si="93"/>
        <v>2312.3080687583165</v>
      </c>
      <c r="Y85" s="112">
        <f t="shared" si="93"/>
        <v>2379.4463078178205</v>
      </c>
      <c r="Z85" s="112">
        <f t="shared" si="93"/>
        <v>2262.5184736540659</v>
      </c>
      <c r="AA85" s="112">
        <f t="shared" si="93"/>
        <v>2264.491683963809</v>
      </c>
      <c r="AB85" s="112">
        <f t="shared" si="93"/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91"/>
        <v>_TRE</v>
      </c>
      <c r="B86" s="108" t="str">
        <f t="shared" si="92"/>
        <v>Tampere</v>
      </c>
      <c r="C86" s="59" t="s">
        <v>305</v>
      </c>
      <c r="D86" s="138"/>
      <c r="J86" s="112">
        <f>J85/J84/1000</f>
        <v>10.318311612249765</v>
      </c>
      <c r="K86" s="112">
        <f t="shared" ref="K86" si="94">K85/K84/1000</f>
        <v>10.445229055767808</v>
      </c>
      <c r="L86" s="112">
        <f t="shared" ref="L86" si="95">L85/L84/1000</f>
        <v>10.483231154349202</v>
      </c>
      <c r="M86" s="112">
        <f t="shared" ref="M86" si="96">M85/M84/1000</f>
        <v>10.693667894468113</v>
      </c>
      <c r="N86" s="112">
        <f t="shared" ref="N86" si="97">N85/N84/1000</f>
        <v>10.066378429994501</v>
      </c>
      <c r="O86" s="112">
        <f t="shared" ref="O86" si="98">O85/O84/1000</f>
        <v>9.5844724759161082</v>
      </c>
      <c r="P86" s="112">
        <f t="shared" ref="P86" si="99">P85/P84/1000</f>
        <v>10.545970993326215</v>
      </c>
      <c r="Q86" s="112">
        <f t="shared" ref="Q86" si="100">Q85/Q84/1000</f>
        <v>9.9813850432469433</v>
      </c>
      <c r="R86" s="112">
        <f t="shared" ref="R86" si="101">R85/R84/1000</f>
        <v>10.115714331475438</v>
      </c>
      <c r="S86" s="112">
        <f t="shared" ref="S86" si="102">S85/S84/1000</f>
        <v>9.9494603271467046</v>
      </c>
      <c r="T86" s="112">
        <f t="shared" ref="T86" si="103">T85/T84/1000</f>
        <v>10.494093549540899</v>
      </c>
      <c r="U86" s="112">
        <f t="shared" ref="U86" si="104">U85/U84/1000</f>
        <v>9.8468738770281892</v>
      </c>
      <c r="V86" s="112">
        <f t="shared" ref="V86" si="105">V85/V84/1000</f>
        <v>9.5659761288032357</v>
      </c>
      <c r="W86" s="112">
        <f t="shared" ref="W86" si="106">W85/W84/1000</f>
        <v>9.6595843904483694</v>
      </c>
      <c r="X86" s="112">
        <f t="shared" ref="X86" si="107">X85/X84/1000</f>
        <v>9.7098684335194285</v>
      </c>
      <c r="Y86" s="112">
        <f t="shared" ref="Y86" si="108">Y85/Y84/1000</f>
        <v>9.8728524985283563</v>
      </c>
      <c r="Z86" s="112">
        <f t="shared" ref="Z86" si="109">Z85/Z84/1000</f>
        <v>9.2641498698077811</v>
      </c>
      <c r="AA86" s="112">
        <f t="shared" ref="AA86" si="110">AA85/AA84/1000</f>
        <v>9.094015412952178</v>
      </c>
      <c r="AB86" s="112">
        <f t="shared" ref="AB86" si="111">AB85/AB84/1000</f>
        <v>8.973743893843471</v>
      </c>
      <c r="AD86" s="140" cm="1">
        <f t="array" ref="AD86">(TREND($J86:$AB86,$J$47:$AB$47,AD$47) - TREND($J86:$AB86,$J$47:$AB$47,AB$47)) + AVERAGE($Y86:$AB86)</f>
        <v>9.1584465240187658</v>
      </c>
      <c r="AE86" s="140" cm="1">
        <f t="array" ref="AE86">(TREND($J86:$AB86,$J$47:$AB$47,AE$47) - TREND($J86:$AB86,$J$47:$AB$47,AD$47))/2 +AD86</f>
        <v>8.9800166555635119</v>
      </c>
      <c r="AF86" s="140" cm="1">
        <f t="array" ref="AF86">(TREND($J86:$AB86,$J$47:$AB$47,AF$47) - TREND($J86:$AB86,$J$47:$AB$47,AE$47))/2 +AE86</f>
        <v>8.801586787108258</v>
      </c>
      <c r="AG86" s="140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302</v>
      </c>
      <c r="B89" s="108" t="s">
        <v>96</v>
      </c>
      <c r="C89" s="109" t="s">
        <v>275</v>
      </c>
      <c r="D89" s="110" t="s">
        <v>270</v>
      </c>
      <c r="J89" s="116">
        <f t="shared" ref="J89:AB89" si="112">SUMIFS(J$115:J$129,$B$115:$B$129,$B89)</f>
        <v>1460.4</v>
      </c>
      <c r="K89" s="116">
        <f t="shared" si="112"/>
        <v>1521.1</v>
      </c>
      <c r="L89" s="116">
        <f t="shared" si="112"/>
        <v>1541.2</v>
      </c>
      <c r="M89" s="116">
        <f t="shared" si="112"/>
        <v>1522.4</v>
      </c>
      <c r="N89" s="116">
        <f t="shared" si="112"/>
        <v>1673.6</v>
      </c>
      <c r="O89" s="116">
        <f t="shared" si="112"/>
        <v>1824.6</v>
      </c>
      <c r="P89" s="116">
        <f t="shared" si="112"/>
        <v>1628.2</v>
      </c>
      <c r="Q89" s="116">
        <f t="shared" si="112"/>
        <v>1779.1</v>
      </c>
      <c r="R89" s="116">
        <f t="shared" si="112"/>
        <v>1637.1</v>
      </c>
      <c r="S89" s="116">
        <f t="shared" si="112"/>
        <v>1649.8</v>
      </c>
      <c r="T89" s="116">
        <f t="shared" si="112"/>
        <v>1544.4</v>
      </c>
      <c r="U89" s="116">
        <f t="shared" si="112"/>
        <v>1706.6</v>
      </c>
      <c r="V89" s="116">
        <f t="shared" si="112"/>
        <v>1722.7</v>
      </c>
      <c r="W89" s="116">
        <f t="shared" si="112"/>
        <v>1742</v>
      </c>
      <c r="X89" s="116">
        <f t="shared" si="112"/>
        <v>1819.3</v>
      </c>
      <c r="Y89" s="116">
        <f t="shared" si="112"/>
        <v>1686.9</v>
      </c>
      <c r="Z89" s="116">
        <f t="shared" si="112"/>
        <v>2003.1</v>
      </c>
      <c r="AA89" s="116">
        <f t="shared" si="112"/>
        <v>1906.4</v>
      </c>
      <c r="AB89" s="116">
        <f t="shared" si="112"/>
        <v>1916.6000000000001</v>
      </c>
      <c r="AD89" s="139">
        <f>AD91*AD93*1000 / AVERAGE($E90:$AB90)*AD90</f>
        <v>1917.4791297331569</v>
      </c>
      <c r="AE89" s="139">
        <f t="shared" ref="AE89:AG89" si="113">AE91*AE93*1000 / AVERAGE($E90:$AB90)*AE90</f>
        <v>1949.7430328172036</v>
      </c>
      <c r="AF89" s="139">
        <f t="shared" si="113"/>
        <v>1965.1785616096522</v>
      </c>
      <c r="AG89" s="139">
        <f t="shared" si="113"/>
        <v>1979.8147930820139</v>
      </c>
    </row>
    <row r="90" spans="1:37">
      <c r="A90" s="108" t="str">
        <f t="shared" ref="A90:A93" si="114">A89</f>
        <v>_OUL</v>
      </c>
      <c r="B90" s="108" t="str">
        <f t="shared" ref="B90:B93" si="115">B89</f>
        <v>Oulu</v>
      </c>
      <c r="C90" s="109" t="s">
        <v>267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14"/>
        <v>_OUL</v>
      </c>
      <c r="B91" s="108" t="str">
        <f t="shared" si="115"/>
        <v>Oulu</v>
      </c>
      <c r="C91" s="109" t="s">
        <v>268</v>
      </c>
      <c r="D91" s="109" t="s">
        <v>269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14"/>
        <v>_OUL</v>
      </c>
      <c r="B92" s="108" t="str">
        <f t="shared" si="115"/>
        <v>Oulu</v>
      </c>
      <c r="C92" s="59" t="s">
        <v>164</v>
      </c>
      <c r="J92" s="112">
        <f t="shared" ref="J92:AB92" si="116">J89/J90*AVERAGE($E90:$AB90)</f>
        <v>1496.7397352561343</v>
      </c>
      <c r="K92" s="112">
        <f t="shared" si="116"/>
        <v>1525.4596537138441</v>
      </c>
      <c r="L92" s="112">
        <f t="shared" si="116"/>
        <v>1576.9367950949422</v>
      </c>
      <c r="M92" s="112">
        <f t="shared" si="116"/>
        <v>1578.9746300733318</v>
      </c>
      <c r="N92" s="112">
        <f t="shared" si="116"/>
        <v>1612.8370181474731</v>
      </c>
      <c r="O92" s="112">
        <f t="shared" si="116"/>
        <v>1550.0500561998215</v>
      </c>
      <c r="P92" s="112">
        <f t="shared" si="116"/>
        <v>1708.8055297186097</v>
      </c>
      <c r="Q92" s="112">
        <f t="shared" si="116"/>
        <v>1626.2962921546041</v>
      </c>
      <c r="R92" s="112">
        <f t="shared" si="116"/>
        <v>1710.6054427254769</v>
      </c>
      <c r="S92" s="112">
        <f t="shared" si="116"/>
        <v>1740.6827893492868</v>
      </c>
      <c r="T92" s="112">
        <f t="shared" si="116"/>
        <v>1785.3430225782956</v>
      </c>
      <c r="U92" s="112">
        <f t="shared" si="116"/>
        <v>1735.6174245336747</v>
      </c>
      <c r="V92" s="112">
        <f t="shared" si="116"/>
        <v>1701.4774270552441</v>
      </c>
      <c r="W92" s="112">
        <f t="shared" si="116"/>
        <v>1781.8951056211954</v>
      </c>
      <c r="X92" s="112">
        <f t="shared" si="116"/>
        <v>1781.7346854860823</v>
      </c>
      <c r="Y92" s="112">
        <f t="shared" si="116"/>
        <v>1902.0499875680796</v>
      </c>
      <c r="Z92" s="112">
        <f t="shared" si="116"/>
        <v>1896.9724845863163</v>
      </c>
      <c r="AA92" s="112">
        <f t="shared" si="116"/>
        <v>1966.535989312536</v>
      </c>
      <c r="AB92" s="112">
        <f t="shared" si="116"/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14"/>
        <v>_OUL</v>
      </c>
      <c r="B93" s="108" t="str">
        <f t="shared" si="115"/>
        <v>Oulu</v>
      </c>
      <c r="C93" s="59" t="s">
        <v>305</v>
      </c>
      <c r="D93" s="138"/>
      <c r="J93" s="112">
        <f>J92/J91/1000</f>
        <v>8.6299253629934629</v>
      </c>
      <c r="K93" s="112">
        <f t="shared" ref="K93" si="117">K92/K91/1000</f>
        <v>8.702689625605263</v>
      </c>
      <c r="L93" s="112">
        <f t="shared" ref="L93" si="118">L92/L91/1000</f>
        <v>8.8953766730687871</v>
      </c>
      <c r="M93" s="112">
        <f t="shared" ref="M93" si="119">M92/M91/1000</f>
        <v>8.776908577903022</v>
      </c>
      <c r="N93" s="112">
        <f t="shared" ref="N93" si="120">N92/N91/1000</f>
        <v>8.8361074363794785</v>
      </c>
      <c r="O93" s="112">
        <f t="shared" ref="O93" si="121">O92/O91/1000</f>
        <v>8.359715326907283</v>
      </c>
      <c r="P93" s="112">
        <f t="shared" ref="P93" si="122">P92/P91/1000</f>
        <v>9.0838828036116919</v>
      </c>
      <c r="Q93" s="112">
        <f t="shared" ref="Q93" si="123">Q92/Q91/1000</f>
        <v>8.5214663691575154</v>
      </c>
      <c r="R93" s="112">
        <f t="shared" ref="R93" si="124">R92/R91/1000</f>
        <v>8.8267445625108465</v>
      </c>
      <c r="S93" s="112">
        <f t="shared" ref="S93" si="125">S92/S91/1000</f>
        <v>8.8678685693653154</v>
      </c>
      <c r="T93" s="112">
        <f t="shared" ref="T93" si="126">T92/T91/1000</f>
        <v>8.9930387738486122</v>
      </c>
      <c r="U93" s="112">
        <f t="shared" ref="U93" si="127">U92/U91/1000</f>
        <v>8.6553236215437135</v>
      </c>
      <c r="V93" s="112">
        <f t="shared" ref="V93" si="128">V92/V91/1000</f>
        <v>8.4310858087074187</v>
      </c>
      <c r="W93" s="112">
        <f t="shared" ref="W93" si="129">W92/W91/1000</f>
        <v>8.7533593638516827</v>
      </c>
      <c r="X93" s="112">
        <f t="shared" ref="X93" si="130">X92/X91/1000</f>
        <v>8.6707059038979324</v>
      </c>
      <c r="Y93" s="112">
        <f t="shared" ref="Y93" si="131">Y92/Y91/1000</f>
        <v>9.1741547775643291</v>
      </c>
      <c r="Z93" s="112">
        <f t="shared" ref="Z93" si="132">Z92/Z91/1000</f>
        <v>9.0525575377178651</v>
      </c>
      <c r="AA93" s="112">
        <f t="shared" ref="AA93" si="133">AA92/AA91/1000</f>
        <v>9.2827687271654007</v>
      </c>
      <c r="AB93" s="112">
        <f t="shared" ref="AB93" si="134">AB92/AB91/1000</f>
        <v>9.002657166505637</v>
      </c>
      <c r="AD93" s="140" cm="1">
        <f t="array" ref="AD93">(TREND($J93:$AB93,$J$47:$AB$47,AD$47) - TREND($J93:$AB93,$J$47:$AB$47,AB$47)) + AVERAGE($Y93:$AB93)</f>
        <v>9.1655859505238162</v>
      </c>
      <c r="AE93" s="140" cm="1">
        <f t="array" ref="AE93">(TREND($J93:$AB93,$J$47:$AB$47,AE$47) - TREND($J93:$AB93,$J$47:$AB$47,AD$47))/2 +AD93</f>
        <v>9.2125251983806997</v>
      </c>
      <c r="AF93" s="140" cm="1">
        <f t="array" ref="AF93">(TREND($J93:$AB93,$J$47:$AB$47,AF$47) - TREND($J93:$AB93,$J$47:$AB$47,AE$47))/2 +AE93</f>
        <v>9.2594644462375797</v>
      </c>
      <c r="AG93" s="140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303</v>
      </c>
      <c r="B96" s="108" t="s">
        <v>97</v>
      </c>
      <c r="C96" s="109" t="s">
        <v>275</v>
      </c>
      <c r="D96" s="110" t="s">
        <v>270</v>
      </c>
      <c r="J96" s="116">
        <f t="shared" ref="J96:AB96" si="135">SUMIFS(J$115:J$129,$B$115:$B$129,$B96)</f>
        <v>972.9</v>
      </c>
      <c r="K96" s="116">
        <f t="shared" si="135"/>
        <v>1019.3</v>
      </c>
      <c r="L96" s="116">
        <f t="shared" si="135"/>
        <v>1047.4000000000001</v>
      </c>
      <c r="M96" s="116">
        <f t="shared" si="135"/>
        <v>1063.5999999999999</v>
      </c>
      <c r="N96" s="116">
        <f t="shared" si="135"/>
        <v>1183.2</v>
      </c>
      <c r="O96" s="116">
        <f t="shared" si="135"/>
        <v>1295.2</v>
      </c>
      <c r="P96" s="116">
        <f t="shared" si="135"/>
        <v>1103.2</v>
      </c>
      <c r="Q96" s="116">
        <f t="shared" si="135"/>
        <v>1217.3</v>
      </c>
      <c r="R96" s="116">
        <f t="shared" si="135"/>
        <v>1134.3</v>
      </c>
      <c r="S96" s="116">
        <f t="shared" si="135"/>
        <v>1106.0999999999999</v>
      </c>
      <c r="T96" s="116">
        <f t="shared" si="135"/>
        <v>1095.2</v>
      </c>
      <c r="U96" s="116">
        <f t="shared" si="135"/>
        <v>1200.7</v>
      </c>
      <c r="V96" s="116">
        <f t="shared" si="135"/>
        <v>1189.0999999999999</v>
      </c>
      <c r="W96" s="116">
        <f t="shared" si="135"/>
        <v>1192.0999999999999</v>
      </c>
      <c r="X96" s="116">
        <f t="shared" si="135"/>
        <v>1195.2</v>
      </c>
      <c r="Y96" s="116">
        <f t="shared" si="135"/>
        <v>1086.3</v>
      </c>
      <c r="Z96" s="116">
        <f t="shared" si="135"/>
        <v>1294.1000000000001</v>
      </c>
      <c r="AA96" s="116">
        <f t="shared" si="135"/>
        <v>1203.1999999999998</v>
      </c>
      <c r="AB96" s="116">
        <f t="shared" si="135"/>
        <v>1220.5</v>
      </c>
      <c r="AD96" s="139">
        <f>AD98*AD100*1000 / AVERAGE($E97:$AB97)*AD97</f>
        <v>1212.5035647713862</v>
      </c>
      <c r="AE96" s="139">
        <f t="shared" ref="AE96:AG96" si="136">AE98*AE100*1000 / AVERAGE($E97:$AB97)*AE97</f>
        <v>1218.4677184417412</v>
      </c>
      <c r="AF96" s="139">
        <f t="shared" si="136"/>
        <v>1215.2905512460432</v>
      </c>
      <c r="AG96" s="139">
        <f t="shared" si="136"/>
        <v>1211.6176866883288</v>
      </c>
    </row>
    <row r="97" spans="1:37">
      <c r="A97" s="108" t="str">
        <f t="shared" ref="A97:A100" si="137">A96</f>
        <v>_JYV</v>
      </c>
      <c r="B97" s="108" t="str">
        <f t="shared" ref="B97:B100" si="138">B96</f>
        <v>Jyväskylä</v>
      </c>
      <c r="C97" s="109" t="s">
        <v>267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37"/>
        <v>_JYV</v>
      </c>
      <c r="B98" s="108" t="str">
        <f t="shared" si="138"/>
        <v>Jyväskylä</v>
      </c>
      <c r="C98" s="109" t="s">
        <v>268</v>
      </c>
      <c r="D98" s="109" t="s">
        <v>269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37"/>
        <v>_JYV</v>
      </c>
      <c r="B99" s="108" t="str">
        <f t="shared" si="138"/>
        <v>Jyväskylä</v>
      </c>
      <c r="C99" s="59" t="s">
        <v>164</v>
      </c>
      <c r="J99" s="112">
        <f t="shared" ref="J99:AB99" si="139">J96/J97*AVERAGE($E97:$AB97)</f>
        <v>985.46362760475017</v>
      </c>
      <c r="K99" s="112">
        <f t="shared" si="139"/>
        <v>1019.2173317112732</v>
      </c>
      <c r="L99" s="112">
        <f t="shared" si="139"/>
        <v>1075.1632310754862</v>
      </c>
      <c r="M99" s="112">
        <f t="shared" si="139"/>
        <v>1121.0411782078183</v>
      </c>
      <c r="N99" s="112">
        <f t="shared" si="139"/>
        <v>1143.1531010899766</v>
      </c>
      <c r="O99" s="112">
        <f t="shared" si="139"/>
        <v>1083.6802319698932</v>
      </c>
      <c r="P99" s="112">
        <f t="shared" si="139"/>
        <v>1144.895016835017</v>
      </c>
      <c r="Q99" s="112">
        <f t="shared" si="139"/>
        <v>1114.863646002161</v>
      </c>
      <c r="R99" s="112">
        <f t="shared" si="139"/>
        <v>1189.1823724489795</v>
      </c>
      <c r="S99" s="112">
        <f t="shared" si="139"/>
        <v>1149.7522487928259</v>
      </c>
      <c r="T99" s="112">
        <f t="shared" si="139"/>
        <v>1245.533994129979</v>
      </c>
      <c r="U99" s="112">
        <f t="shared" si="139"/>
        <v>1195.5780712187959</v>
      </c>
      <c r="V99" s="112">
        <f t="shared" si="139"/>
        <v>1205.8064371167936</v>
      </c>
      <c r="W99" s="112">
        <f t="shared" si="139"/>
        <v>1223.3931888006052</v>
      </c>
      <c r="X99" s="112">
        <f t="shared" si="139"/>
        <v>1234.7031444241316</v>
      </c>
      <c r="Y99" s="112">
        <f t="shared" si="139"/>
        <v>1254.3458467432949</v>
      </c>
      <c r="Z99" s="112">
        <f t="shared" si="139"/>
        <v>1226.1898127576328</v>
      </c>
      <c r="AA99" s="112">
        <f t="shared" si="139"/>
        <v>1229.7594453236866</v>
      </c>
      <c r="AB99" s="112">
        <f t="shared" si="139"/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37"/>
        <v>_JYV</v>
      </c>
      <c r="B100" s="108" t="str">
        <f t="shared" si="138"/>
        <v>Jyväskylä</v>
      </c>
      <c r="C100" s="59" t="s">
        <v>305</v>
      </c>
      <c r="D100" s="138"/>
      <c r="J100" s="112">
        <f>J99/J98/1000</f>
        <v>7.9341703442272875</v>
      </c>
      <c r="K100" s="112">
        <f t="shared" ref="K100" si="140">K99/K98/1000</f>
        <v>8.1393482859206774</v>
      </c>
      <c r="L100" s="112">
        <f t="shared" ref="L100" si="141">L99/L98/1000</f>
        <v>8.496224543450495</v>
      </c>
      <c r="M100" s="112">
        <f t="shared" ref="M100" si="142">M99/M98/1000</f>
        <v>8.7562187818900412</v>
      </c>
      <c r="N100" s="112">
        <f t="shared" ref="N100" si="143">N99/N98/1000</f>
        <v>8.8190606689397466</v>
      </c>
      <c r="O100" s="112">
        <f t="shared" ref="O100" si="144">O99/O98/1000</f>
        <v>8.2840037302003822</v>
      </c>
      <c r="P100" s="112">
        <f t="shared" ref="P100" si="145">P99/P98/1000</f>
        <v>8.66937511801288</v>
      </c>
      <c r="Q100" s="112">
        <f t="shared" ref="Q100" si="146">Q99/Q98/1000</f>
        <v>8.3521646813964505</v>
      </c>
      <c r="R100" s="112">
        <f t="shared" ref="R100" si="147">R99/R98/1000</f>
        <v>8.8311305117332761</v>
      </c>
      <c r="S100" s="112">
        <f t="shared" ref="S100" si="148">S99/S98/1000</f>
        <v>8.4677584975167619</v>
      </c>
      <c r="T100" s="112">
        <f t="shared" ref="T100" si="149">T99/T98/1000</f>
        <v>9.0671334963745487</v>
      </c>
      <c r="U100" s="112">
        <f t="shared" ref="U100" si="150">U99/U98/1000</f>
        <v>8.6105730732358374</v>
      </c>
      <c r="V100" s="112">
        <f t="shared" ref="V100" si="151">V99/V98/1000</f>
        <v>8.6013527343053156</v>
      </c>
      <c r="W100" s="112">
        <f t="shared" ref="W100" si="152">W99/W98/1000</f>
        <v>8.6578195308064494</v>
      </c>
      <c r="X100" s="112">
        <f t="shared" ref="X100" si="153">X99/X98/1000</f>
        <v>8.6706681490458664</v>
      </c>
      <c r="Y100" s="112">
        <f t="shared" ref="Y100" si="154">Y99/Y98/1000</f>
        <v>8.7459618375630672</v>
      </c>
      <c r="Z100" s="112">
        <f t="shared" ref="Z100" si="155">Z99/Z98/1000</f>
        <v>8.4873285164538217</v>
      </c>
      <c r="AA100" s="112">
        <f t="shared" ref="AA100" si="156">AA99/AA98/1000</f>
        <v>8.4295341279461962</v>
      </c>
      <c r="AB100" s="112">
        <f t="shared" ref="AB100" si="157">AB99/AB98/1000</f>
        <v>8.2637846962466099</v>
      </c>
      <c r="AD100" s="144" cm="1">
        <f t="array" ref="AD100">(TREND($O100:$AB100,$O$47:$AB$47,AD$47) - TREND($O100:$AB100,$O$47:$AB$47,AB$47)) + AVERAGE($Y100:$AB100)</f>
        <v>8.4706482571291399</v>
      </c>
      <c r="AE100" s="145" cm="1">
        <f t="array" ref="AE100">(TREND($O100:$AB100,$O$47:$AB$47,AE$47) - TREND($O100:$AB100,$O$47:$AB$47,AD$47))/2 +AD100</f>
        <v>8.4568932103500352</v>
      </c>
      <c r="AF100" s="145" cm="1">
        <f t="array" ref="AF100">(TREND($O100:$AB100,$O$47:$AB$47,AF$47) - TREND($O100:$AB100,$O$47:$AB$47,AE$47))/2 +AE100</f>
        <v>8.4431381635709322</v>
      </c>
      <c r="AG100" s="145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304</v>
      </c>
      <c r="B103" s="108" t="s">
        <v>294</v>
      </c>
      <c r="C103" s="109" t="s">
        <v>275</v>
      </c>
      <c r="D103" s="110" t="s">
        <v>270</v>
      </c>
      <c r="J103" s="116">
        <f t="shared" ref="J103:AB103" si="158">SUMIFS(J$115:J$129,$B$115:$B$129,$B103)</f>
        <v>14959.8</v>
      </c>
      <c r="K103" s="116">
        <f t="shared" si="158"/>
        <v>15684.300000000003</v>
      </c>
      <c r="L103" s="116">
        <f t="shared" si="158"/>
        <v>15899.599999999999</v>
      </c>
      <c r="M103" s="116">
        <f t="shared" si="158"/>
        <v>16606.900000000001</v>
      </c>
      <c r="N103" s="116">
        <f t="shared" si="158"/>
        <v>16998.400000000001</v>
      </c>
      <c r="O103" s="116">
        <f t="shared" si="158"/>
        <v>19395.900000000001</v>
      </c>
      <c r="P103" s="116">
        <f t="shared" si="158"/>
        <v>17879.2</v>
      </c>
      <c r="Q103" s="116">
        <f t="shared" si="158"/>
        <v>19800.2</v>
      </c>
      <c r="R103" s="116">
        <f t="shared" si="158"/>
        <v>18236.900000000001</v>
      </c>
      <c r="S103" s="116">
        <f t="shared" si="158"/>
        <v>18190.000000000004</v>
      </c>
      <c r="T103" s="116">
        <f t="shared" si="158"/>
        <v>18041.099999999999</v>
      </c>
      <c r="U103" s="116">
        <f t="shared" si="158"/>
        <v>19722.599999999999</v>
      </c>
      <c r="V103" s="116">
        <f t="shared" si="158"/>
        <v>19620.599999999999</v>
      </c>
      <c r="W103" s="116">
        <f t="shared" si="158"/>
        <v>19649.3</v>
      </c>
      <c r="X103" s="116">
        <f t="shared" si="158"/>
        <v>19535.8</v>
      </c>
      <c r="Y103" s="116">
        <f t="shared" si="158"/>
        <v>18109.7</v>
      </c>
      <c r="Z103" s="116">
        <f t="shared" si="158"/>
        <v>20825.2</v>
      </c>
      <c r="AA103" s="116">
        <f t="shared" si="158"/>
        <v>19701.299999999996</v>
      </c>
      <c r="AB103" s="116">
        <f t="shared" si="158"/>
        <v>20221.7</v>
      </c>
      <c r="AD103" s="139">
        <f>AD105*AD107*1000 / AVERAGE($E104:$AB104)*AD104</f>
        <v>20045.262703680852</v>
      </c>
      <c r="AE103" s="139">
        <f t="shared" ref="AE103:AG103" si="159">AE105*AE107*1000 / AVERAGE($E104:$AB104)*AE104</f>
        <v>20388.968037364852</v>
      </c>
      <c r="AF103" s="139">
        <f t="shared" si="159"/>
        <v>20381.214206217508</v>
      </c>
      <c r="AG103" s="139">
        <f t="shared" si="159"/>
        <v>20244.298555893831</v>
      </c>
    </row>
    <row r="104" spans="1:37">
      <c r="A104" s="108" t="str">
        <f t="shared" ref="A104:A107" si="160">A103</f>
        <v>_ROF</v>
      </c>
      <c r="B104" s="108" t="str">
        <f t="shared" ref="B104:B107" si="161">B103</f>
        <v>Rest of Finland</v>
      </c>
      <c r="C104" s="109" t="s">
        <v>267</v>
      </c>
      <c r="E104" s="132">
        <f t="shared" ref="E104:I104" si="162">E97</f>
        <v>4248</v>
      </c>
      <c r="F104" s="132">
        <f t="shared" si="162"/>
        <v>4799.8999999999996</v>
      </c>
      <c r="G104" s="132">
        <f t="shared" si="162"/>
        <v>4830.7999999999993</v>
      </c>
      <c r="H104" s="132">
        <f t="shared" si="162"/>
        <v>4784</v>
      </c>
      <c r="I104" s="132">
        <f t="shared" si="162"/>
        <v>4738.5999999999995</v>
      </c>
      <c r="J104" s="132">
        <f>J97</f>
        <v>4463</v>
      </c>
      <c r="K104" s="132">
        <f t="shared" ref="K104:AB104" si="163">K97</f>
        <v>4521</v>
      </c>
      <c r="L104" s="132">
        <f t="shared" si="163"/>
        <v>4403.8999999999996</v>
      </c>
      <c r="M104" s="132">
        <f t="shared" si="163"/>
        <v>4289</v>
      </c>
      <c r="N104" s="132">
        <f t="shared" si="163"/>
        <v>4679</v>
      </c>
      <c r="O104" s="132">
        <f t="shared" si="163"/>
        <v>5403</v>
      </c>
      <c r="P104" s="132">
        <f t="shared" si="163"/>
        <v>4356</v>
      </c>
      <c r="Q104" s="132">
        <f t="shared" si="163"/>
        <v>4936</v>
      </c>
      <c r="R104" s="132">
        <f t="shared" si="163"/>
        <v>4312</v>
      </c>
      <c r="S104" s="132">
        <f t="shared" si="163"/>
        <v>4349</v>
      </c>
      <c r="T104" s="132">
        <f t="shared" si="163"/>
        <v>3975</v>
      </c>
      <c r="U104" s="132">
        <f t="shared" si="163"/>
        <v>4540</v>
      </c>
      <c r="V104" s="132">
        <f t="shared" si="163"/>
        <v>4458</v>
      </c>
      <c r="W104" s="132">
        <f t="shared" si="163"/>
        <v>4405</v>
      </c>
      <c r="X104" s="132">
        <f t="shared" si="163"/>
        <v>4376</v>
      </c>
      <c r="Y104" s="132">
        <f t="shared" si="163"/>
        <v>3915</v>
      </c>
      <c r="Z104" s="132">
        <f t="shared" si="163"/>
        <v>4771</v>
      </c>
      <c r="AA104" s="132">
        <f t="shared" si="163"/>
        <v>4423</v>
      </c>
      <c r="AB104" s="132">
        <f t="shared" si="163"/>
        <v>4519</v>
      </c>
      <c r="AC104" s="110"/>
      <c r="AD104" s="134">
        <f t="shared" ref="AD104:AG104" si="164">AD97</f>
        <v>4351.2460000000028</v>
      </c>
      <c r="AE104" s="134">
        <f t="shared" si="164"/>
        <v>4288.0606153846202</v>
      </c>
      <c r="AF104" s="134">
        <f t="shared" si="164"/>
        <v>4224.8752307692339</v>
      </c>
      <c r="AG104" s="134">
        <f t="shared" si="164"/>
        <v>4161.6898461538512</v>
      </c>
      <c r="AK104" s="111"/>
    </row>
    <row r="105" spans="1:37">
      <c r="A105" s="108" t="str">
        <f t="shared" si="160"/>
        <v>_ROF</v>
      </c>
      <c r="B105" s="108" t="str">
        <f t="shared" si="161"/>
        <v>Rest of Finland</v>
      </c>
      <c r="C105" s="109" t="s">
        <v>268</v>
      </c>
      <c r="D105" s="109" t="s">
        <v>269</v>
      </c>
      <c r="E105" s="133">
        <f t="shared" ref="E105:AB105" si="165">E51-SUM(E56,E63,E70,E77,E84,E91,E98)</f>
        <v>3.5835939999999997</v>
      </c>
      <c r="F105" s="133">
        <f t="shared" si="165"/>
        <v>3.577534</v>
      </c>
      <c r="G105" s="133">
        <f t="shared" si="165"/>
        <v>3.5769190000000002</v>
      </c>
      <c r="H105" s="133">
        <f t="shared" si="165"/>
        <v>3.5795950000000003</v>
      </c>
      <c r="I105" s="133">
        <f t="shared" si="165"/>
        <v>3.5845829999999994</v>
      </c>
      <c r="J105" s="133">
        <f t="shared" si="165"/>
        <v>3.5893600000000001</v>
      </c>
      <c r="K105" s="133">
        <f t="shared" si="165"/>
        <v>3.5947880000000003</v>
      </c>
      <c r="L105" s="133">
        <f t="shared" si="165"/>
        <v>3.602646</v>
      </c>
      <c r="M105" s="133">
        <f t="shared" si="165"/>
        <v>3.6067420000000006</v>
      </c>
      <c r="N105" s="133">
        <f t="shared" si="165"/>
        <v>3.61381</v>
      </c>
      <c r="O105" s="133">
        <f t="shared" si="165"/>
        <v>3.6199999999999997</v>
      </c>
      <c r="P105" s="133">
        <f t="shared" si="165"/>
        <v>3.6234739999999999</v>
      </c>
      <c r="Q105" s="133">
        <f t="shared" si="165"/>
        <v>3.6258919999999999</v>
      </c>
      <c r="R105" s="133">
        <f t="shared" si="165"/>
        <v>3.6264829999999999</v>
      </c>
      <c r="S105" s="133">
        <f t="shared" si="165"/>
        <v>3.6255519999999999</v>
      </c>
      <c r="T105" s="133">
        <f t="shared" si="165"/>
        <v>3.6199969999999997</v>
      </c>
      <c r="U105" s="133">
        <f t="shared" si="165"/>
        <v>3.6109439999999999</v>
      </c>
      <c r="V105" s="133">
        <f t="shared" si="165"/>
        <v>3.5993509999999995</v>
      </c>
      <c r="W105" s="133">
        <f t="shared" si="165"/>
        <v>3.5842430000000003</v>
      </c>
      <c r="X105" s="133">
        <f t="shared" si="165"/>
        <v>3.5652739999999996</v>
      </c>
      <c r="Y105" s="133">
        <f t="shared" si="165"/>
        <v>3.5564490000000002</v>
      </c>
      <c r="Z105" s="133">
        <f t="shared" si="165"/>
        <v>3.5528379999999999</v>
      </c>
      <c r="AA105" s="133">
        <f t="shared" si="165"/>
        <v>3.5393409999999998</v>
      </c>
      <c r="AB105" s="133">
        <f t="shared" si="165"/>
        <v>3.5286519999999997</v>
      </c>
      <c r="AC105" s="112"/>
      <c r="AD105" s="137">
        <f>AD51-SUM(AD56,AD63,AD70,AD77,AD84,AD91,AD98)</f>
        <v>3.5357370571428586</v>
      </c>
      <c r="AE105" s="137">
        <f>AE51-SUM(AE56,AE63,AE70,AE77,AE84,AE91,AE98)</f>
        <v>3.5178986375000014</v>
      </c>
      <c r="AF105" s="137">
        <f>AF51-SUM(AF56,AF63,AF70,AF77,AF84,AF91,AF98)</f>
        <v>3.5060063577380962</v>
      </c>
      <c r="AG105" s="137">
        <f>AG51-SUM(AG56,AG63,AG70,AG77,AG84,AG91,AG98)</f>
        <v>3.4941140779761914</v>
      </c>
      <c r="AK105" s="111"/>
    </row>
    <row r="106" spans="1:37">
      <c r="A106" s="108" t="str">
        <f t="shared" si="160"/>
        <v>_ROF</v>
      </c>
      <c r="B106" s="108" t="str">
        <f t="shared" si="161"/>
        <v>Rest of Finland</v>
      </c>
      <c r="C106" s="59" t="s">
        <v>164</v>
      </c>
      <c r="J106" s="112">
        <f t="shared" ref="J106:AB106" si="166">J103/J104*AVERAGE($E104:$AB104)</f>
        <v>15152.984660542234</v>
      </c>
      <c r="K106" s="112">
        <f t="shared" si="166"/>
        <v>15683.027956204382</v>
      </c>
      <c r="L106" s="112">
        <f t="shared" si="166"/>
        <v>16321.047650188848</v>
      </c>
      <c r="M106" s="112">
        <f t="shared" si="166"/>
        <v>17503.778433978394</v>
      </c>
      <c r="N106" s="112">
        <f t="shared" si="166"/>
        <v>16423.067675429225</v>
      </c>
      <c r="O106" s="112">
        <f t="shared" si="166"/>
        <v>16228.34574680733</v>
      </c>
      <c r="P106" s="112">
        <f t="shared" si="166"/>
        <v>18554.93744107744</v>
      </c>
      <c r="Q106" s="112">
        <f t="shared" si="166"/>
        <v>18134.004077525664</v>
      </c>
      <c r="R106" s="112">
        <f t="shared" si="166"/>
        <v>19119.280620748301</v>
      </c>
      <c r="S106" s="112">
        <f t="shared" si="166"/>
        <v>18907.86855215759</v>
      </c>
      <c r="T106" s="112">
        <f t="shared" si="166"/>
        <v>20517.534095597483</v>
      </c>
      <c r="U106" s="112">
        <f t="shared" si="166"/>
        <v>19638.467616740087</v>
      </c>
      <c r="V106" s="112">
        <f t="shared" si="166"/>
        <v>19896.26253476895</v>
      </c>
      <c r="W106" s="112">
        <f t="shared" si="166"/>
        <v>20165.103418085509</v>
      </c>
      <c r="X106" s="112">
        <f t="shared" si="166"/>
        <v>20181.487356794638</v>
      </c>
      <c r="Y106" s="112">
        <f t="shared" si="166"/>
        <v>20911.191181779479</v>
      </c>
      <c r="Z106" s="112">
        <f t="shared" si="166"/>
        <v>19732.360782505417</v>
      </c>
      <c r="AA106" s="112">
        <f t="shared" si="166"/>
        <v>20136.186635767572</v>
      </c>
      <c r="AB106" s="112">
        <f t="shared" si="166"/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60"/>
        <v>_ROF</v>
      </c>
      <c r="B107" s="108" t="str">
        <f t="shared" si="161"/>
        <v>Rest of Finland</v>
      </c>
      <c r="C107" s="59" t="s">
        <v>305</v>
      </c>
      <c r="D107" s="138"/>
      <c r="J107" s="112">
        <f>J106/J105/1000</f>
        <v>4.2216396963643188</v>
      </c>
      <c r="K107" s="112">
        <f t="shared" ref="K107" si="167">K106/K105/1000</f>
        <v>4.3627128932789301</v>
      </c>
      <c r="L107" s="112">
        <f t="shared" ref="L107" si="168">L106/L105/1000</f>
        <v>4.5302945807578228</v>
      </c>
      <c r="M107" s="112">
        <f t="shared" ref="M107" si="169">M106/M105/1000</f>
        <v>4.8530719508016906</v>
      </c>
      <c r="N107" s="112">
        <f t="shared" ref="N107" si="170">N106/N105/1000</f>
        <v>4.5445299214483406</v>
      </c>
      <c r="O107" s="112">
        <f t="shared" ref="O107" si="171">O106/O105/1000</f>
        <v>4.4829684383445665</v>
      </c>
      <c r="P107" s="112">
        <f t="shared" ref="P107" si="172">P106/P105/1000</f>
        <v>5.1207590950224677</v>
      </c>
      <c r="Q107" s="112">
        <f t="shared" ref="Q107" si="173">Q106/Q105/1000</f>
        <v>5.0012532302466992</v>
      </c>
      <c r="R107" s="112">
        <f t="shared" ref="R107" si="174">R106/R105/1000</f>
        <v>5.2721274636468172</v>
      </c>
      <c r="S107" s="112">
        <f t="shared" ref="S107" si="175">S106/S105/1000</f>
        <v>5.2151695940804572</v>
      </c>
      <c r="T107" s="112">
        <f t="shared" ref="T107" si="176">T106/T105/1000</f>
        <v>5.6678317953295219</v>
      </c>
      <c r="U107" s="112">
        <f t="shared" ref="U107" si="177">U106/U105/1000</f>
        <v>5.4385965599965242</v>
      </c>
      <c r="V107" s="112">
        <f t="shared" ref="V107" si="178">V106/V105/1000</f>
        <v>5.5277361209754075</v>
      </c>
      <c r="W107" s="112">
        <f t="shared" ref="W107" si="179">W106/W105/1000</f>
        <v>5.626042491562516</v>
      </c>
      <c r="X107" s="112">
        <f t="shared" ref="X107" si="180">X106/X105/1000</f>
        <v>5.6605712090556404</v>
      </c>
      <c r="Y107" s="112">
        <f t="shared" ref="Y107" si="181">Y106/Y105/1000</f>
        <v>5.8797950376286794</v>
      </c>
      <c r="Z107" s="112">
        <f t="shared" ref="Z107" si="182">Z106/Z105/1000</f>
        <v>5.5539714398757889</v>
      </c>
      <c r="AA107" s="112">
        <f t="shared" ref="AA107" si="183">AA106/AA105/1000</f>
        <v>5.6892474152017485</v>
      </c>
      <c r="AB107" s="112">
        <f t="shared" ref="AB107" si="184">AB106/AB105/1000</f>
        <v>5.7327865905964179</v>
      </c>
      <c r="AD107" s="140" cm="1">
        <f t="array" ref="AD107">(TREND($J107:$AB107,$J$47:$AB$47,AD$47) - TREND($J107:$AB107,$J$47:$AB$47,AB$47)) + AVERAGE($Y107:$AB107)</f>
        <v>5.890029066363228</v>
      </c>
      <c r="AE107" s="140" cm="1">
        <f t="array" ref="AE107">(TREND($J107:$AB107,$J$47:$AB$47,AE$47) - TREND($J107:$AB107,$J$47:$AB$47,AD$47))/2 +AD107</f>
        <v>6.1101277482851959</v>
      </c>
      <c r="AF107" s="146" cm="1">
        <f t="array" ref="AF107">(TREND($J107:$AB107,$J$47:$AB$47,AF$47) - TREND($J107:$AB107,$J$47:$AB$47,AE$47))/4 +AE107</f>
        <v>6.2201770892461798</v>
      </c>
      <c r="AG107" s="143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276</v>
      </c>
    </row>
    <row r="114" spans="2:35">
      <c r="B114" s="113" t="s">
        <v>277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271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272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85">SUM(J117:J118)</f>
        <v>1838.7</v>
      </c>
      <c r="K119" s="113">
        <f t="shared" si="185"/>
        <v>1859.5</v>
      </c>
      <c r="L119" s="113">
        <f t="shared" si="185"/>
        <v>1818</v>
      </c>
      <c r="M119" s="113">
        <f t="shared" si="185"/>
        <v>1764.7</v>
      </c>
      <c r="N119" s="113">
        <f t="shared" si="185"/>
        <v>1987.2</v>
      </c>
      <c r="O119" s="113">
        <f t="shared" si="185"/>
        <v>2174.4</v>
      </c>
      <c r="P119" s="113">
        <f t="shared" si="185"/>
        <v>1868.5</v>
      </c>
      <c r="Q119" s="113">
        <f t="shared" si="185"/>
        <v>2015.5</v>
      </c>
      <c r="R119" s="113">
        <f t="shared" si="185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273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274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86">SUM(J122:J123)</f>
        <v>1460.4</v>
      </c>
      <c r="K124" s="113">
        <f t="shared" si="186"/>
        <v>1521.1</v>
      </c>
      <c r="L124" s="113">
        <f t="shared" si="186"/>
        <v>1541.2</v>
      </c>
      <c r="M124" s="113">
        <f t="shared" si="186"/>
        <v>1522.4</v>
      </c>
      <c r="N124" s="113">
        <f t="shared" si="186"/>
        <v>1673.6</v>
      </c>
      <c r="O124" s="113">
        <f t="shared" si="186"/>
        <v>1824.6</v>
      </c>
      <c r="P124" s="113">
        <f t="shared" si="186"/>
        <v>1628.2</v>
      </c>
      <c r="Q124" s="113">
        <f t="shared" si="186"/>
        <v>1779.1</v>
      </c>
      <c r="R124" s="113">
        <f t="shared" si="186"/>
        <v>1637.1</v>
      </c>
      <c r="S124" s="113">
        <f t="shared" si="186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294</v>
      </c>
      <c r="J127" s="108">
        <f>J129-SUM(J115:J116,J119:J121,J124:J125)</f>
        <v>14959.8</v>
      </c>
      <c r="K127" s="108">
        <f t="shared" ref="K127:AB127" si="187">K129-SUM(K115:K116,K119:K121,K124:K125)</f>
        <v>15684.300000000003</v>
      </c>
      <c r="L127" s="108">
        <f t="shared" si="187"/>
        <v>15899.599999999999</v>
      </c>
      <c r="M127" s="108">
        <f t="shared" si="187"/>
        <v>16606.900000000001</v>
      </c>
      <c r="N127" s="108">
        <f t="shared" si="187"/>
        <v>16998.400000000001</v>
      </c>
      <c r="O127" s="108">
        <f t="shared" si="187"/>
        <v>19395.900000000001</v>
      </c>
      <c r="P127" s="108">
        <f t="shared" si="187"/>
        <v>17879.2</v>
      </c>
      <c r="Q127" s="108">
        <f t="shared" si="187"/>
        <v>19800.2</v>
      </c>
      <c r="R127" s="108">
        <f t="shared" si="187"/>
        <v>18236.900000000001</v>
      </c>
      <c r="S127" s="108">
        <f t="shared" si="187"/>
        <v>18190.000000000004</v>
      </c>
      <c r="T127" s="108">
        <f t="shared" si="187"/>
        <v>18041.099999999999</v>
      </c>
      <c r="U127" s="108">
        <f t="shared" si="187"/>
        <v>19722.599999999999</v>
      </c>
      <c r="V127" s="108">
        <f t="shared" si="187"/>
        <v>19620.599999999999</v>
      </c>
      <c r="W127" s="108">
        <f t="shared" si="187"/>
        <v>19649.3</v>
      </c>
      <c r="X127" s="108">
        <f t="shared" si="187"/>
        <v>19535.8</v>
      </c>
      <c r="Y127" s="108">
        <f t="shared" si="187"/>
        <v>18109.7</v>
      </c>
      <c r="Z127" s="108">
        <f t="shared" si="187"/>
        <v>20825.2</v>
      </c>
      <c r="AA127" s="108">
        <f t="shared" si="187"/>
        <v>19701.299999999996</v>
      </c>
      <c r="AB127" s="108">
        <f t="shared" si="187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88">F150</f>
        <v>30909</v>
      </c>
      <c r="G129" s="122">
        <f t="shared" si="188"/>
        <v>31941</v>
      </c>
      <c r="H129" s="122">
        <f t="shared" si="188"/>
        <v>33457</v>
      </c>
      <c r="I129" s="122">
        <f t="shared" si="188"/>
        <v>32855</v>
      </c>
      <c r="J129" s="122">
        <f t="shared" si="188"/>
        <v>32242</v>
      </c>
      <c r="K129" s="122">
        <f t="shared" si="188"/>
        <v>33338</v>
      </c>
      <c r="L129" s="122">
        <f t="shared" si="188"/>
        <v>33150</v>
      </c>
      <c r="M129" s="122">
        <f t="shared" si="188"/>
        <v>33399</v>
      </c>
      <c r="N129" s="122">
        <f t="shared" si="188"/>
        <v>35481</v>
      </c>
      <c r="O129" s="122">
        <f t="shared" si="188"/>
        <v>39472</v>
      </c>
      <c r="P129" s="122">
        <f t="shared" si="188"/>
        <v>35467</v>
      </c>
      <c r="Q129" s="122">
        <f t="shared" si="188"/>
        <v>38805</v>
      </c>
      <c r="R129" s="122">
        <f t="shared" si="188"/>
        <v>36469</v>
      </c>
      <c r="S129" s="122">
        <f t="shared" si="188"/>
        <v>36211</v>
      </c>
      <c r="T129" s="122">
        <f t="shared" si="188"/>
        <v>35062</v>
      </c>
      <c r="U129" s="122">
        <f t="shared" si="188"/>
        <v>38525</v>
      </c>
      <c r="V129" s="122">
        <f t="shared" si="188"/>
        <v>38301</v>
      </c>
      <c r="W129" s="122">
        <f t="shared" si="188"/>
        <v>38509</v>
      </c>
      <c r="X129" s="122">
        <f t="shared" si="188"/>
        <v>38141</v>
      </c>
      <c r="Y129" s="122">
        <f t="shared" si="188"/>
        <v>35092</v>
      </c>
      <c r="Z129" s="122">
        <f t="shared" si="188"/>
        <v>40799</v>
      </c>
      <c r="AA129" s="122">
        <f t="shared" si="188"/>
        <v>38275</v>
      </c>
      <c r="AB129" s="122">
        <f t="shared" si="188"/>
        <v>38481</v>
      </c>
    </row>
    <row r="133" spans="2:28">
      <c r="B133" s="108" t="s">
        <v>293</v>
      </c>
    </row>
    <row r="135" spans="2:28" ht="16.5" thickBot="1">
      <c r="B135" s="159" t="s">
        <v>278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279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280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281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282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283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284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285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286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287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288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289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290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291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292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sheetPr>
    <tabColor theme="3" tint="0.89999084444715716"/>
  </sheetPr>
  <dimension ref="A1:AQ86"/>
  <sheetViews>
    <sheetView workbookViewId="0">
      <selection activeCell="C5" sqref="C5:C16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167</v>
      </c>
      <c r="C5" s="70" t="s">
        <v>352</v>
      </c>
      <c r="D5" s="70"/>
      <c r="E5" s="70" t="s">
        <v>179</v>
      </c>
      <c r="F5" s="71">
        <v>2025</v>
      </c>
      <c r="G5" s="154">
        <f>SUMIFS($M$6:$M$8,$L$6:$L$8,$B5) * SUMIFS($M$11:$P$11,$M$10:$P$10,$F5) / 1000</f>
        <v>6.1755444400323931</v>
      </c>
      <c r="H5" s="80">
        <f>SUMIFS(waterHeatingShare!$S$97:$S$137, waterHeatingShare!$A$97:$A$137, $B$2)</f>
        <v>0.16390100603672247</v>
      </c>
      <c r="L5" s="46" t="s">
        <v>180</v>
      </c>
      <c r="M5" s="46" t="s">
        <v>170</v>
      </c>
    </row>
    <row r="6" spans="2:16">
      <c r="B6" s="74" t="s">
        <v>168</v>
      </c>
      <c r="C6" s="75" t="s">
        <v>352</v>
      </c>
      <c r="D6" s="75"/>
      <c r="E6" s="75" t="s">
        <v>179</v>
      </c>
      <c r="F6" s="76">
        <v>2025</v>
      </c>
      <c r="G6" s="155">
        <f t="shared" ref="G6:G16" si="0">SUMIFS($M$6:$M$8,$L$6:$L$8,$B6) * SUMIFS($M$11:$P$11,$M$10:$P$10,$F6) / 1000</f>
        <v>0.89002027164070296</v>
      </c>
      <c r="H6" s="78">
        <f>H5</f>
        <v>0.16390100603672247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352</v>
      </c>
      <c r="D7" s="70"/>
      <c r="E7" s="70" t="s">
        <v>179</v>
      </c>
      <c r="F7" s="71">
        <v>2025</v>
      </c>
      <c r="G7" s="154">
        <f t="shared" si="0"/>
        <v>0.9393560694777916</v>
      </c>
      <c r="H7" s="73">
        <f t="shared" ref="H7:H16" si="1">H6</f>
        <v>0.16390100603672247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352</v>
      </c>
      <c r="D8" s="75"/>
      <c r="E8" s="75" t="s">
        <v>179</v>
      </c>
      <c r="F8" s="76">
        <v>2030</v>
      </c>
      <c r="G8" s="155">
        <f t="shared" si="0"/>
        <v>6.515268558924121</v>
      </c>
      <c r="H8" s="78">
        <f t="shared" si="1"/>
        <v>0.16390100603672247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352</v>
      </c>
      <c r="D9" s="70"/>
      <c r="E9" s="70" t="s">
        <v>179</v>
      </c>
      <c r="F9" s="71">
        <v>2030</v>
      </c>
      <c r="G9" s="154">
        <f t="shared" si="0"/>
        <v>0.93898135604629551</v>
      </c>
      <c r="H9" s="73">
        <f t="shared" si="1"/>
        <v>0.16390100603672247</v>
      </c>
    </row>
    <row r="10" spans="2:16">
      <c r="B10" s="75" t="s">
        <v>169</v>
      </c>
      <c r="C10" s="75" t="s">
        <v>352</v>
      </c>
      <c r="D10" s="75"/>
      <c r="E10" s="75" t="s">
        <v>179</v>
      </c>
      <c r="F10" s="76">
        <v>2030</v>
      </c>
      <c r="G10" s="155">
        <f t="shared" si="0"/>
        <v>0.99103117539400232</v>
      </c>
      <c r="H10" s="78">
        <f t="shared" si="1"/>
        <v>0.16390100603672247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352</v>
      </c>
      <c r="D11" s="70"/>
      <c r="E11" s="70" t="s">
        <v>179</v>
      </c>
      <c r="F11" s="71">
        <v>2035</v>
      </c>
      <c r="G11" s="154">
        <f t="shared" si="0"/>
        <v>6.6925556853387214</v>
      </c>
      <c r="H11" s="73">
        <f t="shared" si="1"/>
        <v>0.16390100603672247</v>
      </c>
      <c r="L11" s="81" t="s">
        <v>181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352</v>
      </c>
      <c r="D12" s="75"/>
      <c r="E12" s="75" t="s">
        <v>179</v>
      </c>
      <c r="F12" s="76">
        <v>2035</v>
      </c>
      <c r="G12" s="155">
        <f t="shared" si="0"/>
        <v>0.96453199987084148</v>
      </c>
      <c r="H12" s="78">
        <f t="shared" si="1"/>
        <v>0.16390100603672247</v>
      </c>
    </row>
    <row r="13" spans="2:16">
      <c r="B13" s="70" t="s">
        <v>169</v>
      </c>
      <c r="C13" s="70" t="s">
        <v>352</v>
      </c>
      <c r="D13" s="70"/>
      <c r="E13" s="70" t="s">
        <v>179</v>
      </c>
      <c r="F13" s="71">
        <v>2035</v>
      </c>
      <c r="G13" s="154">
        <f t="shared" si="0"/>
        <v>1.0179981480803744</v>
      </c>
      <c r="H13" s="73">
        <f t="shared" si="1"/>
        <v>0.16390100603672247</v>
      </c>
    </row>
    <row r="14" spans="2:16">
      <c r="B14" s="75" t="s">
        <v>167</v>
      </c>
      <c r="C14" s="75" t="s">
        <v>352</v>
      </c>
      <c r="D14" s="75"/>
      <c r="E14" s="75" t="s">
        <v>179</v>
      </c>
      <c r="F14" s="76">
        <v>2040</v>
      </c>
      <c r="G14" s="155">
        <f t="shared" si="0"/>
        <v>6.7831224158920334</v>
      </c>
      <c r="H14" s="78">
        <f t="shared" si="1"/>
        <v>0.16390100603672247</v>
      </c>
    </row>
    <row r="15" spans="2:16">
      <c r="B15" s="70" t="s">
        <v>168</v>
      </c>
      <c r="C15" s="70" t="s">
        <v>352</v>
      </c>
      <c r="D15" s="70"/>
      <c r="E15" s="70" t="s">
        <v>179</v>
      </c>
      <c r="F15" s="71">
        <v>2040</v>
      </c>
      <c r="G15" s="154">
        <f t="shared" si="0"/>
        <v>0.97758448891231708</v>
      </c>
      <c r="H15" s="73">
        <f t="shared" si="1"/>
        <v>0.16390100603672247</v>
      </c>
      <c r="M15" s="46" t="s">
        <v>185</v>
      </c>
    </row>
    <row r="16" spans="2:16">
      <c r="B16" s="75" t="s">
        <v>169</v>
      </c>
      <c r="C16" s="75" t="s">
        <v>352</v>
      </c>
      <c r="D16" s="75"/>
      <c r="E16" s="75" t="s">
        <v>179</v>
      </c>
      <c r="F16" s="76">
        <v>2040</v>
      </c>
      <c r="G16" s="155">
        <f t="shared" si="0"/>
        <v>1.0317741655415276</v>
      </c>
      <c r="H16" s="78">
        <f t="shared" si="1"/>
        <v>0.16390100603672247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182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183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184</v>
      </c>
      <c r="Y72" s="52">
        <v>2022</v>
      </c>
      <c r="Z72" s="52">
        <v>2023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62">
        <v>7070.8</v>
      </c>
      <c r="Z73" s="62">
        <v>7852.8</v>
      </c>
    </row>
    <row r="74" spans="1:31">
      <c r="Y74" s="62">
        <v>3036.6</v>
      </c>
      <c r="Z74" s="62">
        <v>3079.1</v>
      </c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62">
        <v>85</v>
      </c>
      <c r="Z75" s="62">
        <v>94.8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76</v>
      </c>
      <c r="Z76" s="62">
        <v>49.9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1965</v>
      </c>
      <c r="Z77" s="62">
        <v>2290.1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262.2</v>
      </c>
      <c r="Z78" s="62">
        <v>244.5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509.2</v>
      </c>
      <c r="Z79" s="62">
        <v>821.9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669.8</v>
      </c>
      <c r="Z80" s="62">
        <v>737.6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158.69999999999999</v>
      </c>
      <c r="Z81" s="62">
        <v>234.4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42.3</v>
      </c>
      <c r="Z82" s="62">
        <v>27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266.10000000000002</v>
      </c>
      <c r="Z83" s="62">
        <v>273.3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sheetPr>
    <tabColor theme="3" tint="0.89999084444715716"/>
  </sheetPr>
  <dimension ref="B1:R110"/>
  <sheetViews>
    <sheetView workbookViewId="0">
      <selection activeCell="C5" sqref="C5:C20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189</v>
      </c>
      <c r="C5" s="70" t="s">
        <v>352</v>
      </c>
      <c r="D5" s="70"/>
      <c r="E5" s="70" t="s">
        <v>179</v>
      </c>
      <c r="F5" s="71">
        <v>2025</v>
      </c>
      <c r="G5" s="154">
        <f>SUMIFS($M$8:$M$11,$L$8:$L$11,$B5) * SUMIFS($M$15:$P$15,$M$14:$P$14,$F5) / 1000</f>
        <v>1.3794215983109406</v>
      </c>
      <c r="H5" s="80">
        <f>SUMIFS(waterHeatingShare!$S$97:$S$137, waterHeatingShare!$A$97:$A$137, $B$2)</f>
        <v>0.20394175603147682</v>
      </c>
      <c r="L5" s="46"/>
      <c r="M5" s="46"/>
    </row>
    <row r="6" spans="2:16">
      <c r="B6" s="74" t="s">
        <v>194</v>
      </c>
      <c r="C6" s="75" t="s">
        <v>352</v>
      </c>
      <c r="D6" s="75"/>
      <c r="E6" s="75" t="s">
        <v>179</v>
      </c>
      <c r="F6" s="76">
        <v>2025</v>
      </c>
      <c r="G6" s="155">
        <f t="shared" ref="G6:G20" si="0">SUMIFS($M$8:$M$11,$L$8:$L$11,$B6) * SUMIFS($M$15:$P$15,$M$14:$P$14,$F6) / 1000</f>
        <v>5.2416206699348376</v>
      </c>
      <c r="H6" s="78">
        <f>H5</f>
        <v>0.20394175603147682</v>
      </c>
    </row>
    <row r="7" spans="2:16">
      <c r="B7" s="69" t="s">
        <v>207</v>
      </c>
      <c r="C7" s="70" t="s">
        <v>352</v>
      </c>
      <c r="D7" s="70"/>
      <c r="E7" s="70" t="s">
        <v>179</v>
      </c>
      <c r="F7" s="71">
        <v>2025</v>
      </c>
      <c r="G7" s="154">
        <f t="shared" si="0"/>
        <v>40.799928201518647</v>
      </c>
      <c r="H7" s="73">
        <f t="shared" ref="H7:H20" si="1">H6</f>
        <v>0.20394175603147682</v>
      </c>
      <c r="M7" s="46">
        <v>2025</v>
      </c>
      <c r="N7" s="46">
        <v>2030</v>
      </c>
    </row>
    <row r="8" spans="2:16">
      <c r="B8" s="74" t="s">
        <v>212</v>
      </c>
      <c r="C8" s="75" t="s">
        <v>352</v>
      </c>
      <c r="D8" s="75"/>
      <c r="E8" s="75" t="s">
        <v>179</v>
      </c>
      <c r="F8" s="76">
        <v>2025</v>
      </c>
      <c r="G8" s="155">
        <f t="shared" si="0"/>
        <v>11.996147797261674</v>
      </c>
      <c r="H8" s="78">
        <f t="shared" si="1"/>
        <v>0.20394175603147682</v>
      </c>
      <c r="L8" s="46" t="s">
        <v>189</v>
      </c>
      <c r="M8">
        <f>C61</f>
        <v>2.3215895326860025E-2</v>
      </c>
      <c r="N8">
        <f>D61</f>
        <v>2.2832013573900828E-2</v>
      </c>
    </row>
    <row r="9" spans="2:16">
      <c r="B9" s="70" t="s">
        <v>189</v>
      </c>
      <c r="C9" s="70" t="s">
        <v>352</v>
      </c>
      <c r="D9" s="70"/>
      <c r="E9" s="70" t="s">
        <v>179</v>
      </c>
      <c r="F9" s="71">
        <f>F5+5</f>
        <v>2030</v>
      </c>
      <c r="G9" s="154">
        <f t="shared" si="0"/>
        <v>1.3820781398103292</v>
      </c>
      <c r="H9" s="73">
        <f t="shared" si="1"/>
        <v>0.20394175603147682</v>
      </c>
      <c r="L9" s="46" t="s">
        <v>194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194</v>
      </c>
      <c r="C10" s="75" t="s">
        <v>352</v>
      </c>
      <c r="D10" s="75"/>
      <c r="E10" s="75" t="s">
        <v>179</v>
      </c>
      <c r="F10" s="76">
        <f t="shared" ref="F10:F20" si="3">F6+5</f>
        <v>2030</v>
      </c>
      <c r="G10" s="155">
        <f t="shared" si="0"/>
        <v>5.251715178278614</v>
      </c>
      <c r="H10" s="78">
        <f t="shared" si="1"/>
        <v>0.20394175603147682</v>
      </c>
      <c r="L10" s="46" t="s">
        <v>207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207</v>
      </c>
      <c r="C11" s="70" t="s">
        <v>352</v>
      </c>
      <c r="D11" s="70"/>
      <c r="E11" s="70" t="s">
        <v>179</v>
      </c>
      <c r="F11" s="71">
        <f t="shared" si="3"/>
        <v>2030</v>
      </c>
      <c r="G11" s="154">
        <f t="shared" si="0"/>
        <v>40.878502223102863</v>
      </c>
      <c r="H11" s="73">
        <f t="shared" si="1"/>
        <v>0.20394175603147682</v>
      </c>
      <c r="L11" s="46" t="s">
        <v>212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212</v>
      </c>
      <c r="C12" s="75" t="s">
        <v>352</v>
      </c>
      <c r="D12" s="75"/>
      <c r="E12" s="75" t="s">
        <v>179</v>
      </c>
      <c r="F12" s="76">
        <f t="shared" si="3"/>
        <v>2030</v>
      </c>
      <c r="G12" s="155">
        <f t="shared" si="0"/>
        <v>12.019250425562729</v>
      </c>
      <c r="H12" s="78">
        <f t="shared" si="1"/>
        <v>0.20394175603147682</v>
      </c>
    </row>
    <row r="13" spans="2:16">
      <c r="B13" s="70" t="s">
        <v>189</v>
      </c>
      <c r="C13" s="70" t="s">
        <v>352</v>
      </c>
      <c r="D13" s="70"/>
      <c r="E13" s="70" t="s">
        <v>179</v>
      </c>
      <c r="F13" s="71">
        <f t="shared" si="3"/>
        <v>2035</v>
      </c>
      <c r="G13" s="154">
        <f t="shared" si="0"/>
        <v>1.3739353961241505</v>
      </c>
      <c r="H13" s="73">
        <f t="shared" si="1"/>
        <v>0.20394175603147682</v>
      </c>
    </row>
    <row r="14" spans="2:16">
      <c r="B14" s="75" t="s">
        <v>194</v>
      </c>
      <c r="C14" s="75" t="s">
        <v>352</v>
      </c>
      <c r="D14" s="75"/>
      <c r="E14" s="75" t="s">
        <v>179</v>
      </c>
      <c r="F14" s="76">
        <f t="shared" si="3"/>
        <v>2035</v>
      </c>
      <c r="G14" s="155">
        <f t="shared" si="0"/>
        <v>5.2207738230992273</v>
      </c>
      <c r="H14" s="78">
        <f t="shared" si="1"/>
        <v>0.20394175603147682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207</v>
      </c>
      <c r="C15" s="70" t="s">
        <v>352</v>
      </c>
      <c r="D15" s="70"/>
      <c r="E15" s="70" t="s">
        <v>179</v>
      </c>
      <c r="F15" s="71">
        <f t="shared" si="3"/>
        <v>2035</v>
      </c>
      <c r="G15" s="154">
        <f t="shared" si="0"/>
        <v>40.637659714789038</v>
      </c>
      <c r="H15" s="73">
        <f t="shared" si="1"/>
        <v>0.20394175603147682</v>
      </c>
      <c r="L15" s="98" t="s">
        <v>238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212</v>
      </c>
      <c r="C16" s="75" t="s">
        <v>352</v>
      </c>
      <c r="D16" s="75"/>
      <c r="E16" s="75" t="s">
        <v>179</v>
      </c>
      <c r="F16" s="76">
        <f t="shared" si="3"/>
        <v>2035</v>
      </c>
      <c r="G16" s="155">
        <f t="shared" si="0"/>
        <v>11.94843700865362</v>
      </c>
      <c r="H16" s="78">
        <f t="shared" si="1"/>
        <v>0.20394175603147682</v>
      </c>
    </row>
    <row r="17" spans="2:18">
      <c r="B17" s="70" t="s">
        <v>189</v>
      </c>
      <c r="C17" s="70" t="s">
        <v>352</v>
      </c>
      <c r="D17" s="70"/>
      <c r="E17" s="70" t="s">
        <v>179</v>
      </c>
      <c r="F17" s="71">
        <f t="shared" si="3"/>
        <v>2040</v>
      </c>
      <c r="G17" s="154">
        <f t="shared" si="0"/>
        <v>1.3652703361395782</v>
      </c>
      <c r="H17" s="73">
        <f t="shared" si="1"/>
        <v>0.20394175603147682</v>
      </c>
    </row>
    <row r="18" spans="2:18">
      <c r="B18" s="75" t="s">
        <v>194</v>
      </c>
      <c r="C18" s="75" t="s">
        <v>352</v>
      </c>
      <c r="D18" s="75"/>
      <c r="E18" s="75" t="s">
        <v>179</v>
      </c>
      <c r="F18" s="76">
        <f t="shared" si="3"/>
        <v>2040</v>
      </c>
      <c r="G18" s="155">
        <f t="shared" si="0"/>
        <v>5.1878477346742136</v>
      </c>
      <c r="H18" s="78">
        <f t="shared" si="1"/>
        <v>0.20394175603147682</v>
      </c>
    </row>
    <row r="19" spans="2:18">
      <c r="B19" s="70" t="s">
        <v>207</v>
      </c>
      <c r="C19" s="70" t="s">
        <v>352</v>
      </c>
      <c r="D19" s="70"/>
      <c r="E19" s="70" t="s">
        <v>179</v>
      </c>
      <c r="F19" s="71">
        <f t="shared" si="3"/>
        <v>2040</v>
      </c>
      <c r="G19" s="154">
        <f t="shared" si="0"/>
        <v>40.381368363642082</v>
      </c>
      <c r="H19" s="73">
        <f t="shared" si="1"/>
        <v>0.20394175603147682</v>
      </c>
    </row>
    <row r="20" spans="2:18">
      <c r="B20" s="75" t="s">
        <v>212</v>
      </c>
      <c r="C20" s="75" t="s">
        <v>352</v>
      </c>
      <c r="D20" s="75"/>
      <c r="E20" s="75" t="s">
        <v>179</v>
      </c>
      <c r="F20" s="76">
        <f t="shared" si="3"/>
        <v>2040</v>
      </c>
      <c r="G20" s="155">
        <f t="shared" si="0"/>
        <v>11.873081265076495</v>
      </c>
      <c r="H20" s="78">
        <f t="shared" si="1"/>
        <v>0.20394175603147682</v>
      </c>
    </row>
    <row r="28" spans="2:18">
      <c r="B28" t="s">
        <v>213</v>
      </c>
    </row>
    <row r="30" spans="2:18">
      <c r="B30" t="s">
        <v>186</v>
      </c>
    </row>
    <row r="31" spans="2:18">
      <c r="B31" t="s">
        <v>187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188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189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190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191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192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193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194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195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196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197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198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199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200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201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202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203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204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205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206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207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208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209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210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211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212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189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194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207</v>
      </c>
      <c r="C63">
        <f>Q51/$Q$57</f>
        <v>0.68666958936244515</v>
      </c>
      <c r="D63">
        <f>R51/$Q$57</f>
        <v>0.70486578857400617</v>
      </c>
    </row>
    <row r="64" spans="2:18">
      <c r="B64" s="46" t="s">
        <v>212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233</v>
      </c>
    </row>
    <row r="70" spans="2:11">
      <c r="B70" t="s">
        <v>229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215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216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217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218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219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220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221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222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223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224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225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226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227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228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231</v>
      </c>
    </row>
    <row r="98" spans="2:17">
      <c r="B98" t="s">
        <v>232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214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230</v>
      </c>
      <c r="C106">
        <f>C102+C80</f>
        <v>55586</v>
      </c>
      <c r="D106">
        <f t="shared" ref="D106:K106" si="4">D102+D80</f>
        <v>58348</v>
      </c>
      <c r="E106">
        <f t="shared" si="4"/>
        <v>57844</v>
      </c>
      <c r="F106">
        <f t="shared" si="4"/>
        <v>58051</v>
      </c>
      <c r="G106">
        <f t="shared" si="4"/>
        <v>57872</v>
      </c>
      <c r="H106">
        <f t="shared" si="4"/>
        <v>53908</v>
      </c>
      <c r="I106">
        <f t="shared" si="4"/>
        <v>61584</v>
      </c>
      <c r="J106">
        <f t="shared" si="4"/>
        <v>57819</v>
      </c>
      <c r="K106">
        <f t="shared" si="4"/>
        <v>59883</v>
      </c>
      <c r="N106" s="142">
        <f>N108*N110* N107 / AVERAGE($C$107:$K$107)</f>
        <v>59417.118267026097</v>
      </c>
      <c r="O106" s="142">
        <f>O108*O110* O107 / AVERAGE($C$107:$K$107)</f>
        <v>59531.545966754529</v>
      </c>
      <c r="P106" s="142">
        <f>P108*P110* P107 / AVERAGE($C$107:$K$107)</f>
        <v>59180.805942666033</v>
      </c>
      <c r="Q106" s="142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234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 t="shared" ref="C109:K109" si="5">C106/C107*AVERAGE($C$107:$K$107)</f>
        <v>57365.881675012286</v>
      </c>
      <c r="D109" s="64">
        <f t="shared" si="5"/>
        <v>57650.392862504013</v>
      </c>
      <c r="E109" s="64">
        <f t="shared" si="5"/>
        <v>56174.531240182048</v>
      </c>
      <c r="F109" s="64">
        <f t="shared" si="5"/>
        <v>57023.92499627982</v>
      </c>
      <c r="G109" s="64">
        <f t="shared" si="5"/>
        <v>56877.073388185607</v>
      </c>
      <c r="H109" s="64">
        <f t="shared" si="5"/>
        <v>59065.809850379788</v>
      </c>
      <c r="I109" s="64">
        <f t="shared" si="5"/>
        <v>59572.719301787118</v>
      </c>
      <c r="J109" s="64">
        <f t="shared" si="5"/>
        <v>59137.410341734052</v>
      </c>
      <c r="K109" s="64">
        <f t="shared" si="5"/>
        <v>58163.775619395456</v>
      </c>
    </row>
    <row r="110" spans="2:17">
      <c r="B110" s="59" t="s">
        <v>237</v>
      </c>
      <c r="C110">
        <f t="shared" ref="C110:K110" si="6">C109/(C108)</f>
        <v>5.8541476480814102E-3</v>
      </c>
      <c r="D110">
        <f t="shared" si="6"/>
        <v>5.8097247844298436E-3</v>
      </c>
      <c r="E110">
        <f t="shared" si="6"/>
        <v>5.5852274785126825E-3</v>
      </c>
      <c r="F110">
        <f t="shared" si="6"/>
        <v>5.6041990857666306E-3</v>
      </c>
      <c r="G110">
        <f t="shared" si="6"/>
        <v>5.5333883316535737E-3</v>
      </c>
      <c r="H110">
        <f t="shared" si="6"/>
        <v>5.7049442929587848E-3</v>
      </c>
      <c r="I110">
        <f t="shared" si="6"/>
        <v>5.7194508715439551E-3</v>
      </c>
      <c r="J110">
        <f t="shared" si="6"/>
        <v>5.6391478069471408E-3</v>
      </c>
      <c r="K110">
        <f t="shared" si="6"/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41" cm="1">
        <f t="array" ref="O110">(TREND($C110:$K110,$C$101:$K$101,O101) - TREND($C110:$K110,$C$101:$K$101,N101))/2 + N110</f>
        <v>5.5153590322524265E-3</v>
      </c>
      <c r="P110" s="141" cm="1">
        <f t="array" ref="P110">(TREND($C110:$K110,$C$101:$K$101,P101) - TREND($C110:$K110,$C$101:$K$101,O101))/2 + O110</f>
        <v>5.4537534213214131E-3</v>
      </c>
      <c r="Q110" s="141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sheetPr>
    <tabColor theme="3" tint="0.89999084444715716"/>
  </sheetPr>
  <dimension ref="A1:AE75"/>
  <sheetViews>
    <sheetView workbookViewId="0">
      <selection activeCell="C5" sqref="C5:C12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  <c r="M4" s="46" t="s">
        <v>170</v>
      </c>
    </row>
    <row r="5" spans="2:16">
      <c r="B5" s="69" t="s">
        <v>239</v>
      </c>
      <c r="C5" s="70" t="s">
        <v>352</v>
      </c>
      <c r="D5" s="70"/>
      <c r="E5" s="70" t="s">
        <v>179</v>
      </c>
      <c r="F5" s="71">
        <v>2025</v>
      </c>
      <c r="G5" s="154" cm="1">
        <f t="array" ref="G5">SUM($M$6:$P$7*($M$5:$P$5=$F5)*($L$6:$L$7=$B5)) * SUMIFS($M$11:$P$11,$M$10:$P$10,$F5) / 1000</f>
        <v>20.030688780122464</v>
      </c>
      <c r="H5" s="80">
        <f>SUMIFS(waterHeatingShare!$S$97:$S$137, waterHeatingShare!$A$97:$A$137, $B$2)</f>
        <v>0.27663532355457499</v>
      </c>
      <c r="L5" s="46" t="s">
        <v>180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240</v>
      </c>
      <c r="C6" s="75" t="s">
        <v>352</v>
      </c>
      <c r="D6" s="75"/>
      <c r="E6" s="75" t="s">
        <v>179</v>
      </c>
      <c r="F6" s="76">
        <v>2025</v>
      </c>
      <c r="G6" s="155" cm="1">
        <f t="array" ref="G6">SUM($M$6:$P$7*($M$5:$P$5=$F6)*($L$6:$L$7=$B6)) * SUMIFS($M$11:$P$11,$M$10:$P$10,$F6) / 1000</f>
        <v>17.39903680040787</v>
      </c>
      <c r="H6" s="78">
        <f>H5</f>
        <v>0.27663532355457499</v>
      </c>
      <c r="L6" t="s">
        <v>239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239</v>
      </c>
      <c r="C7" s="70" t="s">
        <v>352</v>
      </c>
      <c r="D7" s="70"/>
      <c r="E7" s="70" t="s">
        <v>179</v>
      </c>
      <c r="F7" s="71">
        <f>F5+5</f>
        <v>2030</v>
      </c>
      <c r="G7" s="154" cm="1">
        <f t="array" ref="G7">SUM($M$6:$P$7*($M$5:$P$5=$F7)*($L$6:$L$7=$B7)) * SUMIFS($M$11:$P$11,$M$10:$P$10,$F7) / 1000</f>
        <v>19.905300634804135</v>
      </c>
      <c r="H7" s="73">
        <f t="shared" ref="H7:H12" si="1">H6</f>
        <v>0.27663532355457499</v>
      </c>
      <c r="L7" t="s">
        <v>240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240</v>
      </c>
      <c r="C8" s="75" t="s">
        <v>352</v>
      </c>
      <c r="D8" s="75"/>
      <c r="E8" s="75" t="s">
        <v>179</v>
      </c>
      <c r="F8" s="76">
        <f t="shared" ref="F8:F12" si="3">F6+5</f>
        <v>2030</v>
      </c>
      <c r="G8" s="155" cm="1">
        <f t="array" ref="G8">SUM($M$6:$P$7*($M$5:$P$5=$F8)*($L$6:$L$7=$B8)) * SUMIFS($M$11:$P$11,$M$10:$P$10,$F8) / 1000</f>
        <v>17.441946930963606</v>
      </c>
      <c r="H8" s="78">
        <f t="shared" si="1"/>
        <v>0.27663532355457499</v>
      </c>
    </row>
    <row r="9" spans="2:16">
      <c r="B9" s="70" t="s">
        <v>239</v>
      </c>
      <c r="C9" s="70" t="s">
        <v>352</v>
      </c>
      <c r="D9" s="70"/>
      <c r="E9" s="70" t="s">
        <v>179</v>
      </c>
      <c r="F9" s="71">
        <f t="shared" si="3"/>
        <v>2035</v>
      </c>
      <c r="G9" s="154" cm="1">
        <f t="array" ref="G9">SUM($M$6:$P$7*($M$5:$P$5=$F9)*($L$6:$L$7=$B9)) * SUMIFS($M$11:$P$11,$M$10:$P$10,$F9) / 1000</f>
        <v>19.664441809025575</v>
      </c>
      <c r="H9" s="73">
        <f t="shared" si="1"/>
        <v>0.27663532355457499</v>
      </c>
    </row>
    <row r="10" spans="2:16">
      <c r="B10" s="75" t="s">
        <v>240</v>
      </c>
      <c r="C10" s="75" t="s">
        <v>352</v>
      </c>
      <c r="D10" s="75"/>
      <c r="E10" s="75" t="s">
        <v>179</v>
      </c>
      <c r="F10" s="76">
        <f t="shared" si="3"/>
        <v>2035</v>
      </c>
      <c r="G10" s="155" cm="1">
        <f t="array" ref="G10">SUM($M$6:$P$7*($M$5:$P$5=$F10)*($L$6:$L$7=$B10)) * SUMIFS($M$11:$P$11,$M$10:$P$10,$F10) / 1000</f>
        <v>17.427812122454487</v>
      </c>
      <c r="H10" s="78">
        <f t="shared" si="1"/>
        <v>0.27663532355457499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239</v>
      </c>
      <c r="C11" s="70" t="s">
        <v>352</v>
      </c>
      <c r="D11" s="70"/>
      <c r="E11" s="70" t="s">
        <v>179</v>
      </c>
      <c r="F11" s="71">
        <f t="shared" si="3"/>
        <v>2040</v>
      </c>
      <c r="G11" s="154" cm="1">
        <f t="array" ref="G11">SUM($M$6:$P$7*($M$5:$P$5=$F11)*($L$6:$L$7=$B11)) * SUMIFS($M$11:$P$11,$M$10:$P$10,$F11) / 1000</f>
        <v>19.42235977152265</v>
      </c>
      <c r="H11" s="73">
        <f t="shared" si="1"/>
        <v>0.27663532355457499</v>
      </c>
      <c r="L11" s="81" t="s">
        <v>181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240</v>
      </c>
      <c r="C12" s="75" t="s">
        <v>352</v>
      </c>
      <c r="D12" s="75"/>
      <c r="E12" s="75" t="s">
        <v>179</v>
      </c>
      <c r="F12" s="76">
        <f t="shared" si="3"/>
        <v>2040</v>
      </c>
      <c r="G12" s="155" cm="1">
        <f t="array" ref="G12">SUM($M$6:$P$7*($M$5:$P$5=$F12)*($L$6:$L$7=$B12)) * SUMIFS($M$11:$P$11,$M$10:$P$10,$F12) / 1000</f>
        <v>17.400487291974336</v>
      </c>
      <c r="H12" s="78">
        <f t="shared" si="1"/>
        <v>0.27663532355457499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185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250</v>
      </c>
    </row>
    <row r="30" spans="2:23" ht="37.5" customHeight="1">
      <c r="P30" s="163" t="s">
        <v>248</v>
      </c>
      <c r="Q30" s="163"/>
      <c r="R30" s="163"/>
      <c r="S30" s="163"/>
      <c r="T30" s="163"/>
      <c r="U30" s="163"/>
      <c r="V30" s="163"/>
      <c r="W30" s="163"/>
    </row>
    <row r="31" spans="2:23" ht="19.5" thickBot="1">
      <c r="B31" s="160" t="s">
        <v>241</v>
      </c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 t="s">
        <v>249</v>
      </c>
      <c r="Q31" s="160"/>
      <c r="R31" s="160"/>
      <c r="S31" s="160"/>
      <c r="T31" s="160"/>
      <c r="U31" s="160"/>
      <c r="V31" s="160"/>
      <c r="W31" s="160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240</v>
      </c>
      <c r="B33" s="102" t="s">
        <v>242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240</v>
      </c>
      <c r="B34" s="102" t="s">
        <v>243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239</v>
      </c>
      <c r="B35" s="102" t="s">
        <v>244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239</v>
      </c>
      <c r="B36" s="102" t="s">
        <v>245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239</v>
      </c>
      <c r="B37" s="102" t="s">
        <v>246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</row>
    <row r="39" spans="1:26" ht="15.75" thickBot="1">
      <c r="B39" s="162" t="s">
        <v>247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239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240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239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240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262</v>
      </c>
    </row>
    <row r="55" spans="2:31" ht="15.75" thickBot="1">
      <c r="B55" s="103"/>
    </row>
    <row r="56" spans="2:31" ht="19.5" thickTop="1">
      <c r="B56" s="163" t="s">
        <v>251</v>
      </c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</row>
    <row r="57" spans="2:31" ht="19.5" thickBot="1">
      <c r="B57" s="160" t="s">
        <v>252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254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255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256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257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258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259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260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261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263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42">
        <f>AB73*AB75* AB72 / AVERAGE($C72:$Z72)</f>
        <v>37429.725580530336</v>
      </c>
      <c r="AC71" s="142">
        <f>AC73*AC75* AC72 / AVERAGE($C72:$Z72)</f>
        <v>37347.247565767742</v>
      </c>
      <c r="AD71" s="142">
        <f>AD73*AD75* AD72 / AVERAGE($C72:$Z72)</f>
        <v>37092.25393148006</v>
      </c>
      <c r="AE71" s="142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234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237</v>
      </c>
      <c r="C75">
        <f t="shared" ref="C75:Z75" si="15">C74/(C73)</f>
        <v>6.2972035936391798E-3</v>
      </c>
      <c r="D75">
        <f t="shared" si="15"/>
        <v>6.0325492148546444E-3</v>
      </c>
      <c r="E75">
        <f t="shared" si="15"/>
        <v>6.5113125920691576E-3</v>
      </c>
      <c r="F75">
        <f t="shared" si="15"/>
        <v>6.4034357512382451E-3</v>
      </c>
      <c r="G75">
        <f t="shared" si="15"/>
        <v>6.3865936250166915E-3</v>
      </c>
      <c r="H75">
        <f t="shared" si="15"/>
        <v>6.3699563813672342E-3</v>
      </c>
      <c r="I75">
        <f t="shared" si="15"/>
        <v>6.6716941524110132E-3</v>
      </c>
      <c r="J75">
        <f t="shared" si="15"/>
        <v>6.6577530718058145E-3</v>
      </c>
      <c r="K75">
        <f t="shared" si="15"/>
        <v>6.7329583070563324E-3</v>
      </c>
      <c r="L75">
        <f t="shared" si="15"/>
        <v>6.3993313095644412E-3</v>
      </c>
      <c r="M75">
        <f t="shared" si="15"/>
        <v>5.9699685102033734E-3</v>
      </c>
      <c r="N75">
        <f t="shared" si="15"/>
        <v>6.6495533927833595E-3</v>
      </c>
      <c r="O75">
        <f t="shared" si="15"/>
        <v>6.2709969417327803E-3</v>
      </c>
      <c r="P75">
        <f t="shared" si="15"/>
        <v>6.1967620325960827E-3</v>
      </c>
      <c r="Q75">
        <f t="shared" si="15"/>
        <v>6.6401029263424343E-3</v>
      </c>
      <c r="R75">
        <f t="shared" si="15"/>
        <v>6.4663562135867034E-3</v>
      </c>
      <c r="S75">
        <f t="shared" si="15"/>
        <v>6.6074091878031921E-3</v>
      </c>
      <c r="T75">
        <f t="shared" si="15"/>
        <v>6.6645864253022579E-3</v>
      </c>
      <c r="U75">
        <f t="shared" si="15"/>
        <v>6.7267168537172052E-3</v>
      </c>
      <c r="V75">
        <f t="shared" si="15"/>
        <v>6.569495309510013E-3</v>
      </c>
      <c r="W75">
        <f t="shared" si="15"/>
        <v>6.6430105994709446E-3</v>
      </c>
      <c r="X75">
        <f t="shared" si="15"/>
        <v>6.5323353608719159E-3</v>
      </c>
      <c r="Y75">
        <f t="shared" si="15"/>
        <v>6.4023455047763677E-3</v>
      </c>
      <c r="Z75">
        <f t="shared" si="15"/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sheetPr>
    <tabColor theme="3" tint="0.89999084444715716"/>
  </sheetPr>
  <dimension ref="B4:R28"/>
  <sheetViews>
    <sheetView tabSelected="1" workbookViewId="0">
      <selection activeCell="F19" sqref="F19"/>
    </sheetView>
  </sheetViews>
  <sheetFormatPr defaultRowHeight="15"/>
  <cols>
    <col min="7" max="7" width="12.140625" customWidth="1"/>
  </cols>
  <sheetData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  <c r="M4" s="46">
        <v>2025</v>
      </c>
      <c r="N4" s="46">
        <v>2030</v>
      </c>
      <c r="O4" s="46">
        <v>2035</v>
      </c>
      <c r="P4" s="46">
        <v>2040</v>
      </c>
    </row>
    <row r="5" spans="2:18">
      <c r="B5" s="69" t="s">
        <v>307</v>
      </c>
      <c r="C5" s="70" t="s">
        <v>352</v>
      </c>
      <c r="D5" s="70"/>
      <c r="E5" s="70" t="s">
        <v>179</v>
      </c>
      <c r="F5" s="71">
        <v>2025</v>
      </c>
      <c r="G5" s="154" cm="1">
        <f t="array" ref="G5">SUM($M$5:$P$10 * ($L$5:$L$10=$B5) * ($M$4:$P$4=$F5))/1000</f>
        <v>99.899252443847246</v>
      </c>
      <c r="H5" s="135">
        <f>SUMIFS(waterHeatingShare!$S$97:$S$137, waterHeatingShare!$A$97:$A$137, J5)</f>
        <v>0.20111362756301171</v>
      </c>
      <c r="J5" t="str">
        <f>VLOOKUP($B5,$L$5:$R$10,7,FALSE)</f>
        <v>Germany</v>
      </c>
      <c r="L5" s="46" t="s">
        <v>307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</row>
    <row r="6" spans="2:18">
      <c r="B6" s="74" t="s">
        <v>307</v>
      </c>
      <c r="C6" s="75" t="s">
        <v>352</v>
      </c>
      <c r="D6" s="75"/>
      <c r="E6" s="75" t="s">
        <v>179</v>
      </c>
      <c r="F6" s="76">
        <v>2030</v>
      </c>
      <c r="G6" s="155" cm="1">
        <f t="array" ref="G6">SUM($M$5:$P$10 * ($L$5:$L$10=$B6) * ($M$4:$P$4=$F6))/1000</f>
        <v>92.710133259800728</v>
      </c>
      <c r="H6" s="78">
        <f>SUMIFS(waterHeatingShare!$S$97:$S$137, waterHeatingShare!$A$97:$A$137, J6)</f>
        <v>0.20111362756301171</v>
      </c>
      <c r="J6" t="str">
        <f t="shared" ref="J6:J28" si="1">VLOOKUP($B6,$L$5:$R$10,7,FALSE)</f>
        <v>Germany</v>
      </c>
      <c r="L6" s="46" t="s">
        <v>308</v>
      </c>
      <c r="M6">
        <v>106034.24989443528</v>
      </c>
      <c r="N6">
        <v>101354.37969412678</v>
      </c>
      <c r="O6">
        <f t="shared" ref="O6" si="2">N6</f>
        <v>101354.37969412678</v>
      </c>
      <c r="P6">
        <f t="shared" si="0"/>
        <v>101354.37969412678</v>
      </c>
      <c r="R6" t="s">
        <v>71</v>
      </c>
    </row>
    <row r="7" spans="2:18">
      <c r="B7" s="69" t="s">
        <v>307</v>
      </c>
      <c r="C7" s="70" t="s">
        <v>352</v>
      </c>
      <c r="D7" s="70"/>
      <c r="E7" s="70" t="s">
        <v>179</v>
      </c>
      <c r="F7" s="71">
        <v>2035</v>
      </c>
      <c r="G7" s="154" cm="1">
        <f t="array" ref="G7">SUM($M$5:$P$10 * ($L$5:$L$10=$B7) * ($M$4:$P$4=$F7))/1000</f>
        <v>92.710133259800728</v>
      </c>
      <c r="H7" s="135">
        <f>SUMIFS(waterHeatingShare!$S$97:$S$137, waterHeatingShare!$A$97:$A$137, J7)</f>
        <v>0.20111362756301171</v>
      </c>
      <c r="J7" t="str">
        <f>VLOOKUP($B7,$L$5:$R$10,7,FALSE)</f>
        <v>Germany</v>
      </c>
      <c r="L7" s="46" t="s">
        <v>309</v>
      </c>
      <c r="M7">
        <v>8198.8831734358682</v>
      </c>
      <c r="N7">
        <v>8481.7338510628906</v>
      </c>
      <c r="O7">
        <f t="shared" ref="O7" si="3">N7</f>
        <v>8481.7338510628906</v>
      </c>
      <c r="P7">
        <f t="shared" si="0"/>
        <v>8481.7338510628906</v>
      </c>
      <c r="R7" t="s">
        <v>8</v>
      </c>
    </row>
    <row r="8" spans="2:18">
      <c r="B8" s="74" t="s">
        <v>307</v>
      </c>
      <c r="C8" s="75" t="s">
        <v>352</v>
      </c>
      <c r="D8" s="75"/>
      <c r="E8" s="75" t="s">
        <v>179</v>
      </c>
      <c r="F8" s="76">
        <v>2040</v>
      </c>
      <c r="G8" s="155" cm="1">
        <f t="array" ref="G8">SUM($M$5:$P$10 * ($L$5:$L$10=$B8) * ($M$4:$P$4=$F8))/1000</f>
        <v>92.710133259800728</v>
      </c>
      <c r="H8" s="78">
        <f>SUMIFS(waterHeatingShare!$S$97:$S$137, waterHeatingShare!$A$97:$A$137, J8)</f>
        <v>0.20111362756301171</v>
      </c>
      <c r="J8" t="str">
        <f t="shared" si="1"/>
        <v>Germany</v>
      </c>
      <c r="L8" s="46" t="s">
        <v>310</v>
      </c>
      <c r="M8">
        <v>7529.8520086006029</v>
      </c>
      <c r="N8">
        <v>6863.1268116937135</v>
      </c>
      <c r="O8">
        <f t="shared" ref="O8" si="4">N8</f>
        <v>6863.1268116937135</v>
      </c>
      <c r="P8">
        <f t="shared" si="0"/>
        <v>6863.1268116937135</v>
      </c>
      <c r="R8" t="s">
        <v>68</v>
      </c>
    </row>
    <row r="9" spans="2:18">
      <c r="B9" s="69" t="s">
        <v>308</v>
      </c>
      <c r="C9" s="70" t="s">
        <v>352</v>
      </c>
      <c r="D9" s="70"/>
      <c r="E9" s="70" t="s">
        <v>179</v>
      </c>
      <c r="F9" s="71">
        <v>2025</v>
      </c>
      <c r="G9" s="154" cm="1">
        <f t="array" ref="G9">SUM($M$5:$P$10 * ($L$5:$L$10=$B9) * ($M$4:$P$4=$F9))/1000</f>
        <v>106.03424989443529</v>
      </c>
      <c r="H9" s="73">
        <f>SUMIFS(waterHeatingShare!$S$97:$S$137, waterHeatingShare!$A$97:$A$137, J9)</f>
        <v>0.20141127343666548</v>
      </c>
      <c r="J9" t="str">
        <f t="shared" si="1"/>
        <v>Poland</v>
      </c>
      <c r="L9" s="46" t="s">
        <v>311</v>
      </c>
      <c r="M9">
        <v>10363.858136581519</v>
      </c>
      <c r="N9">
        <v>9971.0144775995286</v>
      </c>
      <c r="O9">
        <f t="shared" ref="O9" si="5">N9</f>
        <v>9971.0144775995286</v>
      </c>
      <c r="P9">
        <f t="shared" si="0"/>
        <v>9971.0144775995286</v>
      </c>
      <c r="R9" t="s">
        <v>5</v>
      </c>
    </row>
    <row r="10" spans="2:18">
      <c r="B10" s="74" t="s">
        <v>308</v>
      </c>
      <c r="C10" s="75" t="s">
        <v>352</v>
      </c>
      <c r="D10" s="75"/>
      <c r="E10" s="75" t="s">
        <v>179</v>
      </c>
      <c r="F10" s="76">
        <v>2030</v>
      </c>
      <c r="G10" s="155" cm="1">
        <f t="array" ref="G10">SUM($M$5:$P$10 * ($L$5:$L$10=$B10) * ($M$4:$P$4=$F10))/1000</f>
        <v>101.35437969412678</v>
      </c>
      <c r="H10" s="78">
        <f>SUMIFS(waterHeatingShare!$S$97:$S$137, waterHeatingShare!$A$97:$A$137, J10)</f>
        <v>0.20141127343666548</v>
      </c>
      <c r="J10" t="str">
        <f t="shared" si="1"/>
        <v>Poland</v>
      </c>
      <c r="L10" s="46" t="s">
        <v>306</v>
      </c>
      <c r="M10">
        <v>5305.6507823887514</v>
      </c>
      <c r="N10">
        <v>4809.5277878259076</v>
      </c>
      <c r="O10">
        <f t="shared" ref="O10" si="6">N10</f>
        <v>4809.5277878259076</v>
      </c>
      <c r="P10">
        <f t="shared" si="0"/>
        <v>4809.5277878259076</v>
      </c>
      <c r="R10" t="s">
        <v>13</v>
      </c>
    </row>
    <row r="11" spans="2:18">
      <c r="B11" s="69" t="s">
        <v>308</v>
      </c>
      <c r="C11" s="70" t="s">
        <v>352</v>
      </c>
      <c r="D11" s="70"/>
      <c r="E11" s="70" t="s">
        <v>179</v>
      </c>
      <c r="F11" s="71">
        <v>2035</v>
      </c>
      <c r="G11" s="154" cm="1">
        <f t="array" ref="G11">SUM($M$5:$P$10 * ($L$5:$L$10=$B11) * ($M$4:$P$4=$F11))/1000</f>
        <v>101.35437969412678</v>
      </c>
      <c r="H11" s="73">
        <f>SUMIFS(waterHeatingShare!$S$97:$S$137, waterHeatingShare!$A$97:$A$137, J11)</f>
        <v>0.20141127343666548</v>
      </c>
      <c r="J11" t="str">
        <f t="shared" si="1"/>
        <v>Poland</v>
      </c>
    </row>
    <row r="12" spans="2:18">
      <c r="B12" s="74" t="s">
        <v>308</v>
      </c>
      <c r="C12" s="75" t="s">
        <v>352</v>
      </c>
      <c r="D12" s="75"/>
      <c r="E12" s="75" t="s">
        <v>179</v>
      </c>
      <c r="F12" s="76">
        <v>2040</v>
      </c>
      <c r="G12" s="155" cm="1">
        <f t="array" ref="G12">SUM($M$5:$P$10 * ($L$5:$L$10=$B12) * ($M$4:$P$4=$F12))/1000</f>
        <v>101.35437969412678</v>
      </c>
      <c r="H12" s="78">
        <f>SUMIFS(waterHeatingShare!$S$97:$S$137, waterHeatingShare!$A$97:$A$137, J12)</f>
        <v>0.20141127343666548</v>
      </c>
      <c r="J12" t="str">
        <f t="shared" si="1"/>
        <v>Poland</v>
      </c>
    </row>
    <row r="13" spans="2:18">
      <c r="B13" s="70" t="s">
        <v>309</v>
      </c>
      <c r="C13" s="70" t="s">
        <v>352</v>
      </c>
      <c r="D13" s="70"/>
      <c r="E13" s="70" t="s">
        <v>179</v>
      </c>
      <c r="F13" s="71">
        <v>2025</v>
      </c>
      <c r="G13" s="154" cm="1">
        <f t="array" ref="G13">SUM($M$5:$P$10 * ($L$5:$L$10=$B13) * ($M$4:$P$4=$F13))/1000</f>
        <v>8.1988831734358687</v>
      </c>
      <c r="H13" s="73">
        <f>SUMIFS(waterHeatingShare!$S$97:$S$137, waterHeatingShare!$A$97:$A$137, J13)</f>
        <v>0.22428832337960816</v>
      </c>
      <c r="J13" t="str">
        <f t="shared" si="1"/>
        <v>Latvia</v>
      </c>
    </row>
    <row r="14" spans="2:18">
      <c r="B14" s="75" t="s">
        <v>309</v>
      </c>
      <c r="C14" s="75" t="s">
        <v>352</v>
      </c>
      <c r="D14" s="75"/>
      <c r="E14" s="75" t="s">
        <v>179</v>
      </c>
      <c r="F14" s="76">
        <v>2030</v>
      </c>
      <c r="G14" s="155" cm="1">
        <f t="array" ref="G14">SUM($M$5:$P$10 * ($L$5:$L$10=$B14) * ($M$4:$P$4=$F14))/1000</f>
        <v>8.4817338510628915</v>
      </c>
      <c r="H14" s="78">
        <f>SUMIFS(waterHeatingShare!$S$97:$S$137, waterHeatingShare!$A$97:$A$137, J14)</f>
        <v>0.22428832337960816</v>
      </c>
      <c r="J14" t="str">
        <f t="shared" si="1"/>
        <v>Latvia</v>
      </c>
    </row>
    <row r="15" spans="2:18">
      <c r="B15" s="70" t="s">
        <v>309</v>
      </c>
      <c r="C15" s="70" t="s">
        <v>352</v>
      </c>
      <c r="D15" s="70"/>
      <c r="E15" s="70" t="s">
        <v>179</v>
      </c>
      <c r="F15" s="71">
        <v>2035</v>
      </c>
      <c r="G15" s="154" cm="1">
        <f t="array" ref="G15">SUM($M$5:$P$10 * ($L$5:$L$10=$B15) * ($M$4:$P$4=$F15))/1000</f>
        <v>8.4817338510628915</v>
      </c>
      <c r="H15" s="73">
        <f>SUMIFS(waterHeatingShare!$S$97:$S$137, waterHeatingShare!$A$97:$A$137, J15)</f>
        <v>0.22428832337960816</v>
      </c>
      <c r="J15" t="str">
        <f t="shared" si="1"/>
        <v>Latvia</v>
      </c>
    </row>
    <row r="16" spans="2:18">
      <c r="B16" s="75" t="s">
        <v>309</v>
      </c>
      <c r="C16" s="75" t="s">
        <v>352</v>
      </c>
      <c r="D16" s="75"/>
      <c r="E16" s="75" t="s">
        <v>179</v>
      </c>
      <c r="F16" s="76">
        <v>2040</v>
      </c>
      <c r="G16" s="155" cm="1">
        <f t="array" ref="G16">SUM($M$5:$P$10 * ($L$5:$L$10=$B16) * ($M$4:$P$4=$F16))/1000</f>
        <v>8.4817338510628915</v>
      </c>
      <c r="H16" s="78">
        <f>SUMIFS(waterHeatingShare!$S$97:$S$137, waterHeatingShare!$A$97:$A$137, J16)</f>
        <v>0.22428832337960816</v>
      </c>
      <c r="J16" t="str">
        <f t="shared" si="1"/>
        <v>Latvia</v>
      </c>
    </row>
    <row r="17" spans="2:10">
      <c r="B17" s="70" t="s">
        <v>310</v>
      </c>
      <c r="C17" s="70" t="s">
        <v>352</v>
      </c>
      <c r="D17" s="70"/>
      <c r="E17" s="70" t="s">
        <v>179</v>
      </c>
      <c r="F17" s="71">
        <v>2025</v>
      </c>
      <c r="G17" s="154" cm="1">
        <f t="array" ref="G17">SUM($M$5:$P$10 * ($L$5:$L$10=$B17) * ($M$4:$P$4=$F17))/1000</f>
        <v>7.5298520086006029</v>
      </c>
      <c r="H17" s="73">
        <f>SUMIFS(waterHeatingShare!$S$97:$S$137, waterHeatingShare!$A$97:$A$137, J17)</f>
        <v>0.12619027630452903</v>
      </c>
      <c r="J17" t="str">
        <f t="shared" si="1"/>
        <v>Lithuania</v>
      </c>
    </row>
    <row r="18" spans="2:10">
      <c r="B18" s="75" t="s">
        <v>310</v>
      </c>
      <c r="C18" s="75" t="s">
        <v>352</v>
      </c>
      <c r="D18" s="75"/>
      <c r="E18" s="75" t="s">
        <v>179</v>
      </c>
      <c r="F18" s="76">
        <v>2030</v>
      </c>
      <c r="G18" s="155" cm="1">
        <f t="array" ref="G18">SUM($M$5:$P$10 * ($L$5:$L$10=$B18) * ($M$4:$P$4=$F18))/1000</f>
        <v>6.8631268116937134</v>
      </c>
      <c r="H18" s="78">
        <f>SUMIFS(waterHeatingShare!$S$97:$S$137, waterHeatingShare!$A$97:$A$137, J18)</f>
        <v>0.12619027630452903</v>
      </c>
      <c r="J18" t="str">
        <f t="shared" si="1"/>
        <v>Lithuania</v>
      </c>
    </row>
    <row r="19" spans="2:10">
      <c r="B19" s="70" t="s">
        <v>310</v>
      </c>
      <c r="C19" s="70" t="s">
        <v>352</v>
      </c>
      <c r="D19" s="70"/>
      <c r="E19" s="70" t="s">
        <v>179</v>
      </c>
      <c r="F19" s="71">
        <v>2035</v>
      </c>
      <c r="G19" s="154" cm="1">
        <f t="array" ref="G19">SUM($M$5:$P$10 * ($L$5:$L$10=$B19) * ($M$4:$P$4=$F19))/1000</f>
        <v>6.8631268116937134</v>
      </c>
      <c r="H19" s="73">
        <f>SUMIFS(waterHeatingShare!$S$97:$S$137, waterHeatingShare!$A$97:$A$137, J19)</f>
        <v>0.12619027630452903</v>
      </c>
      <c r="J19" t="str">
        <f t="shared" si="1"/>
        <v>Lithuania</v>
      </c>
    </row>
    <row r="20" spans="2:10">
      <c r="B20" s="75" t="s">
        <v>310</v>
      </c>
      <c r="C20" s="75" t="s">
        <v>352</v>
      </c>
      <c r="D20" s="75"/>
      <c r="E20" s="75" t="s">
        <v>179</v>
      </c>
      <c r="F20" s="76">
        <v>2040</v>
      </c>
      <c r="G20" s="155" cm="1">
        <f t="array" ref="G20">SUM($M$5:$P$10 * ($L$5:$L$10=$B20) * ($M$4:$P$4=$F20))/1000</f>
        <v>6.8631268116937134</v>
      </c>
      <c r="H20" s="78">
        <f>SUMIFS(waterHeatingShare!$S$97:$S$137, waterHeatingShare!$A$97:$A$137, J20)</f>
        <v>0.12619027630452903</v>
      </c>
      <c r="J20" t="str">
        <f t="shared" si="1"/>
        <v>Lithuania</v>
      </c>
    </row>
    <row r="21" spans="2:10">
      <c r="B21" s="70" t="s">
        <v>311</v>
      </c>
      <c r="C21" s="70" t="s">
        <v>352</v>
      </c>
      <c r="D21" s="70"/>
      <c r="E21" s="70" t="s">
        <v>179</v>
      </c>
      <c r="F21" s="71">
        <v>2025</v>
      </c>
      <c r="G21" s="154" cm="1">
        <f t="array" ref="G21">SUM($M$5:$P$10 * ($L$5:$L$10=$B21) * ($M$4:$P$4=$F21))/1000</f>
        <v>10.363858136581518</v>
      </c>
      <c r="H21" s="73">
        <f>SUMIFS(waterHeatingShare!$S$97:$S$137, waterHeatingShare!$A$97:$A$137, J21)</f>
        <v>0.17141030846095692</v>
      </c>
      <c r="J21" t="str">
        <f t="shared" si="1"/>
        <v>Austria</v>
      </c>
    </row>
    <row r="22" spans="2:10">
      <c r="B22" s="75" t="s">
        <v>311</v>
      </c>
      <c r="C22" s="75" t="s">
        <v>352</v>
      </c>
      <c r="D22" s="75"/>
      <c r="E22" s="75" t="s">
        <v>179</v>
      </c>
      <c r="F22" s="76">
        <v>2030</v>
      </c>
      <c r="G22" s="155" cm="1">
        <f t="array" ref="G22">SUM($M$5:$P$10 * ($L$5:$L$10=$B22) * ($M$4:$P$4=$F22))/1000</f>
        <v>9.9710144775995282</v>
      </c>
      <c r="H22" s="78">
        <f>SUMIFS(waterHeatingShare!$S$97:$S$137, waterHeatingShare!$A$97:$A$137, J22)</f>
        <v>0.17141030846095692</v>
      </c>
      <c r="J22" t="str">
        <f t="shared" si="1"/>
        <v>Austria</v>
      </c>
    </row>
    <row r="23" spans="2:10">
      <c r="B23" s="70" t="s">
        <v>311</v>
      </c>
      <c r="C23" s="70" t="s">
        <v>352</v>
      </c>
      <c r="D23" s="70"/>
      <c r="E23" s="70" t="s">
        <v>179</v>
      </c>
      <c r="F23" s="71">
        <v>2035</v>
      </c>
      <c r="G23" s="154" cm="1">
        <f t="array" ref="G23">SUM($M$5:$P$10 * ($L$5:$L$10=$B23) * ($M$4:$P$4=$F23))/1000</f>
        <v>9.9710144775995282</v>
      </c>
      <c r="H23" s="73">
        <f>SUMIFS(waterHeatingShare!$S$97:$S$137, waterHeatingShare!$A$97:$A$137, J23)</f>
        <v>0.17141030846095692</v>
      </c>
      <c r="J23" t="str">
        <f t="shared" si="1"/>
        <v>Austria</v>
      </c>
    </row>
    <row r="24" spans="2:10">
      <c r="B24" s="75" t="s">
        <v>311</v>
      </c>
      <c r="C24" s="75" t="s">
        <v>352</v>
      </c>
      <c r="D24" s="75"/>
      <c r="E24" s="75" t="s">
        <v>179</v>
      </c>
      <c r="F24" s="76">
        <v>2040</v>
      </c>
      <c r="G24" s="155" cm="1">
        <f t="array" ref="G24">SUM($M$5:$P$10 * ($L$5:$L$10=$B24) * ($M$4:$P$4=$F24))/1000</f>
        <v>9.9710144775995282</v>
      </c>
      <c r="H24" s="78">
        <f>SUMIFS(waterHeatingShare!$S$97:$S$137, waterHeatingShare!$A$97:$A$137, J24)</f>
        <v>0.17141030846095692</v>
      </c>
      <c r="J24" t="str">
        <f t="shared" si="1"/>
        <v>Austria</v>
      </c>
    </row>
    <row r="25" spans="2:10">
      <c r="B25" s="70" t="s">
        <v>306</v>
      </c>
      <c r="C25" s="70" t="s">
        <v>352</v>
      </c>
      <c r="D25" s="70"/>
      <c r="E25" s="70" t="s">
        <v>179</v>
      </c>
      <c r="F25" s="71">
        <v>2025</v>
      </c>
      <c r="G25" s="154" cm="1">
        <f t="array" ref="G25">SUM($M$5:$P$10 * ($L$5:$L$10=$B25) * ($M$4:$P$4=$F25))/1000</f>
        <v>5.3056507823887511</v>
      </c>
      <c r="H25" s="73">
        <f>SUMIFS(waterHeatingShare!$S$97:$S$137, waterHeatingShare!$A$97:$A$137, J25)</f>
        <v>0.13943722864691585</v>
      </c>
      <c r="J25" t="str">
        <f t="shared" si="1"/>
        <v>Estonia</v>
      </c>
    </row>
    <row r="26" spans="2:10">
      <c r="B26" s="75" t="s">
        <v>306</v>
      </c>
      <c r="C26" s="75" t="s">
        <v>352</v>
      </c>
      <c r="D26" s="75"/>
      <c r="E26" s="75" t="s">
        <v>179</v>
      </c>
      <c r="F26" s="76">
        <v>2030</v>
      </c>
      <c r="G26" s="155" cm="1">
        <f t="array" ref="G26">SUM($M$5:$P$10 * ($L$5:$L$10=$B26) * ($M$4:$P$4=$F26))/1000</f>
        <v>4.8095277878259077</v>
      </c>
      <c r="H26" s="78">
        <f>SUMIFS(waterHeatingShare!$S$97:$S$137, waterHeatingShare!$A$97:$A$137, J26)</f>
        <v>0.13943722864691585</v>
      </c>
      <c r="J26" t="str">
        <f t="shared" si="1"/>
        <v>Estonia</v>
      </c>
    </row>
    <row r="27" spans="2:10">
      <c r="B27" s="70" t="s">
        <v>306</v>
      </c>
      <c r="C27" s="70" t="s">
        <v>352</v>
      </c>
      <c r="D27" s="70"/>
      <c r="E27" s="70" t="s">
        <v>179</v>
      </c>
      <c r="F27" s="71">
        <v>2035</v>
      </c>
      <c r="G27" s="154" cm="1">
        <f t="array" ref="G27">SUM($M$5:$P$10 * ($L$5:$L$10=$B27) * ($M$4:$P$4=$F27))/1000</f>
        <v>4.8095277878259077</v>
      </c>
      <c r="H27" s="73">
        <f>SUMIFS(waterHeatingShare!$S$97:$S$137, waterHeatingShare!$A$97:$A$137, J27)</f>
        <v>0.13943722864691585</v>
      </c>
      <c r="J27" t="str">
        <f t="shared" si="1"/>
        <v>Estonia</v>
      </c>
    </row>
    <row r="28" spans="2:10">
      <c r="B28" s="75" t="s">
        <v>306</v>
      </c>
      <c r="C28" s="75" t="s">
        <v>352</v>
      </c>
      <c r="D28" s="75"/>
      <c r="E28" s="75" t="s">
        <v>179</v>
      </c>
      <c r="F28" s="76">
        <v>2040</v>
      </c>
      <c r="G28" s="155" cm="1">
        <f t="array" ref="G28">SUM($M$5:$P$10 * ($L$5:$L$10=$B28) * ($M$4:$P$4=$F28))/1000</f>
        <v>4.8095277878259077</v>
      </c>
      <c r="H28" s="78">
        <f>SUMIFS(waterHeatingShare!$S$97:$S$137, waterHeatingShare!$A$97:$A$137, J28)</f>
        <v>0.13943722864691585</v>
      </c>
      <c r="J28" t="str">
        <f t="shared" si="1"/>
        <v>Estonia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34" activePane="bottomRight" state="frozen"/>
      <selection pane="topRight"/>
      <selection pane="bottomLeft"/>
      <selection pane="bottomRight" activeCell="F64" sqref="F64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64" t="s">
        <v>29</v>
      </c>
      <c r="B13" s="164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11B4-B272-4DF0-9ADE-3F6C5D2CE41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104" activePane="bottomRight" state="frozen"/>
      <selection pane="topRight"/>
      <selection pane="bottomLeft"/>
      <selection pane="bottomRight" activeCell="H124" sqref="H124:O124"/>
    </sheetView>
  </sheetViews>
  <sheetFormatPr defaultRowHeight="11.45" customHeight="1"/>
  <cols>
    <col min="1" max="2" width="29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64" t="s">
        <v>29</v>
      </c>
      <c r="B12" s="164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6" activePane="bottomRight" state="frozen"/>
      <selection pane="topRight" activeCell="B1" sqref="B1"/>
      <selection pane="bottomLeft" activeCell="A6" sqref="A6"/>
      <selection pane="bottomRight" activeCell="U10" sqref="U10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235</v>
      </c>
      <c r="AH5" t="s">
        <v>236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235</v>
      </c>
      <c r="AH27" t="s">
        <v>236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C1" workbookViewId="0">
      <selection activeCell="U10" sqref="U10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235</v>
      </c>
      <c r="AH4" t="s">
        <v>236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67" t="s">
        <v>43</v>
      </c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235</v>
      </c>
      <c r="AH25" s="46" t="s">
        <v>236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28" cm="1">
        <f t="array" ref="AB27">TREND($B27:$Y27,$B$4:$Y$4,AB$4)</f>
        <v>2881.0354724637691</v>
      </c>
      <c r="AC27" s="28" cm="1">
        <f t="array" ref="AC27">TREND($B27:$Y27,$B$4:$Y$4,AC$4)</f>
        <v>2818.8043202898589</v>
      </c>
      <c r="AD27" s="28" cm="1">
        <f t="array" ref="AD27">TREND($B27:$Y27,$B$4:$Y$4,AD$4)</f>
        <v>2756.573168115945</v>
      </c>
      <c r="AE27" s="28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28" cm="1">
        <f t="array" ref="AB28">TREND($B28:$Y28,$B$4:$Y$4,AB$4)</f>
        <v>2513.1581797101462</v>
      </c>
      <c r="AC28" s="28" cm="1">
        <f t="array" ref="AC28">TREND($B28:$Y28,$B$4:$Y$4,AC$4)</f>
        <v>2474.5309623188423</v>
      </c>
      <c r="AD28" s="28" cm="1">
        <f t="array" ref="AD28">TREND($B28:$Y28,$B$4:$Y$4,AD$4)</f>
        <v>2435.9037449275384</v>
      </c>
      <c r="AE28" s="28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28" cm="1">
        <f t="array" ref="AB29">TREND($B29:$Y29,$B$4:$Y$4,AB$4)</f>
        <v>2244.9718811594212</v>
      </c>
      <c r="AC29" s="28" cm="1">
        <f t="array" ref="AC29">TREND($B29:$Y29,$B$4:$Y$4,AC$4)</f>
        <v>2162.0412507246365</v>
      </c>
      <c r="AD29" s="28" cm="1">
        <f t="array" ref="AD29">TREND($B29:$Y29,$B$4:$Y$4,AD$4)</f>
        <v>2079.1106202898518</v>
      </c>
      <c r="AE29" s="28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28" cm="1">
        <f t="array" ref="AB30">TREND($B30:$Y30,$B$4:$Y$4,AB$4)</f>
        <v>3066.5864115942022</v>
      </c>
      <c r="AC30" s="28" cm="1">
        <f t="array" ref="AC30">TREND($B30:$Y30,$B$4:$Y$4,AC$4)</f>
        <v>2988.6931072463776</v>
      </c>
      <c r="AD30" s="28" cm="1">
        <f t="array" ref="AD30">TREND($B30:$Y30,$B$4:$Y$4,AD$4)</f>
        <v>2910.7998028985494</v>
      </c>
      <c r="AE30" s="28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28" cm="1">
        <f t="array" ref="AB31">TREND($B31:$Y31,$B$4:$Y$4,AB$4)</f>
        <v>3037.8931173913043</v>
      </c>
      <c r="AC31" s="28" cm="1">
        <f t="array" ref="AC31">TREND($B31:$Y31,$B$4:$Y$4,AC$4)</f>
        <v>2982.5581608695647</v>
      </c>
      <c r="AD31" s="28" cm="1">
        <f t="array" ref="AD31">TREND($B31:$Y31,$B$4:$Y$4,AD$4)</f>
        <v>2927.2232043478289</v>
      </c>
      <c r="AE31" s="28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28" cm="1">
        <f t="array" ref="AB32">TREND($B32:$Y32,$B$4:$Y$4,AB$4)</f>
        <v>2794.4322971014517</v>
      </c>
      <c r="AC32" s="28" cm="1">
        <f t="array" ref="AC32">TREND($B32:$Y32,$B$4:$Y$4,AC$4)</f>
        <v>2720.3251231884096</v>
      </c>
      <c r="AD32" s="28" cm="1">
        <f t="array" ref="AD32">TREND($B32:$Y32,$B$4:$Y$4,AD$4)</f>
        <v>2646.2179492753639</v>
      </c>
      <c r="AE32" s="28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28" cm="1">
        <f t="array" ref="AB33">TREND($B33:$Y33,$B$4:$Y$4,AB$4)</f>
        <v>3992.95384927536</v>
      </c>
      <c r="AC33" s="28" cm="1">
        <f t="array" ref="AC33">TREND($B33:$Y33,$B$4:$Y$4,AC$4)</f>
        <v>3928.2153057971009</v>
      </c>
      <c r="AD33" s="28" cm="1">
        <f t="array" ref="AD33">TREND($B33:$Y33,$B$4:$Y$4,AD$4)</f>
        <v>3863.4767623188382</v>
      </c>
      <c r="AE33" s="28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28" cm="1">
        <f t="array" ref="AB34">TREND($B34:$Y34,$B$4:$Y$4,AB$4)</f>
        <v>2665.1421956521735</v>
      </c>
      <c r="AC34" s="28" cm="1">
        <f t="array" ref="AC34">TREND($B34:$Y34,$B$4:$Y$4,AC$4)</f>
        <v>2643.643934782609</v>
      </c>
      <c r="AD34" s="28" cm="1">
        <f t="array" ref="AD34">TREND($B34:$Y34,$B$4:$Y$4,AD$4)</f>
        <v>2622.1456739130426</v>
      </c>
      <c r="AE34" s="28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28" cm="1">
        <f t="array" ref="AB35">TREND($B35:$Y35,$B$4:$Y$4,AB$4)</f>
        <v>1427.5029449275353</v>
      </c>
      <c r="AC35" s="28" cm="1">
        <f t="array" ref="AC35">TREND($B35:$Y35,$B$4:$Y$4,AC$4)</f>
        <v>1381.9381405797103</v>
      </c>
      <c r="AD35" s="28" cm="1">
        <f t="array" ref="AD35">TREND($B35:$Y35,$B$4:$Y$4,AD$4)</f>
        <v>1336.3733362318853</v>
      </c>
      <c r="AE35" s="28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28" cm="1">
        <f t="array" ref="AB36">TREND($B36:$Y36,$B$4:$Y$4,AB$4)</f>
        <v>1562.1160304347795</v>
      </c>
      <c r="AC36" s="28" cm="1">
        <f t="array" ref="AC36">TREND($B36:$Y36,$B$4:$Y$4,AC$4)</f>
        <v>1499.9733565217357</v>
      </c>
      <c r="AD36" s="28" cm="1">
        <f t="array" ref="AD36">TREND($B36:$Y36,$B$4:$Y$4,AD$4)</f>
        <v>1437.8306826086919</v>
      </c>
      <c r="AE36" s="28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28" cm="1">
        <f t="array" ref="AB37">TREND($B37:$Y37,$B$4:$Y$4,AB$4)</f>
        <v>2173.711943478258</v>
      </c>
      <c r="AC37" s="28" cm="1">
        <f t="array" ref="AC37">TREND($B37:$Y37,$B$4:$Y$4,AC$4)</f>
        <v>2120.6890521739115</v>
      </c>
      <c r="AD37" s="28" cm="1">
        <f t="array" ref="AD37">TREND($B37:$Y37,$B$4:$Y$4,AD$4)</f>
        <v>2067.6661608695649</v>
      </c>
      <c r="AE37" s="28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28" cm="1">
        <f t="array" ref="AB38">TREND($B38:$Y38,$B$4:$Y$4,AB$4)</f>
        <v>2104.999065217391</v>
      </c>
      <c r="AC38" s="28" cm="1">
        <f t="array" ref="AC38">TREND($B38:$Y38,$B$4:$Y$4,AC$4)</f>
        <v>2043.32047826087</v>
      </c>
      <c r="AD38" s="28" cm="1">
        <f t="array" ref="AD38">TREND($B38:$Y38,$B$4:$Y$4,AD$4)</f>
        <v>1981.641891304349</v>
      </c>
      <c r="AE38" s="28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28" cm="1">
        <f t="array" ref="AB39">TREND($B39:$Y39,$B$4:$Y$4,AB$4)</f>
        <v>1746.1737492753637</v>
      </c>
      <c r="AC39" s="28" cm="1">
        <f t="array" ref="AC39">TREND($B39:$Y39,$B$4:$Y$4,AC$4)</f>
        <v>1700.1972057971034</v>
      </c>
      <c r="AD39" s="28" cm="1">
        <f t="array" ref="AD39">TREND($B39:$Y39,$B$4:$Y$4,AD$4)</f>
        <v>1654.2206623188431</v>
      </c>
      <c r="AE39" s="28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28" cm="1">
        <f t="array" ref="AB40">TREND($B40:$Y40,$B$4:$Y$4,AB$4)</f>
        <v>583.18500144927384</v>
      </c>
      <c r="AC40" s="28" cm="1">
        <f t="array" ref="AC40">TREND($B40:$Y40,$B$4:$Y$4,AC$4)</f>
        <v>539.35058840579586</v>
      </c>
      <c r="AD40" s="28" cm="1">
        <f t="array" ref="AD40">TREND($B40:$Y40,$B$4:$Y$4,AD$4)</f>
        <v>495.51617536231788</v>
      </c>
      <c r="AE40" s="28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28" cm="1">
        <f t="array" ref="AB41">TREND($B41:$Y41,$B$4:$Y$4,AB$4)</f>
        <v>3809.9701971014474</v>
      </c>
      <c r="AC41" s="28" cm="1">
        <f t="array" ref="AC41">TREND($B41:$Y41,$B$4:$Y$4,AC$4)</f>
        <v>3743.6400231884036</v>
      </c>
      <c r="AD41" s="28" cm="1">
        <f t="array" ref="AD41">TREND($B41:$Y41,$B$4:$Y$4,AD$4)</f>
        <v>3677.3098492753597</v>
      </c>
      <c r="AE41" s="28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28" cm="1">
        <f t="array" ref="AB42">TREND($B42:$Y42,$B$4:$Y$4,AB$4)</f>
        <v>3600.3723130434773</v>
      </c>
      <c r="AC42" s="28" cm="1">
        <f t="array" ref="AC42">TREND($B42:$Y42,$B$4:$Y$4,AC$4)</f>
        <v>3524.2115956521739</v>
      </c>
      <c r="AD42" s="28" cm="1">
        <f t="array" ref="AD42">TREND($B42:$Y42,$B$4:$Y$4,AD$4)</f>
        <v>3448.0508782608704</v>
      </c>
      <c r="AE42" s="28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28" cm="1">
        <f t="array" ref="AB43">TREND($B43:$Y43,$B$4:$Y$4,AB$4)</f>
        <v>2782.7315768115932</v>
      </c>
      <c r="AC43" s="28" cm="1">
        <f t="array" ref="AC43">TREND($B43:$Y43,$B$4:$Y$4,AC$4)</f>
        <v>2755.3026855072458</v>
      </c>
      <c r="AD43" s="28" cm="1">
        <f t="array" ref="AD43">TREND($B43:$Y43,$B$4:$Y$4,AD$4)</f>
        <v>2727.8737942028984</v>
      </c>
      <c r="AE43" s="28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28" cm="1">
        <f t="array" ref="AB44">TREND($B44:$Y44,$B$4:$Y$4,AB$4)</f>
        <v>2475.88845942029</v>
      </c>
      <c r="AC44" s="28" cm="1">
        <f t="array" ref="AC44">TREND($B44:$Y44,$B$4:$Y$4,AC$4)</f>
        <v>2401.3945246376825</v>
      </c>
      <c r="AD44" s="28" cm="1">
        <f t="array" ref="AD44">TREND($B44:$Y44,$B$4:$Y$4,AD$4)</f>
        <v>2326.9005898550713</v>
      </c>
      <c r="AE44" s="28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28" cm="1">
        <f t="array" ref="AB45">TREND($B45:$Y45,$B$4:$Y$4,AB$4)</f>
        <v>433.90276666666614</v>
      </c>
      <c r="AC45" s="28" cm="1">
        <f t="array" ref="AC45">TREND($B45:$Y45,$B$4:$Y$4,AC$4)</f>
        <v>415.89576666666653</v>
      </c>
      <c r="AD45" s="28" cm="1">
        <f t="array" ref="AD45">TREND($B45:$Y45,$B$4:$Y$4,AD$4)</f>
        <v>397.88876666666602</v>
      </c>
      <c r="AE45" s="28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28" cm="1">
        <f t="array" ref="AB46">TREND($B46:$Y46,$B$4:$Y$4,AB$4)</f>
        <v>2499.8967304347789</v>
      </c>
      <c r="AC46" s="28" cm="1">
        <f t="array" ref="AC46">TREND($B46:$Y46,$B$4:$Y$4,AC$4)</f>
        <v>2452.4575565217347</v>
      </c>
      <c r="AD46" s="28" cm="1">
        <f t="array" ref="AD46">TREND($B46:$Y46,$B$4:$Y$4,AD$4)</f>
        <v>2405.0183826086904</v>
      </c>
      <c r="AE46" s="28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28" cm="1">
        <f t="array" ref="AB47">TREND($B47:$Y47,$B$4:$Y$4,AB$4)</f>
        <v>3243.8454362318807</v>
      </c>
      <c r="AC47" s="28" cm="1">
        <f t="array" ref="AC47">TREND($B47:$Y47,$B$4:$Y$4,AC$4)</f>
        <v>3155.7121101449229</v>
      </c>
      <c r="AD47" s="28" cm="1">
        <f t="array" ref="AD47">TREND($B47:$Y47,$B$4:$Y$4,AD$4)</f>
        <v>3067.5787840579651</v>
      </c>
      <c r="AE47" s="28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28" cm="1">
        <f t="array" ref="AB48">TREND($B48:$Y48,$B$4:$Y$4,AB$4)</f>
        <v>3108.9370405797126</v>
      </c>
      <c r="AC48" s="28" cm="1">
        <f t="array" ref="AC48">TREND($B48:$Y48,$B$4:$Y$4,AC$4)</f>
        <v>3028.3959753623203</v>
      </c>
      <c r="AD48" s="28" cm="1">
        <f t="array" ref="AD48">TREND($B48:$Y48,$B$4:$Y$4,AD$4)</f>
        <v>2947.8549101449316</v>
      </c>
      <c r="AE48" s="28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28" cm="1">
        <f t="array" ref="AB49">TREND($B49:$Y49,$B$4:$Y$4,AB$4)</f>
        <v>1056.1108550724639</v>
      </c>
      <c r="AC49" s="28" cm="1">
        <f t="array" ref="AC49">TREND($B49:$Y49,$B$4:$Y$4,AC$4)</f>
        <v>1007.7196594202906</v>
      </c>
      <c r="AD49" s="28" cm="1">
        <f t="array" ref="AD49">TREND($B49:$Y49,$B$4:$Y$4,AD$4)</f>
        <v>959.32846376811722</v>
      </c>
      <c r="AE49" s="28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28" cm="1">
        <f t="array" ref="AB50">TREND($B50:$Y50,$B$4:$Y$4,AB$4)</f>
        <v>2657.2314652173882</v>
      </c>
      <c r="AC50" s="28" cm="1">
        <f t="array" ref="AC50">TREND($B50:$Y50,$B$4:$Y$4,AC$4)</f>
        <v>2558.9273782608652</v>
      </c>
      <c r="AD50" s="28" cm="1">
        <f t="array" ref="AD50">TREND($B50:$Y50,$B$4:$Y$4,AD$4)</f>
        <v>2460.6232913043496</v>
      </c>
      <c r="AE50" s="28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28" cm="1">
        <f t="array" ref="AB51">TREND($B51:$Y51,$B$4:$Y$4,AB$4)</f>
        <v>2632.8406913043473</v>
      </c>
      <c r="AC51" s="28" cm="1">
        <f t="array" ref="AC51">TREND($B51:$Y51,$B$4:$Y$4,AC$4)</f>
        <v>2573.4756695652177</v>
      </c>
      <c r="AD51" s="28" cm="1">
        <f t="array" ref="AD51">TREND($B51:$Y51,$B$4:$Y$4,AD$4)</f>
        <v>2514.1106478260881</v>
      </c>
      <c r="AE51" s="28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28" cm="1">
        <f t="array" ref="AB52">TREND($B52:$Y52,$B$4:$Y$4,AB$4)</f>
        <v>2973.2097231884036</v>
      </c>
      <c r="AC52" s="28" cm="1">
        <f t="array" ref="AC52">TREND($B52:$Y52,$B$4:$Y$4,AC$4)</f>
        <v>2893.5826144927523</v>
      </c>
      <c r="AD52" s="28" cm="1">
        <f t="array" ref="AD52">TREND($B52:$Y52,$B$4:$Y$4,AD$4)</f>
        <v>2813.9555057970974</v>
      </c>
      <c r="AE52" s="28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28" cm="1">
        <f t="array" ref="AB53">TREND($B53:$Y53,$B$4:$Y$4,AB$4)</f>
        <v>5283.4368913043472</v>
      </c>
      <c r="AC53" s="28" cm="1">
        <f t="array" ref="AC53">TREND($B53:$Y53,$B$4:$Y$4,AC$4)</f>
        <v>5225.3028695652174</v>
      </c>
      <c r="AD53" s="28" cm="1">
        <f t="array" ref="AD53">TREND($B53:$Y53,$B$4:$Y$4,AD$4)</f>
        <v>5167.1688478260876</v>
      </c>
      <c r="AE53" s="28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28" cm="1">
        <f t="array" ref="AB54">TREND($B54:$Y54,$B$4:$Y$4,AB$4)</f>
        <v>5012.1878927536236</v>
      </c>
      <c r="AC54" s="28" cm="1">
        <f t="array" ref="AC54">TREND($B54:$Y54,$B$4:$Y$4,AC$4)</f>
        <v>4967.0494579710139</v>
      </c>
      <c r="AD54" s="28" cm="1">
        <f t="array" ref="AD54">TREND($B54:$Y54,$B$4:$Y$4,AD$4)</f>
        <v>4921.9110231884079</v>
      </c>
      <c r="AE54" s="28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28" cm="1">
        <f t="array" ref="AB55">TREND($B55:$Y55,$B$4:$Y$4,AB$4)</f>
        <v>5402.2916072463759</v>
      </c>
      <c r="AC55" s="28" cm="1">
        <f t="array" ref="AC55">TREND($B55:$Y55,$B$4:$Y$4,AC$4)</f>
        <v>5385.0775420289847</v>
      </c>
      <c r="AD55" s="28" cm="1">
        <f t="array" ref="AD55">TREND($B55:$Y55,$B$4:$Y$4,AD$4)</f>
        <v>5367.8634768115935</v>
      </c>
      <c r="AE55" s="28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demands_dh</vt:lpstr>
      <vt:lpstr>Finland</vt:lpstr>
      <vt:lpstr>Norway</vt:lpstr>
      <vt:lpstr>Sweden</vt:lpstr>
      <vt:lpstr>Denmark</vt:lpstr>
      <vt:lpstr>others</vt:lpstr>
      <vt:lpstr>DH demand, eurostat</vt:lpstr>
      <vt:lpstr>DH demand, country-by-country</vt:lpstr>
      <vt:lpstr>waterHeatingShare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2025-03-18T07:04:04Z</dcterms:modified>
</cp:coreProperties>
</file>