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north_european_model\src_files\data_files\"/>
    </mc:Choice>
  </mc:AlternateContent>
  <xr:revisionPtr revIDLastSave="0" documentId="13_ncr:1_{79D39462-EC2E-4AE4-A2C8-824293E5FA63}" xr6:coauthVersionLast="47" xr6:coauthVersionMax="47" xr10:uidLastSave="{00000000-0000-0000-0000-000000000000}"/>
  <bookViews>
    <workbookView xWindow="-120" yWindow="-120" windowWidth="29040" windowHeight="17520" tabRatio="862" activeTab="1" xr2:uid="{00000000-000D-0000-FFFF-FFFF00000000}"/>
  </bookViews>
  <sheets>
    <sheet name="README" sheetId="20" r:id="rId1"/>
    <sheet name="unitdata" sheetId="14" r:id="rId2"/>
    <sheet name="unittypedata" sheetId="25" r:id="rId3"/>
    <sheet name="emissiondata" sheetId="18" r:id="rId4"/>
    <sheet name="fueldata" sheetId="17" r:id="rId5"/>
    <sheet name="Matrix 2024" sheetId="21" r:id="rId6"/>
    <sheet name="biofuel_projection" sheetId="22" r:id="rId7"/>
    <sheet name="CO2 emission factor" sheetId="24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a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ll_TP">#REF!,#REF!,#REF!</definedName>
    <definedName name="All_US">#REF!,#REF!,#REF!</definedName>
    <definedName name="asdf">#REF!</definedName>
    <definedName name="bb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b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iomass_Rate">'[1]Conversion Factors'!#REF!</definedName>
    <definedName name="body0fa">#REF!</definedName>
    <definedName name="body1ea">#REF!</definedName>
    <definedName name="body1eb">#REF!</definedName>
    <definedName name="body1fa">#REF!</definedName>
    <definedName name="body1fb">#REF!</definedName>
    <definedName name="body1ga">#REF!</definedName>
    <definedName name="body1gb">#REF!</definedName>
    <definedName name="body2ea">#REF!</definedName>
    <definedName name="body2eb">#REF!</definedName>
    <definedName name="body2f">#REF!</definedName>
    <definedName name="body2fa">#REF!</definedName>
    <definedName name="body2fb">#REF!</definedName>
    <definedName name="body2ga">#REF!</definedName>
    <definedName name="body2gb">#REF!</definedName>
    <definedName name="body3ea">#REF!</definedName>
    <definedName name="body3eb">#REF!</definedName>
    <definedName name="body3fa">#REF!</definedName>
    <definedName name="body3fb">#REF!</definedName>
    <definedName name="body3ga">#REF!</definedName>
    <definedName name="body3gb">#REF!</definedName>
    <definedName name="body4ea">#REF!</definedName>
    <definedName name="body4eb">#REF!</definedName>
    <definedName name="body4f">#REF!</definedName>
    <definedName name="body4fa">#REF!</definedName>
    <definedName name="body4fb">#REF!</definedName>
    <definedName name="body4ga">#REF!</definedName>
    <definedName name="body4gb">#REF!</definedName>
    <definedName name="Capacity_factor_Solar">'[1]Conversion Factors'!#REF!</definedName>
    <definedName name="Capacity_factor_Wind">'[1]Conversion Factors'!#REF!</definedName>
    <definedName name="CAPEX">'[2]Green LCOH'!$B$18:$AG$21</definedName>
    <definedName name="coal_cal">[3]mapping!$C$14:$C$15</definedName>
    <definedName name="conversion_col">[4]conversions!$B$26:$B$31</definedName>
    <definedName name="conversion_line">[4]conversions!$E$26:$K$26</definedName>
    <definedName name="conversion_table">[4]conversions!$E$26:$K$31</definedName>
    <definedName name="Country_Code">LEFT([5]MarketNodeSummary!$C$5,2)</definedName>
    <definedName name="countrye">#REF!</definedName>
    <definedName name="countryf">#REF!</definedName>
    <definedName name="countryg">#REF!</definedName>
    <definedName name="CRF_CountryName">[6]Sheet1!$C$4</definedName>
    <definedName name="currency">[4]mapping!$C$4:$C$8</definedName>
    <definedName name="currency_line">[4]conversions!$E$12:$I$12</definedName>
    <definedName name="currency_table">[4]conversions!$E$12:$I$13</definedName>
    <definedName name="data_pipelines">[7]All_pipelines!$F$4:$Q$429</definedName>
    <definedName name="_xlnm.Database">#REF!</definedName>
    <definedName name="Eff_P2CH4">'[1]Conversion Factors'!#REF!</definedName>
    <definedName name="Eff_P2CH4_2040">'[8]Conversion Factors'!$D$8</definedName>
    <definedName name="Eff_P2H2">'[1]Conversion Factors'!#REF!</definedName>
    <definedName name="Eff_P2L">'[1]Conversion Factors'!#REF!</definedName>
    <definedName name="Efficiency">'[2]Green LCOH'!$B$24:$AG$27</definedName>
    <definedName name="Gas_Emission_Rate">'[1]Conversion Factors'!#REF!</definedName>
    <definedName name="Green_Gas_Emissions_Rate">'[1]Conversion Factors'!#REF!</definedName>
    <definedName name="Hydro_Emissions">'[1]Conversion Factors'!#REF!</definedName>
    <definedName name="kToe_to_TWh">'[1]Conversion Factors'!#REF!</definedName>
    <definedName name="List_Countries">[9]Admin!$D$9:$D$40</definedName>
    <definedName name="List_CountriesISO">[9]Admin!$E$9:$E$40</definedName>
    <definedName name="mappipe">[7]All_pipelines!$F$5:$G$429</definedName>
    <definedName name="Nuclear_Emissions_Rate">'[1]Conversion Factors'!#REF!</definedName>
    <definedName name="Oil_Emission_Rate">'[1]Conversion Factors'!#REF!</definedName>
    <definedName name="OtherRes_Emissions_Rate">'[1]Conversion Factors'!#REF!</definedName>
    <definedName name="P2G_Conversion_Rate">'[1]Conversion Factors'!#REF!</definedName>
    <definedName name="RetBE">[10]Macro1!#REF!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2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scen">[3]mapping!$H$6:$H$9</definedName>
    <definedName name="Solar_Emissions_Rate">'[1]Conversion Factors'!#REF!</definedName>
    <definedName name="Solar_for_P2G">#REF!</definedName>
    <definedName name="Solid_Emission_Rate">'[1]Conversion Factors'!#REF!</definedName>
    <definedName name="thermal_unit">[4]mapping!$D$4:$D$9</definedName>
    <definedName name="TP.Electricity_and_RES">#REF!</definedName>
    <definedName name="TP.Petroleum">#REF!</definedName>
    <definedName name="TP.Solids_and_Gases">#REF!</definedName>
    <definedName name="US.Electricity_and_RES">#REF!</definedName>
    <definedName name="US.Petroleum">#REF!</definedName>
    <definedName name="US.Solids_and_Gases">#REF!</definedName>
    <definedName name="v">#REF!</definedName>
    <definedName name="WEO">[3]mapping!$E$14:$E$17</definedName>
    <definedName name="Wind_Emissions_Rate">'[1]Conversion Factors'!#REF!</definedName>
    <definedName name="Wind_for_P2G">#REF!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year">[3]mapping!$J$6:$J$9</definedName>
    <definedName name="yeare">#REF!</definedName>
    <definedName name="yearf">#REF!</definedName>
    <definedName name="year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6" i="24" l="1"/>
  <c r="M34" i="24"/>
  <c r="M35" i="24"/>
  <c r="F34" i="24"/>
  <c r="G34" i="24"/>
  <c r="H34" i="24"/>
  <c r="I34" i="24"/>
  <c r="J34" i="24"/>
  <c r="K34" i="24"/>
  <c r="L34" i="24"/>
  <c r="F35" i="24"/>
  <c r="G35" i="24"/>
  <c r="H35" i="24"/>
  <c r="I35" i="24"/>
  <c r="J35" i="24"/>
  <c r="K35" i="24"/>
  <c r="L35" i="24"/>
  <c r="F36" i="24"/>
  <c r="G36" i="24"/>
  <c r="H36" i="24"/>
  <c r="I36" i="24"/>
  <c r="J36" i="24"/>
  <c r="K36" i="24"/>
  <c r="L36" i="24"/>
  <c r="F37" i="24"/>
  <c r="G37" i="24"/>
  <c r="H37" i="24"/>
  <c r="I37" i="24"/>
  <c r="J37" i="24"/>
  <c r="K37" i="24"/>
  <c r="L37" i="24"/>
  <c r="M37" i="24"/>
  <c r="F38" i="24"/>
  <c r="G38" i="24"/>
  <c r="H38" i="24"/>
  <c r="I38" i="24"/>
  <c r="J38" i="24"/>
  <c r="K38" i="24"/>
  <c r="L38" i="24"/>
  <c r="M38" i="24"/>
  <c r="F39" i="24"/>
  <c r="G39" i="24"/>
  <c r="H39" i="24"/>
  <c r="I39" i="24"/>
  <c r="J39" i="24"/>
  <c r="K39" i="24"/>
  <c r="L39" i="24"/>
  <c r="M39" i="24"/>
  <c r="F40" i="24"/>
  <c r="G40" i="24"/>
  <c r="H40" i="24"/>
  <c r="I40" i="24"/>
  <c r="J40" i="24"/>
  <c r="K40" i="24"/>
  <c r="L40" i="24"/>
  <c r="M40" i="24"/>
  <c r="E40" i="24"/>
  <c r="E39" i="24"/>
  <c r="E38" i="24"/>
  <c r="E37" i="24"/>
  <c r="E36" i="24"/>
  <c r="E35" i="24"/>
  <c r="E34" i="24"/>
  <c r="O34" i="24"/>
  <c r="M31" i="24"/>
  <c r="L31" i="24"/>
  <c r="K31" i="24"/>
  <c r="J31" i="24"/>
  <c r="I31" i="24"/>
  <c r="H31" i="24"/>
  <c r="G31" i="24"/>
  <c r="F31" i="24"/>
  <c r="M30" i="24"/>
  <c r="L30" i="24"/>
  <c r="K30" i="24"/>
  <c r="J30" i="24"/>
  <c r="I30" i="24"/>
  <c r="H30" i="24"/>
  <c r="G30" i="24"/>
  <c r="F30" i="24"/>
  <c r="M29" i="24"/>
  <c r="L29" i="24"/>
  <c r="K29" i="24"/>
  <c r="J29" i="24"/>
  <c r="I29" i="24"/>
  <c r="H29" i="24"/>
  <c r="G29" i="24"/>
  <c r="F29" i="24"/>
  <c r="M28" i="24"/>
  <c r="L28" i="24"/>
  <c r="K28" i="24"/>
  <c r="J28" i="24"/>
  <c r="I28" i="24"/>
  <c r="H28" i="24"/>
  <c r="G28" i="24"/>
  <c r="F28" i="24"/>
  <c r="M27" i="24"/>
  <c r="L27" i="24"/>
  <c r="K27" i="24"/>
  <c r="J27" i="24"/>
  <c r="I27" i="24"/>
  <c r="H27" i="24"/>
  <c r="G27" i="24"/>
  <c r="F27" i="24"/>
  <c r="M26" i="24"/>
  <c r="L26" i="24"/>
  <c r="K26" i="24"/>
  <c r="J26" i="24"/>
  <c r="I26" i="24"/>
  <c r="H26" i="24"/>
  <c r="G26" i="24"/>
  <c r="F26" i="24"/>
  <c r="M25" i="24"/>
  <c r="L25" i="24"/>
  <c r="K25" i="24"/>
  <c r="J25" i="24"/>
  <c r="I25" i="24"/>
  <c r="H25" i="24"/>
  <c r="G25" i="24"/>
  <c r="F25" i="24"/>
  <c r="M24" i="24"/>
  <c r="L24" i="24"/>
  <c r="K24" i="24"/>
  <c r="J24" i="24"/>
  <c r="I24" i="24"/>
  <c r="H24" i="24"/>
  <c r="G24" i="24"/>
  <c r="F24" i="24"/>
  <c r="M23" i="24"/>
  <c r="L23" i="24"/>
  <c r="K23" i="24"/>
  <c r="J23" i="24"/>
  <c r="I23" i="24"/>
  <c r="H23" i="24"/>
  <c r="G23" i="24"/>
  <c r="F23" i="24"/>
  <c r="M22" i="24"/>
  <c r="L22" i="24"/>
  <c r="K22" i="24"/>
  <c r="J22" i="24"/>
  <c r="I22" i="24"/>
  <c r="H22" i="24"/>
  <c r="G22" i="24"/>
  <c r="F22" i="24"/>
  <c r="M21" i="24"/>
  <c r="L21" i="24"/>
  <c r="K21" i="24"/>
  <c r="J21" i="24"/>
  <c r="I21" i="24"/>
  <c r="H21" i="24"/>
  <c r="G21" i="24"/>
  <c r="F21" i="24"/>
  <c r="M20" i="24"/>
  <c r="L20" i="24"/>
  <c r="K20" i="24"/>
  <c r="J20" i="24"/>
  <c r="I20" i="24"/>
  <c r="H20" i="24"/>
  <c r="G20" i="24"/>
  <c r="F20" i="24"/>
  <c r="M19" i="24"/>
  <c r="L19" i="24"/>
  <c r="K19" i="24"/>
  <c r="J19" i="24"/>
  <c r="I19" i="24"/>
  <c r="H19" i="24"/>
  <c r="G19" i="24"/>
  <c r="F19" i="24"/>
  <c r="M18" i="24"/>
  <c r="L18" i="24"/>
  <c r="K18" i="24"/>
  <c r="J18" i="24"/>
  <c r="I18" i="24"/>
  <c r="H18" i="24"/>
  <c r="G18" i="24"/>
  <c r="F18" i="24"/>
  <c r="M17" i="24"/>
  <c r="L17" i="24"/>
  <c r="K17" i="24"/>
  <c r="J17" i="24"/>
  <c r="I17" i="24"/>
  <c r="H17" i="24"/>
  <c r="G17" i="24"/>
  <c r="F17" i="24"/>
  <c r="M16" i="24"/>
  <c r="L16" i="24"/>
  <c r="K16" i="24"/>
  <c r="J16" i="24"/>
  <c r="I16" i="24"/>
  <c r="H16" i="24"/>
  <c r="G16" i="24"/>
  <c r="F16" i="24"/>
  <c r="M15" i="24"/>
  <c r="L15" i="24"/>
  <c r="K15" i="24"/>
  <c r="J15" i="24"/>
  <c r="I15" i="24"/>
  <c r="H15" i="24"/>
  <c r="G15" i="24"/>
  <c r="F15" i="24"/>
  <c r="M14" i="24"/>
  <c r="L14" i="24"/>
  <c r="K14" i="24"/>
  <c r="J14" i="24"/>
  <c r="I14" i="24"/>
  <c r="H14" i="24"/>
  <c r="G14" i="24"/>
  <c r="F14" i="24"/>
  <c r="M13" i="24"/>
  <c r="L13" i="24"/>
  <c r="K13" i="24"/>
  <c r="J13" i="24"/>
  <c r="I13" i="24"/>
  <c r="H13" i="24"/>
  <c r="G13" i="24"/>
  <c r="F13" i="24"/>
  <c r="M12" i="24"/>
  <c r="L12" i="24"/>
  <c r="K12" i="24"/>
  <c r="J12" i="24"/>
  <c r="I12" i="24"/>
  <c r="H12" i="24"/>
  <c r="G12" i="24"/>
  <c r="F12" i="24"/>
  <c r="M11" i="24"/>
  <c r="L11" i="24"/>
  <c r="K11" i="24"/>
  <c r="J11" i="24"/>
  <c r="I11" i="24"/>
  <c r="H11" i="24"/>
  <c r="G11" i="24"/>
  <c r="F11" i="24"/>
  <c r="M10" i="24"/>
  <c r="L10" i="24"/>
  <c r="K10" i="24"/>
  <c r="J10" i="24"/>
  <c r="I10" i="24"/>
  <c r="H10" i="24"/>
  <c r="G10" i="24"/>
  <c r="F10" i="24"/>
  <c r="M9" i="24"/>
  <c r="L9" i="24"/>
  <c r="K9" i="24"/>
  <c r="J9" i="24"/>
  <c r="I9" i="24"/>
  <c r="H9" i="24"/>
  <c r="G9" i="24"/>
  <c r="F9" i="24"/>
  <c r="M8" i="24"/>
  <c r="L8" i="24"/>
  <c r="K8" i="24"/>
  <c r="J8" i="24"/>
  <c r="I8" i="24"/>
  <c r="H8" i="24"/>
  <c r="G8" i="24"/>
  <c r="F8" i="24"/>
  <c r="M7" i="24"/>
  <c r="L7" i="24"/>
  <c r="K7" i="24"/>
  <c r="J7" i="24"/>
  <c r="I7" i="24"/>
  <c r="H7" i="24"/>
  <c r="G7" i="24"/>
  <c r="F7" i="24"/>
  <c r="M6" i="24"/>
  <c r="L6" i="24"/>
  <c r="K6" i="24"/>
  <c r="J6" i="24"/>
  <c r="I6" i="24"/>
  <c r="H6" i="24"/>
  <c r="G6" i="24"/>
  <c r="F6" i="24"/>
  <c r="D78" i="22" l="1"/>
  <c r="D58" i="22"/>
  <c r="D68" i="22"/>
  <c r="G77" i="22"/>
  <c r="G67" i="22"/>
  <c r="G57" i="22"/>
  <c r="H31" i="22"/>
  <c r="H20" i="22"/>
  <c r="H10" i="22"/>
  <c r="E42" i="22"/>
  <c r="E45" i="22"/>
  <c r="E44" i="22"/>
  <c r="E43" i="22"/>
  <c r="E41" i="22"/>
  <c r="E40" i="22"/>
  <c r="E39" i="22"/>
  <c r="E38" i="22"/>
  <c r="E37" i="22"/>
  <c r="E36" i="22"/>
  <c r="E32" i="22"/>
  <c r="E31" i="22"/>
  <c r="E35" i="22"/>
  <c r="E34" i="22"/>
  <c r="E33" i="22"/>
  <c r="E30" i="22"/>
  <c r="E29" i="22"/>
  <c r="E28" i="22"/>
  <c r="E27" i="22"/>
  <c r="E26" i="22"/>
  <c r="E25" i="22"/>
  <c r="E21" i="22"/>
  <c r="E20" i="22"/>
  <c r="E24" i="22"/>
  <c r="E23" i="22"/>
  <c r="E22" i="22"/>
  <c r="E19" i="22"/>
  <c r="E18" i="22"/>
  <c r="E17" i="22"/>
  <c r="E16" i="22"/>
  <c r="E15" i="22"/>
  <c r="E14" i="22"/>
  <c r="E10" i="22"/>
  <c r="E13" i="22"/>
  <c r="E12" i="22"/>
  <c r="E11" i="22"/>
  <c r="E9" i="22"/>
  <c r="E8" i="22"/>
  <c r="E7" i="22"/>
  <c r="E6" i="22"/>
  <c r="E5" i="22"/>
  <c r="E4" i="22"/>
  <c r="E35" i="21" l="1"/>
  <c r="F35" i="21"/>
  <c r="D35" i="21"/>
  <c r="E40" i="21"/>
  <c r="F40" i="21"/>
  <c r="D40" i="21"/>
  <c r="E39" i="21"/>
  <c r="F39" i="21"/>
  <c r="D39" i="21"/>
  <c r="E38" i="21"/>
  <c r="F38" i="21"/>
  <c r="D38" i="21"/>
  <c r="E37" i="21"/>
  <c r="F37" i="21"/>
  <c r="D37" i="21"/>
  <c r="E36" i="21"/>
  <c r="F36" i="21"/>
  <c r="D36" i="21"/>
  <c r="E34" i="21"/>
  <c r="F34" i="21"/>
  <c r="D34" i="21"/>
  <c r="H27" i="21"/>
  <c r="F22" i="21"/>
  <c r="E22" i="21"/>
  <c r="F21" i="21"/>
  <c r="E21" i="21"/>
  <c r="E20" i="21"/>
  <c r="D20" i="21"/>
  <c r="F19" i="21"/>
  <c r="E19" i="21"/>
  <c r="D19" i="21"/>
  <c r="F18" i="21"/>
  <c r="D18" i="21"/>
  <c r="E18" i="21" s="1"/>
  <c r="F17" i="21"/>
  <c r="D17" i="21"/>
  <c r="E17" i="21" s="1"/>
  <c r="F16" i="21"/>
  <c r="E16" i="21"/>
  <c r="D16" i="21"/>
  <c r="F14" i="21"/>
  <c r="E14" i="21"/>
  <c r="D14" i="21"/>
  <c r="F13" i="21"/>
  <c r="E4" i="18" s="1"/>
  <c r="E13" i="21"/>
  <c r="E3" i="18" s="1"/>
  <c r="D13" i="21"/>
  <c r="E2" i="18" s="1"/>
  <c r="F12" i="21"/>
  <c r="D12" i="21"/>
  <c r="E12" i="21" s="1"/>
  <c r="F11" i="21"/>
  <c r="D11" i="21"/>
  <c r="E11" i="21" s="1"/>
  <c r="J11" i="21" s="1"/>
  <c r="F10" i="21"/>
  <c r="D10" i="21"/>
  <c r="E10" i="21" s="1"/>
  <c r="F5" i="21"/>
  <c r="E5" i="21"/>
  <c r="D5" i="21"/>
  <c r="K11" i="2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AE1" authorId="0" shapeId="0" xr:uid="{A72EDEDE-AA43-40C2-BCCB-B3E62E1C7F0F}">
      <text>
        <r>
          <rPr>
            <sz val="10"/>
            <rFont val="Arial"/>
            <family val="2"/>
          </rPr>
          <t xml:space="preserve">
p.u. / min.
1 when the unit can ramp from 0 to to its maximum capacity in one minute</t>
        </r>
      </text>
    </comment>
  </commentList>
</comments>
</file>

<file path=xl/sharedStrings.xml><?xml version="1.0" encoding="utf-8"?>
<sst xmlns="http://schemas.openxmlformats.org/spreadsheetml/2006/main" count="815" uniqueCount="236">
  <si>
    <t>Country</t>
  </si>
  <si>
    <t>Scenario</t>
  </si>
  <si>
    <t>Year</t>
  </si>
  <si>
    <t>BE00</t>
  </si>
  <si>
    <t>elec</t>
  </si>
  <si>
    <t>National Trends</t>
  </si>
  <si>
    <t>DE00</t>
  </si>
  <si>
    <t>DKE1</t>
  </si>
  <si>
    <t>DKW1</t>
  </si>
  <si>
    <t>EE00</t>
  </si>
  <si>
    <t>ES00</t>
  </si>
  <si>
    <t>FI00</t>
  </si>
  <si>
    <t>FR00</t>
  </si>
  <si>
    <t>LT00</t>
  </si>
  <si>
    <t>LV00</t>
  </si>
  <si>
    <t>NL00</t>
  </si>
  <si>
    <t>NOM1</t>
  </si>
  <si>
    <t>NON1</t>
  </si>
  <si>
    <t>NOS0</t>
  </si>
  <si>
    <t>PL00</t>
  </si>
  <si>
    <t>SE01</t>
  </si>
  <si>
    <t>SE02</t>
  </si>
  <si>
    <t>SE03</t>
  </si>
  <si>
    <t>SE04</t>
  </si>
  <si>
    <t>UK00</t>
  </si>
  <si>
    <t>Generator_ID</t>
  </si>
  <si>
    <t>capacity_output1</t>
  </si>
  <si>
    <t>node_suffix_output2</t>
  </si>
  <si>
    <t>capacity_input1</t>
  </si>
  <si>
    <t>Note</t>
  </si>
  <si>
    <t>Nuclear</t>
  </si>
  <si>
    <t>Light oil</t>
  </si>
  <si>
    <t>Hydrogen CCGT</t>
  </si>
  <si>
    <t>scenario</t>
  </si>
  <si>
    <t>year</t>
  </si>
  <si>
    <t>unittype</t>
  </si>
  <si>
    <t>isSource</t>
  </si>
  <si>
    <t>isSink</t>
  </si>
  <si>
    <t>flow</t>
  </si>
  <si>
    <t>LP/MIP</t>
  </si>
  <si>
    <t>emission_group1</t>
  </si>
  <si>
    <t>grid_input1</t>
  </si>
  <si>
    <t>grid_output1</t>
  </si>
  <si>
    <t>grid_output2</t>
  </si>
  <si>
    <t>conversionCoeff_output2</t>
  </si>
  <si>
    <t>grid_output3</t>
  </si>
  <si>
    <t>vomCosts</t>
  </si>
  <si>
    <t>minOperationHours</t>
  </si>
  <si>
    <t>minShutDownHours</t>
  </si>
  <si>
    <t>startfuelConsWarm</t>
  </si>
  <si>
    <t>startCostWarm</t>
  </si>
  <si>
    <t>startFuelConsCold</t>
  </si>
  <si>
    <t>startCostCold</t>
  </si>
  <si>
    <t>startFuelConsHot</t>
  </si>
  <si>
    <t>startCostHot</t>
  </si>
  <si>
    <t>startWarmAfterXHours</t>
  </si>
  <si>
    <t>startColdAfterXhours</t>
  </si>
  <si>
    <t>maxRampUp</t>
  </si>
  <si>
    <t>maxRampDown</t>
  </si>
  <si>
    <t>unitSize</t>
  </si>
  <si>
    <t>cb</t>
  </si>
  <si>
    <t>cv</t>
  </si>
  <si>
    <t>upperLimitCapacityRatio_input1</t>
  </si>
  <si>
    <t>useTimeseriesAvailability</t>
  </si>
  <si>
    <t>grid</t>
  </si>
  <si>
    <t>Description</t>
  </si>
  <si>
    <t>all</t>
  </si>
  <si>
    <t>hydrogenCCGT</t>
  </si>
  <si>
    <t>hydrogen</t>
  </si>
  <si>
    <t>eff00</t>
  </si>
  <si>
    <t>eff01</t>
  </si>
  <si>
    <t>op00</t>
  </si>
  <si>
    <t>op01</t>
  </si>
  <si>
    <t>vomCosts_input1</t>
  </si>
  <si>
    <t>rampUpCost</t>
  </si>
  <si>
    <t>ERAA 2024 Downloads</t>
  </si>
  <si>
    <t>Battery charger 4h</t>
  </si>
  <si>
    <t>Battery discharger 4h</t>
  </si>
  <si>
    <t>Offshore Wind</t>
  </si>
  <si>
    <t>Onshore Wind</t>
  </si>
  <si>
    <t>Solar PV</t>
  </si>
  <si>
    <t>price</t>
  </si>
  <si>
    <t>emission_CO2</t>
  </si>
  <si>
    <t>Hard coal</t>
  </si>
  <si>
    <t>Gas</t>
  </si>
  <si>
    <t>Heavy oil</t>
  </si>
  <si>
    <t>Lignite</t>
  </si>
  <si>
    <t>Biomass</t>
  </si>
  <si>
    <t>Black liquor</t>
  </si>
  <si>
    <t>MSW</t>
  </si>
  <si>
    <t>Oil shale</t>
  </si>
  <si>
    <t>emission</t>
  </si>
  <si>
    <t>group</t>
  </si>
  <si>
    <t>CO2</t>
  </si>
  <si>
    <t>ETS_CO2</t>
  </si>
  <si>
    <t>Input Data -&gt; General informal - Common Data (ZIP, 81 KB)</t>
  </si>
  <si>
    <t>Source:</t>
  </si>
  <si>
    <t>Hydrogen OCGT</t>
  </si>
  <si>
    <t>hydrogenOCGT</t>
  </si>
  <si>
    <t>AT00</t>
  </si>
  <si>
    <t>CH00</t>
  </si>
  <si>
    <t>Content</t>
  </si>
  <si>
    <t>Part of</t>
  </si>
  <si>
    <t>Author</t>
  </si>
  <si>
    <t>Last updated</t>
  </si>
  <si>
    <t>Key sheets</t>
  </si>
  <si>
    <t>Discussion</t>
  </si>
  <si>
    <t>GG-SMR project scenario data alterations</t>
  </si>
  <si>
    <t>GG-SMR project T5.3</t>
  </si>
  <si>
    <t>Topi Rasku &lt;topi.rasku@vtt.fi&gt;</t>
  </si>
  <si>
    <t>2025-09-10</t>
  </si>
  <si>
    <t>unitdata</t>
  </si>
  <si>
    <t>emissiondata</t>
  </si>
  <si>
    <t>fueldata</t>
  </si>
  <si>
    <t>This dataset contains alterations to the underlying NE-model and TYNDP2024 datasets for the purposes of the GG-SMR project T5.3.</t>
  </si>
  <si>
    <t>The idea behind the scenarios is roughly as follows:</t>
  </si>
  <si>
    <t>1. Take as much data as possible from the TYNDP2024 "National Trends+" scenario for the year 2040.</t>
  </si>
  <si>
    <t>This essentially acts as our baseline.</t>
  </si>
  <si>
    <t>2. Partially revert back to the 2030 capacities to allow for room for nuclear capacity expansion.</t>
  </si>
  <si>
    <t>Essentially, we want to roll back generation capacity expansion between 2030--2040 for onshore/offshore wind, PV, and batteries, as these were the primary power generation investment options in TYNDP2024.</t>
  </si>
  <si>
    <t>However, we don't want to overcomplicate things, so we'll assume the same power and hydrogen grid (excluded anyways) expansion as in TYNDP.</t>
  </si>
  <si>
    <t>3. Introduce the nuclear investment options alonside the wind, PV, and battery investments and re-optimize the capacity expansion.</t>
  </si>
  <si>
    <t>The aim is to see if the nuclear technologies are viable alternatives for VRE expansion under the TYNDP2024 assumptions.</t>
  </si>
  <si>
    <t>However, due to the incomplete district heating modelling in TYDNP2024, we don't have DH system data from there.</t>
  </si>
  <si>
    <t>As such, we can't easily "make room" for nuclear invesments in DH systems.</t>
  </si>
  <si>
    <t>Thus, we'll likely just have to see if nuclear DH has any chance to compete with existing capacity first.</t>
  </si>
  <si>
    <t>Reverts TYNDP2024 "National Trends" 2040 scenario unit capacities back to their 2030 counterparts.</t>
  </si>
  <si>
    <t>Same for all scenarios</t>
  </si>
  <si>
    <t>As all scenarios aim for EU targets</t>
  </si>
  <si>
    <t>Fuel</t>
  </si>
  <si>
    <t>Unit</t>
  </si>
  <si>
    <t xml:space="preserve">Source </t>
  </si>
  <si>
    <t>Further Info</t>
  </si>
  <si>
    <t>€/GJ</t>
  </si>
  <si>
    <t>EIA (2022) - https://www.eia.gov/electricity/annual/html/epa_08_04.html</t>
  </si>
  <si>
    <t>Includes fuel cost only</t>
  </si>
  <si>
    <t>Lignite G1 (BG - MK - CZ)</t>
  </si>
  <si>
    <t>Booze&amp;co same as 2022</t>
  </si>
  <si>
    <t>Lignite G2 (SK - DE - RS - PL - ME - UKNI - BA - IE)</t>
  </si>
  <si>
    <t>Lignite G3 (SL - RO - HU)</t>
  </si>
  <si>
    <t>Lignite G4 (GR - TR)</t>
  </si>
  <si>
    <t>IEA 2022 (APS)</t>
  </si>
  <si>
    <t>Natural Gas</t>
  </si>
  <si>
    <t>Crude oil</t>
  </si>
  <si>
    <t>CO2 price</t>
  </si>
  <si>
    <t>€/ton</t>
  </si>
  <si>
    <t>Hydrogen (blue )</t>
  </si>
  <si>
    <t>IEA 2022 (APS) - SMR with CCUS (full capture)</t>
  </si>
  <si>
    <t>Biomethane</t>
  </si>
  <si>
    <t>€/Gj</t>
  </si>
  <si>
    <t>Danish Technology cataloque</t>
  </si>
  <si>
    <t>Synthetic Methane</t>
  </si>
  <si>
    <t>IEA 2022 (APS) - renewable electricity, 70%, 55% and 50% of biogenic CO2.</t>
  </si>
  <si>
    <t>Gas for Climate. The optimal role for gas in a net zero emissions energy system (gasforclimate2050.eu)</t>
  </si>
  <si>
    <t>Moddeled from crude oil price (+28%)</t>
  </si>
  <si>
    <t>WEO STEPS forecast trend applying a 28% increase of price wrt to crude oil</t>
  </si>
  <si>
    <t>Moddeled from crude oil price (+5%)</t>
  </si>
  <si>
    <t>WEO STEPS forecast trend applying a 5% increase of price wrt to crude oil</t>
  </si>
  <si>
    <t xml:space="preserve">Amonia imports prices </t>
  </si>
  <si>
    <t>EWI tool calculation (100% reconverted)</t>
  </si>
  <si>
    <t>Gas (blend of biomethane, synthetic gas and NG) NT+</t>
  </si>
  <si>
    <t>see Gas Blend Final</t>
  </si>
  <si>
    <t>Gas (blend of biomethane, synthetic gas and NG) DE</t>
  </si>
  <si>
    <t>Gas (blend of biomethane, synthetic gas and NG) GA</t>
  </si>
  <si>
    <t>Oil Shale</t>
  </si>
  <si>
    <t>Copy/pasted from previous cycle (2021/22)</t>
  </si>
  <si>
    <t>(Currency 2021 €)</t>
  </si>
  <si>
    <t>Interpolation</t>
  </si>
  <si>
    <t>Other fuels</t>
  </si>
  <si>
    <t>Amonia</t>
  </si>
  <si>
    <t>Do amonia need its own cost?</t>
  </si>
  <si>
    <t>good source for transportation of H2 and carriers</t>
  </si>
  <si>
    <t>kjna31199enn.pdf</t>
  </si>
  <si>
    <t>1,5 - 3,5 €/kgH2</t>
  </si>
  <si>
    <t>JRC131299_01.pdf</t>
  </si>
  <si>
    <t>1 MWh=3,6 GJ</t>
  </si>
  <si>
    <t>Commodity Prices</t>
  </si>
  <si>
    <t>ENTSO-E &amp; ENTSOG TYNDP 2024 Scenarios --- Inputs</t>
  </si>
  <si>
    <t>Source: (accessed 2025-09-10)</t>
  </si>
  <si>
    <t>€/MWh</t>
  </si>
  <si>
    <t>TYNDP2024</t>
  </si>
  <si>
    <t>Own projection based on legacy data</t>
  </si>
  <si>
    <t>Distributed Energy</t>
  </si>
  <si>
    <t>Hydrogencommod</t>
  </si>
  <si>
    <t>H2 heavy</t>
  </si>
  <si>
    <t>2025 avg</t>
  </si>
  <si>
    <t>2040 avg</t>
  </si>
  <si>
    <t>2030 avg</t>
  </si>
  <si>
    <t>2050 avg</t>
  </si>
  <si>
    <t>Idea: Scale legacy "Biomass" price according to the difference in the average fuel price difference between legacy data and new TYNDP2024 data. Black liquor and MSW assumed a constant dummy 1 price</t>
  </si>
  <si>
    <t>Legacy data, possibly a dummy?</t>
  </si>
  <si>
    <t>Category #</t>
  </si>
  <si>
    <t>Type</t>
  </si>
  <si>
    <r>
      <t>CO</t>
    </r>
    <r>
      <rPr>
        <b/>
        <vertAlign val="subscript"/>
        <sz val="8"/>
        <color indexed="8"/>
        <rFont val="Arial"/>
        <family val="2"/>
        <charset val="238"/>
      </rPr>
      <t>2</t>
    </r>
    <r>
      <rPr>
        <b/>
        <sz val="8"/>
        <color indexed="8"/>
        <rFont val="Arial"/>
        <family val="2"/>
        <charset val="238"/>
      </rPr>
      <t xml:space="preserve"> emission factor</t>
    </r>
  </si>
  <si>
    <t>Original</t>
  </si>
  <si>
    <t>NT2030</t>
  </si>
  <si>
    <t>NT2040</t>
  </si>
  <si>
    <t>DE2030</t>
  </si>
  <si>
    <t>DE2040</t>
  </si>
  <si>
    <t>DE2050</t>
  </si>
  <si>
    <t>GA2030</t>
  </si>
  <si>
    <t>GA2040</t>
  </si>
  <si>
    <t>GA2050</t>
  </si>
  <si>
    <t>kg / Net GJ</t>
  </si>
  <si>
    <t>-</t>
  </si>
  <si>
    <t>old 1</t>
  </si>
  <si>
    <t>old 2</t>
  </si>
  <si>
    <t>new</t>
  </si>
  <si>
    <t>CCS</t>
  </si>
  <si>
    <t>conventional old 1</t>
  </si>
  <si>
    <t>conventional old 2</t>
  </si>
  <si>
    <t>CCGT old 1</t>
  </si>
  <si>
    <t>CCGT old 2</t>
  </si>
  <si>
    <t>CCGT present 1</t>
  </si>
  <si>
    <t>CCGT present 2</t>
  </si>
  <si>
    <t>CCGT new</t>
  </si>
  <si>
    <t>CCGT CCS</t>
  </si>
  <si>
    <t>OCGT old</t>
  </si>
  <si>
    <t>OCGT new</t>
  </si>
  <si>
    <t>old</t>
  </si>
  <si>
    <t>Hydrogen</t>
  </si>
  <si>
    <t>Fuel cell</t>
  </si>
  <si>
    <t>ENTSO-E &amp; ENTSOG TYNDP 2024 Scenarios  – Inputs</t>
  </si>
  <si>
    <t>CO2 emission factors</t>
  </si>
  <si>
    <t>Orig</t>
  </si>
  <si>
    <t>kg/Gj to ton/MWh conversion</t>
  </si>
  <si>
    <t>rounding digits</t>
  </si>
  <si>
    <t>The emission progression for gas looks highly suspicious, likely assumes heavy non-fossil gas blends</t>
  </si>
  <si>
    <t>TYNDP2024, seems to assume increasing amounts for non-fossil gas in the blend</t>
  </si>
  <si>
    <t>TYNDP2024, uses NT2040 emission factors</t>
  </si>
  <si>
    <t>unittypedata</t>
  </si>
  <si>
    <t>TODO: Enable investment parameters for the desired unit types.</t>
  </si>
  <si>
    <t>At least the emission prices and factors should be up to date now.</t>
  </si>
  <si>
    <t>The underlying data is hardly perfect, e.g. fuel price assumptions were cobbled together for the bio- and waste-based fuels.</t>
  </si>
  <si>
    <t>TYNDP2024 consistent CO2 price assumptions.</t>
  </si>
  <si>
    <t>TYNDP2024 consistent fuel price and emission assumptions, although `Biomass`, `Black liquor`, and `MSW` were based on old legacy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</si>
</sst>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#,##0.0"/>
  </numFmts>
  <fonts count="34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venirNext LT Com Regular"/>
      <family val="2"/>
    </font>
    <font>
      <sz val="11"/>
      <color theme="1"/>
      <name val="Arial"/>
      <family val="2"/>
      <charset val="238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rgb="FF7F7F7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name val="Arial"/>
      <family val="2"/>
    </font>
    <font>
      <b/>
      <i/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i/>
      <sz val="10"/>
      <color theme="1"/>
      <name val="Calibri"/>
      <family val="2"/>
      <scheme val="minor"/>
    </font>
    <font>
      <sz val="8"/>
      <color indexed="8"/>
      <name val="Arial"/>
      <family val="2"/>
      <charset val="238"/>
    </font>
    <font>
      <b/>
      <sz val="8"/>
      <color indexed="8"/>
      <name val="Arial"/>
      <family val="2"/>
      <charset val="238"/>
    </font>
    <font>
      <b/>
      <vertAlign val="subscript"/>
      <sz val="8"/>
      <color indexed="8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8"/>
      <color theme="1"/>
      <name val="Arial"/>
      <family val="2"/>
      <charset val="238"/>
    </font>
  </fonts>
  <fills count="17">
    <fill>
      <patternFill patternType="none"/>
    </fill>
    <fill>
      <patternFill patternType="gray125"/>
    </fill>
    <fill>
      <patternFill patternType="solid">
        <fgColor rgb="FF87CB3D"/>
        <bgColor rgb="FFFF99CC"/>
      </patternFill>
    </fill>
    <fill>
      <patternFill patternType="solid">
        <fgColor rgb="FFFDA56F"/>
        <bgColor rgb="FFFF99CC"/>
      </patternFill>
    </fill>
    <fill>
      <patternFill patternType="solid">
        <fgColor rgb="FFFECCB0"/>
        <bgColor rgb="FFFF99CC"/>
      </patternFill>
    </fill>
    <fill>
      <patternFill patternType="solid">
        <fgColor rgb="FFC49100"/>
        <bgColor rgb="FFFF99CC"/>
      </patternFill>
    </fill>
    <fill>
      <patternFill patternType="solid">
        <fgColor rgb="FFFF7171"/>
        <bgColor rgb="FFFF99CC"/>
      </patternFill>
    </fill>
    <fill>
      <patternFill patternType="solid">
        <fgColor rgb="FFFFAFAF"/>
        <bgColor rgb="FFFF99CC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/>
      <diagonal/>
    </border>
  </borders>
  <cellStyleXfs count="10">
    <xf numFmtId="0" fontId="0" fillId="0" borderId="0"/>
    <xf numFmtId="0" fontId="3" fillId="0" borderId="0"/>
    <xf numFmtId="0" fontId="4" fillId="0" borderId="0"/>
    <xf numFmtId="0" fontId="5" fillId="0" borderId="0">
      <alignment horizontal="center" vertical="center"/>
    </xf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16" fillId="0" borderId="0" applyNumberFormat="0" applyFill="0" applyBorder="0" applyAlignment="0" applyProtection="0"/>
    <xf numFmtId="0" fontId="21" fillId="0" borderId="0"/>
    <xf numFmtId="0" fontId="32" fillId="0" borderId="0"/>
  </cellStyleXfs>
  <cellXfs count="94">
    <xf numFmtId="0" fontId="0" fillId="0" borderId="0" xfId="0"/>
    <xf numFmtId="0" fontId="1" fillId="0" borderId="1" xfId="0" applyFont="1" applyBorder="1" applyAlignment="1">
      <alignment horizontal="center" vertical="top"/>
    </xf>
    <xf numFmtId="0" fontId="8" fillId="2" borderId="2" xfId="6" applyFont="1" applyFill="1" applyBorder="1" applyAlignment="1">
      <alignment wrapText="1"/>
    </xf>
    <xf numFmtId="0" fontId="8" fillId="3" borderId="2" xfId="6" applyFont="1" applyFill="1" applyBorder="1" applyAlignment="1">
      <alignment wrapText="1"/>
    </xf>
    <xf numFmtId="0" fontId="8" fillId="4" borderId="2" xfId="6" applyFont="1" applyFill="1" applyBorder="1" applyAlignment="1">
      <alignment wrapText="1"/>
    </xf>
    <xf numFmtId="0" fontId="8" fillId="5" borderId="2" xfId="6" applyFont="1" applyFill="1" applyBorder="1" applyAlignment="1">
      <alignment wrapText="1"/>
    </xf>
    <xf numFmtId="0" fontId="8" fillId="6" borderId="2" xfId="6" applyFont="1" applyFill="1" applyBorder="1" applyAlignment="1">
      <alignment wrapText="1"/>
    </xf>
    <xf numFmtId="0" fontId="8" fillId="7" borderId="2" xfId="6" applyFont="1" applyFill="1" applyBorder="1" applyAlignment="1">
      <alignment wrapText="1"/>
    </xf>
    <xf numFmtId="0" fontId="8" fillId="7" borderId="0" xfId="6" applyFont="1" applyFill="1" applyAlignment="1">
      <alignment wrapText="1"/>
    </xf>
    <xf numFmtId="0" fontId="0" fillId="0" borderId="0" xfId="0" applyAlignment="1">
      <alignment wrapText="1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0" xfId="5" applyFill="1"/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left"/>
    </xf>
    <xf numFmtId="0" fontId="13" fillId="0" borderId="0" xfId="0" applyFont="1"/>
    <xf numFmtId="0" fontId="12" fillId="0" borderId="0" xfId="0" applyFont="1"/>
    <xf numFmtId="0" fontId="12" fillId="0" borderId="0" xfId="0" applyFont="1" applyAlignment="1">
      <alignment horizontal="right"/>
    </xf>
    <xf numFmtId="0" fontId="0" fillId="9" borderId="0" xfId="0" applyFill="1"/>
    <xf numFmtId="49" fontId="10" fillId="0" borderId="0" xfId="0" applyNumberFormat="1" applyFont="1"/>
    <xf numFmtId="49" fontId="16" fillId="0" borderId="0" xfId="7" applyNumberFormat="1"/>
    <xf numFmtId="49" fontId="18" fillId="0" borderId="0" xfId="7" applyNumberFormat="1" applyFont="1"/>
    <xf numFmtId="0" fontId="0" fillId="0" borderId="4" xfId="0" applyBorder="1"/>
    <xf numFmtId="0" fontId="14" fillId="10" borderId="0" xfId="0" applyFont="1" applyFill="1"/>
    <xf numFmtId="1" fontId="22" fillId="10" borderId="0" xfId="8" applyNumberFormat="1" applyFont="1" applyFill="1" applyAlignment="1">
      <alignment horizontal="center" vertical="center"/>
    </xf>
    <xf numFmtId="0" fontId="14" fillId="10" borderId="0" xfId="0" applyFont="1" applyFill="1" applyAlignment="1">
      <alignment horizontal="center"/>
    </xf>
    <xf numFmtId="0" fontId="23" fillId="0" borderId="6" xfId="0" applyFont="1" applyBorder="1"/>
    <xf numFmtId="0" fontId="23" fillId="0" borderId="6" xfId="0" applyFont="1" applyBorder="1" applyAlignment="1">
      <alignment horizontal="center"/>
    </xf>
    <xf numFmtId="164" fontId="24" fillId="0" borderId="6" xfId="0" applyNumberFormat="1" applyFont="1" applyBorder="1" applyAlignment="1">
      <alignment horizontal="center"/>
    </xf>
    <xf numFmtId="0" fontId="25" fillId="0" borderId="6" xfId="8" applyFont="1" applyBorder="1" applyAlignment="1">
      <alignment horizontal="left" vertical="center" indent="1"/>
    </xf>
    <xf numFmtId="0" fontId="23" fillId="0" borderId="7" xfId="0" applyFont="1" applyBorder="1"/>
    <xf numFmtId="0" fontId="23" fillId="0" borderId="7" xfId="0" applyFont="1" applyBorder="1" applyAlignment="1">
      <alignment horizontal="center"/>
    </xf>
    <xf numFmtId="164" fontId="24" fillId="0" borderId="7" xfId="0" applyNumberFormat="1" applyFont="1" applyBorder="1" applyAlignment="1">
      <alignment horizontal="center"/>
    </xf>
    <xf numFmtId="0" fontId="25" fillId="0" borderId="7" xfId="8" applyFont="1" applyBorder="1" applyAlignment="1">
      <alignment horizontal="left" vertical="center" wrapText="1" indent="1"/>
    </xf>
    <xf numFmtId="0" fontId="23" fillId="0" borderId="7" xfId="0" applyFont="1" applyBorder="1" applyAlignment="1">
      <alignment horizontal="left" wrapText="1"/>
    </xf>
    <xf numFmtId="0" fontId="25" fillId="0" borderId="0" xfId="8" applyFont="1" applyAlignment="1">
      <alignment horizontal="left" vertical="center" wrapText="1" indent="1"/>
    </xf>
    <xf numFmtId="0" fontId="23" fillId="11" borderId="7" xfId="0" applyFont="1" applyFill="1" applyBorder="1"/>
    <xf numFmtId="164" fontId="26" fillId="12" borderId="7" xfId="0" applyNumberFormat="1" applyFont="1" applyFill="1" applyBorder="1" applyAlignment="1">
      <alignment horizontal="center"/>
    </xf>
    <xf numFmtId="0" fontId="25" fillId="0" borderId="0" xfId="8" applyFont="1" applyAlignment="1">
      <alignment horizontal="center" vertical="center" wrapText="1"/>
    </xf>
    <xf numFmtId="0" fontId="23" fillId="8" borderId="7" xfId="0" applyFont="1" applyFill="1" applyBorder="1"/>
    <xf numFmtId="0" fontId="23" fillId="8" borderId="7" xfId="0" applyFont="1" applyFill="1" applyBorder="1" applyAlignment="1">
      <alignment horizontal="center"/>
    </xf>
    <xf numFmtId="165" fontId="27" fillId="8" borderId="0" xfId="0" applyNumberFormat="1" applyFont="1" applyFill="1" applyAlignment="1">
      <alignment horizontal="center"/>
    </xf>
    <xf numFmtId="0" fontId="6" fillId="0" borderId="0" xfId="5"/>
    <xf numFmtId="0" fontId="25" fillId="0" borderId="7" xfId="8" applyFont="1" applyBorder="1" applyAlignment="1">
      <alignment horizontal="left" vertical="center" indent="1"/>
    </xf>
    <xf numFmtId="0" fontId="23" fillId="0" borderId="7" xfId="0" applyFont="1" applyBorder="1" applyAlignment="1">
      <alignment horizontal="left"/>
    </xf>
    <xf numFmtId="0" fontId="25" fillId="0" borderId="7" xfId="8" applyFont="1" applyBorder="1" applyAlignment="1">
      <alignment horizontal="center" vertical="center" wrapText="1" indent="1"/>
    </xf>
    <xf numFmtId="0" fontId="15" fillId="0" borderId="0" xfId="0" applyFont="1" applyAlignment="1">
      <alignment wrapText="1"/>
    </xf>
    <xf numFmtId="49" fontId="23" fillId="11" borderId="7" xfId="0" applyNumberFormat="1" applyFont="1" applyFill="1" applyBorder="1" applyAlignment="1">
      <alignment horizontal="left" vertical="top" wrapText="1"/>
    </xf>
    <xf numFmtId="0" fontId="23" fillId="11" borderId="7" xfId="0" applyFont="1" applyFill="1" applyBorder="1" applyAlignment="1">
      <alignment horizontal="center"/>
    </xf>
    <xf numFmtId="164" fontId="24" fillId="11" borderId="7" xfId="0" applyNumberFormat="1" applyFont="1" applyFill="1" applyBorder="1" applyAlignment="1">
      <alignment horizontal="center"/>
    </xf>
    <xf numFmtId="0" fontId="25" fillId="11" borderId="7" xfId="8" applyFont="1" applyFill="1" applyBorder="1" applyAlignment="1">
      <alignment horizontal="left" vertical="center" wrapText="1" indent="1"/>
    </xf>
    <xf numFmtId="0" fontId="25" fillId="0" borderId="0" xfId="8" applyFont="1" applyAlignment="1">
      <alignment horizontal="left" vertical="center" indent="1"/>
    </xf>
    <xf numFmtId="49" fontId="23" fillId="8" borderId="7" xfId="0" applyNumberFormat="1" applyFont="1" applyFill="1" applyBorder="1" applyAlignment="1">
      <alignment horizontal="left" vertical="top" wrapText="1"/>
    </xf>
    <xf numFmtId="164" fontId="24" fillId="8" borderId="7" xfId="0" applyNumberFormat="1" applyFont="1" applyFill="1" applyBorder="1" applyAlignment="1">
      <alignment horizontal="center"/>
    </xf>
    <xf numFmtId="0" fontId="28" fillId="13" borderId="0" xfId="0" applyFont="1" applyFill="1"/>
    <xf numFmtId="0" fontId="28" fillId="12" borderId="0" xfId="0" applyFont="1" applyFill="1"/>
    <xf numFmtId="0" fontId="19" fillId="0" borderId="0" xfId="0" applyFont="1"/>
    <xf numFmtId="0" fontId="0" fillId="8" borderId="0" xfId="0" applyFill="1"/>
    <xf numFmtId="2" fontId="0" fillId="12" borderId="7" xfId="0" applyNumberFormat="1" applyFill="1" applyBorder="1" applyAlignment="1">
      <alignment horizontal="center"/>
    </xf>
    <xf numFmtId="0" fontId="17" fillId="0" borderId="0" xfId="0" applyFont="1"/>
    <xf numFmtId="164" fontId="17" fillId="0" borderId="0" xfId="0" applyNumberFormat="1" applyFont="1"/>
    <xf numFmtId="0" fontId="8" fillId="9" borderId="0" xfId="0" applyFont="1" applyFill="1" applyAlignment="1">
      <alignment wrapText="1"/>
    </xf>
    <xf numFmtId="0" fontId="8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8" fillId="0" borderId="4" xfId="0" applyFont="1" applyBorder="1" applyAlignment="1">
      <alignment wrapText="1"/>
    </xf>
    <xf numFmtId="0" fontId="0" fillId="0" borderId="4" xfId="0" applyBorder="1" applyAlignment="1">
      <alignment horizontal="center"/>
    </xf>
    <xf numFmtId="0" fontId="11" fillId="0" borderId="5" xfId="0" applyFont="1" applyBorder="1"/>
    <xf numFmtId="0" fontId="11" fillId="0" borderId="5" xfId="0" applyFont="1" applyBorder="1" applyAlignment="1">
      <alignment horizontal="center"/>
    </xf>
    <xf numFmtId="0" fontId="32" fillId="0" borderId="0" xfId="9" applyAlignment="1">
      <alignment horizontal="center" vertical="center"/>
    </xf>
    <xf numFmtId="0" fontId="29" fillId="8" borderId="3" xfId="8" applyFont="1" applyFill="1" applyBorder="1" applyAlignment="1">
      <alignment horizontal="center" vertical="center" wrapText="1"/>
    </xf>
    <xf numFmtId="0" fontId="29" fillId="0" borderId="3" xfId="8" applyFont="1" applyBorder="1" applyAlignment="1">
      <alignment horizontal="center" vertical="center" wrapText="1"/>
    </xf>
    <xf numFmtId="4" fontId="29" fillId="16" borderId="3" xfId="8" applyNumberFormat="1" applyFont="1" applyFill="1" applyBorder="1" applyAlignment="1">
      <alignment horizontal="center" vertical="center" wrapText="1"/>
    </xf>
    <xf numFmtId="4" fontId="33" fillId="0" borderId="3" xfId="9" applyNumberFormat="1" applyFont="1" applyBorder="1" applyAlignment="1">
      <alignment horizontal="center" vertical="center"/>
    </xf>
    <xf numFmtId="4" fontId="29" fillId="8" borderId="3" xfId="8" applyNumberFormat="1" applyFont="1" applyFill="1" applyBorder="1" applyAlignment="1">
      <alignment horizontal="center" vertical="center" wrapText="1"/>
    </xf>
    <xf numFmtId="4" fontId="33" fillId="8" borderId="3" xfId="9" applyNumberFormat="1" applyFont="1" applyFill="1" applyBorder="1" applyAlignment="1">
      <alignment horizontal="center" vertical="center"/>
    </xf>
    <xf numFmtId="4" fontId="29" fillId="0" borderId="3" xfId="8" applyNumberFormat="1" applyFont="1" applyBorder="1" applyAlignment="1">
      <alignment horizontal="center" vertical="center" wrapText="1"/>
    </xf>
    <xf numFmtId="0" fontId="32" fillId="0" borderId="0" xfId="9" applyAlignment="1">
      <alignment vertical="center"/>
    </xf>
    <xf numFmtId="0" fontId="6" fillId="0" borderId="0" xfId="5" applyAlignment="1">
      <alignment vertical="center"/>
    </xf>
    <xf numFmtId="0" fontId="0" fillId="0" borderId="0" xfId="0" applyAlignment="1">
      <alignment horizontal="left" vertical="center"/>
    </xf>
    <xf numFmtId="4" fontId="0" fillId="0" borderId="0" xfId="0" applyNumberForma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vertical="center" indent="1"/>
    </xf>
    <xf numFmtId="0" fontId="25" fillId="0" borderId="8" xfId="8" applyFont="1" applyBorder="1" applyAlignment="1">
      <alignment horizontal="left" vertical="center" wrapText="1" indent="1"/>
    </xf>
    <xf numFmtId="0" fontId="25" fillId="0" borderId="0" xfId="8" applyFont="1" applyAlignment="1">
      <alignment horizontal="left" vertical="center" wrapText="1" indent="1"/>
    </xf>
    <xf numFmtId="0" fontId="25" fillId="0" borderId="6" xfId="8" applyFont="1" applyBorder="1" applyAlignment="1">
      <alignment horizontal="left" vertical="center" wrapText="1" indent="1"/>
    </xf>
    <xf numFmtId="0" fontId="29" fillId="14" borderId="3" xfId="8" applyFont="1" applyFill="1" applyBorder="1" applyAlignment="1">
      <alignment horizontal="center" vertical="center" wrapText="1"/>
    </xf>
    <xf numFmtId="0" fontId="30" fillId="15" borderId="3" xfId="8" applyFont="1" applyFill="1" applyBorder="1" applyAlignment="1">
      <alignment horizontal="center" vertical="center" wrapText="1"/>
    </xf>
    <xf numFmtId="0" fontId="29" fillId="15" borderId="3" xfId="8" applyFont="1" applyFill="1" applyBorder="1" applyAlignment="1">
      <alignment horizontal="center" vertical="center" wrapText="1"/>
    </xf>
  </cellXfs>
  <cellStyles count="10">
    <cellStyle name="ČEPS" xfId="3" xr:uid="{055F4603-C55C-4D73-9C89-501612CA5A5D}"/>
    <cellStyle name="Comma 2" xfId="4" xr:uid="{4D01FCE7-C6F2-4A9A-8B9B-FBFD721CF21A}"/>
    <cellStyle name="Explanatory Text" xfId="7" builtinId="53"/>
    <cellStyle name="Hyperlink" xfId="5" builtinId="8"/>
    <cellStyle name="Normal" xfId="0" builtinId="0"/>
    <cellStyle name="Normal 2" xfId="9" xr:uid="{65000D19-3704-458C-82CD-CC0899D5A161}"/>
    <cellStyle name="Normal 2 3" xfId="1" xr:uid="{4910A6F4-EA01-4C97-BF08-2503EDD639ED}"/>
    <cellStyle name="Normal 5" xfId="2" xr:uid="{3F0C574D-7EC4-4897-89EC-E327150F272B}"/>
    <cellStyle name="Standard_Data provided by OT3" xfId="6" xr:uid="{1E95AE55-13E4-4211-A613-AFC1DB5E5A34}"/>
    <cellStyle name="Standard_Data provided by OT3 2" xfId="8" xr:uid="{4CAF86A0-CD28-49BD-B6D1-C55931E3331E}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1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3</xdr:row>
      <xdr:rowOff>180975</xdr:rowOff>
    </xdr:from>
    <xdr:to>
      <xdr:col>20</xdr:col>
      <xdr:colOff>466725</xdr:colOff>
      <xdr:row>12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F13B29C-5C8C-4457-81D5-CA2E36F1F915}"/>
            </a:ext>
          </a:extLst>
        </xdr:cNvPr>
        <xdr:cNvSpPr txBox="1"/>
      </xdr:nvSpPr>
      <xdr:spPr>
        <a:xfrm>
          <a:off x="17545050" y="542925"/>
          <a:ext cx="4267200" cy="1857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After the electrolysis process, a levelised production cost for power-to-hydrogen of €25/MWh of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hydrogen is assumed233. This cost is based on 2000 full-load hours of the electrolyser unit and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€0/MWh of electricity cost. For 350 bar above ground storage, a cost of €13/MWh234 is assumed on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top of €2/MWh for compression costs required to store hydrogen. This study considers a 2050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compression electricity cost of €40/MWh. Overall, a total hydrogen storage cost of €15/MWh is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considered. Table 32 gives an overview of all the cost assumptions used. Methane feedstock costs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amount to €54/MWh CH4.</a:t>
          </a:r>
        </a:p>
      </xdr:txBody>
    </xdr:sp>
    <xdr:clientData/>
  </xdr:twoCellAnchor>
  <xdr:twoCellAnchor>
    <xdr:from>
      <xdr:col>13</xdr:col>
      <xdr:colOff>533400</xdr:colOff>
      <xdr:row>17</xdr:row>
      <xdr:rowOff>95250</xdr:rowOff>
    </xdr:from>
    <xdr:to>
      <xdr:col>17</xdr:col>
      <xdr:colOff>342900</xdr:colOff>
      <xdr:row>27</xdr:row>
      <xdr:rowOff>123825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2CFA85F-062D-43EE-9E7A-E79270219890}"/>
            </a:ext>
            <a:ext uri="{147F2762-F138-4A5C-976F-8EAC2B608ADB}">
              <a16:predDERef xmlns:a16="http://schemas.microsoft.com/office/drawing/2014/main" pred="{E98E8153-F18F-4B4F-552F-C35C53526925}"/>
            </a:ext>
          </a:extLst>
        </xdr:cNvPr>
        <xdr:cNvSpPr txBox="1"/>
      </xdr:nvSpPr>
      <xdr:spPr>
        <a:xfrm>
          <a:off x="17611725" y="3371850"/>
          <a:ext cx="2247900" cy="2009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Considering all cost assumptions in Table 29 and the EU-wide methane potential of 147 TWh of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methane, we estimate a levelised cost of power to methane (LCoX) of €74/MWh in 2050,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comprised of €12/MWh CH4 of investment costs, €8/MWh CH4 of O&amp;M costs and €54/MWh of CH4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feedstock cost.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ntsogeu.sharepoint.com/Users/maria.fernandez/Downloads/200608_Ambition%20Tool_v2.1_propsoal%20for%20input%20parameter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BALANCE.XLS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rtopi\AppData\Local\Temp\1\87fe9e7f-9291-4390-9712-76bb7a97c0e0_Prices.zip.0e0\Prices\2023%2006%2022%20TYNDP%202024%20Commodity%20prices%20Final.xlsx" TargetMode="External"/><Relationship Id="rId1" Type="http://schemas.openxmlformats.org/officeDocument/2006/relationships/externalLinkPath" Target="/Users/trtopi/AppData/Local/Temp/1/87fe9e7f-9291-4390-9712-76bb7a97c0e0_Prices.zip.0e0/Prices/2023%2006%2022%20TYNDP%202024%20Commodity%20prices%20Fina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BB\bb-master\north_european_model\src_files\data_files\fueldata_maf2020.xlsx" TargetMode="External"/><Relationship Id="rId1" Type="http://schemas.openxmlformats.org/officeDocument/2006/relationships/externalLinkPath" Target="fueldata_maf2020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rtopi\AppData\Local\Temp\1\40720269-dfa3-48ae-8a72-96f7143f3d25_CO2-emission-factors-in-TYNDP2024-v2.xlsx.zip.d25\CO2%20emission%20factors%20in%20TYNDP2024%20v2.xlsx" TargetMode="External"/><Relationship Id="rId1" Type="http://schemas.openxmlformats.org/officeDocument/2006/relationships/externalLinkPath" Target="/Users/trtopi/AppData/Local/Temp/1/40720269-dfa3-48ae-8a72-96f7143f3d25_CO2-emission-factors-in-TYNDP2024-v2.xlsx.zip.d25/CO2%20emission%20factors%20in%20TYNDP2024%20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ntsogeu.sharepoint.com/Master/Excel/COST%20SCENARIO_v3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xtra.entsoe.eu/SDC/StudyTeam/InputDataForStudies/Fuel%20and%20CO2%20Prices/Price%20proposal_TYNDP2020_WEO2018_v6%20with%20EUCO_neweffCCG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xtra.entsoe.eu/SDC/TYNDP2016TFSB/Project%20Documents/160810%20Belfast%20Workshop/OT3_fuel_prices_v1.5_WEO2014_CERA201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uzz.grid.ie/sites/FG/ESA/Temporary%20File%20Store/TYNDP%202020/PEMMDB%20Work%20in%20Progress/ERAA%20TYNDP%20and%20Scenario%20Building%20Jan%202021/IE00/PEMMDB_IE00_NationalTrends_Batteries_and_Deman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mon%20Reporting%20Format%20V1.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ppe1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hales.entsoe.eu/sites/tyndp2018/TF%20SB%202020/Ambition%20Tool/Finalisation%20of%20Scenarios%20in%20AT/190924_Finalisation_GA_v5_editable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ewclimate-my.sharepoint.com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Reference Year 2018 - Input"/>
      <sheetName val="1) Sector Final Use Input Sheet"/>
      <sheetName val="Industrial Demand"/>
      <sheetName val="Residential Demand"/>
      <sheetName val="New Tertiary Demand"/>
      <sheetName val="Transport"/>
      <sheetName val="EUROSTAT (2015 TWh)"/>
      <sheetName val="How to Guide"/>
      <sheetName val="Countries"/>
      <sheetName val="2)Electricity &amp; Gas input sheet"/>
      <sheetName val="4) Sankey output"/>
      <sheetName val="3) Storyline Summary"/>
      <sheetName val="Generation"/>
      <sheetName val="Gas Supply"/>
      <sheetName val="Emissions (Comparison)"/>
      <sheetName val="EU28"/>
      <sheetName val="Austria"/>
      <sheetName val="Belgium"/>
      <sheetName val="Bosnia"/>
      <sheetName val="Bulgaria"/>
      <sheetName val="Croatia"/>
      <sheetName val="Cyprus"/>
      <sheetName val="CzechRepublic"/>
      <sheetName val="Denmark"/>
      <sheetName val="Estonia"/>
      <sheetName val="Finland"/>
      <sheetName val="France"/>
      <sheetName val="FYROM"/>
      <sheetName val="Germany"/>
      <sheetName val="Greece"/>
      <sheetName val="Hungary"/>
      <sheetName val="Iceland"/>
      <sheetName val="Ireland"/>
      <sheetName val="Italy"/>
      <sheetName val="Kosovo"/>
      <sheetName val="Latvia"/>
      <sheetName val="Lithuania"/>
      <sheetName val="Luxembourg"/>
      <sheetName val="Malta"/>
      <sheetName val="Moldova"/>
      <sheetName val="Montenegro"/>
      <sheetName val="Netherlands"/>
      <sheetName val="NorthernIreland"/>
      <sheetName val="Norway"/>
      <sheetName val="Poland"/>
      <sheetName val="Portugal"/>
      <sheetName val="Romania"/>
      <sheetName val="Serbia"/>
      <sheetName val="Slovakia"/>
      <sheetName val="Slovenia"/>
      <sheetName val="Spain"/>
      <sheetName val="Sweden"/>
      <sheetName val="Turkey"/>
      <sheetName val="Ukraine"/>
      <sheetName val="UnitedKingdo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1"/>
      <sheetName val="Carbon Budget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nal Fuel Prices  2022"/>
      <sheetName val="Read me"/>
      <sheetName val="Matrix 2024"/>
      <sheetName val="Graph for SG"/>
      <sheetName val="Blue hydrogen and SNG costs"/>
      <sheetName val="Fuel price bench for 2024"/>
      <sheetName val="Import costs of amonia and hydr"/>
      <sheetName val="IEA - References"/>
      <sheetName val="RePower EU- References"/>
      <sheetName val="Gas Blend Final"/>
      <sheetName val="PPROD-RPE"/>
      <sheetName val="PPROD_F55"/>
      <sheetName val="NIMP_RPE"/>
      <sheetName val="NIMP_FF55"/>
      <sheetName val="RECONF_RPE"/>
      <sheetName val="RECONF_FF55"/>
      <sheetName val="Overview 2024 cycle"/>
      <sheetName val="Biomethane_FF55"/>
      <sheetName val="Biomethane_RPE"/>
      <sheetName val="Oil RePowerEU"/>
      <sheetName val="GA EU 27 NCV 200420"/>
      <sheetName val="DE EU27 NCV 200420"/>
      <sheetName val="Oil SP"/>
      <sheetName val="Oil SD"/>
      <sheetName val="Lignite"/>
      <sheetName val="Overview biomethane"/>
      <sheetName val="Biogas + upgrade"/>
      <sheetName val="Thermal gasific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5">
          <cell r="C25">
            <v>38.302585769400075</v>
          </cell>
          <cell r="D25">
            <v>30.117603582546735</v>
          </cell>
          <cell r="E25">
            <v>24.111307234938817</v>
          </cell>
        </row>
      </sheetData>
      <sheetData sheetId="7">
        <row r="18">
          <cell r="H18">
            <v>113.39999999999999</v>
          </cell>
          <cell r="I18">
            <v>147</v>
          </cell>
          <cell r="J18">
            <v>168</v>
          </cell>
        </row>
        <row r="19">
          <cell r="H19">
            <v>9.1740614334470987</v>
          </cell>
          <cell r="J19">
            <v>8.6006825938566553</v>
          </cell>
        </row>
        <row r="20">
          <cell r="H20">
            <v>11.742798634812287</v>
          </cell>
          <cell r="J20">
            <v>11.008873720136519</v>
          </cell>
        </row>
        <row r="21">
          <cell r="H21">
            <v>9.6327645051194537</v>
          </cell>
          <cell r="J21">
            <v>9.0307167235494887</v>
          </cell>
        </row>
        <row r="22">
          <cell r="H22">
            <v>6.2894512368495885</v>
          </cell>
          <cell r="J22">
            <v>5.0156383281205574</v>
          </cell>
        </row>
        <row r="23">
          <cell r="H23">
            <v>1.7768679631525077</v>
          </cell>
          <cell r="J23">
            <v>1.518935516888434</v>
          </cell>
        </row>
        <row r="24">
          <cell r="E24">
            <v>1.6808484848484848</v>
          </cell>
        </row>
        <row r="25">
          <cell r="H25">
            <v>17.64</v>
          </cell>
          <cell r="I25">
            <v>15.12</v>
          </cell>
          <cell r="J25">
            <v>15.12</v>
          </cell>
        </row>
        <row r="30">
          <cell r="H30">
            <v>27.552</v>
          </cell>
          <cell r="I30">
            <v>24.990000000000002</v>
          </cell>
          <cell r="J30">
            <v>23.52</v>
          </cell>
        </row>
      </sheetData>
      <sheetData sheetId="8" refreshError="1"/>
      <sheetData sheetId="9">
        <row r="26">
          <cell r="J26">
            <v>9.7858291119710472</v>
          </cell>
          <cell r="K26">
            <v>15.763222241617466</v>
          </cell>
          <cell r="P26">
            <v>10.864470915196128</v>
          </cell>
          <cell r="Q26">
            <v>17.92863941038312</v>
          </cell>
        </row>
        <row r="44">
          <cell r="C44" t="str">
            <v>7.5</v>
          </cell>
          <cell r="D44" t="str">
            <v>9.0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ueldata"/>
      <sheetName val="data_fuelEmissions"/>
    </sheetNames>
    <sheetDataSet>
      <sheetData sheetId="0" refreshError="1"/>
      <sheetData sheetId="1">
        <row r="4">
          <cell r="E4" t="str">
            <v>tCO2/TJ</v>
          </cell>
          <cell r="F4" t="str">
            <v>tCO2/MWh</v>
          </cell>
        </row>
        <row r="5">
          <cell r="D5" t="str">
            <v>Hard coal</v>
          </cell>
          <cell r="E5">
            <v>95</v>
          </cell>
          <cell r="F5">
            <v>0.34200000000000003</v>
          </cell>
        </row>
        <row r="6">
          <cell r="D6" t="str">
            <v>Nuclear</v>
          </cell>
          <cell r="F6">
            <v>0</v>
          </cell>
        </row>
        <row r="7">
          <cell r="D7" t="str">
            <v>Gas</v>
          </cell>
          <cell r="E7">
            <v>55</v>
          </cell>
          <cell r="F7">
            <v>0.19800000000000001</v>
          </cell>
        </row>
        <row r="8">
          <cell r="D8" t="str">
            <v>Heavy oil</v>
          </cell>
          <cell r="E8">
            <v>78</v>
          </cell>
          <cell r="F8">
            <v>0.28079999999999999</v>
          </cell>
        </row>
        <row r="9">
          <cell r="D9" t="str">
            <v>Light oil</v>
          </cell>
          <cell r="E9">
            <v>71</v>
          </cell>
          <cell r="F9">
            <v>0.25559999999999999</v>
          </cell>
        </row>
        <row r="10">
          <cell r="D10" t="str">
            <v>Lignite</v>
          </cell>
          <cell r="E10">
            <v>103</v>
          </cell>
          <cell r="F10">
            <v>0.37080000000000002</v>
          </cell>
        </row>
        <row r="11">
          <cell r="D11" t="str">
            <v>Biomass</v>
          </cell>
          <cell r="E11">
            <v>0</v>
          </cell>
          <cell r="F11">
            <v>0</v>
          </cell>
        </row>
        <row r="12">
          <cell r="D12" t="str">
            <v>Black liquor</v>
          </cell>
          <cell r="E12">
            <v>0</v>
          </cell>
          <cell r="F12">
            <v>0</v>
          </cell>
        </row>
        <row r="13">
          <cell r="D13" t="str">
            <v>MSW</v>
          </cell>
          <cell r="E13">
            <v>40</v>
          </cell>
          <cell r="F13">
            <v>0.14399999999999999</v>
          </cell>
        </row>
        <row r="14">
          <cell r="D14" t="str">
            <v>Oil shale</v>
          </cell>
          <cell r="E14">
            <v>115</v>
          </cell>
          <cell r="F14">
            <v>0.41399999999999998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2 emission factor"/>
      <sheetName val="Gas Blend"/>
    </sheetNames>
    <sheetDataSet>
      <sheetData sheetId="0" refreshError="1"/>
      <sheetData sheetId="1">
        <row r="4">
          <cell r="D4">
            <v>0.90480459350749409</v>
          </cell>
          <cell r="E4">
            <v>0.75508532536770301</v>
          </cell>
          <cell r="F4">
            <v>0.90480459350749409</v>
          </cell>
          <cell r="G4">
            <v>0.61</v>
          </cell>
          <cell r="H4">
            <v>0.05</v>
          </cell>
          <cell r="I4">
            <v>0.90480459350749409</v>
          </cell>
          <cell r="J4">
            <v>0.68</v>
          </cell>
          <cell r="K4">
            <v>0.21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COLUMBUS INPUT &gt;&gt;"/>
      <sheetName val="CAPEX"/>
      <sheetName val="OPEX"/>
      <sheetName val="CAPEX OPEX blue"/>
      <sheetName val="CO2 Price"/>
      <sheetName val="CCS"/>
      <sheetName val="El_Choice"/>
      <sheetName val="Results &gt;&gt;"/>
      <sheetName val="Supply Curve"/>
      <sheetName val="Comparison"/>
      <sheetName val="Blue H2 &gt;&gt;"/>
      <sheetName val="Blue LCOH"/>
      <sheetName val="CCS cost"/>
      <sheetName val="Natural gas price"/>
      <sheetName val="Raw Data"/>
      <sheetName val="Green H2 &gt;&gt;"/>
      <sheetName val="Green LCOH"/>
      <sheetName val="Electrolyzer assumptions"/>
      <sheetName val="RES Costs &gt;&gt;"/>
      <sheetName val="LCOE"/>
      <sheetName val="Learning Rates"/>
      <sheetName val="IRENA Raw Data"/>
      <sheetName val="RES_CAPEX"/>
      <sheetName val="CAPEX_Hydro"/>
      <sheetName val="GEOTHERMAL"/>
      <sheetName val="Potentials and CFs &gt;&gt;&gt;"/>
      <sheetName val="Overview"/>
      <sheetName val="Pot_CF_HYDRO"/>
      <sheetName val="Pot_CF_Onshore"/>
      <sheetName val="Pot_CF_PV"/>
      <sheetName val="CapFactor_Offshore"/>
      <sheetName val="CAPEX RAW Data &gt;&gt;&gt;"/>
      <sheetName val="IRENA 2018"/>
      <sheetName val="WEO 2019"/>
      <sheetName val="OTHER &gt;&gt;"/>
      <sheetName val="Electricity Consump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l Fuel Prices All Scenarios"/>
      <sheetName val="Proposal_TYNDP2020"/>
      <sheetName val="calculations"/>
      <sheetName val="installed_summary"/>
      <sheetName val="WEO2018_Fuel_CO2_prices"/>
      <sheetName val="Merit_order_comparison"/>
      <sheetName val="mapping"/>
      <sheetName val="old&gt;"/>
      <sheetName val="Proposal"/>
      <sheetName val="installed capacity_2040"/>
      <sheetName val="installed_2030"/>
      <sheetName val="installed_2020"/>
      <sheetName val="installed_2025"/>
      <sheetName val="WEO2015_Fuel_CO2_prices"/>
      <sheetName val="WEO2016_Fuel_CO2_prices"/>
      <sheetName val="WEO2017_Fuel_CO2_pri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cenarios_proposal"/>
      <sheetName val="Input_prices"/>
      <sheetName val="OT3_Data"/>
      <sheetName val="same_currency"/>
      <sheetName val="charts"/>
      <sheetName val="conversions"/>
      <sheetName val="Merit_order"/>
      <sheetName val="Sources links"/>
      <sheetName val="mapping"/>
      <sheetName val="Sheet1"/>
      <sheetName val="NUCLEAR_calculations"/>
      <sheetName val="BIOMASS"/>
      <sheetName val="LIGNITE"/>
      <sheetName val="Deliver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rop-down values"/>
      <sheetName val="ZoneList"/>
      <sheetName val="Common Data"/>
      <sheetName val="Info &amp; General"/>
      <sheetName val="MarketNodeSummary"/>
      <sheetName val="Demand"/>
      <sheetName val="Batteries"/>
      <sheetName val="DSR"/>
      <sheetName val="Trajectories Demand Flexibility"/>
      <sheetName val="Trajectory Technolog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arbon Budget"/>
      <sheetName val="SUPPLY"/>
      <sheetName val="Table1s1"/>
      <sheetName val="Table1s2"/>
      <sheetName val="Table1.A(a)s1"/>
      <sheetName val="Table1.A(a)s2"/>
      <sheetName val="Table1.A(a)s3"/>
      <sheetName val="Table1.A(a)s4"/>
      <sheetName val="Table1.A(b)"/>
      <sheetName val="Table1.A(c)"/>
      <sheetName val="Table1.A(d)"/>
      <sheetName val="Table1.B.1"/>
      <sheetName val="Table1.B.2"/>
      <sheetName val="Table1.C"/>
      <sheetName val="Table2(I)s1"/>
      <sheetName val="Table2(I)s2"/>
      <sheetName val="Table2(I).A-Gs1"/>
      <sheetName val="Table2(I).A-Gs2"/>
      <sheetName val="Table2(II)s1"/>
      <sheetName val="Table2(II)s2"/>
      <sheetName val="Table2(II).C,E"/>
      <sheetName val="Table2(II).Fs1"/>
      <sheetName val="Table2(II).Fs2"/>
      <sheetName val="Table3"/>
      <sheetName val="Table3.A-D"/>
      <sheetName val="Table4s1"/>
      <sheetName val="Table4s2"/>
      <sheetName val="Table4.A"/>
      <sheetName val="Table4.B(a)"/>
      <sheetName val="Table4.B(b)"/>
      <sheetName val="Table4.C"/>
      <sheetName val="Table4.D"/>
      <sheetName val="Table4.E"/>
      <sheetName val="Table4.F"/>
      <sheetName val="Table5"/>
      <sheetName val="Table5.A"/>
      <sheetName val="Table5.B"/>
      <sheetName val="Table5.C"/>
      <sheetName val="Table5.D"/>
      <sheetName val="Table6"/>
      <sheetName val="Table6.A,C"/>
      <sheetName val="Table6.B"/>
      <sheetName val="Summary1.As1"/>
      <sheetName val="Summary1.As2"/>
      <sheetName val="Summary1.As3"/>
      <sheetName val="Summary1.B"/>
      <sheetName val="Summary2"/>
      <sheetName val="Summary3s1"/>
      <sheetName val="Summary3s2"/>
      <sheetName val="Table7s1"/>
      <sheetName val="Table7s2"/>
      <sheetName val="Table7s3"/>
      <sheetName val="Table8(a)s1"/>
      <sheetName val="Table8(a)s2"/>
      <sheetName val="Table8(b)"/>
      <sheetName val="Table9s1"/>
      <sheetName val="Table9s2"/>
      <sheetName val="Table10s1"/>
      <sheetName val="Table10s2"/>
      <sheetName val="Table10s3"/>
      <sheetName val="Table10s4"/>
      <sheetName val="Table10s5"/>
      <sheetName val="Table11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_pipelines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missions_Summary"/>
      <sheetName val="TOTAL"/>
      <sheetName val="2)Electricity &amp; Gas input sheet"/>
      <sheetName val="SUPPLY"/>
      <sheetName val="GENERATION"/>
      <sheetName val="Conversion Factors"/>
      <sheetName val="EUROSTAT (2015 TWh)"/>
      <sheetName val="EU28"/>
      <sheetName val="Estonia"/>
      <sheetName val="Finland"/>
      <sheetName val="Latvia"/>
      <sheetName val="Lithuania"/>
      <sheetName val="Sweden"/>
      <sheetName val="Croatia"/>
      <sheetName val="Czechia"/>
      <sheetName val="Germany"/>
      <sheetName val="Hungary"/>
      <sheetName val="Poland"/>
      <sheetName val="Slovakia"/>
      <sheetName val="Italy"/>
      <sheetName val="Austria"/>
      <sheetName val="Malta"/>
      <sheetName val="Slovenia"/>
      <sheetName val="Bulgaria"/>
      <sheetName val="Cyprus"/>
      <sheetName val="Greece"/>
      <sheetName val="Romania"/>
      <sheetName val="France"/>
      <sheetName val="Portugal"/>
      <sheetName val="Spain"/>
      <sheetName val="Belgium"/>
      <sheetName val="Ireland"/>
      <sheetName val="Denmark"/>
      <sheetName val="Luxembourg"/>
      <sheetName val="United Kingdom"/>
      <sheetName val="Netherlands"/>
      <sheetName val="Generation_EE"/>
      <sheetName val="Generation_FI"/>
      <sheetName val="Generation_LV"/>
      <sheetName val="Generation_LT"/>
      <sheetName val="Generation_SE"/>
      <sheetName val="Generation_HR"/>
      <sheetName val="Generation_CZ"/>
      <sheetName val="Generation_DE"/>
      <sheetName val="Generation_HU"/>
      <sheetName val="Generation_PL"/>
      <sheetName val="Generation_SK"/>
      <sheetName val="Generation_IT"/>
      <sheetName val="Generation_AT"/>
      <sheetName val="Generation_MT"/>
      <sheetName val="Generation_SI"/>
      <sheetName val="Generation_BG"/>
      <sheetName val="Generation_CY"/>
      <sheetName val="Generation_GR"/>
      <sheetName val="Generation_RO"/>
      <sheetName val="Generation_FR"/>
      <sheetName val="Generation_PT"/>
      <sheetName val="Generation_ES"/>
      <sheetName val="Generation_BE"/>
      <sheetName val="Generation_IE"/>
      <sheetName val="Generation_DK"/>
      <sheetName val="Generation_LU"/>
      <sheetName val="Generation_UK"/>
      <sheetName val="Generation_NL"/>
      <sheetName val="Supply_EE"/>
      <sheetName val="Supply_FI"/>
      <sheetName val="Supply_LV"/>
      <sheetName val="Supply_LT"/>
      <sheetName val="Supply_SE"/>
      <sheetName val="Supply_HR"/>
      <sheetName val="Supply_CZ"/>
      <sheetName val="Supply_DE"/>
      <sheetName val="Supply_HU"/>
      <sheetName val="Supply_PL"/>
      <sheetName val="Supply_SK"/>
      <sheetName val="Supply_IT"/>
      <sheetName val="Supply_AT"/>
      <sheetName val="Supply_MT"/>
      <sheetName val="Supply_SI"/>
      <sheetName val="Supply_BG"/>
      <sheetName val="Supply_CY"/>
      <sheetName val="Supply_GR"/>
      <sheetName val="Supply_RO"/>
      <sheetName val="Supply_FR"/>
      <sheetName val="Supply_PT"/>
      <sheetName val="Supply_ES"/>
      <sheetName val="Supply_BE"/>
      <sheetName val="Supply_IE"/>
      <sheetName val="Supply_DK"/>
      <sheetName val="Supply_LU"/>
      <sheetName val="Supply_UK"/>
      <sheetName val="Supply_NL"/>
      <sheetName val="190924_Finalisation_GA_v5_edi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81F0AF-41D8-47A8-8506-AC52CB6AB7F9}" name="Table5" displayName="Table5" ref="A1:H89" totalsRowShown="0" headerRowDxfId="8" headerRowBorderDxfId="7" tableBorderDxfId="6">
  <autoFilter ref="A1:H89" xr:uid="{4481F0AF-41D8-47A8-8506-AC52CB6AB7F9}"/>
  <tableColumns count="8">
    <tableColumn id="1" xr3:uid="{14DB2276-9455-4899-8611-51B747E70434}" name="Country"/>
    <tableColumn id="2" xr3:uid="{D7F790AB-9622-40B2-AB9B-D03D110E50D3}" name="Generator_ID"/>
    <tableColumn id="3" xr3:uid="{4A18F170-896F-4B2D-9911-64F4CE7D7301}" name="Scenario"/>
    <tableColumn id="4" xr3:uid="{91E979EA-C9A0-4EA0-BA05-23C60341F4A9}" name="Year"/>
    <tableColumn id="5" xr3:uid="{1E6F8B49-FBB9-4E9C-A0FC-8F8AC2BFABE9}" name="capacity_output1"/>
    <tableColumn id="6" xr3:uid="{62EFAC54-34C9-4BF1-B5CF-4FF0B3CA55A6}" name="node_suffix_output2"/>
    <tableColumn id="7" xr3:uid="{8FB5545C-46EC-483E-9CB9-47B604547536}" name="capacity_input1"/>
    <tableColumn id="8" xr3:uid="{C7BC33B7-B307-4F99-9505-231A1F4196D3}" name="No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14E85D-AEB8-4298-9CFA-8946E3B84359}" name="Table1" displayName="Table1" ref="A1:F4" totalsRowShown="0" headerRowDxfId="5">
  <autoFilter ref="A1:F4" xr:uid="{7914E85D-AEB8-4298-9CFA-8946E3B84359}"/>
  <tableColumns count="6">
    <tableColumn id="1" xr3:uid="{2B6A0461-3D31-4B8D-8D13-E87F1207F7AB}" name="Scenario"/>
    <tableColumn id="2" xr3:uid="{B50746CD-54E9-4A3F-AB44-253AB78A241B}" name="Year"/>
    <tableColumn id="3" xr3:uid="{53A846BF-41EB-4483-A973-59D8C9AF2C52}" name="emission"/>
    <tableColumn id="4" xr3:uid="{12BAD2B9-8712-4FFB-8655-BF262D569DE2}" name="group"/>
    <tableColumn id="5" xr3:uid="{147E2AB0-DA6C-4C2D-BA85-BA5B94DFC184}" name="price"/>
    <tableColumn id="6" xr3:uid="{F7077A2F-39F4-41C1-8CF7-78F3B835AA72}" name="Not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9844F2F-2EE0-434B-9492-0280A28AB057}" name="Table8" displayName="Table8" ref="A1:F31" totalsRowShown="0" headerRowDxfId="4">
  <autoFilter ref="A1:F31" xr:uid="{D9844F2F-2EE0-434B-9492-0280A28AB057}"/>
  <tableColumns count="6">
    <tableColumn id="1" xr3:uid="{EE76C5C2-E9D6-4CA0-9ABF-B1C7F3426312}" name="Scenario" dataDxfId="3"/>
    <tableColumn id="2" xr3:uid="{40AE79E8-AB14-466F-AE4B-226B9D11277C}" name="Year"/>
    <tableColumn id="3" xr3:uid="{9172289D-E869-498C-9DCD-9CEC866DBBD2}" name="grid" dataDxfId="2"/>
    <tableColumn id="4" xr3:uid="{AEC998FA-121F-4D1C-B1B1-FC7C7DDBA7AE}" name="price" dataDxfId="1"/>
    <tableColumn id="5" xr3:uid="{9056A538-46B6-4FAC-AA92-94F33B818677}" name="emission_CO2" dataDxfId="0"/>
    <tableColumn id="6" xr3:uid="{6A13F311-6059-4F9B-A044-6A5B707FC006}" name="No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entsoe.eu/eraa/2024/downloads/" TargetMode="External"/><Relationship Id="rId1" Type="http://schemas.openxmlformats.org/officeDocument/2006/relationships/hyperlink" Target="https://www.entsoe.eu/eraa/2024/downloads/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../../Users/mads.boesen/Downloads/JRC131299_01.pdf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../../Users/mads.boesen/Downloads/kjna31199enn.pdf" TargetMode="External"/><Relationship Id="rId1" Type="http://schemas.openxmlformats.org/officeDocument/2006/relationships/hyperlink" Target="https://gasforclimate2050.eu/wp-content/uploads/2020/03/Navigant-Gas-for-Climate-The-optimal-role-for-gas-in-a-net-zero-emissions-energy-system-March-2019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2024-data.entsos-tyndp-scenarios.eu/files/scenarios-inputs/Prices.zip" TargetMode="External"/><Relationship Id="rId4" Type="http://schemas.openxmlformats.org/officeDocument/2006/relationships/hyperlink" Target="https://2024.entsos-tyndp-scenarios.eu/download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2024-data.entsos-tyndp-scenarios.eu/files/scenarios-inputs/CO2-emission-factors-in-TYNDP2024-v2.xlsx.zip" TargetMode="External"/><Relationship Id="rId1" Type="http://schemas.openxmlformats.org/officeDocument/2006/relationships/hyperlink" Target="https://2024.entsos-tyndp-scenarios.eu/downloa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71A91-038D-4743-9A24-5EE3CD503F37}">
  <dimension ref="A1:D27"/>
  <sheetViews>
    <sheetView workbookViewId="0">
      <selection activeCell="B12" sqref="B12"/>
    </sheetView>
  </sheetViews>
  <sheetFormatPr defaultRowHeight="15"/>
  <cols>
    <col min="1" max="1" width="12.85546875" style="25" bestFit="1" customWidth="1"/>
    <col min="2" max="2" width="9.7109375" style="26" bestFit="1" customWidth="1"/>
    <col min="3" max="16384" width="9.140625" style="26"/>
  </cols>
  <sheetData>
    <row r="1" spans="1:4">
      <c r="A1" s="25" t="s">
        <v>101</v>
      </c>
      <c r="B1" s="26" t="s">
        <v>107</v>
      </c>
    </row>
    <row r="2" spans="1:4">
      <c r="A2" s="25" t="s">
        <v>102</v>
      </c>
      <c r="B2" s="26" t="s">
        <v>108</v>
      </c>
    </row>
    <row r="3" spans="1:4">
      <c r="A3" s="25" t="s">
        <v>103</v>
      </c>
      <c r="B3" s="26" t="s">
        <v>109</v>
      </c>
    </row>
    <row r="4" spans="1:4">
      <c r="A4" s="25" t="s">
        <v>104</v>
      </c>
      <c r="B4" s="26" t="s">
        <v>110</v>
      </c>
    </row>
    <row r="6" spans="1:4">
      <c r="A6" s="25" t="s">
        <v>65</v>
      </c>
      <c r="B6" s="26" t="s">
        <v>114</v>
      </c>
    </row>
    <row r="7" spans="1:4">
      <c r="B7" s="26" t="s">
        <v>115</v>
      </c>
    </row>
    <row r="8" spans="1:4">
      <c r="C8" s="26" t="s">
        <v>116</v>
      </c>
    </row>
    <row r="9" spans="1:4">
      <c r="D9" s="26" t="s">
        <v>117</v>
      </c>
    </row>
    <row r="10" spans="1:4">
      <c r="C10" s="27" t="s">
        <v>118</v>
      </c>
    </row>
    <row r="11" spans="1:4">
      <c r="D11" s="26" t="s">
        <v>119</v>
      </c>
    </row>
    <row r="12" spans="1:4">
      <c r="D12" s="26" t="s">
        <v>120</v>
      </c>
    </row>
    <row r="13" spans="1:4">
      <c r="C13" s="26" t="s">
        <v>121</v>
      </c>
    </row>
    <row r="14" spans="1:4">
      <c r="D14" s="26" t="s">
        <v>122</v>
      </c>
    </row>
    <row r="16" spans="1:4">
      <c r="B16" s="26" t="s">
        <v>123</v>
      </c>
    </row>
    <row r="17" spans="1:2">
      <c r="B17" s="26" t="s">
        <v>124</v>
      </c>
    </row>
    <row r="18" spans="1:2">
      <c r="B18" s="26" t="s">
        <v>125</v>
      </c>
    </row>
    <row r="20" spans="1:2">
      <c r="A20" s="25" t="s">
        <v>105</v>
      </c>
    </row>
    <row r="21" spans="1:2">
      <c r="A21" s="25" t="s">
        <v>111</v>
      </c>
      <c r="B21" s="26" t="s">
        <v>126</v>
      </c>
    </row>
    <row r="22" spans="1:2">
      <c r="A22" s="25" t="s">
        <v>230</v>
      </c>
      <c r="B22" s="26" t="s">
        <v>231</v>
      </c>
    </row>
    <row r="23" spans="1:2">
      <c r="A23" s="25" t="s">
        <v>112</v>
      </c>
      <c r="B23" s="26" t="s">
        <v>234</v>
      </c>
    </row>
    <row r="24" spans="1:2">
      <c r="A24" s="25" t="s">
        <v>113</v>
      </c>
      <c r="B24" s="26" t="s">
        <v>235</v>
      </c>
    </row>
    <row r="26" spans="1:2">
      <c r="A26" s="25" t="s">
        <v>106</v>
      </c>
      <c r="B26" s="26" t="s">
        <v>233</v>
      </c>
    </row>
    <row r="27" spans="1:2">
      <c r="B27" s="26" t="s">
        <v>232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788C-7FD1-47AC-8381-18831AD32052}">
  <sheetPr>
    <tabColor theme="6" tint="0.59999389629810485"/>
  </sheetPr>
  <dimension ref="A1:H89"/>
  <sheetViews>
    <sheetView tabSelected="1" workbookViewId="0">
      <selection activeCell="E80" sqref="E80"/>
    </sheetView>
  </sheetViews>
  <sheetFormatPr defaultRowHeight="15"/>
  <cols>
    <col min="1" max="1" width="17.5703125" customWidth="1"/>
    <col min="2" max="2" width="27" bestFit="1" customWidth="1"/>
    <col min="3" max="4" width="17.5703125" customWidth="1"/>
    <col min="5" max="5" width="20.85546875" bestFit="1" customWidth="1"/>
    <col min="6" max="6" width="24.42578125" bestFit="1" customWidth="1"/>
    <col min="7" max="7" width="19.5703125" bestFit="1" customWidth="1"/>
    <col min="10" max="11" width="7.5703125" customWidth="1"/>
    <col min="12" max="12" width="18" customWidth="1"/>
    <col min="13" max="13" width="7.5703125" customWidth="1"/>
    <col min="14" max="14" width="11.28515625" customWidth="1"/>
    <col min="15" max="15" width="12.7109375" customWidth="1"/>
    <col min="16" max="16" width="7.5703125" customWidth="1"/>
  </cols>
  <sheetData>
    <row r="1" spans="1:8">
      <c r="A1" s="1" t="s">
        <v>0</v>
      </c>
      <c r="B1" s="1" t="s">
        <v>25</v>
      </c>
      <c r="C1" s="1" t="s">
        <v>1</v>
      </c>
      <c r="D1" s="1" t="s">
        <v>2</v>
      </c>
      <c r="E1" s="1" t="s">
        <v>26</v>
      </c>
      <c r="F1" s="1" t="s">
        <v>27</v>
      </c>
      <c r="G1" s="1" t="s">
        <v>28</v>
      </c>
      <c r="H1" s="1" t="s">
        <v>29</v>
      </c>
    </row>
    <row r="2" spans="1:8">
      <c r="A2" t="s">
        <v>99</v>
      </c>
      <c r="B2" t="s">
        <v>76</v>
      </c>
      <c r="C2" t="s">
        <v>5</v>
      </c>
      <c r="D2">
        <v>2040</v>
      </c>
      <c r="E2">
        <v>67.757999999999996</v>
      </c>
    </row>
    <row r="3" spans="1:8">
      <c r="A3" t="s">
        <v>99</v>
      </c>
      <c r="B3" t="s">
        <v>77</v>
      </c>
      <c r="C3" t="s">
        <v>5</v>
      </c>
      <c r="D3">
        <v>2040</v>
      </c>
      <c r="E3">
        <v>67.757999999999996</v>
      </c>
    </row>
    <row r="4" spans="1:8">
      <c r="A4" t="s">
        <v>99</v>
      </c>
      <c r="B4" t="s">
        <v>79</v>
      </c>
      <c r="C4" t="s">
        <v>5</v>
      </c>
      <c r="D4">
        <v>2040</v>
      </c>
      <c r="E4">
        <v>9000.0010000000002</v>
      </c>
    </row>
    <row r="5" spans="1:8">
      <c r="A5" t="s">
        <v>99</v>
      </c>
      <c r="B5" t="s">
        <v>80</v>
      </c>
      <c r="C5" t="s">
        <v>5</v>
      </c>
      <c r="D5">
        <v>2040</v>
      </c>
      <c r="E5">
        <v>12000.257</v>
      </c>
    </row>
    <row r="6" spans="1:8">
      <c r="A6" t="s">
        <v>3</v>
      </c>
      <c r="B6" t="s">
        <v>76</v>
      </c>
      <c r="C6" t="s">
        <v>5</v>
      </c>
      <c r="D6">
        <v>2040</v>
      </c>
      <c r="E6">
        <v>594.35799999999995</v>
      </c>
    </row>
    <row r="7" spans="1:8">
      <c r="A7" t="s">
        <v>3</v>
      </c>
      <c r="B7" t="s">
        <v>77</v>
      </c>
      <c r="C7" t="s">
        <v>5</v>
      </c>
      <c r="D7">
        <v>2040</v>
      </c>
      <c r="E7">
        <v>594.35799999999995</v>
      </c>
    </row>
    <row r="8" spans="1:8">
      <c r="A8" t="s">
        <v>3</v>
      </c>
      <c r="B8" t="s">
        <v>78</v>
      </c>
      <c r="C8" t="s">
        <v>5</v>
      </c>
      <c r="D8">
        <v>2040</v>
      </c>
      <c r="E8">
        <v>5760</v>
      </c>
    </row>
    <row r="9" spans="1:8">
      <c r="A9" t="s">
        <v>3</v>
      </c>
      <c r="B9" t="s">
        <v>79</v>
      </c>
      <c r="C9" t="s">
        <v>5</v>
      </c>
      <c r="D9">
        <v>2040</v>
      </c>
      <c r="E9">
        <v>5248</v>
      </c>
    </row>
    <row r="10" spans="1:8">
      <c r="A10" t="s">
        <v>3</v>
      </c>
      <c r="B10" t="s">
        <v>80</v>
      </c>
      <c r="C10" t="s">
        <v>5</v>
      </c>
      <c r="D10">
        <v>2040</v>
      </c>
      <c r="E10">
        <v>13610</v>
      </c>
    </row>
    <row r="11" spans="1:8">
      <c r="A11" t="s">
        <v>100</v>
      </c>
      <c r="B11" t="s">
        <v>76</v>
      </c>
      <c r="C11" t="s">
        <v>5</v>
      </c>
      <c r="D11">
        <v>2040</v>
      </c>
      <c r="E11">
        <v>1221.2840000000001</v>
      </c>
    </row>
    <row r="12" spans="1:8">
      <c r="A12" t="s">
        <v>100</v>
      </c>
      <c r="B12" t="s">
        <v>77</v>
      </c>
      <c r="C12" t="s">
        <v>5</v>
      </c>
      <c r="D12">
        <v>2040</v>
      </c>
      <c r="E12">
        <v>1221.2840000000001</v>
      </c>
    </row>
    <row r="13" spans="1:8">
      <c r="A13" t="s">
        <v>100</v>
      </c>
      <c r="B13" t="s">
        <v>79</v>
      </c>
      <c r="C13" t="s">
        <v>5</v>
      </c>
      <c r="D13">
        <v>2040</v>
      </c>
      <c r="E13">
        <v>310</v>
      </c>
    </row>
    <row r="14" spans="1:8">
      <c r="A14" t="s">
        <v>100</v>
      </c>
      <c r="B14" t="s">
        <v>80</v>
      </c>
      <c r="C14" t="s">
        <v>5</v>
      </c>
      <c r="D14">
        <v>2040</v>
      </c>
      <c r="E14">
        <v>9770.2690000000002</v>
      </c>
    </row>
    <row r="15" spans="1:8">
      <c r="A15" t="s">
        <v>6</v>
      </c>
      <c r="B15" t="s">
        <v>76</v>
      </c>
      <c r="C15" t="s">
        <v>5</v>
      </c>
      <c r="D15">
        <v>2040</v>
      </c>
      <c r="E15">
        <v>3200.4</v>
      </c>
    </row>
    <row r="16" spans="1:8">
      <c r="A16" t="s">
        <v>6</v>
      </c>
      <c r="B16" t="s">
        <v>77</v>
      </c>
      <c r="C16" t="s">
        <v>5</v>
      </c>
      <c r="D16">
        <v>2040</v>
      </c>
      <c r="E16">
        <v>3200.4</v>
      </c>
    </row>
    <row r="17" spans="1:5">
      <c r="A17" t="s">
        <v>6</v>
      </c>
      <c r="B17" t="s">
        <v>78</v>
      </c>
      <c r="C17" t="s">
        <v>5</v>
      </c>
      <c r="D17">
        <v>2040</v>
      </c>
      <c r="E17">
        <v>30521.3</v>
      </c>
    </row>
    <row r="18" spans="1:5">
      <c r="A18" t="s">
        <v>6</v>
      </c>
      <c r="B18" t="s">
        <v>79</v>
      </c>
      <c r="C18" t="s">
        <v>5</v>
      </c>
      <c r="D18">
        <v>2040</v>
      </c>
      <c r="E18">
        <v>115000.7</v>
      </c>
    </row>
    <row r="19" spans="1:5">
      <c r="A19" t="s">
        <v>6</v>
      </c>
      <c r="B19" t="s">
        <v>80</v>
      </c>
      <c r="C19" t="s">
        <v>5</v>
      </c>
      <c r="D19">
        <v>2040</v>
      </c>
      <c r="E19">
        <v>215002</v>
      </c>
    </row>
    <row r="20" spans="1:5">
      <c r="A20" t="s">
        <v>7</v>
      </c>
      <c r="B20" t="s">
        <v>78</v>
      </c>
      <c r="C20" t="s">
        <v>5</v>
      </c>
      <c r="D20">
        <v>2040</v>
      </c>
      <c r="E20">
        <v>5528.2</v>
      </c>
    </row>
    <row r="21" spans="1:5">
      <c r="A21" t="s">
        <v>7</v>
      </c>
      <c r="B21" t="s">
        <v>79</v>
      </c>
      <c r="C21" t="s">
        <v>5</v>
      </c>
      <c r="D21">
        <v>2040</v>
      </c>
      <c r="E21">
        <v>1155.384</v>
      </c>
    </row>
    <row r="22" spans="1:5">
      <c r="A22" t="s">
        <v>7</v>
      </c>
      <c r="B22" t="s">
        <v>80</v>
      </c>
      <c r="C22" t="s">
        <v>5</v>
      </c>
      <c r="D22">
        <v>2040</v>
      </c>
      <c r="E22">
        <v>4884.9399999999996</v>
      </c>
    </row>
    <row r="23" spans="1:5">
      <c r="A23" t="s">
        <v>8</v>
      </c>
      <c r="B23" t="s">
        <v>76</v>
      </c>
      <c r="C23" t="s">
        <v>5</v>
      </c>
      <c r="D23">
        <v>2040</v>
      </c>
      <c r="E23">
        <v>160</v>
      </c>
    </row>
    <row r="24" spans="1:5">
      <c r="A24" t="s">
        <v>8</v>
      </c>
      <c r="B24" t="s">
        <v>77</v>
      </c>
      <c r="C24" t="s">
        <v>5</v>
      </c>
      <c r="D24">
        <v>2040</v>
      </c>
      <c r="E24">
        <v>160</v>
      </c>
    </row>
    <row r="25" spans="1:5">
      <c r="A25" t="s">
        <v>8</v>
      </c>
      <c r="B25" t="s">
        <v>78</v>
      </c>
      <c r="C25" t="s">
        <v>5</v>
      </c>
      <c r="D25">
        <v>2040</v>
      </c>
      <c r="E25">
        <v>2722.4</v>
      </c>
    </row>
    <row r="26" spans="1:5">
      <c r="A26" t="s">
        <v>8</v>
      </c>
      <c r="B26" t="s">
        <v>79</v>
      </c>
      <c r="C26" t="s">
        <v>5</v>
      </c>
      <c r="D26">
        <v>2040</v>
      </c>
      <c r="E26">
        <v>6150.2280000000001</v>
      </c>
    </row>
    <row r="27" spans="1:5">
      <c r="A27" t="s">
        <v>8</v>
      </c>
      <c r="B27" t="s">
        <v>80</v>
      </c>
      <c r="C27" t="s">
        <v>5</v>
      </c>
      <c r="D27">
        <v>2040</v>
      </c>
      <c r="E27">
        <v>12859.47</v>
      </c>
    </row>
    <row r="28" spans="1:5">
      <c r="A28" t="s">
        <v>9</v>
      </c>
      <c r="B28" t="s">
        <v>79</v>
      </c>
      <c r="C28" t="s">
        <v>5</v>
      </c>
      <c r="D28">
        <v>2040</v>
      </c>
      <c r="E28">
        <v>861</v>
      </c>
    </row>
    <row r="29" spans="1:5">
      <c r="A29" t="s">
        <v>9</v>
      </c>
      <c r="B29" t="s">
        <v>80</v>
      </c>
      <c r="C29" t="s">
        <v>5</v>
      </c>
      <c r="D29">
        <v>2040</v>
      </c>
      <c r="E29">
        <v>1160</v>
      </c>
    </row>
    <row r="30" spans="1:5">
      <c r="A30" t="s">
        <v>10</v>
      </c>
      <c r="B30" t="s">
        <v>76</v>
      </c>
      <c r="C30" t="s">
        <v>5</v>
      </c>
      <c r="D30">
        <v>2040</v>
      </c>
      <c r="E30">
        <v>2500</v>
      </c>
    </row>
    <row r="31" spans="1:5">
      <c r="A31" t="s">
        <v>10</v>
      </c>
      <c r="B31" t="s">
        <v>77</v>
      </c>
      <c r="C31" t="s">
        <v>5</v>
      </c>
      <c r="D31">
        <v>2040</v>
      </c>
      <c r="E31">
        <v>2500</v>
      </c>
    </row>
    <row r="32" spans="1:5">
      <c r="A32" t="s">
        <v>10</v>
      </c>
      <c r="B32" t="s">
        <v>78</v>
      </c>
      <c r="C32" t="s">
        <v>5</v>
      </c>
      <c r="D32">
        <v>2040</v>
      </c>
      <c r="E32">
        <v>2800</v>
      </c>
    </row>
    <row r="33" spans="1:5">
      <c r="A33" t="s">
        <v>10</v>
      </c>
      <c r="B33" t="s">
        <v>79</v>
      </c>
      <c r="C33" t="s">
        <v>5</v>
      </c>
      <c r="D33">
        <v>2040</v>
      </c>
      <c r="E33">
        <v>55617.493999999999</v>
      </c>
    </row>
    <row r="34" spans="1:5">
      <c r="A34" t="s">
        <v>10</v>
      </c>
      <c r="B34" t="s">
        <v>80</v>
      </c>
      <c r="C34" t="s">
        <v>5</v>
      </c>
      <c r="D34">
        <v>2040</v>
      </c>
      <c r="E34">
        <v>73548.126999999993</v>
      </c>
    </row>
    <row r="35" spans="1:5">
      <c r="A35" t="s">
        <v>11</v>
      </c>
      <c r="B35" t="s">
        <v>76</v>
      </c>
      <c r="C35" t="s">
        <v>5</v>
      </c>
      <c r="D35">
        <v>2040</v>
      </c>
      <c r="E35">
        <v>1000</v>
      </c>
    </row>
    <row r="36" spans="1:5">
      <c r="A36" t="s">
        <v>11</v>
      </c>
      <c r="B36" t="s">
        <v>77</v>
      </c>
      <c r="C36" t="s">
        <v>5</v>
      </c>
      <c r="D36">
        <v>2040</v>
      </c>
      <c r="E36">
        <v>1000</v>
      </c>
    </row>
    <row r="37" spans="1:5">
      <c r="A37" t="s">
        <v>11</v>
      </c>
      <c r="B37" t="s">
        <v>78</v>
      </c>
      <c r="C37" t="s">
        <v>5</v>
      </c>
      <c r="D37">
        <v>2040</v>
      </c>
      <c r="E37">
        <v>1000</v>
      </c>
    </row>
    <row r="38" spans="1:5">
      <c r="A38" t="s">
        <v>11</v>
      </c>
      <c r="B38" t="s">
        <v>79</v>
      </c>
      <c r="C38" t="s">
        <v>5</v>
      </c>
      <c r="D38">
        <v>2040</v>
      </c>
      <c r="E38">
        <v>25992.471000000001</v>
      </c>
    </row>
    <row r="39" spans="1:5">
      <c r="A39" t="s">
        <v>11</v>
      </c>
      <c r="B39" t="s">
        <v>80</v>
      </c>
      <c r="C39" t="s">
        <v>5</v>
      </c>
      <c r="D39">
        <v>2040</v>
      </c>
      <c r="E39">
        <v>10695.187</v>
      </c>
    </row>
    <row r="40" spans="1:5">
      <c r="A40" t="s">
        <v>12</v>
      </c>
      <c r="B40" t="s">
        <v>76</v>
      </c>
      <c r="C40" t="s">
        <v>5</v>
      </c>
      <c r="D40">
        <v>2040</v>
      </c>
      <c r="E40">
        <v>470</v>
      </c>
    </row>
    <row r="41" spans="1:5">
      <c r="A41" t="s">
        <v>12</v>
      </c>
      <c r="B41" t="s">
        <v>77</v>
      </c>
      <c r="C41" t="s">
        <v>5</v>
      </c>
      <c r="D41">
        <v>2040</v>
      </c>
      <c r="E41">
        <v>470</v>
      </c>
    </row>
    <row r="42" spans="1:5">
      <c r="A42" t="s">
        <v>12</v>
      </c>
      <c r="B42" t="s">
        <v>78</v>
      </c>
      <c r="C42" t="s">
        <v>5</v>
      </c>
      <c r="D42">
        <v>2040</v>
      </c>
      <c r="E42">
        <v>3875</v>
      </c>
    </row>
    <row r="43" spans="1:5">
      <c r="A43" t="s">
        <v>12</v>
      </c>
      <c r="B43" t="s">
        <v>79</v>
      </c>
      <c r="C43" t="s">
        <v>5</v>
      </c>
      <c r="D43">
        <v>2040</v>
      </c>
      <c r="E43">
        <v>31328.799999999999</v>
      </c>
    </row>
    <row r="44" spans="1:5">
      <c r="A44" t="s">
        <v>12</v>
      </c>
      <c r="B44" t="s">
        <v>80</v>
      </c>
      <c r="C44" t="s">
        <v>5</v>
      </c>
      <c r="D44">
        <v>2040</v>
      </c>
      <c r="E44">
        <v>42622.19</v>
      </c>
    </row>
    <row r="45" spans="1:5">
      <c r="A45" t="s">
        <v>13</v>
      </c>
      <c r="B45" t="s">
        <v>76</v>
      </c>
      <c r="C45" t="s">
        <v>5</v>
      </c>
      <c r="D45">
        <v>2040</v>
      </c>
      <c r="E45">
        <v>1200</v>
      </c>
    </row>
    <row r="46" spans="1:5">
      <c r="A46" t="s">
        <v>13</v>
      </c>
      <c r="B46" t="s">
        <v>77</v>
      </c>
      <c r="C46" t="s">
        <v>5</v>
      </c>
      <c r="D46">
        <v>2040</v>
      </c>
      <c r="E46">
        <v>1200</v>
      </c>
    </row>
    <row r="47" spans="1:5">
      <c r="A47" t="s">
        <v>13</v>
      </c>
      <c r="B47" t="s">
        <v>78</v>
      </c>
      <c r="C47" t="s">
        <v>5</v>
      </c>
      <c r="D47">
        <v>2040</v>
      </c>
      <c r="E47">
        <v>1400</v>
      </c>
    </row>
    <row r="48" spans="1:5">
      <c r="A48" t="s">
        <v>13</v>
      </c>
      <c r="B48" t="s">
        <v>79</v>
      </c>
      <c r="C48" t="s">
        <v>5</v>
      </c>
      <c r="D48">
        <v>2040</v>
      </c>
      <c r="E48">
        <v>5000.0200000000004</v>
      </c>
    </row>
    <row r="49" spans="1:5">
      <c r="A49" t="s">
        <v>13</v>
      </c>
      <c r="B49" t="s">
        <v>80</v>
      </c>
      <c r="C49" t="s">
        <v>5</v>
      </c>
      <c r="D49">
        <v>2040</v>
      </c>
      <c r="E49">
        <v>5000.3</v>
      </c>
    </row>
    <row r="50" spans="1:5">
      <c r="A50" t="s">
        <v>14</v>
      </c>
      <c r="B50" t="s">
        <v>76</v>
      </c>
      <c r="C50" t="s">
        <v>5</v>
      </c>
      <c r="D50">
        <v>2040</v>
      </c>
      <c r="E50">
        <v>80</v>
      </c>
    </row>
    <row r="51" spans="1:5">
      <c r="A51" t="s">
        <v>14</v>
      </c>
      <c r="B51" t="s">
        <v>77</v>
      </c>
      <c r="C51" t="s">
        <v>5</v>
      </c>
      <c r="D51">
        <v>2040</v>
      </c>
      <c r="E51">
        <v>80</v>
      </c>
    </row>
    <row r="52" spans="1:5">
      <c r="A52" t="s">
        <v>14</v>
      </c>
      <c r="B52" t="s">
        <v>78</v>
      </c>
      <c r="C52" t="s">
        <v>5</v>
      </c>
      <c r="D52">
        <v>2040</v>
      </c>
      <c r="E52">
        <v>500</v>
      </c>
    </row>
    <row r="53" spans="1:5">
      <c r="A53" t="s">
        <v>14</v>
      </c>
      <c r="B53" t="s">
        <v>79</v>
      </c>
      <c r="C53" t="s">
        <v>5</v>
      </c>
      <c r="D53">
        <v>2040</v>
      </c>
      <c r="E53">
        <v>237</v>
      </c>
    </row>
    <row r="54" spans="1:5">
      <c r="A54" t="s">
        <v>14</v>
      </c>
      <c r="B54" t="s">
        <v>80</v>
      </c>
      <c r="C54" t="s">
        <v>5</v>
      </c>
      <c r="D54">
        <v>2040</v>
      </c>
      <c r="E54">
        <v>146.03</v>
      </c>
    </row>
    <row r="55" spans="1:5">
      <c r="A55" t="s">
        <v>15</v>
      </c>
      <c r="B55" t="s">
        <v>76</v>
      </c>
      <c r="C55" t="s">
        <v>5</v>
      </c>
      <c r="D55">
        <v>2040</v>
      </c>
      <c r="E55">
        <v>9331</v>
      </c>
    </row>
    <row r="56" spans="1:5">
      <c r="A56" t="s">
        <v>15</v>
      </c>
      <c r="B56" t="s">
        <v>77</v>
      </c>
      <c r="C56" t="s">
        <v>5</v>
      </c>
      <c r="D56">
        <v>2040</v>
      </c>
      <c r="E56">
        <v>9331</v>
      </c>
    </row>
    <row r="57" spans="1:5">
      <c r="A57" t="s">
        <v>15</v>
      </c>
      <c r="B57" t="s">
        <v>78</v>
      </c>
      <c r="C57" t="s">
        <v>5</v>
      </c>
      <c r="D57">
        <v>2040</v>
      </c>
      <c r="E57">
        <v>16542.5</v>
      </c>
    </row>
    <row r="58" spans="1:5">
      <c r="A58" t="s">
        <v>15</v>
      </c>
      <c r="B58" t="s">
        <v>79</v>
      </c>
      <c r="C58" t="s">
        <v>5</v>
      </c>
      <c r="D58">
        <v>2040</v>
      </c>
      <c r="E58">
        <v>9100.0499999999993</v>
      </c>
    </row>
    <row r="59" spans="1:5">
      <c r="A59" t="s">
        <v>15</v>
      </c>
      <c r="B59" t="s">
        <v>80</v>
      </c>
      <c r="C59" t="s">
        <v>5</v>
      </c>
      <c r="D59">
        <v>2040</v>
      </c>
      <c r="E59">
        <v>59317.088000000003</v>
      </c>
    </row>
    <row r="60" spans="1:5">
      <c r="A60" t="s">
        <v>16</v>
      </c>
      <c r="B60" t="s">
        <v>79</v>
      </c>
      <c r="C60" t="s">
        <v>5</v>
      </c>
      <c r="D60">
        <v>2040</v>
      </c>
      <c r="E60">
        <v>2424.5749999999998</v>
      </c>
    </row>
    <row r="61" spans="1:5">
      <c r="A61" t="s">
        <v>16</v>
      </c>
      <c r="B61" t="s">
        <v>80</v>
      </c>
      <c r="C61" t="s">
        <v>5</v>
      </c>
      <c r="D61">
        <v>2040</v>
      </c>
      <c r="E61">
        <v>1000</v>
      </c>
    </row>
    <row r="62" spans="1:5">
      <c r="A62" t="s">
        <v>17</v>
      </c>
      <c r="B62" t="s">
        <v>79</v>
      </c>
      <c r="C62" t="s">
        <v>5</v>
      </c>
      <c r="D62">
        <v>2040</v>
      </c>
      <c r="E62">
        <v>1108.0899999999999</v>
      </c>
    </row>
    <row r="63" spans="1:5">
      <c r="A63" t="s">
        <v>18</v>
      </c>
      <c r="B63" t="s">
        <v>78</v>
      </c>
      <c r="C63" t="s">
        <v>5</v>
      </c>
      <c r="D63">
        <v>2040</v>
      </c>
      <c r="E63">
        <v>3003.5</v>
      </c>
    </row>
    <row r="64" spans="1:5">
      <c r="A64" t="s">
        <v>18</v>
      </c>
      <c r="B64" t="s">
        <v>79</v>
      </c>
      <c r="C64" t="s">
        <v>5</v>
      </c>
      <c r="D64">
        <v>2040</v>
      </c>
      <c r="E64">
        <v>2240.56</v>
      </c>
    </row>
    <row r="65" spans="1:5">
      <c r="A65" t="s">
        <v>18</v>
      </c>
      <c r="B65" t="s">
        <v>80</v>
      </c>
      <c r="C65" t="s">
        <v>5</v>
      </c>
      <c r="D65">
        <v>2040</v>
      </c>
      <c r="E65">
        <v>3000</v>
      </c>
    </row>
    <row r="66" spans="1:5">
      <c r="A66" t="s">
        <v>19</v>
      </c>
      <c r="B66" t="s">
        <v>78</v>
      </c>
      <c r="C66" t="s">
        <v>5</v>
      </c>
      <c r="D66">
        <v>2040</v>
      </c>
      <c r="E66">
        <v>10004</v>
      </c>
    </row>
    <row r="67" spans="1:5">
      <c r="A67" t="s">
        <v>19</v>
      </c>
      <c r="B67" t="s">
        <v>79</v>
      </c>
      <c r="C67" t="s">
        <v>5</v>
      </c>
      <c r="D67">
        <v>2040</v>
      </c>
      <c r="E67">
        <v>13767.84</v>
      </c>
    </row>
    <row r="68" spans="1:5">
      <c r="A68" t="s">
        <v>19</v>
      </c>
      <c r="B68" t="s">
        <v>80</v>
      </c>
      <c r="C68" t="s">
        <v>5</v>
      </c>
      <c r="D68">
        <v>2040</v>
      </c>
      <c r="E68">
        <v>21663.41</v>
      </c>
    </row>
    <row r="69" spans="1:5">
      <c r="A69" t="s">
        <v>20</v>
      </c>
      <c r="B69" t="s">
        <v>76</v>
      </c>
      <c r="C69" t="s">
        <v>5</v>
      </c>
      <c r="D69">
        <v>2040</v>
      </c>
      <c r="E69">
        <v>11.542999999999999</v>
      </c>
    </row>
    <row r="70" spans="1:5">
      <c r="A70" t="s">
        <v>20</v>
      </c>
      <c r="B70" t="s">
        <v>77</v>
      </c>
      <c r="C70" t="s">
        <v>5</v>
      </c>
      <c r="D70">
        <v>2040</v>
      </c>
      <c r="E70">
        <v>11.542999999999999</v>
      </c>
    </row>
    <row r="71" spans="1:5">
      <c r="A71" t="s">
        <v>20</v>
      </c>
      <c r="B71" t="s">
        <v>79</v>
      </c>
      <c r="C71" t="s">
        <v>5</v>
      </c>
      <c r="D71">
        <v>2040</v>
      </c>
      <c r="E71">
        <v>3580.5430000000001</v>
      </c>
    </row>
    <row r="72" spans="1:5">
      <c r="A72" t="s">
        <v>21</v>
      </c>
      <c r="B72" t="s">
        <v>76</v>
      </c>
      <c r="C72" t="s">
        <v>5</v>
      </c>
      <c r="D72">
        <v>2040</v>
      </c>
      <c r="E72">
        <v>11.13</v>
      </c>
    </row>
    <row r="73" spans="1:5">
      <c r="A73" t="s">
        <v>21</v>
      </c>
      <c r="B73" t="s">
        <v>77</v>
      </c>
      <c r="C73" t="s">
        <v>5</v>
      </c>
      <c r="D73">
        <v>2040</v>
      </c>
      <c r="E73">
        <v>11.13</v>
      </c>
    </row>
    <row r="74" spans="1:5">
      <c r="A74" t="s">
        <v>21</v>
      </c>
      <c r="B74" t="s">
        <v>79</v>
      </c>
      <c r="C74" t="s">
        <v>5</v>
      </c>
      <c r="D74">
        <v>2040</v>
      </c>
      <c r="E74">
        <v>8280.4480000000003</v>
      </c>
    </row>
    <row r="75" spans="1:5">
      <c r="A75" t="s">
        <v>21</v>
      </c>
      <c r="B75" t="s">
        <v>80</v>
      </c>
      <c r="C75" t="s">
        <v>5</v>
      </c>
      <c r="D75">
        <v>2040</v>
      </c>
      <c r="E75">
        <v>333.88600000000002</v>
      </c>
    </row>
    <row r="76" spans="1:5">
      <c r="A76" t="s">
        <v>22</v>
      </c>
      <c r="B76" t="s">
        <v>76</v>
      </c>
      <c r="C76" t="s">
        <v>5</v>
      </c>
      <c r="D76">
        <v>2040</v>
      </c>
      <c r="E76">
        <v>161.72300000000001</v>
      </c>
    </row>
    <row r="77" spans="1:5">
      <c r="A77" t="s">
        <v>22</v>
      </c>
      <c r="B77" t="s">
        <v>77</v>
      </c>
      <c r="C77" t="s">
        <v>5</v>
      </c>
      <c r="D77">
        <v>2040</v>
      </c>
      <c r="E77">
        <v>161.72300000000001</v>
      </c>
    </row>
    <row r="78" spans="1:5">
      <c r="A78" t="s">
        <v>22</v>
      </c>
      <c r="B78" t="s">
        <v>79</v>
      </c>
      <c r="C78" t="s">
        <v>5</v>
      </c>
      <c r="D78">
        <v>2040</v>
      </c>
      <c r="E78">
        <v>3868.223</v>
      </c>
    </row>
    <row r="79" spans="1:5">
      <c r="A79" t="s">
        <v>22</v>
      </c>
      <c r="B79" t="s">
        <v>80</v>
      </c>
      <c r="C79" t="s">
        <v>5</v>
      </c>
      <c r="D79">
        <v>2040</v>
      </c>
      <c r="E79">
        <v>4851.692</v>
      </c>
    </row>
    <row r="80" spans="1:5">
      <c r="A80" t="s">
        <v>23</v>
      </c>
      <c r="B80" t="s">
        <v>76</v>
      </c>
      <c r="C80" t="s">
        <v>5</v>
      </c>
      <c r="D80">
        <v>2040</v>
      </c>
      <c r="E80">
        <v>70.540000000000006</v>
      </c>
    </row>
    <row r="81" spans="1:5">
      <c r="A81" t="s">
        <v>23</v>
      </c>
      <c r="B81" t="s">
        <v>77</v>
      </c>
      <c r="C81" t="s">
        <v>5</v>
      </c>
      <c r="D81">
        <v>2040</v>
      </c>
      <c r="E81">
        <v>70.540000000000006</v>
      </c>
    </row>
    <row r="82" spans="1:5">
      <c r="A82" t="s">
        <v>23</v>
      </c>
      <c r="B82" t="s">
        <v>78</v>
      </c>
      <c r="C82" t="s">
        <v>5</v>
      </c>
      <c r="D82">
        <v>2040</v>
      </c>
      <c r="E82">
        <v>600</v>
      </c>
    </row>
    <row r="83" spans="1:5">
      <c r="A83" t="s">
        <v>23</v>
      </c>
      <c r="B83" t="s">
        <v>79</v>
      </c>
      <c r="C83" t="s">
        <v>5</v>
      </c>
      <c r="D83">
        <v>2040</v>
      </c>
      <c r="E83">
        <v>2222.9389999999999</v>
      </c>
    </row>
    <row r="84" spans="1:5">
      <c r="A84" t="s">
        <v>23</v>
      </c>
      <c r="B84" t="s">
        <v>80</v>
      </c>
      <c r="C84" t="s">
        <v>5</v>
      </c>
      <c r="D84">
        <v>2040</v>
      </c>
      <c r="E84">
        <v>2116.1889999999999</v>
      </c>
    </row>
    <row r="85" spans="1:5">
      <c r="A85" t="s">
        <v>24</v>
      </c>
      <c r="B85" t="s">
        <v>76</v>
      </c>
      <c r="C85" t="s">
        <v>5</v>
      </c>
      <c r="D85">
        <v>2040</v>
      </c>
      <c r="E85">
        <v>15506.541999999999</v>
      </c>
    </row>
    <row r="86" spans="1:5">
      <c r="A86" t="s">
        <v>24</v>
      </c>
      <c r="B86" t="s">
        <v>77</v>
      </c>
      <c r="C86" t="s">
        <v>5</v>
      </c>
      <c r="D86">
        <v>2040</v>
      </c>
      <c r="E86">
        <v>15506.541999999999</v>
      </c>
    </row>
    <row r="87" spans="1:5">
      <c r="A87" t="s">
        <v>24</v>
      </c>
      <c r="B87" t="s">
        <v>78</v>
      </c>
      <c r="C87" t="s">
        <v>5</v>
      </c>
      <c r="D87">
        <v>2040</v>
      </c>
      <c r="E87">
        <v>52467.47</v>
      </c>
    </row>
    <row r="88" spans="1:5">
      <c r="A88" t="s">
        <v>24</v>
      </c>
      <c r="B88" t="s">
        <v>79</v>
      </c>
      <c r="C88" t="s">
        <v>5</v>
      </c>
      <c r="D88">
        <v>2040</v>
      </c>
      <c r="E88">
        <v>32199.174999999999</v>
      </c>
    </row>
    <row r="89" spans="1:5">
      <c r="A89" t="s">
        <v>24</v>
      </c>
      <c r="B89" t="s">
        <v>80</v>
      </c>
      <c r="C89" t="s">
        <v>5</v>
      </c>
      <c r="D89">
        <v>2040</v>
      </c>
      <c r="E89">
        <v>35042.421999999999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CB6D1-1B2D-4CD7-B221-484292AA04F4}">
  <sheetPr>
    <tabColor theme="6" tint="0.59999389629810485"/>
  </sheetPr>
  <dimension ref="A1:AP3"/>
  <sheetViews>
    <sheetView workbookViewId="0">
      <selection activeCell="AN6" sqref="AN6"/>
    </sheetView>
  </sheetViews>
  <sheetFormatPr defaultRowHeight="15"/>
  <cols>
    <col min="1" max="3" width="14.28515625" customWidth="1"/>
    <col min="4" max="4" width="15.7109375" customWidth="1"/>
    <col min="5" max="24" width="14.28515625" customWidth="1"/>
    <col min="25" max="25" width="17.7109375" customWidth="1"/>
    <col min="26" max="26" width="13.140625" customWidth="1"/>
    <col min="27" max="27" width="17.42578125" customWidth="1"/>
    <col min="28" max="28" width="14.28515625" customWidth="1"/>
    <col min="29" max="29" width="19.85546875" customWidth="1"/>
    <col min="30" max="30" width="17.5703125" customWidth="1"/>
    <col min="31" max="34" width="14.28515625" customWidth="1"/>
    <col min="40" max="40" width="10.140625" customWidth="1"/>
    <col min="41" max="41" width="20.7109375" bestFit="1" customWidth="1"/>
    <col min="42" max="42" width="53.42578125" bestFit="1" customWidth="1"/>
    <col min="43" max="43" width="18.140625" customWidth="1"/>
  </cols>
  <sheetData>
    <row r="1" spans="1:42" ht="51.75">
      <c r="A1" s="2" t="s">
        <v>33</v>
      </c>
      <c r="B1" s="2" t="s">
        <v>34</v>
      </c>
      <c r="C1" s="3" t="s">
        <v>25</v>
      </c>
      <c r="D1" s="3" t="s">
        <v>35</v>
      </c>
      <c r="E1" s="4" t="s">
        <v>36</v>
      </c>
      <c r="F1" s="4" t="s">
        <v>37</v>
      </c>
      <c r="G1" s="4" t="s">
        <v>38</v>
      </c>
      <c r="H1" s="4" t="s">
        <v>39</v>
      </c>
      <c r="I1" s="5" t="s">
        <v>40</v>
      </c>
      <c r="J1" s="6" t="s">
        <v>41</v>
      </c>
      <c r="K1" s="6" t="s">
        <v>42</v>
      </c>
      <c r="L1" s="6" t="s">
        <v>43</v>
      </c>
      <c r="M1" s="6" t="s">
        <v>44</v>
      </c>
      <c r="N1" s="6" t="s">
        <v>45</v>
      </c>
      <c r="O1" s="7" t="s">
        <v>69</v>
      </c>
      <c r="P1" s="7" t="s">
        <v>70</v>
      </c>
      <c r="Q1" s="8" t="s">
        <v>71</v>
      </c>
      <c r="R1" s="8" t="s">
        <v>72</v>
      </c>
      <c r="S1" s="7" t="s">
        <v>46</v>
      </c>
      <c r="T1" s="7" t="s">
        <v>73</v>
      </c>
      <c r="U1" s="7" t="s">
        <v>47</v>
      </c>
      <c r="V1" s="7" t="s">
        <v>48</v>
      </c>
      <c r="W1" s="7" t="s">
        <v>49</v>
      </c>
      <c r="X1" s="7" t="s">
        <v>50</v>
      </c>
      <c r="Y1" s="7" t="s">
        <v>51</v>
      </c>
      <c r="Z1" s="7" t="s">
        <v>52</v>
      </c>
      <c r="AA1" s="7" t="s">
        <v>53</v>
      </c>
      <c r="AB1" s="7" t="s">
        <v>54</v>
      </c>
      <c r="AC1" s="7" t="s">
        <v>55</v>
      </c>
      <c r="AD1" s="7" t="s">
        <v>56</v>
      </c>
      <c r="AE1" s="8" t="s">
        <v>57</v>
      </c>
      <c r="AF1" s="8" t="s">
        <v>58</v>
      </c>
      <c r="AG1" s="8" t="s">
        <v>59</v>
      </c>
      <c r="AH1" s="8" t="s">
        <v>60</v>
      </c>
      <c r="AI1" s="8" t="s">
        <v>61</v>
      </c>
      <c r="AJ1" s="7" t="s">
        <v>74</v>
      </c>
      <c r="AK1" s="8" t="s">
        <v>62</v>
      </c>
      <c r="AL1" s="8" t="s">
        <v>63</v>
      </c>
    </row>
    <row r="2" spans="1:42">
      <c r="A2" t="s">
        <v>66</v>
      </c>
      <c r="B2">
        <v>1</v>
      </c>
      <c r="C2" t="s">
        <v>32</v>
      </c>
      <c r="D2" t="s">
        <v>67</v>
      </c>
      <c r="J2" t="s">
        <v>68</v>
      </c>
      <c r="K2" t="s">
        <v>4</v>
      </c>
      <c r="O2">
        <v>0.6</v>
      </c>
      <c r="P2">
        <v>0.6</v>
      </c>
      <c r="Q2">
        <v>0.4</v>
      </c>
      <c r="R2">
        <v>1</v>
      </c>
      <c r="S2">
        <v>1.6</v>
      </c>
      <c r="U2">
        <v>2</v>
      </c>
      <c r="V2">
        <v>2</v>
      </c>
      <c r="W2">
        <v>7.6</v>
      </c>
      <c r="X2">
        <v>25.06</v>
      </c>
      <c r="Y2">
        <v>9.6999999999999993</v>
      </c>
      <c r="Z2">
        <v>36.020000000000003</v>
      </c>
      <c r="AA2">
        <v>4.0999999999999996</v>
      </c>
      <c r="AB2">
        <v>21.93</v>
      </c>
      <c r="AC2">
        <v>8</v>
      </c>
      <c r="AD2">
        <v>48</v>
      </c>
      <c r="AE2">
        <v>0.04</v>
      </c>
      <c r="AF2">
        <v>0.05</v>
      </c>
      <c r="AJ2">
        <v>36.020000000000003</v>
      </c>
      <c r="AN2" t="s">
        <v>96</v>
      </c>
      <c r="AO2" s="18" t="s">
        <v>75</v>
      </c>
      <c r="AP2" t="s">
        <v>95</v>
      </c>
    </row>
    <row r="3" spans="1:42">
      <c r="A3" s="20" t="s">
        <v>66</v>
      </c>
      <c r="B3" s="23">
        <v>1</v>
      </c>
      <c r="C3" s="21" t="s">
        <v>97</v>
      </c>
      <c r="D3" s="22" t="s">
        <v>98</v>
      </c>
      <c r="E3" s="21"/>
      <c r="F3" s="21"/>
      <c r="G3" s="21"/>
      <c r="H3" s="21"/>
      <c r="I3" s="21"/>
      <c r="J3" s="21" t="s">
        <v>68</v>
      </c>
      <c r="K3" s="21" t="s">
        <v>4</v>
      </c>
      <c r="L3" s="21"/>
      <c r="M3" s="21"/>
      <c r="N3" s="21"/>
      <c r="O3" s="21">
        <v>0.42</v>
      </c>
      <c r="P3" s="21">
        <v>0.42</v>
      </c>
      <c r="Q3" s="21">
        <v>0.4</v>
      </c>
      <c r="R3" s="22">
        <v>1</v>
      </c>
      <c r="S3" s="21">
        <v>1.6</v>
      </c>
      <c r="T3" s="21"/>
      <c r="U3" s="21">
        <v>1</v>
      </c>
      <c r="V3" s="21">
        <v>1</v>
      </c>
      <c r="W3" s="21">
        <v>0.21</v>
      </c>
      <c r="X3" s="21">
        <v>20.36</v>
      </c>
      <c r="Y3" s="21">
        <v>0.25</v>
      </c>
      <c r="Z3" s="21">
        <v>24.28</v>
      </c>
      <c r="AA3" s="21">
        <v>0.2</v>
      </c>
      <c r="AB3" s="21">
        <v>17.23</v>
      </c>
      <c r="AC3" s="21">
        <v>2</v>
      </c>
      <c r="AD3" s="21">
        <v>3</v>
      </c>
      <c r="AE3" s="21">
        <v>0.12</v>
      </c>
      <c r="AF3" s="21">
        <v>0.12</v>
      </c>
      <c r="AG3" s="21"/>
      <c r="AH3" s="21"/>
      <c r="AI3" s="21"/>
      <c r="AJ3" s="21">
        <v>24.28</v>
      </c>
      <c r="AK3" s="21"/>
      <c r="AL3" s="21"/>
      <c r="AN3" t="s">
        <v>96</v>
      </c>
      <c r="AO3" s="18" t="s">
        <v>75</v>
      </c>
      <c r="AP3" t="s">
        <v>95</v>
      </c>
    </row>
  </sheetData>
  <hyperlinks>
    <hyperlink ref="AO2" r:id="rId1" display="https://www.entsoe.eu/eraa/2024/downloads/" xr:uid="{3F73D4B6-142C-4A3E-94AE-0BF7968F527A}"/>
    <hyperlink ref="AO3" r:id="rId2" display="https://www.entsoe.eu/eraa/2024/downloads/" xr:uid="{DD2BB211-A6BE-4B32-A8AD-64F4E6DF1609}"/>
  </hyperlinks>
  <pageMargins left="0.7" right="0.7" top="0.75" bottom="0.75" header="0.3" footer="0.3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DDF0-4363-4830-BA46-B95D39EC3C42}">
  <sheetPr>
    <tabColor theme="6" tint="0.59999389629810485"/>
  </sheetPr>
  <dimension ref="A1:F4"/>
  <sheetViews>
    <sheetView workbookViewId="0">
      <selection activeCell="F3" sqref="F3:F4"/>
    </sheetView>
  </sheetViews>
  <sheetFormatPr defaultRowHeight="15"/>
  <cols>
    <col min="1" max="1" width="14.140625" customWidth="1"/>
    <col min="3" max="3" width="11.140625" customWidth="1"/>
    <col min="6" max="6" width="10.85546875" bestFit="1" customWidth="1"/>
  </cols>
  <sheetData>
    <row r="1" spans="1:6" s="10" customFormat="1">
      <c r="A1" s="10" t="s">
        <v>1</v>
      </c>
      <c r="B1" s="10" t="s">
        <v>2</v>
      </c>
      <c r="C1" s="10" t="s">
        <v>91</v>
      </c>
      <c r="D1" s="10" t="s">
        <v>92</v>
      </c>
      <c r="E1" s="10" t="s">
        <v>81</v>
      </c>
      <c r="F1" s="10" t="s">
        <v>29</v>
      </c>
    </row>
    <row r="2" spans="1:6">
      <c r="A2" t="s">
        <v>66</v>
      </c>
      <c r="B2">
        <v>2030</v>
      </c>
      <c r="C2" t="s">
        <v>93</v>
      </c>
      <c r="D2" t="s">
        <v>94</v>
      </c>
      <c r="E2">
        <f>'Matrix 2024'!D13</f>
        <v>113.39999999999999</v>
      </c>
      <c r="F2" t="s">
        <v>180</v>
      </c>
    </row>
    <row r="3" spans="1:6">
      <c r="A3" t="s">
        <v>66</v>
      </c>
      <c r="B3">
        <v>2040</v>
      </c>
      <c r="C3" t="s">
        <v>93</v>
      </c>
      <c r="D3" t="s">
        <v>94</v>
      </c>
      <c r="E3">
        <f>'Matrix 2024'!E13</f>
        <v>147</v>
      </c>
      <c r="F3" t="s">
        <v>180</v>
      </c>
    </row>
    <row r="4" spans="1:6">
      <c r="A4" t="s">
        <v>66</v>
      </c>
      <c r="B4">
        <v>2050</v>
      </c>
      <c r="C4" t="s">
        <v>93</v>
      </c>
      <c r="D4" t="s">
        <v>94</v>
      </c>
      <c r="E4">
        <f>'Matrix 2024'!F13</f>
        <v>168</v>
      </c>
      <c r="F4" t="s">
        <v>180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77CAF-6205-4562-9A55-2D98CF5D77A0}">
  <sheetPr>
    <tabColor theme="6" tint="0.59999389629810485"/>
  </sheetPr>
  <dimension ref="A1:F31"/>
  <sheetViews>
    <sheetView workbookViewId="0">
      <selection activeCell="F17" sqref="F17"/>
    </sheetView>
  </sheetViews>
  <sheetFormatPr defaultRowHeight="15"/>
  <cols>
    <col min="1" max="1" width="14" bestFit="1" customWidth="1"/>
    <col min="2" max="2" width="7.28515625" bestFit="1" customWidth="1"/>
    <col min="3" max="3" width="10.7109375" bestFit="1" customWidth="1"/>
    <col min="4" max="4" width="10" bestFit="1" customWidth="1"/>
    <col min="5" max="5" width="18.28515625" bestFit="1" customWidth="1"/>
    <col min="6" max="6" width="73.42578125" bestFit="1" customWidth="1"/>
  </cols>
  <sheetData>
    <row r="1" spans="1:6">
      <c r="A1" s="11" t="s">
        <v>1</v>
      </c>
      <c r="B1" s="11" t="s">
        <v>2</v>
      </c>
      <c r="C1" s="11" t="s">
        <v>64</v>
      </c>
      <c r="D1" s="12" t="s">
        <v>81</v>
      </c>
      <c r="E1" s="12" t="s">
        <v>82</v>
      </c>
      <c r="F1" s="11" t="s">
        <v>29</v>
      </c>
    </row>
    <row r="2" spans="1:6">
      <c r="A2" s="13" t="s">
        <v>5</v>
      </c>
      <c r="B2">
        <v>2030</v>
      </c>
      <c r="C2" t="s">
        <v>30</v>
      </c>
      <c r="D2" s="15">
        <v>6.1</v>
      </c>
      <c r="E2" s="16">
        <v>0</v>
      </c>
      <c r="F2" t="s">
        <v>180</v>
      </c>
    </row>
    <row r="3" spans="1:6">
      <c r="A3" s="13" t="s">
        <v>5</v>
      </c>
      <c r="B3">
        <v>2030</v>
      </c>
      <c r="C3" s="65" t="s">
        <v>86</v>
      </c>
      <c r="D3" s="15">
        <v>7.8</v>
      </c>
      <c r="E3" s="16">
        <v>0.36399999999999999</v>
      </c>
      <c r="F3" t="s">
        <v>180</v>
      </c>
    </row>
    <row r="4" spans="1:6">
      <c r="A4" s="13" t="s">
        <v>5</v>
      </c>
      <c r="B4">
        <v>2030</v>
      </c>
      <c r="C4" t="s">
        <v>83</v>
      </c>
      <c r="D4" s="15">
        <v>6.4</v>
      </c>
      <c r="E4" s="16">
        <v>0.33800000000000002</v>
      </c>
      <c r="F4" t="s">
        <v>180</v>
      </c>
    </row>
    <row r="5" spans="1:6">
      <c r="A5" s="13" t="s">
        <v>5</v>
      </c>
      <c r="B5">
        <v>2030</v>
      </c>
      <c r="C5" t="s">
        <v>84</v>
      </c>
      <c r="D5" s="15">
        <v>22.6</v>
      </c>
      <c r="E5" s="16">
        <v>0.186</v>
      </c>
      <c r="F5" t="s">
        <v>180</v>
      </c>
    </row>
    <row r="6" spans="1:6">
      <c r="A6" s="13" t="s">
        <v>5</v>
      </c>
      <c r="B6">
        <v>2030</v>
      </c>
      <c r="C6" t="s">
        <v>31</v>
      </c>
      <c r="D6" s="15">
        <v>42.3</v>
      </c>
      <c r="E6" s="16">
        <v>0.28100000000000003</v>
      </c>
      <c r="F6" t="s">
        <v>180</v>
      </c>
    </row>
    <row r="7" spans="1:6">
      <c r="A7" s="13" t="s">
        <v>5</v>
      </c>
      <c r="B7">
        <v>2030</v>
      </c>
      <c r="C7" t="s">
        <v>85</v>
      </c>
      <c r="D7" s="15">
        <v>34.700000000000003</v>
      </c>
      <c r="E7" s="16">
        <v>0.28100000000000003</v>
      </c>
      <c r="F7" t="s">
        <v>180</v>
      </c>
    </row>
    <row r="8" spans="1:6">
      <c r="A8" s="13" t="s">
        <v>5</v>
      </c>
      <c r="B8">
        <v>2030</v>
      </c>
      <c r="C8" t="s">
        <v>90</v>
      </c>
      <c r="D8" s="15">
        <v>6.7</v>
      </c>
      <c r="E8" s="16">
        <v>0.36</v>
      </c>
      <c r="F8" t="s">
        <v>180</v>
      </c>
    </row>
    <row r="9" spans="1:6">
      <c r="A9" s="13" t="s">
        <v>5</v>
      </c>
      <c r="B9">
        <v>2030</v>
      </c>
      <c r="C9" t="s">
        <v>87</v>
      </c>
      <c r="D9" s="16">
        <v>12.7</v>
      </c>
      <c r="E9" s="16">
        <v>0</v>
      </c>
      <c r="F9" t="s">
        <v>181</v>
      </c>
    </row>
    <row r="10" spans="1:6">
      <c r="A10" s="13" t="s">
        <v>5</v>
      </c>
      <c r="B10">
        <v>2030</v>
      </c>
      <c r="C10" t="s">
        <v>88</v>
      </c>
      <c r="D10" s="16">
        <v>1</v>
      </c>
      <c r="E10" s="16">
        <v>0</v>
      </c>
      <c r="F10" t="s">
        <v>190</v>
      </c>
    </row>
    <row r="11" spans="1:6">
      <c r="A11" s="13" t="s">
        <v>5</v>
      </c>
      <c r="B11">
        <v>2030</v>
      </c>
      <c r="C11" t="s">
        <v>89</v>
      </c>
      <c r="D11" s="16">
        <v>1</v>
      </c>
      <c r="E11" s="16">
        <v>0.14399999999999999</v>
      </c>
      <c r="F11" t="s">
        <v>190</v>
      </c>
    </row>
    <row r="12" spans="1:6">
      <c r="A12" s="13" t="s">
        <v>5</v>
      </c>
      <c r="B12">
        <v>2040</v>
      </c>
      <c r="C12" t="s">
        <v>30</v>
      </c>
      <c r="D12" s="16">
        <v>6.1</v>
      </c>
      <c r="E12" s="16">
        <v>0</v>
      </c>
      <c r="F12" t="s">
        <v>180</v>
      </c>
    </row>
    <row r="13" spans="1:6">
      <c r="A13" s="13" t="s">
        <v>5</v>
      </c>
      <c r="B13">
        <v>2040</v>
      </c>
      <c r="C13" t="s">
        <v>86</v>
      </c>
      <c r="D13" s="16">
        <v>7.8</v>
      </c>
      <c r="E13" s="16">
        <v>0.36399999999999999</v>
      </c>
      <c r="F13" t="s">
        <v>180</v>
      </c>
    </row>
    <row r="14" spans="1:6">
      <c r="A14" s="13" t="s">
        <v>5</v>
      </c>
      <c r="B14">
        <v>2040</v>
      </c>
      <c r="C14" t="s">
        <v>83</v>
      </c>
      <c r="D14" s="16">
        <v>5.9</v>
      </c>
      <c r="E14" s="16">
        <v>0.33800000000000002</v>
      </c>
      <c r="F14" t="s">
        <v>180</v>
      </c>
    </row>
    <row r="15" spans="1:6">
      <c r="A15" s="13" t="s">
        <v>5</v>
      </c>
      <c r="B15">
        <v>2040</v>
      </c>
      <c r="C15" t="s">
        <v>84</v>
      </c>
      <c r="D15" s="16">
        <v>20.3</v>
      </c>
      <c r="E15" s="16">
        <v>0.155</v>
      </c>
      <c r="F15" t="s">
        <v>228</v>
      </c>
    </row>
    <row r="16" spans="1:6">
      <c r="A16" s="13" t="s">
        <v>5</v>
      </c>
      <c r="B16">
        <v>2040</v>
      </c>
      <c r="C16" t="s">
        <v>31</v>
      </c>
      <c r="D16" s="16">
        <v>41</v>
      </c>
      <c r="E16" s="16">
        <v>0.28100000000000003</v>
      </c>
      <c r="F16" t="s">
        <v>180</v>
      </c>
    </row>
    <row r="17" spans="1:6">
      <c r="A17" s="13" t="s">
        <v>5</v>
      </c>
      <c r="B17">
        <v>2040</v>
      </c>
      <c r="C17" t="s">
        <v>85</v>
      </c>
      <c r="D17" s="16">
        <v>33.6</v>
      </c>
      <c r="E17" s="16">
        <v>0.28100000000000003</v>
      </c>
      <c r="F17" t="s">
        <v>180</v>
      </c>
    </row>
    <row r="18" spans="1:6">
      <c r="A18" s="13" t="s">
        <v>5</v>
      </c>
      <c r="B18">
        <v>2040</v>
      </c>
      <c r="C18" t="s">
        <v>90</v>
      </c>
      <c r="D18" s="16">
        <v>9.8000000000000007</v>
      </c>
      <c r="E18" s="16">
        <v>0.36</v>
      </c>
      <c r="F18" t="s">
        <v>180</v>
      </c>
    </row>
    <row r="19" spans="1:6">
      <c r="A19" s="13" t="s">
        <v>5</v>
      </c>
      <c r="B19">
        <v>2040</v>
      </c>
      <c r="C19" t="s">
        <v>87</v>
      </c>
      <c r="D19" s="16">
        <v>12.2</v>
      </c>
      <c r="E19" s="16">
        <v>0</v>
      </c>
      <c r="F19" t="s">
        <v>181</v>
      </c>
    </row>
    <row r="20" spans="1:6">
      <c r="A20" s="13" t="s">
        <v>5</v>
      </c>
      <c r="B20">
        <v>2040</v>
      </c>
      <c r="C20" t="s">
        <v>88</v>
      </c>
      <c r="D20" s="16">
        <v>1</v>
      </c>
      <c r="E20" s="16">
        <v>0</v>
      </c>
      <c r="F20" t="s">
        <v>190</v>
      </c>
    </row>
    <row r="21" spans="1:6">
      <c r="A21" s="13" t="s">
        <v>5</v>
      </c>
      <c r="B21">
        <v>2040</v>
      </c>
      <c r="C21" t="s">
        <v>89</v>
      </c>
      <c r="D21" s="16">
        <v>1</v>
      </c>
      <c r="E21" s="16">
        <v>0.14399999999999999</v>
      </c>
      <c r="F21" t="s">
        <v>190</v>
      </c>
    </row>
    <row r="22" spans="1:6">
      <c r="A22" s="13" t="s">
        <v>5</v>
      </c>
      <c r="B22">
        <v>2050</v>
      </c>
      <c r="C22" t="s">
        <v>30</v>
      </c>
      <c r="D22" s="16">
        <v>6.1</v>
      </c>
      <c r="E22" s="16">
        <v>0</v>
      </c>
      <c r="F22" t="s">
        <v>229</v>
      </c>
    </row>
    <row r="23" spans="1:6">
      <c r="A23" s="13" t="s">
        <v>5</v>
      </c>
      <c r="B23">
        <v>2050</v>
      </c>
      <c r="C23" t="s">
        <v>86</v>
      </c>
      <c r="D23" s="16">
        <v>7.8</v>
      </c>
      <c r="E23" s="16">
        <v>0.36399999999999999</v>
      </c>
      <c r="F23" t="s">
        <v>229</v>
      </c>
    </row>
    <row r="24" spans="1:6">
      <c r="A24" s="13" t="s">
        <v>5</v>
      </c>
      <c r="B24">
        <v>2050</v>
      </c>
      <c r="C24" t="s">
        <v>83</v>
      </c>
      <c r="D24" s="16">
        <v>5.5</v>
      </c>
      <c r="E24" s="16">
        <v>0.33800000000000002</v>
      </c>
      <c r="F24" t="s">
        <v>229</v>
      </c>
    </row>
    <row r="25" spans="1:6">
      <c r="A25" s="13" t="s">
        <v>5</v>
      </c>
      <c r="B25">
        <v>2050</v>
      </c>
      <c r="C25" t="s">
        <v>84</v>
      </c>
      <c r="D25" s="16">
        <v>18.100000000000001</v>
      </c>
      <c r="E25" s="16">
        <v>0.155</v>
      </c>
      <c r="F25" t="s">
        <v>229</v>
      </c>
    </row>
    <row r="26" spans="1:6">
      <c r="A26" s="13" t="s">
        <v>5</v>
      </c>
      <c r="B26">
        <v>2050</v>
      </c>
      <c r="C26" t="s">
        <v>31</v>
      </c>
      <c r="D26" s="16">
        <v>39.6</v>
      </c>
      <c r="E26" s="16">
        <v>0.28100000000000003</v>
      </c>
      <c r="F26" t="s">
        <v>229</v>
      </c>
    </row>
    <row r="27" spans="1:6">
      <c r="A27" s="13" t="s">
        <v>5</v>
      </c>
      <c r="B27">
        <v>2050</v>
      </c>
      <c r="C27" t="s">
        <v>85</v>
      </c>
      <c r="D27" s="16">
        <v>32.5</v>
      </c>
      <c r="E27" s="16">
        <v>0.28100000000000003</v>
      </c>
      <c r="F27" t="s">
        <v>229</v>
      </c>
    </row>
    <row r="28" spans="1:6">
      <c r="A28" s="13" t="s">
        <v>5</v>
      </c>
      <c r="B28">
        <v>2050</v>
      </c>
      <c r="C28" t="s">
        <v>90</v>
      </c>
      <c r="D28" s="16">
        <v>14.1</v>
      </c>
      <c r="E28" s="16">
        <v>0.36</v>
      </c>
      <c r="F28" t="s">
        <v>229</v>
      </c>
    </row>
    <row r="29" spans="1:6">
      <c r="A29" s="13" t="s">
        <v>5</v>
      </c>
      <c r="B29">
        <v>2050</v>
      </c>
      <c r="C29" t="s">
        <v>87</v>
      </c>
      <c r="D29" s="16">
        <v>12.1</v>
      </c>
      <c r="E29" s="16">
        <v>0</v>
      </c>
      <c r="F29" t="s">
        <v>181</v>
      </c>
    </row>
    <row r="30" spans="1:6">
      <c r="A30" s="13" t="s">
        <v>5</v>
      </c>
      <c r="B30">
        <v>2050</v>
      </c>
      <c r="C30" t="s">
        <v>88</v>
      </c>
      <c r="D30" s="16">
        <v>1</v>
      </c>
      <c r="E30" s="16">
        <v>0</v>
      </c>
      <c r="F30" t="s">
        <v>190</v>
      </c>
    </row>
    <row r="31" spans="1:6">
      <c r="A31" s="13" t="s">
        <v>5</v>
      </c>
      <c r="B31">
        <v>2050</v>
      </c>
      <c r="C31" t="s">
        <v>89</v>
      </c>
      <c r="D31" s="16">
        <v>1</v>
      </c>
      <c r="E31" s="16">
        <v>0.14399999999999999</v>
      </c>
      <c r="F31" t="s">
        <v>190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93B6D-88EE-4F0B-97F6-AC2B4BD05998}">
  <sheetPr>
    <tabColor rgb="FFFFFF00"/>
  </sheetPr>
  <dimension ref="B1:L40"/>
  <sheetViews>
    <sheetView showGridLines="0" zoomScaleNormal="100" workbookViewId="0">
      <selection activeCell="F34" sqref="F34:F40"/>
    </sheetView>
  </sheetViews>
  <sheetFormatPr defaultColWidth="9.140625" defaultRowHeight="15"/>
  <cols>
    <col min="1" max="1" width="3.5703125" customWidth="1"/>
    <col min="2" max="2" width="47" customWidth="1"/>
    <col min="3" max="3" width="14.28515625" customWidth="1"/>
    <col min="4" max="6" width="11.140625" customWidth="1"/>
    <col min="7" max="7" width="60.5703125" bestFit="1" customWidth="1"/>
    <col min="8" max="8" width="60.7109375" customWidth="1"/>
    <col min="9" max="9" width="55.85546875" hidden="1" customWidth="1"/>
  </cols>
  <sheetData>
    <row r="1" spans="2:12">
      <c r="B1" t="s">
        <v>178</v>
      </c>
      <c r="C1" s="48" t="s">
        <v>177</v>
      </c>
      <c r="G1" s="48" t="s">
        <v>176</v>
      </c>
    </row>
    <row r="2" spans="2:12" ht="14.45" customHeight="1">
      <c r="D2" s="86" t="s">
        <v>127</v>
      </c>
      <c r="E2" s="86"/>
      <c r="F2" s="86"/>
      <c r="G2" s="87" t="s">
        <v>128</v>
      </c>
    </row>
    <row r="3" spans="2:12" ht="14.45" customHeight="1">
      <c r="D3" s="86"/>
      <c r="E3" s="86"/>
      <c r="F3" s="86"/>
      <c r="G3" s="87"/>
    </row>
    <row r="4" spans="2:12" ht="15" customHeight="1">
      <c r="B4" s="29" t="s">
        <v>129</v>
      </c>
      <c r="C4" s="30" t="s">
        <v>130</v>
      </c>
      <c r="D4" s="31">
        <v>2030</v>
      </c>
      <c r="E4" s="31">
        <v>2040</v>
      </c>
      <c r="F4" s="31">
        <v>2050</v>
      </c>
      <c r="G4" s="31" t="s">
        <v>131</v>
      </c>
      <c r="H4" s="31" t="s">
        <v>132</v>
      </c>
    </row>
    <row r="5" spans="2:12" ht="15.75" customHeight="1">
      <c r="B5" s="32" t="s">
        <v>30</v>
      </c>
      <c r="C5" s="33" t="s">
        <v>133</v>
      </c>
      <c r="D5" s="34">
        <f>'[11]IEA - References'!$E$24</f>
        <v>1.6808484848484848</v>
      </c>
      <c r="E5" s="34">
        <f>'[11]IEA - References'!$E$24</f>
        <v>1.6808484848484848</v>
      </c>
      <c r="F5" s="34">
        <f>'[11]IEA - References'!$E$24</f>
        <v>1.6808484848484848</v>
      </c>
      <c r="G5" s="35" t="s">
        <v>134</v>
      </c>
      <c r="H5" s="35" t="s">
        <v>135</v>
      </c>
    </row>
    <row r="6" spans="2:12" ht="15.75" customHeight="1">
      <c r="B6" s="36" t="s">
        <v>136</v>
      </c>
      <c r="C6" s="37" t="s">
        <v>133</v>
      </c>
      <c r="D6" s="38">
        <v>1.4</v>
      </c>
      <c r="E6" s="38">
        <v>1.4</v>
      </c>
      <c r="F6" s="38">
        <v>1.4</v>
      </c>
      <c r="G6" s="39" t="s">
        <v>137</v>
      </c>
      <c r="H6" s="88"/>
    </row>
    <row r="7" spans="2:12" ht="26.1" customHeight="1">
      <c r="B7" s="40" t="s">
        <v>138</v>
      </c>
      <c r="C7" s="37" t="s">
        <v>133</v>
      </c>
      <c r="D7" s="38">
        <v>1.8</v>
      </c>
      <c r="E7" s="38">
        <v>1.8</v>
      </c>
      <c r="F7" s="38">
        <v>1.8</v>
      </c>
      <c r="G7" s="39" t="s">
        <v>137</v>
      </c>
      <c r="H7" s="89"/>
    </row>
    <row r="8" spans="2:12" ht="15.75" customHeight="1">
      <c r="B8" s="36" t="s">
        <v>139</v>
      </c>
      <c r="C8" s="37" t="s">
        <v>133</v>
      </c>
      <c r="D8" s="38">
        <v>2.37</v>
      </c>
      <c r="E8" s="38">
        <v>2.37</v>
      </c>
      <c r="F8" s="38">
        <v>2.37</v>
      </c>
      <c r="G8" s="39" t="s">
        <v>137</v>
      </c>
      <c r="H8" s="89"/>
    </row>
    <row r="9" spans="2:12" ht="15.75" customHeight="1">
      <c r="B9" s="36" t="s">
        <v>140</v>
      </c>
      <c r="C9" s="37" t="s">
        <v>133</v>
      </c>
      <c r="D9" s="38">
        <v>3.1</v>
      </c>
      <c r="E9" s="38">
        <v>3.1</v>
      </c>
      <c r="F9" s="38">
        <v>3.1</v>
      </c>
      <c r="G9" s="39" t="s">
        <v>137</v>
      </c>
      <c r="H9" s="90"/>
    </row>
    <row r="10" spans="2:12" ht="15.75" customHeight="1">
      <c r="B10" s="42" t="s">
        <v>83</v>
      </c>
      <c r="C10" s="37" t="s">
        <v>133</v>
      </c>
      <c r="D10" s="38">
        <f>'[11]IEA - References'!H23</f>
        <v>1.7768679631525077</v>
      </c>
      <c r="E10" s="43">
        <f>(D10+F10)/2</f>
        <v>1.6479017400204707</v>
      </c>
      <c r="F10" s="38">
        <f>'[11]IEA - References'!J23</f>
        <v>1.518935516888434</v>
      </c>
      <c r="G10" s="39" t="s">
        <v>141</v>
      </c>
      <c r="H10" s="88"/>
    </row>
    <row r="11" spans="2:12" ht="15.75" customHeight="1">
      <c r="B11" s="42" t="s">
        <v>142</v>
      </c>
      <c r="C11" s="37" t="s">
        <v>133</v>
      </c>
      <c r="D11" s="38">
        <f>'[11]IEA - References'!H22</f>
        <v>6.2894512368495885</v>
      </c>
      <c r="E11" s="43">
        <f>(D11+F11)/2</f>
        <v>5.652544782485073</v>
      </c>
      <c r="F11" s="38">
        <f>'[11]IEA - References'!J22</f>
        <v>5.0156383281205574</v>
      </c>
      <c r="G11" s="39" t="s">
        <v>141</v>
      </c>
      <c r="H11" s="89"/>
      <c r="J11">
        <f>E11/D11</f>
        <v>0.89873417721518989</v>
      </c>
      <c r="K11">
        <f>F11/D11</f>
        <v>0.79746835443037967</v>
      </c>
    </row>
    <row r="12" spans="2:12" ht="15.75" customHeight="1">
      <c r="B12" s="42" t="s">
        <v>143</v>
      </c>
      <c r="C12" s="37" t="s">
        <v>133</v>
      </c>
      <c r="D12" s="38">
        <f>'[11]IEA - References'!H19</f>
        <v>9.1740614334470987</v>
      </c>
      <c r="E12" s="43">
        <f>(D12+F12)/2</f>
        <v>8.887372013651877</v>
      </c>
      <c r="F12" s="38">
        <f>'[11]IEA - References'!J19</f>
        <v>8.6006825938566553</v>
      </c>
      <c r="G12" s="39" t="s">
        <v>141</v>
      </c>
      <c r="H12" s="89"/>
      <c r="J12" s="44"/>
    </row>
    <row r="13" spans="2:12" ht="15.75" customHeight="1">
      <c r="B13" s="42" t="s">
        <v>144</v>
      </c>
      <c r="C13" s="37" t="s">
        <v>145</v>
      </c>
      <c r="D13" s="38">
        <f>'[11]IEA - References'!H18</f>
        <v>113.39999999999999</v>
      </c>
      <c r="E13" s="38">
        <f>'[11]IEA - References'!I18</f>
        <v>147</v>
      </c>
      <c r="F13" s="38">
        <f>'[11]IEA - References'!J18</f>
        <v>168</v>
      </c>
      <c r="G13" s="39" t="s">
        <v>141</v>
      </c>
      <c r="H13" s="90"/>
    </row>
    <row r="14" spans="2:12" ht="15.75" customHeight="1">
      <c r="B14" s="42" t="s">
        <v>146</v>
      </c>
      <c r="C14" s="37" t="s">
        <v>133</v>
      </c>
      <c r="D14" s="38">
        <f>'[11]IEA - References'!H25</f>
        <v>17.64</v>
      </c>
      <c r="E14" s="38">
        <f>'[11]IEA - References'!I25</f>
        <v>15.12</v>
      </c>
      <c r="F14" s="38">
        <f>'[11]IEA - References'!J25</f>
        <v>15.12</v>
      </c>
      <c r="G14" s="39" t="s">
        <v>147</v>
      </c>
      <c r="H14" s="88"/>
    </row>
    <row r="15" spans="2:12" ht="15.75" customHeight="1">
      <c r="B15" s="45" t="s">
        <v>148</v>
      </c>
      <c r="C15" s="46" t="s">
        <v>149</v>
      </c>
      <c r="D15" s="47">
        <v>18.803793500000001</v>
      </c>
      <c r="E15" s="47">
        <v>18.038378099999999</v>
      </c>
      <c r="F15" s="47">
        <v>17.2729626</v>
      </c>
      <c r="G15" s="39" t="s">
        <v>150</v>
      </c>
      <c r="H15" s="90"/>
    </row>
    <row r="16" spans="2:12" ht="15.75" customHeight="1">
      <c r="B16" s="36" t="s">
        <v>151</v>
      </c>
      <c r="C16" s="37" t="s">
        <v>149</v>
      </c>
      <c r="D16" s="38">
        <f>'[11]IEA - References'!H30</f>
        <v>27.552</v>
      </c>
      <c r="E16" s="38">
        <f>'[11]IEA - References'!I30</f>
        <v>24.990000000000002</v>
      </c>
      <c r="F16" s="38">
        <f>'[11]IEA - References'!J30</f>
        <v>23.52</v>
      </c>
      <c r="G16" s="39" t="s">
        <v>152</v>
      </c>
      <c r="H16" s="39"/>
      <c r="L16" s="48" t="s">
        <v>153</v>
      </c>
    </row>
    <row r="17" spans="2:12" ht="15.75" customHeight="1">
      <c r="B17" s="42" t="s">
        <v>31</v>
      </c>
      <c r="C17" s="37" t="s">
        <v>133</v>
      </c>
      <c r="D17" s="38">
        <f>'[11]IEA - References'!H20</f>
        <v>11.742798634812287</v>
      </c>
      <c r="E17" s="43">
        <f>(D17+F17)/2</f>
        <v>11.375836177474403</v>
      </c>
      <c r="F17" s="38">
        <f>'[11]IEA - References'!J20</f>
        <v>11.008873720136519</v>
      </c>
      <c r="G17" s="39" t="s">
        <v>154</v>
      </c>
      <c r="H17" s="49" t="s">
        <v>155</v>
      </c>
    </row>
    <row r="18" spans="2:12" ht="15.75" customHeight="1">
      <c r="B18" s="42" t="s">
        <v>85</v>
      </c>
      <c r="C18" s="37" t="s">
        <v>133</v>
      </c>
      <c r="D18" s="38">
        <f>'[11]IEA - References'!H21</f>
        <v>9.6327645051194537</v>
      </c>
      <c r="E18" s="43">
        <f>(D18+F18)/2</f>
        <v>9.3317406143344712</v>
      </c>
      <c r="F18" s="38">
        <f>'[11]IEA - References'!J21</f>
        <v>9.0307167235494887</v>
      </c>
      <c r="G18" s="39" t="s">
        <v>156</v>
      </c>
      <c r="H18" s="49" t="s">
        <v>157</v>
      </c>
    </row>
    <row r="19" spans="2:12" ht="15.75" customHeight="1">
      <c r="B19" s="50" t="s">
        <v>158</v>
      </c>
      <c r="C19" s="37" t="s">
        <v>133</v>
      </c>
      <c r="D19" s="38">
        <f>'[11]Import costs of amonia and hydr'!C25</f>
        <v>38.302585769400075</v>
      </c>
      <c r="E19" s="38">
        <f>'[11]Import costs of amonia and hydr'!D25</f>
        <v>30.117603582546735</v>
      </c>
      <c r="F19" s="38">
        <f>'[11]Import costs of amonia and hydr'!E25</f>
        <v>24.111307234938817</v>
      </c>
      <c r="G19" s="51" t="s">
        <v>159</v>
      </c>
      <c r="H19" s="39"/>
      <c r="I19" s="49"/>
      <c r="J19" s="52"/>
      <c r="L19" s="52"/>
    </row>
    <row r="20" spans="2:12" ht="15.75" customHeight="1">
      <c r="B20" s="53" t="s">
        <v>160</v>
      </c>
      <c r="C20" s="54" t="s">
        <v>133</v>
      </c>
      <c r="D20" s="55" t="str">
        <f>'[11]Gas Blend Final'!C44</f>
        <v>7.5</v>
      </c>
      <c r="E20" s="55" t="str">
        <f>'[11]Gas Blend Final'!D44</f>
        <v>9.0</v>
      </c>
      <c r="F20" s="55"/>
      <c r="G20" s="56" t="s">
        <v>161</v>
      </c>
      <c r="H20" s="49"/>
      <c r="I20" s="57"/>
      <c r="J20" s="52"/>
      <c r="L20" s="52"/>
    </row>
    <row r="21" spans="2:12" ht="15.75" customHeight="1">
      <c r="B21" s="58" t="s">
        <v>162</v>
      </c>
      <c r="C21" s="46" t="s">
        <v>133</v>
      </c>
      <c r="D21" s="59"/>
      <c r="E21" s="59">
        <f>'[11]Gas Blend Final'!P26</f>
        <v>10.864470915196128</v>
      </c>
      <c r="F21" s="59">
        <f>'[11]Gas Blend Final'!Q26</f>
        <v>17.92863941038312</v>
      </c>
      <c r="G21" s="56" t="s">
        <v>161</v>
      </c>
      <c r="H21" s="49"/>
      <c r="I21" s="57"/>
      <c r="J21" s="52"/>
      <c r="L21" s="52"/>
    </row>
    <row r="22" spans="2:12" ht="15.75" customHeight="1">
      <c r="B22" s="58" t="s">
        <v>163</v>
      </c>
      <c r="C22" s="46" t="s">
        <v>133</v>
      </c>
      <c r="D22" s="59"/>
      <c r="E22" s="59">
        <f>'[11]Gas Blend Final'!J26</f>
        <v>9.7858291119710472</v>
      </c>
      <c r="F22" s="59">
        <f>'[11]Gas Blend Final'!K26</f>
        <v>15.763222241617466</v>
      </c>
      <c r="G22" s="56" t="s">
        <v>161</v>
      </c>
      <c r="H22" s="49"/>
      <c r="I22" s="57"/>
      <c r="J22" s="52"/>
      <c r="L22" s="52"/>
    </row>
    <row r="23" spans="2:12" ht="15.75" customHeight="1">
      <c r="B23" s="53" t="s">
        <v>164</v>
      </c>
      <c r="C23" s="54" t="s">
        <v>133</v>
      </c>
      <c r="D23" s="55">
        <v>1.86</v>
      </c>
      <c r="E23" s="55">
        <v>2.71</v>
      </c>
      <c r="F23" s="55">
        <v>3.93</v>
      </c>
      <c r="G23" s="56" t="s">
        <v>165</v>
      </c>
      <c r="H23" s="49"/>
      <c r="I23" s="57"/>
      <c r="J23" s="52"/>
      <c r="L23" s="52"/>
    </row>
    <row r="24" spans="2:12" ht="16.5" customHeight="1">
      <c r="B24" s="60"/>
      <c r="C24" s="41" t="s">
        <v>166</v>
      </c>
      <c r="E24" s="61" t="s">
        <v>167</v>
      </c>
    </row>
    <row r="26" spans="2:12">
      <c r="B26" s="62" t="s">
        <v>168</v>
      </c>
      <c r="C26" s="62"/>
      <c r="D26" t="s">
        <v>169</v>
      </c>
      <c r="I26" s="63" t="s">
        <v>170</v>
      </c>
    </row>
    <row r="27" spans="2:12">
      <c r="B27" t="s">
        <v>171</v>
      </c>
      <c r="H27" s="64">
        <f>(G27+I27)/2</f>
        <v>0</v>
      </c>
    </row>
    <row r="28" spans="2:12">
      <c r="B28" s="48" t="s">
        <v>172</v>
      </c>
      <c r="C28" s="48"/>
      <c r="D28" t="s">
        <v>173</v>
      </c>
    </row>
    <row r="29" spans="2:12">
      <c r="B29" s="48" t="s">
        <v>174</v>
      </c>
      <c r="C29" s="48"/>
    </row>
    <row r="30" spans="2:12">
      <c r="B30" t="s">
        <v>175</v>
      </c>
    </row>
    <row r="31" spans="2:12">
      <c r="I31" s="89"/>
    </row>
    <row r="32" spans="2:12">
      <c r="I32" s="89"/>
    </row>
    <row r="33" spans="2:11">
      <c r="D33">
        <v>2030</v>
      </c>
      <c r="E33">
        <v>2040</v>
      </c>
      <c r="F33">
        <v>2050</v>
      </c>
      <c r="I33" s="89"/>
    </row>
    <row r="34" spans="2:11">
      <c r="B34" t="s">
        <v>30</v>
      </c>
      <c r="C34" t="s">
        <v>179</v>
      </c>
      <c r="D34">
        <f>ROUND(D5*3.6,1)</f>
        <v>6.1</v>
      </c>
      <c r="E34">
        <f t="shared" ref="E34:F34" si="0">ROUND(E5*3.6,1)</f>
        <v>6.1</v>
      </c>
      <c r="F34">
        <f t="shared" si="0"/>
        <v>6.1</v>
      </c>
    </row>
    <row r="35" spans="2:11">
      <c r="B35" s="65" t="s">
        <v>86</v>
      </c>
      <c r="C35" t="s">
        <v>179</v>
      </c>
      <c r="D35" s="66">
        <f>ROUND(AVERAGE(D6:D9)*3.6,1)</f>
        <v>7.8</v>
      </c>
      <c r="E35" s="66">
        <f t="shared" ref="E35:F35" si="1">ROUND(AVERAGE(E6:E9)*3.6,1)</f>
        <v>7.8</v>
      </c>
      <c r="F35" s="66">
        <f t="shared" si="1"/>
        <v>7.8</v>
      </c>
      <c r="G35" s="65"/>
      <c r="H35" s="65"/>
      <c r="I35" s="65"/>
      <c r="J35" s="65"/>
      <c r="K35" s="65"/>
    </row>
    <row r="36" spans="2:11">
      <c r="B36" t="s">
        <v>83</v>
      </c>
      <c r="C36" t="s">
        <v>179</v>
      </c>
      <c r="D36">
        <f>ROUND(D10*3.6,1)</f>
        <v>6.4</v>
      </c>
      <c r="E36">
        <f t="shared" ref="E36:F36" si="2">ROUND(E10*3.6,1)</f>
        <v>5.9</v>
      </c>
      <c r="F36">
        <f t="shared" si="2"/>
        <v>5.5</v>
      </c>
    </row>
    <row r="37" spans="2:11">
      <c r="B37" t="s">
        <v>84</v>
      </c>
      <c r="C37" t="s">
        <v>179</v>
      </c>
      <c r="D37">
        <f>ROUND(D11*3.6,1)</f>
        <v>22.6</v>
      </c>
      <c r="E37">
        <f t="shared" ref="E37:F37" si="3">ROUND(E11*3.6,1)</f>
        <v>20.3</v>
      </c>
      <c r="F37">
        <f t="shared" si="3"/>
        <v>18.100000000000001</v>
      </c>
    </row>
    <row r="38" spans="2:11">
      <c r="B38" t="s">
        <v>31</v>
      </c>
      <c r="C38" t="s">
        <v>179</v>
      </c>
      <c r="D38">
        <f>ROUND(D17*3.6,1)</f>
        <v>42.3</v>
      </c>
      <c r="E38">
        <f t="shared" ref="E38:F38" si="4">ROUND(E17*3.6,1)</f>
        <v>41</v>
      </c>
      <c r="F38">
        <f t="shared" si="4"/>
        <v>39.6</v>
      </c>
    </row>
    <row r="39" spans="2:11">
      <c r="B39" t="s">
        <v>85</v>
      </c>
      <c r="C39" t="s">
        <v>179</v>
      </c>
      <c r="D39">
        <f>ROUND(D18*3.6,1)</f>
        <v>34.700000000000003</v>
      </c>
      <c r="E39">
        <f t="shared" ref="E39:F39" si="5">ROUND(E18*3.6,1)</f>
        <v>33.6</v>
      </c>
      <c r="F39">
        <f t="shared" si="5"/>
        <v>32.5</v>
      </c>
    </row>
    <row r="40" spans="2:11">
      <c r="B40" t="s">
        <v>90</v>
      </c>
      <c r="C40" t="s">
        <v>179</v>
      </c>
      <c r="D40">
        <f>ROUND(D23*3.6,1)</f>
        <v>6.7</v>
      </c>
      <c r="E40">
        <f t="shared" ref="E40:F40" si="6">ROUND(E23*3.6,1)</f>
        <v>9.8000000000000007</v>
      </c>
      <c r="F40">
        <f t="shared" si="6"/>
        <v>14.1</v>
      </c>
    </row>
  </sheetData>
  <mergeCells count="6">
    <mergeCell ref="I31:I33"/>
    <mergeCell ref="D2:F3"/>
    <mergeCell ref="G2:G3"/>
    <mergeCell ref="H6:H9"/>
    <mergeCell ref="H10:H13"/>
    <mergeCell ref="H14:H15"/>
  </mergeCells>
  <hyperlinks>
    <hyperlink ref="L16" r:id="rId1" xr:uid="{9FC0CAA9-C6FD-4968-82FC-F3743ED5D07B}"/>
    <hyperlink ref="B28" r:id="rId2" display="C:\Users\mads.boesen\Downloads\kjna31199enn.pdf" xr:uid="{901FBBD7-3791-41F8-867D-81EA87EDD193}"/>
    <hyperlink ref="B29" r:id="rId3" display="C:\Users\mads.boesen\Downloads\JRC131299_01.pdf" xr:uid="{BF343724-5A02-4BBD-A5A6-302ACC588897}"/>
    <hyperlink ref="C1" r:id="rId4" display="ENTSO-E &amp; ENTSOG TYNDP 2024 Scenarios" xr:uid="{3A5B85D8-6E6F-4304-9888-95A9C0B0EA78}"/>
    <hyperlink ref="G1" r:id="rId5" xr:uid="{C44826D5-7C0C-4C36-8E29-7A2B4BC1FE50}"/>
  </hyperlinks>
  <pageMargins left="0.7" right="0.7" top="0.75" bottom="0.75" header="0.3" footer="0.3"/>
  <pageSetup paperSize="9" orientation="portrait" r:id="rId6"/>
  <headerFooter>
    <oddFooter>&amp;C_x000D_&amp;1#&amp;"Calibri"&amp;10&amp;K000000 ISC - Uso INTERNO / INTERNAL Use</oddFooter>
  </headerFooter>
  <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00FDF-8A5C-45D1-9883-C7B2065B9085}">
  <dimension ref="A1:H80"/>
  <sheetViews>
    <sheetView workbookViewId="0">
      <selection activeCell="D78" sqref="D78"/>
    </sheetView>
  </sheetViews>
  <sheetFormatPr defaultRowHeight="15" customHeight="1"/>
  <cols>
    <col min="1" max="1" width="16.42578125" bestFit="1" customWidth="1"/>
    <col min="2" max="2" width="5" bestFit="1" customWidth="1"/>
    <col min="3" max="3" width="16.140625" bestFit="1" customWidth="1"/>
    <col min="4" max="4" width="5.42578125" bestFit="1" customWidth="1"/>
    <col min="5" max="5" width="13.7109375" bestFit="1" customWidth="1"/>
  </cols>
  <sheetData>
    <row r="1" spans="1:8" ht="15" customHeight="1">
      <c r="A1" t="s">
        <v>189</v>
      </c>
    </row>
    <row r="3" spans="1:8" ht="15" customHeight="1">
      <c r="A3" s="11" t="s">
        <v>1</v>
      </c>
      <c r="B3" s="11" t="s">
        <v>2</v>
      </c>
      <c r="C3" s="11" t="s">
        <v>64</v>
      </c>
      <c r="D3" s="12" t="s">
        <v>81</v>
      </c>
      <c r="E3" s="12" t="s">
        <v>82</v>
      </c>
    </row>
    <row r="4" spans="1:8" ht="15" customHeight="1">
      <c r="A4" s="13" t="s">
        <v>5</v>
      </c>
      <c r="B4">
        <v>2025</v>
      </c>
      <c r="C4" s="14" t="s">
        <v>83</v>
      </c>
      <c r="D4" s="15">
        <v>27</v>
      </c>
      <c r="E4" s="16">
        <f>IFERROR(VLOOKUP($C4, [12]data_fuelEmissions!$D$4:$F$14,3,FALSE), 0)</f>
        <v>0.34200000000000003</v>
      </c>
    </row>
    <row r="5" spans="1:8" ht="15" customHeight="1">
      <c r="A5" s="13" t="s">
        <v>5</v>
      </c>
      <c r="B5">
        <v>2025</v>
      </c>
      <c r="C5" s="14" t="s">
        <v>30</v>
      </c>
      <c r="D5" s="15">
        <v>2.5</v>
      </c>
      <c r="E5" s="16">
        <f>IFERROR(VLOOKUP($C5, [12]data_fuelEmissions!$D$4:$F$14,3,FALSE), 0)</f>
        <v>0</v>
      </c>
    </row>
    <row r="6" spans="1:8" ht="15" customHeight="1">
      <c r="A6" s="13" t="s">
        <v>5</v>
      </c>
      <c r="B6">
        <v>2025</v>
      </c>
      <c r="C6" s="14" t="s">
        <v>84</v>
      </c>
      <c r="D6" s="15">
        <v>55</v>
      </c>
      <c r="E6" s="16">
        <f>IFERROR(VLOOKUP($C6, [12]data_fuelEmissions!$D$4:$F$14,3,FALSE), 0)</f>
        <v>0.19800000000000001</v>
      </c>
    </row>
    <row r="7" spans="1:8" ht="15" customHeight="1">
      <c r="A7" s="13" t="s">
        <v>5</v>
      </c>
      <c r="B7">
        <v>2025</v>
      </c>
      <c r="C7" s="14" t="s">
        <v>85</v>
      </c>
      <c r="D7" s="15">
        <v>46</v>
      </c>
      <c r="E7" s="16">
        <f>IFERROR(VLOOKUP($C7, [12]data_fuelEmissions!$D$4:$F$14,3,FALSE), 0)</f>
        <v>0.28079999999999999</v>
      </c>
    </row>
    <row r="8" spans="1:8" ht="15" customHeight="1">
      <c r="A8" s="13" t="s">
        <v>5</v>
      </c>
      <c r="B8">
        <v>2025</v>
      </c>
      <c r="C8" s="14" t="s">
        <v>31</v>
      </c>
      <c r="D8" s="15">
        <v>65</v>
      </c>
      <c r="E8" s="16">
        <f>IFERROR(VLOOKUP($C8, [12]data_fuelEmissions!$D$4:$F$14,3,FALSE), 0)</f>
        <v>0.25559999999999999</v>
      </c>
    </row>
    <row r="9" spans="1:8" ht="15" customHeight="1">
      <c r="A9" s="13" t="s">
        <v>5</v>
      </c>
      <c r="B9">
        <v>2025</v>
      </c>
      <c r="C9" s="14" t="s">
        <v>86</v>
      </c>
      <c r="D9" s="17">
        <v>8</v>
      </c>
      <c r="E9" s="16">
        <f>IFERROR(VLOOKUP($C9, [12]data_fuelEmissions!$D$4:$F$14,3,FALSE), 0)</f>
        <v>0.37080000000000002</v>
      </c>
    </row>
    <row r="10" spans="1:8" ht="15" customHeight="1">
      <c r="A10" s="13" t="s">
        <v>5</v>
      </c>
      <c r="B10">
        <v>2025</v>
      </c>
      <c r="C10" t="s">
        <v>90</v>
      </c>
      <c r="D10" s="16">
        <v>10</v>
      </c>
      <c r="E10" s="16">
        <f>IFERROR(VLOOKUP($C10, [12]data_fuelEmissions!$D$4:$F$14,3,FALSE), 0)</f>
        <v>0.41399999999999998</v>
      </c>
      <c r="G10" t="s">
        <v>185</v>
      </c>
      <c r="H10">
        <f>AVERAGE(D4:D10)</f>
        <v>30.5</v>
      </c>
    </row>
    <row r="11" spans="1:8" ht="15" customHeight="1">
      <c r="A11" s="13" t="s">
        <v>5</v>
      </c>
      <c r="B11">
        <v>2025</v>
      </c>
      <c r="C11" s="14" t="s">
        <v>87</v>
      </c>
      <c r="D11" s="15">
        <v>26</v>
      </c>
      <c r="E11" s="16">
        <f>IFERROR(VLOOKUP($C11, [12]data_fuelEmissions!$D$4:$F$14,3,FALSE), 0)</f>
        <v>0</v>
      </c>
    </row>
    <row r="12" spans="1:8" ht="15" customHeight="1">
      <c r="A12" s="13" t="s">
        <v>5</v>
      </c>
      <c r="B12">
        <v>2025</v>
      </c>
      <c r="C12" s="14" t="s">
        <v>88</v>
      </c>
      <c r="D12" s="16">
        <v>1</v>
      </c>
      <c r="E12" s="16">
        <f>IFERROR(VLOOKUP($C12, [12]data_fuelEmissions!$D$4:$F$14,3,FALSE), 0)</f>
        <v>0</v>
      </c>
    </row>
    <row r="13" spans="1:8" ht="15" customHeight="1">
      <c r="A13" s="13" t="s">
        <v>5</v>
      </c>
      <c r="B13">
        <v>2025</v>
      </c>
      <c r="C13" s="14" t="s">
        <v>89</v>
      </c>
      <c r="D13" s="16">
        <v>1</v>
      </c>
      <c r="E13" s="16">
        <f>IFERROR(VLOOKUP($C13, [12]data_fuelEmissions!$D$4:$F$14,3,FALSE), 0)</f>
        <v>0.14399999999999999</v>
      </c>
    </row>
    <row r="14" spans="1:8" ht="15" customHeight="1">
      <c r="A14" s="14" t="s">
        <v>182</v>
      </c>
      <c r="B14" s="14">
        <v>2040</v>
      </c>
      <c r="C14" s="14" t="s">
        <v>83</v>
      </c>
      <c r="D14" s="15">
        <v>35</v>
      </c>
      <c r="E14" s="16">
        <f>IFERROR(VLOOKUP($C14, [12]data_fuelEmissions!$D$4:$F$14,3,FALSE), 0)</f>
        <v>0.34200000000000003</v>
      </c>
    </row>
    <row r="15" spans="1:8" ht="15" customHeight="1">
      <c r="A15" s="14" t="s">
        <v>182</v>
      </c>
      <c r="B15" s="14">
        <v>2040</v>
      </c>
      <c r="C15" s="14" t="s">
        <v>30</v>
      </c>
      <c r="D15" s="15">
        <v>2.5</v>
      </c>
      <c r="E15" s="16">
        <f>IFERROR(VLOOKUP($C15, [12]data_fuelEmissions!$D$4:$F$14,3,FALSE), 0)</f>
        <v>0</v>
      </c>
    </row>
    <row r="16" spans="1:8" ht="15" customHeight="1">
      <c r="A16" s="14" t="s">
        <v>182</v>
      </c>
      <c r="B16" s="14">
        <v>2040</v>
      </c>
      <c r="C16" s="14" t="s">
        <v>84</v>
      </c>
      <c r="D16" s="15">
        <v>75</v>
      </c>
      <c r="E16" s="16">
        <f>IFERROR(VLOOKUP($C16, [12]data_fuelEmissions!$D$4:$F$14,3,FALSE), 0)</f>
        <v>0.19800000000000001</v>
      </c>
    </row>
    <row r="17" spans="1:8" ht="15" customHeight="1">
      <c r="A17" s="14" t="s">
        <v>182</v>
      </c>
      <c r="B17" s="14">
        <v>2040</v>
      </c>
      <c r="C17" s="14" t="s">
        <v>85</v>
      </c>
      <c r="D17" s="15">
        <v>65</v>
      </c>
      <c r="E17" s="16">
        <f>IFERROR(VLOOKUP($C17, [12]data_fuelEmissions!$D$4:$F$14,3,FALSE), 0)</f>
        <v>0.28079999999999999</v>
      </c>
    </row>
    <row r="18" spans="1:8" ht="15" customHeight="1">
      <c r="A18" s="14" t="s">
        <v>182</v>
      </c>
      <c r="B18" s="14">
        <v>2040</v>
      </c>
      <c r="C18" s="14" t="s">
        <v>31</v>
      </c>
      <c r="D18" s="15">
        <v>90</v>
      </c>
      <c r="E18" s="16">
        <f>IFERROR(VLOOKUP($C18, [12]data_fuelEmissions!$D$4:$F$14,3,FALSE), 0)</f>
        <v>0.25559999999999999</v>
      </c>
    </row>
    <row r="19" spans="1:8" ht="15" customHeight="1">
      <c r="A19" s="14" t="s">
        <v>182</v>
      </c>
      <c r="B19" s="14">
        <v>2040</v>
      </c>
      <c r="C19" s="14" t="s">
        <v>86</v>
      </c>
      <c r="D19" s="15">
        <v>9</v>
      </c>
      <c r="E19" s="16">
        <f>IFERROR(VLOOKUP($C19, [12]data_fuelEmissions!$D$4:$F$14,3,FALSE), 0)</f>
        <v>0.37080000000000002</v>
      </c>
    </row>
    <row r="20" spans="1:8" ht="15" customHeight="1">
      <c r="A20" s="14" t="s">
        <v>182</v>
      </c>
      <c r="B20" s="14">
        <v>2040</v>
      </c>
      <c r="C20" t="s">
        <v>90</v>
      </c>
      <c r="D20" s="15">
        <v>10</v>
      </c>
      <c r="E20" s="16">
        <f>IFERROR(VLOOKUP($C20, [12]data_fuelEmissions!$D$4:$F$14,3,FALSE), 0)</f>
        <v>0.41399999999999998</v>
      </c>
      <c r="G20" t="s">
        <v>186</v>
      </c>
      <c r="H20">
        <f>AVERAGE(D14:D20)</f>
        <v>40.928571428571431</v>
      </c>
    </row>
    <row r="21" spans="1:8" ht="15" customHeight="1">
      <c r="A21" s="14" t="s">
        <v>182</v>
      </c>
      <c r="B21" s="14">
        <v>2040</v>
      </c>
      <c r="C21" s="14" t="s">
        <v>183</v>
      </c>
      <c r="D21" s="16">
        <v>70</v>
      </c>
      <c r="E21" s="16">
        <f>IFERROR(VLOOKUP($C21, [12]data_fuelEmissions!$D$4:$F$14,3,FALSE), 0)</f>
        <v>0</v>
      </c>
    </row>
    <row r="22" spans="1:8" ht="15" customHeight="1">
      <c r="A22" s="14" t="s">
        <v>182</v>
      </c>
      <c r="B22" s="14">
        <v>2040</v>
      </c>
      <c r="C22" s="14" t="s">
        <v>87</v>
      </c>
      <c r="D22" s="15">
        <v>28</v>
      </c>
      <c r="E22" s="16">
        <f>IFERROR(VLOOKUP($C22, [12]data_fuelEmissions!$D$4:$F$14,3,FALSE), 0)</f>
        <v>0</v>
      </c>
    </row>
    <row r="23" spans="1:8" ht="15" customHeight="1">
      <c r="A23" s="14" t="s">
        <v>182</v>
      </c>
      <c r="B23" s="14">
        <v>2040</v>
      </c>
      <c r="C23" s="14" t="s">
        <v>88</v>
      </c>
      <c r="D23" s="15">
        <v>1</v>
      </c>
      <c r="E23" s="16">
        <f>IFERROR(VLOOKUP($C23, [12]data_fuelEmissions!$D$4:$F$14,3,FALSE), 0)</f>
        <v>0</v>
      </c>
    </row>
    <row r="24" spans="1:8" ht="15" customHeight="1">
      <c r="A24" s="14" t="s">
        <v>182</v>
      </c>
      <c r="B24" s="14">
        <v>2040</v>
      </c>
      <c r="C24" s="14" t="s">
        <v>89</v>
      </c>
      <c r="D24" s="15">
        <v>1</v>
      </c>
      <c r="E24" s="16">
        <f>IFERROR(VLOOKUP($C24, [12]data_fuelEmissions!$D$4:$F$14,3,FALSE), 0)</f>
        <v>0.14399999999999999</v>
      </c>
    </row>
    <row r="25" spans="1:8" ht="15" customHeight="1">
      <c r="A25" s="14" t="s">
        <v>182</v>
      </c>
      <c r="B25" s="14">
        <v>2030</v>
      </c>
      <c r="C25" s="14" t="s">
        <v>83</v>
      </c>
      <c r="D25" s="15">
        <v>27</v>
      </c>
      <c r="E25" s="16">
        <f>IFERROR(VLOOKUP($C25, [12]data_fuelEmissions!$D$4:$F$14,3,FALSE), 0)</f>
        <v>0.34200000000000003</v>
      </c>
    </row>
    <row r="26" spans="1:8" ht="15" customHeight="1">
      <c r="A26" s="14" t="s">
        <v>182</v>
      </c>
      <c r="B26" s="14">
        <v>2030</v>
      </c>
      <c r="C26" s="14" t="s">
        <v>30</v>
      </c>
      <c r="D26" s="15">
        <v>2.5</v>
      </c>
      <c r="E26" s="16">
        <f>IFERROR(VLOOKUP($C26, [12]data_fuelEmissions!$D$4:$F$14,3,FALSE), 0)</f>
        <v>0</v>
      </c>
    </row>
    <row r="27" spans="1:8" ht="15" customHeight="1">
      <c r="A27" s="14" t="s">
        <v>182</v>
      </c>
      <c r="B27" s="14">
        <v>2030</v>
      </c>
      <c r="C27" s="14" t="s">
        <v>84</v>
      </c>
      <c r="D27" s="15">
        <v>55</v>
      </c>
      <c r="E27" s="16">
        <f>IFERROR(VLOOKUP($C27, [12]data_fuelEmissions!$D$4:$F$14,3,FALSE), 0)</f>
        <v>0.19800000000000001</v>
      </c>
    </row>
    <row r="28" spans="1:8" ht="15" customHeight="1">
      <c r="A28" s="14" t="s">
        <v>182</v>
      </c>
      <c r="B28" s="14">
        <v>2030</v>
      </c>
      <c r="C28" s="14" t="s">
        <v>85</v>
      </c>
      <c r="D28" s="15">
        <v>65</v>
      </c>
      <c r="E28" s="16">
        <f>IFERROR(VLOOKUP($C28, [12]data_fuelEmissions!$D$4:$F$14,3,FALSE), 0)</f>
        <v>0.28079999999999999</v>
      </c>
    </row>
    <row r="29" spans="1:8" ht="15" customHeight="1">
      <c r="A29" s="14" t="s">
        <v>182</v>
      </c>
      <c r="B29" s="14">
        <v>2030</v>
      </c>
      <c r="C29" s="14" t="s">
        <v>31</v>
      </c>
      <c r="D29" s="15">
        <v>90</v>
      </c>
      <c r="E29" s="16">
        <f>IFERROR(VLOOKUP($C29, [12]data_fuelEmissions!$D$4:$F$14,3,FALSE), 0)</f>
        <v>0.25559999999999999</v>
      </c>
    </row>
    <row r="30" spans="1:8" ht="15" customHeight="1">
      <c r="A30" s="14" t="s">
        <v>182</v>
      </c>
      <c r="B30" s="14">
        <v>2030</v>
      </c>
      <c r="C30" s="14" t="s">
        <v>86</v>
      </c>
      <c r="D30" s="15">
        <v>9</v>
      </c>
      <c r="E30" s="16">
        <f>IFERROR(VLOOKUP($C30, [12]data_fuelEmissions!$D$4:$F$14,3,FALSE), 0)</f>
        <v>0.37080000000000002</v>
      </c>
    </row>
    <row r="31" spans="1:8" ht="15" customHeight="1">
      <c r="A31" s="14" t="s">
        <v>182</v>
      </c>
      <c r="B31" s="14">
        <v>2030</v>
      </c>
      <c r="C31" t="s">
        <v>90</v>
      </c>
      <c r="D31" s="15">
        <v>10</v>
      </c>
      <c r="E31" s="16">
        <f>IFERROR(VLOOKUP($C31, [12]data_fuelEmissions!$D$4:$F$14,3,FALSE), 0)</f>
        <v>0.41399999999999998</v>
      </c>
      <c r="G31" t="s">
        <v>187</v>
      </c>
      <c r="H31">
        <f>AVERAGE(D25:D31)</f>
        <v>36.928571428571431</v>
      </c>
    </row>
    <row r="32" spans="1:8" ht="15" customHeight="1">
      <c r="A32" s="14" t="s">
        <v>182</v>
      </c>
      <c r="B32" s="14">
        <v>2030</v>
      </c>
      <c r="C32" s="14" t="s">
        <v>183</v>
      </c>
      <c r="D32" s="16">
        <v>75</v>
      </c>
      <c r="E32" s="16">
        <f>IFERROR(VLOOKUP($C32, [12]data_fuelEmissions!$D$4:$F$14,3,FALSE), 0)</f>
        <v>0</v>
      </c>
    </row>
    <row r="33" spans="1:5" ht="15" customHeight="1">
      <c r="A33" s="14" t="s">
        <v>182</v>
      </c>
      <c r="B33" s="14">
        <v>2030</v>
      </c>
      <c r="C33" s="14" t="s">
        <v>87</v>
      </c>
      <c r="D33" s="15">
        <v>28</v>
      </c>
      <c r="E33" s="16">
        <f>IFERROR(VLOOKUP($C33, [12]data_fuelEmissions!$D$4:$F$14,3,FALSE), 0)</f>
        <v>0</v>
      </c>
    </row>
    <row r="34" spans="1:5" ht="15" customHeight="1">
      <c r="A34" s="14" t="s">
        <v>182</v>
      </c>
      <c r="B34" s="14">
        <v>2030</v>
      </c>
      <c r="C34" s="14" t="s">
        <v>88</v>
      </c>
      <c r="D34" s="15">
        <v>1</v>
      </c>
      <c r="E34" s="16">
        <f>IFERROR(VLOOKUP($C34, [12]data_fuelEmissions!$D$4:$F$14,3,FALSE), 0)</f>
        <v>0</v>
      </c>
    </row>
    <row r="35" spans="1:5" ht="15" customHeight="1">
      <c r="A35" s="14" t="s">
        <v>182</v>
      </c>
      <c r="B35" s="14">
        <v>2030</v>
      </c>
      <c r="C35" s="14" t="s">
        <v>89</v>
      </c>
      <c r="D35" s="15">
        <v>1</v>
      </c>
      <c r="E35" s="16">
        <f>IFERROR(VLOOKUP($C35, [12]data_fuelEmissions!$D$4:$F$14,3,FALSE), 0)</f>
        <v>0.14399999999999999</v>
      </c>
    </row>
    <row r="36" spans="1:5" ht="15" customHeight="1">
      <c r="A36" s="9" t="s">
        <v>184</v>
      </c>
      <c r="B36">
        <v>2035</v>
      </c>
      <c r="C36" s="14" t="s">
        <v>83</v>
      </c>
      <c r="D36" s="16">
        <v>27</v>
      </c>
      <c r="E36" s="16">
        <f>IFERROR(VLOOKUP($C36, [12]data_fuelEmissions!$D$4:$F$14,3,FALSE), 0)</f>
        <v>0.34200000000000003</v>
      </c>
    </row>
    <row r="37" spans="1:5" ht="15" customHeight="1">
      <c r="A37" s="9" t="s">
        <v>184</v>
      </c>
      <c r="B37">
        <v>2035</v>
      </c>
      <c r="C37" s="14" t="s">
        <v>30</v>
      </c>
      <c r="D37" s="16">
        <v>2.5</v>
      </c>
      <c r="E37" s="16">
        <f>IFERROR(VLOOKUP($C37, [12]data_fuelEmissions!$D$4:$F$14,3,FALSE), 0)</f>
        <v>0</v>
      </c>
    </row>
    <row r="38" spans="1:5" ht="15" customHeight="1">
      <c r="A38" s="9" t="s">
        <v>184</v>
      </c>
      <c r="B38">
        <v>2035</v>
      </c>
      <c r="C38" s="14" t="s">
        <v>84</v>
      </c>
      <c r="D38" s="16">
        <v>55</v>
      </c>
      <c r="E38" s="16">
        <f>IFERROR(VLOOKUP($C38, [12]data_fuelEmissions!$D$4:$F$14,3,FALSE), 0)</f>
        <v>0.19800000000000001</v>
      </c>
    </row>
    <row r="39" spans="1:5" ht="15" customHeight="1">
      <c r="A39" s="9" t="s">
        <v>184</v>
      </c>
      <c r="B39">
        <v>2035</v>
      </c>
      <c r="C39" s="14" t="s">
        <v>85</v>
      </c>
      <c r="D39" s="16">
        <v>46</v>
      </c>
      <c r="E39" s="16">
        <f>IFERROR(VLOOKUP($C39, [12]data_fuelEmissions!$D$4:$F$14,3,FALSE), 0)</f>
        <v>0.28079999999999999</v>
      </c>
    </row>
    <row r="40" spans="1:5" ht="15" customHeight="1">
      <c r="A40" s="9" t="s">
        <v>184</v>
      </c>
      <c r="B40">
        <v>2035</v>
      </c>
      <c r="C40" s="14" t="s">
        <v>31</v>
      </c>
      <c r="D40" s="16">
        <v>65</v>
      </c>
      <c r="E40" s="16">
        <f>IFERROR(VLOOKUP($C40, [12]data_fuelEmissions!$D$4:$F$14,3,FALSE), 0)</f>
        <v>0.25559999999999999</v>
      </c>
    </row>
    <row r="41" spans="1:5" ht="15" customHeight="1">
      <c r="A41" s="9" t="s">
        <v>184</v>
      </c>
      <c r="B41">
        <v>2035</v>
      </c>
      <c r="C41" s="14" t="s">
        <v>86</v>
      </c>
      <c r="D41" s="17">
        <v>8</v>
      </c>
      <c r="E41" s="16">
        <f>IFERROR(VLOOKUP($C41, [12]data_fuelEmissions!$D$4:$F$14,3,FALSE), 0)</f>
        <v>0.37080000000000002</v>
      </c>
    </row>
    <row r="42" spans="1:5" ht="15" customHeight="1">
      <c r="A42" s="9" t="s">
        <v>184</v>
      </c>
      <c r="B42">
        <v>2035</v>
      </c>
      <c r="C42" t="s">
        <v>90</v>
      </c>
      <c r="D42" s="16">
        <v>0</v>
      </c>
      <c r="E42" s="16">
        <f>IFERROR(VLOOKUP($C42, [12]data_fuelEmissions!$D$4:$F$14,3,FALSE), 0)</f>
        <v>0.41399999999999998</v>
      </c>
    </row>
    <row r="43" spans="1:5" ht="15" customHeight="1">
      <c r="A43" s="9" t="s">
        <v>184</v>
      </c>
      <c r="B43">
        <v>2035</v>
      </c>
      <c r="C43" s="14" t="s">
        <v>87</v>
      </c>
      <c r="D43" s="16">
        <v>26</v>
      </c>
      <c r="E43" s="16">
        <f>IFERROR(VLOOKUP($C43, [12]data_fuelEmissions!$D$4:$F$14,3,FALSE), 0)</f>
        <v>0</v>
      </c>
    </row>
    <row r="44" spans="1:5" ht="15" customHeight="1">
      <c r="A44" s="9" t="s">
        <v>184</v>
      </c>
      <c r="B44">
        <v>2035</v>
      </c>
      <c r="C44" s="14" t="s">
        <v>88</v>
      </c>
      <c r="D44" s="16">
        <v>1</v>
      </c>
      <c r="E44" s="16">
        <f>IFERROR(VLOOKUP($C44, [12]data_fuelEmissions!$D$4:$F$14,3,FALSE), 0)</f>
        <v>0</v>
      </c>
    </row>
    <row r="45" spans="1:5" ht="15" customHeight="1">
      <c r="A45" s="9" t="s">
        <v>184</v>
      </c>
      <c r="B45">
        <v>2035</v>
      </c>
      <c r="C45" s="14" t="s">
        <v>89</v>
      </c>
      <c r="D45" s="16">
        <v>10</v>
      </c>
      <c r="E45" s="16">
        <f>IFERROR(VLOOKUP($C45, [12]data_fuelEmissions!$D$4:$F$14,3,FALSE), 0)</f>
        <v>0.14399999999999999</v>
      </c>
    </row>
    <row r="50" spans="1:7" ht="15" customHeight="1">
      <c r="A50" s="72" t="s">
        <v>1</v>
      </c>
      <c r="B50" s="72" t="s">
        <v>2</v>
      </c>
      <c r="C50" s="72" t="s">
        <v>64</v>
      </c>
      <c r="D50" s="73" t="s">
        <v>81</v>
      </c>
    </row>
    <row r="51" spans="1:7" ht="15" customHeight="1">
      <c r="A51" s="67" t="s">
        <v>66</v>
      </c>
      <c r="B51" s="24">
        <v>2030</v>
      </c>
      <c r="C51" s="24" t="s">
        <v>30</v>
      </c>
      <c r="D51" s="68">
        <v>6.1</v>
      </c>
    </row>
    <row r="52" spans="1:7" ht="15" customHeight="1">
      <c r="A52" s="13" t="s">
        <v>66</v>
      </c>
      <c r="B52">
        <v>2030</v>
      </c>
      <c r="C52" s="65" t="s">
        <v>86</v>
      </c>
      <c r="D52" s="15">
        <v>7.8</v>
      </c>
    </row>
    <row r="53" spans="1:7" ht="15" customHeight="1">
      <c r="A53" s="67" t="s">
        <v>66</v>
      </c>
      <c r="B53" s="24">
        <v>2030</v>
      </c>
      <c r="C53" s="24" t="s">
        <v>83</v>
      </c>
      <c r="D53" s="68">
        <v>6.4</v>
      </c>
    </row>
    <row r="54" spans="1:7" ht="15" customHeight="1">
      <c r="A54" s="13" t="s">
        <v>66</v>
      </c>
      <c r="B54">
        <v>2030</v>
      </c>
      <c r="C54" t="s">
        <v>84</v>
      </c>
      <c r="D54" s="15">
        <v>22.6</v>
      </c>
    </row>
    <row r="55" spans="1:7" ht="15" customHeight="1">
      <c r="A55" s="67" t="s">
        <v>66</v>
      </c>
      <c r="B55" s="24">
        <v>2030</v>
      </c>
      <c r="C55" s="24" t="s">
        <v>31</v>
      </c>
      <c r="D55" s="68">
        <v>42.3</v>
      </c>
    </row>
    <row r="56" spans="1:7" ht="15" customHeight="1">
      <c r="A56" s="13" t="s">
        <v>66</v>
      </c>
      <c r="B56">
        <v>2030</v>
      </c>
      <c r="C56" t="s">
        <v>85</v>
      </c>
      <c r="D56" s="15">
        <v>34.700000000000003</v>
      </c>
    </row>
    <row r="57" spans="1:7" ht="15" customHeight="1">
      <c r="A57" s="67" t="s">
        <v>66</v>
      </c>
      <c r="B57" s="24">
        <v>2030</v>
      </c>
      <c r="C57" s="24" t="s">
        <v>90</v>
      </c>
      <c r="D57" s="68">
        <v>6.7</v>
      </c>
      <c r="F57" t="s">
        <v>187</v>
      </c>
      <c r="G57">
        <f>AVERAGE(D51:D57)</f>
        <v>18.085714285714285</v>
      </c>
    </row>
    <row r="58" spans="1:7" ht="15" customHeight="1">
      <c r="A58" s="13" t="s">
        <v>66</v>
      </c>
      <c r="B58">
        <v>2030</v>
      </c>
      <c r="C58" t="s">
        <v>87</v>
      </c>
      <c r="D58" s="16">
        <f>ROUND(D11*$G$57/$H$31,1)</f>
        <v>12.7</v>
      </c>
    </row>
    <row r="59" spans="1:7" ht="15" customHeight="1">
      <c r="A59" s="67" t="s">
        <v>66</v>
      </c>
      <c r="B59" s="24">
        <v>2030</v>
      </c>
      <c r="C59" s="24" t="s">
        <v>88</v>
      </c>
      <c r="D59" s="16">
        <v>1</v>
      </c>
    </row>
    <row r="60" spans="1:7" ht="15" customHeight="1">
      <c r="A60" s="13" t="s">
        <v>66</v>
      </c>
      <c r="B60">
        <v>2030</v>
      </c>
      <c r="C60" t="s">
        <v>89</v>
      </c>
      <c r="D60" s="16">
        <v>1</v>
      </c>
    </row>
    <row r="61" spans="1:7" ht="15" customHeight="1">
      <c r="A61" s="67" t="s">
        <v>66</v>
      </c>
      <c r="B61" s="24">
        <v>2040</v>
      </c>
      <c r="C61" s="24" t="s">
        <v>30</v>
      </c>
      <c r="D61" s="69">
        <v>6.1</v>
      </c>
    </row>
    <row r="62" spans="1:7" ht="15" customHeight="1">
      <c r="A62" s="13" t="s">
        <v>66</v>
      </c>
      <c r="B62">
        <v>2040</v>
      </c>
      <c r="C62" t="s">
        <v>86</v>
      </c>
      <c r="D62" s="16">
        <v>7.8</v>
      </c>
    </row>
    <row r="63" spans="1:7" ht="15" customHeight="1">
      <c r="A63" s="67" t="s">
        <v>66</v>
      </c>
      <c r="B63" s="24">
        <v>2040</v>
      </c>
      <c r="C63" s="24" t="s">
        <v>83</v>
      </c>
      <c r="D63" s="69">
        <v>5.9</v>
      </c>
    </row>
    <row r="64" spans="1:7" ht="15" customHeight="1">
      <c r="A64" s="13" t="s">
        <v>66</v>
      </c>
      <c r="B64">
        <v>2040</v>
      </c>
      <c r="C64" t="s">
        <v>84</v>
      </c>
      <c r="D64" s="16">
        <v>20.3</v>
      </c>
    </row>
    <row r="65" spans="1:7" ht="15" customHeight="1">
      <c r="A65" s="67" t="s">
        <v>66</v>
      </c>
      <c r="B65" s="24">
        <v>2040</v>
      </c>
      <c r="C65" s="24" t="s">
        <v>31</v>
      </c>
      <c r="D65" s="69">
        <v>41</v>
      </c>
    </row>
    <row r="66" spans="1:7" ht="15" customHeight="1">
      <c r="A66" s="13" t="s">
        <v>66</v>
      </c>
      <c r="B66">
        <v>2040</v>
      </c>
      <c r="C66" t="s">
        <v>85</v>
      </c>
      <c r="D66" s="16">
        <v>33.6</v>
      </c>
    </row>
    <row r="67" spans="1:7" ht="15" customHeight="1">
      <c r="A67" s="67" t="s">
        <v>66</v>
      </c>
      <c r="B67" s="24">
        <v>2040</v>
      </c>
      <c r="C67" s="24" t="s">
        <v>90</v>
      </c>
      <c r="D67" s="69">
        <v>9.8000000000000007</v>
      </c>
      <c r="F67" t="s">
        <v>186</v>
      </c>
      <c r="G67">
        <f>AVERAGE(D61:D67)</f>
        <v>17.785714285714285</v>
      </c>
    </row>
    <row r="68" spans="1:7" ht="15" customHeight="1">
      <c r="A68" s="13" t="s">
        <v>66</v>
      </c>
      <c r="B68">
        <v>2040</v>
      </c>
      <c r="C68" t="s">
        <v>87</v>
      </c>
      <c r="D68" s="16">
        <f>ROUND(D22*$G$67/$H$20,1)</f>
        <v>12.2</v>
      </c>
    </row>
    <row r="69" spans="1:7" ht="15" customHeight="1">
      <c r="A69" s="67" t="s">
        <v>66</v>
      </c>
      <c r="B69" s="24">
        <v>2040</v>
      </c>
      <c r="C69" s="24" t="s">
        <v>88</v>
      </c>
      <c r="D69" s="69">
        <v>1</v>
      </c>
    </row>
    <row r="70" spans="1:7" ht="15" customHeight="1">
      <c r="A70" s="13" t="s">
        <v>66</v>
      </c>
      <c r="B70">
        <v>2040</v>
      </c>
      <c r="C70" t="s">
        <v>89</v>
      </c>
      <c r="D70" s="16">
        <v>1</v>
      </c>
    </row>
    <row r="71" spans="1:7" ht="15" customHeight="1">
      <c r="A71" s="67" t="s">
        <v>66</v>
      </c>
      <c r="B71" s="24">
        <v>2050</v>
      </c>
      <c r="C71" s="24" t="s">
        <v>30</v>
      </c>
      <c r="D71" s="69">
        <v>6.1</v>
      </c>
    </row>
    <row r="72" spans="1:7" ht="15" customHeight="1">
      <c r="A72" s="13" t="s">
        <v>66</v>
      </c>
      <c r="B72">
        <v>2050</v>
      </c>
      <c r="C72" t="s">
        <v>86</v>
      </c>
      <c r="D72" s="16">
        <v>7.8</v>
      </c>
    </row>
    <row r="73" spans="1:7" ht="15" customHeight="1">
      <c r="A73" s="67" t="s">
        <v>66</v>
      </c>
      <c r="B73" s="24">
        <v>2050</v>
      </c>
      <c r="C73" s="24" t="s">
        <v>83</v>
      </c>
      <c r="D73" s="69">
        <v>5.5</v>
      </c>
    </row>
    <row r="74" spans="1:7" ht="15" customHeight="1">
      <c r="A74" s="13" t="s">
        <v>66</v>
      </c>
      <c r="B74">
        <v>2050</v>
      </c>
      <c r="C74" t="s">
        <v>84</v>
      </c>
      <c r="D74" s="16">
        <v>18.100000000000001</v>
      </c>
    </row>
    <row r="75" spans="1:7" ht="15" customHeight="1">
      <c r="A75" s="67" t="s">
        <v>66</v>
      </c>
      <c r="B75" s="24">
        <v>2050</v>
      </c>
      <c r="C75" s="24" t="s">
        <v>31</v>
      </c>
      <c r="D75" s="69">
        <v>39.6</v>
      </c>
    </row>
    <row r="76" spans="1:7" ht="15" customHeight="1">
      <c r="A76" s="13" t="s">
        <v>66</v>
      </c>
      <c r="B76">
        <v>2050</v>
      </c>
      <c r="C76" t="s">
        <v>85</v>
      </c>
      <c r="D76" s="16">
        <v>32.5</v>
      </c>
    </row>
    <row r="77" spans="1:7" ht="15" customHeight="1">
      <c r="A77" s="67" t="s">
        <v>66</v>
      </c>
      <c r="B77" s="24">
        <v>2050</v>
      </c>
      <c r="C77" s="24" t="s">
        <v>90</v>
      </c>
      <c r="D77" s="69">
        <v>14.1</v>
      </c>
      <c r="F77" t="s">
        <v>188</v>
      </c>
      <c r="G77">
        <f>AVERAGE(D71:D77)</f>
        <v>17.671428571428571</v>
      </c>
    </row>
    <row r="78" spans="1:7" ht="15" customHeight="1">
      <c r="A78" s="13" t="s">
        <v>66</v>
      </c>
      <c r="B78">
        <v>2050</v>
      </c>
      <c r="C78" t="s">
        <v>87</v>
      </c>
      <c r="D78" s="16">
        <f>ROUND(D22*$G$77/$H$20,1)</f>
        <v>12.1</v>
      </c>
    </row>
    <row r="79" spans="1:7" ht="15" customHeight="1">
      <c r="A79" s="67" t="s">
        <v>66</v>
      </c>
      <c r="B79" s="24">
        <v>2050</v>
      </c>
      <c r="C79" s="24" t="s">
        <v>88</v>
      </c>
      <c r="D79" s="69">
        <v>1</v>
      </c>
    </row>
    <row r="80" spans="1:7" ht="15" customHeight="1">
      <c r="A80" s="70" t="s">
        <v>66</v>
      </c>
      <c r="B80" s="28">
        <v>2050</v>
      </c>
      <c r="C80" s="28" t="s">
        <v>89</v>
      </c>
      <c r="D80" s="7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6B94-9858-4DC4-91D7-0FF8A70C0FA1}">
  <dimension ref="A1:O42"/>
  <sheetViews>
    <sheetView workbookViewId="0">
      <selection activeCell="G34" sqref="G34:G40"/>
    </sheetView>
  </sheetViews>
  <sheetFormatPr defaultColWidth="9.5703125" defaultRowHeight="15"/>
  <cols>
    <col min="1" max="1" width="9.5703125" style="74"/>
    <col min="2" max="2" width="8.5703125" style="74" bestFit="1" customWidth="1"/>
    <col min="3" max="3" width="7.7109375" style="74" bestFit="1" customWidth="1"/>
    <col min="4" max="4" width="9.42578125" style="74" bestFit="1" customWidth="1"/>
    <col min="5" max="5" width="8.42578125" style="74" bestFit="1" customWidth="1"/>
    <col min="6" max="10" width="6.28515625" style="74" bestFit="1" customWidth="1"/>
    <col min="11" max="13" width="6.7109375" style="74" bestFit="1" customWidth="1"/>
    <col min="14" max="16384" width="9.5703125" style="74"/>
  </cols>
  <sheetData>
    <row r="1" spans="1:13">
      <c r="A1" s="82" t="s">
        <v>178</v>
      </c>
      <c r="B1" s="83" t="s">
        <v>222</v>
      </c>
      <c r="I1" s="83" t="s">
        <v>223</v>
      </c>
    </row>
    <row r="3" spans="1:13">
      <c r="B3" s="91" t="s">
        <v>191</v>
      </c>
      <c r="C3" s="91" t="s">
        <v>129</v>
      </c>
      <c r="D3" s="91" t="s">
        <v>192</v>
      </c>
      <c r="E3" s="92" t="s">
        <v>193</v>
      </c>
      <c r="F3" s="92"/>
      <c r="G3" s="92"/>
      <c r="H3" s="92"/>
      <c r="I3" s="92"/>
      <c r="J3" s="92"/>
      <c r="K3" s="92"/>
      <c r="L3" s="92"/>
      <c r="M3" s="92"/>
    </row>
    <row r="4" spans="1:13">
      <c r="B4" s="91"/>
      <c r="C4" s="91"/>
      <c r="D4" s="91"/>
      <c r="E4" s="75" t="s">
        <v>194</v>
      </c>
      <c r="F4" s="75" t="s">
        <v>195</v>
      </c>
      <c r="G4" s="75" t="s">
        <v>196</v>
      </c>
      <c r="H4" s="75" t="s">
        <v>197</v>
      </c>
      <c r="I4" s="75" t="s">
        <v>198</v>
      </c>
      <c r="J4" s="75" t="s">
        <v>199</v>
      </c>
      <c r="K4" s="75" t="s">
        <v>200</v>
      </c>
      <c r="L4" s="75" t="s">
        <v>201</v>
      </c>
      <c r="M4" s="75" t="s">
        <v>202</v>
      </c>
    </row>
    <row r="5" spans="1:13">
      <c r="B5" s="91"/>
      <c r="C5" s="91"/>
      <c r="D5" s="91"/>
      <c r="E5" s="93" t="s">
        <v>203</v>
      </c>
      <c r="F5" s="93"/>
      <c r="G5" s="93"/>
      <c r="H5" s="93"/>
      <c r="I5" s="93"/>
      <c r="J5" s="93"/>
      <c r="K5" s="93"/>
      <c r="L5" s="93"/>
      <c r="M5" s="93"/>
    </row>
    <row r="6" spans="1:13">
      <c r="B6" s="76">
        <v>1</v>
      </c>
      <c r="C6" s="76" t="s">
        <v>30</v>
      </c>
      <c r="D6" s="76" t="s">
        <v>204</v>
      </c>
      <c r="E6" s="77">
        <v>0</v>
      </c>
      <c r="F6" s="78">
        <f t="shared" ref="F6:F14" si="0">E6</f>
        <v>0</v>
      </c>
      <c r="G6" s="78">
        <f t="shared" ref="G6:G14" si="1">E6</f>
        <v>0</v>
      </c>
      <c r="H6" s="78">
        <f t="shared" ref="H6:H14" si="2">E6</f>
        <v>0</v>
      </c>
      <c r="I6" s="78">
        <f t="shared" ref="I6:I14" si="3">E6</f>
        <v>0</v>
      </c>
      <c r="J6" s="78">
        <f t="shared" ref="J6:J14" si="4">E6</f>
        <v>0</v>
      </c>
      <c r="K6" s="78">
        <f t="shared" ref="K6:K14" si="5">E6</f>
        <v>0</v>
      </c>
      <c r="L6" s="78">
        <f t="shared" ref="L6:L14" si="6">E6</f>
        <v>0</v>
      </c>
      <c r="M6" s="78">
        <f t="shared" ref="M6:M14" si="7">E6</f>
        <v>0</v>
      </c>
    </row>
    <row r="7" spans="1:13">
      <c r="B7" s="76">
        <v>2</v>
      </c>
      <c r="C7" s="76" t="s">
        <v>83</v>
      </c>
      <c r="D7" s="76" t="s">
        <v>205</v>
      </c>
      <c r="E7" s="77">
        <v>94</v>
      </c>
      <c r="F7" s="78">
        <f t="shared" si="0"/>
        <v>94</v>
      </c>
      <c r="G7" s="78">
        <f t="shared" si="1"/>
        <v>94</v>
      </c>
      <c r="H7" s="78">
        <f t="shared" si="2"/>
        <v>94</v>
      </c>
      <c r="I7" s="78">
        <f t="shared" si="3"/>
        <v>94</v>
      </c>
      <c r="J7" s="78">
        <f t="shared" si="4"/>
        <v>94</v>
      </c>
      <c r="K7" s="78">
        <f t="shared" si="5"/>
        <v>94</v>
      </c>
      <c r="L7" s="78">
        <f t="shared" si="6"/>
        <v>94</v>
      </c>
      <c r="M7" s="78">
        <f t="shared" si="7"/>
        <v>94</v>
      </c>
    </row>
    <row r="8" spans="1:13">
      <c r="B8" s="76">
        <v>3</v>
      </c>
      <c r="C8" s="76" t="s">
        <v>83</v>
      </c>
      <c r="D8" s="76" t="s">
        <v>206</v>
      </c>
      <c r="E8" s="77">
        <v>94</v>
      </c>
      <c r="F8" s="78">
        <f t="shared" si="0"/>
        <v>94</v>
      </c>
      <c r="G8" s="78">
        <f t="shared" si="1"/>
        <v>94</v>
      </c>
      <c r="H8" s="78">
        <f t="shared" si="2"/>
        <v>94</v>
      </c>
      <c r="I8" s="78">
        <f t="shared" si="3"/>
        <v>94</v>
      </c>
      <c r="J8" s="78">
        <f t="shared" si="4"/>
        <v>94</v>
      </c>
      <c r="K8" s="78">
        <f t="shared" si="5"/>
        <v>94</v>
      </c>
      <c r="L8" s="78">
        <f t="shared" si="6"/>
        <v>94</v>
      </c>
      <c r="M8" s="78">
        <f t="shared" si="7"/>
        <v>94</v>
      </c>
    </row>
    <row r="9" spans="1:13">
      <c r="B9" s="76">
        <v>4</v>
      </c>
      <c r="C9" s="76" t="s">
        <v>83</v>
      </c>
      <c r="D9" s="76" t="s">
        <v>207</v>
      </c>
      <c r="E9" s="77">
        <v>94</v>
      </c>
      <c r="F9" s="78">
        <f t="shared" si="0"/>
        <v>94</v>
      </c>
      <c r="G9" s="78">
        <f t="shared" si="1"/>
        <v>94</v>
      </c>
      <c r="H9" s="78">
        <f t="shared" si="2"/>
        <v>94</v>
      </c>
      <c r="I9" s="78">
        <f t="shared" si="3"/>
        <v>94</v>
      </c>
      <c r="J9" s="78">
        <f t="shared" si="4"/>
        <v>94</v>
      </c>
      <c r="K9" s="78">
        <f t="shared" si="5"/>
        <v>94</v>
      </c>
      <c r="L9" s="78">
        <f t="shared" si="6"/>
        <v>94</v>
      </c>
      <c r="M9" s="78">
        <f t="shared" si="7"/>
        <v>94</v>
      </c>
    </row>
    <row r="10" spans="1:13">
      <c r="B10" s="76">
        <v>5</v>
      </c>
      <c r="C10" s="76" t="s">
        <v>83</v>
      </c>
      <c r="D10" s="76" t="s">
        <v>208</v>
      </c>
      <c r="E10" s="77">
        <v>9.4</v>
      </c>
      <c r="F10" s="78">
        <f t="shared" si="0"/>
        <v>9.4</v>
      </c>
      <c r="G10" s="78">
        <f t="shared" si="1"/>
        <v>9.4</v>
      </c>
      <c r="H10" s="78">
        <f t="shared" si="2"/>
        <v>9.4</v>
      </c>
      <c r="I10" s="78">
        <f t="shared" si="3"/>
        <v>9.4</v>
      </c>
      <c r="J10" s="78">
        <f t="shared" si="4"/>
        <v>9.4</v>
      </c>
      <c r="K10" s="78">
        <f t="shared" si="5"/>
        <v>9.4</v>
      </c>
      <c r="L10" s="78">
        <f t="shared" si="6"/>
        <v>9.4</v>
      </c>
      <c r="M10" s="78">
        <f t="shared" si="7"/>
        <v>9.4</v>
      </c>
    </row>
    <row r="11" spans="1:13">
      <c r="B11" s="76">
        <v>6</v>
      </c>
      <c r="C11" s="76" t="s">
        <v>86</v>
      </c>
      <c r="D11" s="76" t="s">
        <v>205</v>
      </c>
      <c r="E11" s="77">
        <v>101</v>
      </c>
      <c r="F11" s="78">
        <f t="shared" si="0"/>
        <v>101</v>
      </c>
      <c r="G11" s="78">
        <f t="shared" si="1"/>
        <v>101</v>
      </c>
      <c r="H11" s="78">
        <f t="shared" si="2"/>
        <v>101</v>
      </c>
      <c r="I11" s="78">
        <f t="shared" si="3"/>
        <v>101</v>
      </c>
      <c r="J11" s="78">
        <f t="shared" si="4"/>
        <v>101</v>
      </c>
      <c r="K11" s="78">
        <f t="shared" si="5"/>
        <v>101</v>
      </c>
      <c r="L11" s="78">
        <f t="shared" si="6"/>
        <v>101</v>
      </c>
      <c r="M11" s="78">
        <f t="shared" si="7"/>
        <v>101</v>
      </c>
    </row>
    <row r="12" spans="1:13">
      <c r="B12" s="76">
        <v>7</v>
      </c>
      <c r="C12" s="76" t="s">
        <v>86</v>
      </c>
      <c r="D12" s="76" t="s">
        <v>206</v>
      </c>
      <c r="E12" s="77">
        <v>101</v>
      </c>
      <c r="F12" s="78">
        <f t="shared" si="0"/>
        <v>101</v>
      </c>
      <c r="G12" s="78">
        <f t="shared" si="1"/>
        <v>101</v>
      </c>
      <c r="H12" s="78">
        <f t="shared" si="2"/>
        <v>101</v>
      </c>
      <c r="I12" s="78">
        <f t="shared" si="3"/>
        <v>101</v>
      </c>
      <c r="J12" s="78">
        <f t="shared" si="4"/>
        <v>101</v>
      </c>
      <c r="K12" s="78">
        <f t="shared" si="5"/>
        <v>101</v>
      </c>
      <c r="L12" s="78">
        <f t="shared" si="6"/>
        <v>101</v>
      </c>
      <c r="M12" s="78">
        <f t="shared" si="7"/>
        <v>101</v>
      </c>
    </row>
    <row r="13" spans="1:13">
      <c r="B13" s="76">
        <v>8</v>
      </c>
      <c r="C13" s="76" t="s">
        <v>86</v>
      </c>
      <c r="D13" s="76" t="s">
        <v>207</v>
      </c>
      <c r="E13" s="77">
        <v>101</v>
      </c>
      <c r="F13" s="78">
        <f t="shared" si="0"/>
        <v>101</v>
      </c>
      <c r="G13" s="78">
        <f t="shared" si="1"/>
        <v>101</v>
      </c>
      <c r="H13" s="78">
        <f t="shared" si="2"/>
        <v>101</v>
      </c>
      <c r="I13" s="78">
        <f t="shared" si="3"/>
        <v>101</v>
      </c>
      <c r="J13" s="78">
        <f t="shared" si="4"/>
        <v>101</v>
      </c>
      <c r="K13" s="78">
        <f t="shared" si="5"/>
        <v>101</v>
      </c>
      <c r="L13" s="78">
        <f t="shared" si="6"/>
        <v>101</v>
      </c>
      <c r="M13" s="78">
        <f t="shared" si="7"/>
        <v>101</v>
      </c>
    </row>
    <row r="14" spans="1:13">
      <c r="B14" s="76">
        <v>9</v>
      </c>
      <c r="C14" s="76" t="s">
        <v>86</v>
      </c>
      <c r="D14" s="76" t="s">
        <v>208</v>
      </c>
      <c r="E14" s="77">
        <v>10.1</v>
      </c>
      <c r="F14" s="78">
        <f t="shared" si="0"/>
        <v>10.1</v>
      </c>
      <c r="G14" s="78">
        <f t="shared" si="1"/>
        <v>10.1</v>
      </c>
      <c r="H14" s="78">
        <f t="shared" si="2"/>
        <v>10.1</v>
      </c>
      <c r="I14" s="78">
        <f t="shared" si="3"/>
        <v>10.1</v>
      </c>
      <c r="J14" s="78">
        <f t="shared" si="4"/>
        <v>10.1</v>
      </c>
      <c r="K14" s="78">
        <f t="shared" si="5"/>
        <v>10.1</v>
      </c>
      <c r="L14" s="78">
        <f t="shared" si="6"/>
        <v>10.1</v>
      </c>
      <c r="M14" s="78">
        <f t="shared" si="7"/>
        <v>10.1</v>
      </c>
    </row>
    <row r="15" spans="1:13" ht="22.5">
      <c r="B15" s="75">
        <v>10</v>
      </c>
      <c r="C15" s="75" t="s">
        <v>84</v>
      </c>
      <c r="D15" s="75" t="s">
        <v>209</v>
      </c>
      <c r="E15" s="79">
        <v>57</v>
      </c>
      <c r="F15" s="80">
        <f>'[13]Gas Blend'!$D$4*E15</f>
        <v>51.573861829927161</v>
      </c>
      <c r="G15" s="80">
        <f>'[13]Gas Blend'!$E$4*E15</f>
        <v>43.039863545959072</v>
      </c>
      <c r="H15" s="80">
        <f>'[13]Gas Blend'!$F$4*E15</f>
        <v>51.573861829927161</v>
      </c>
      <c r="I15" s="80">
        <f>'[13]Gas Blend'!$G$4*E15</f>
        <v>34.769999999999996</v>
      </c>
      <c r="J15" s="80">
        <f>'[13]Gas Blend'!$H$4*E15</f>
        <v>2.85</v>
      </c>
      <c r="K15" s="80">
        <f>'[13]Gas Blend'!$I$4*E15</f>
        <v>51.573861829927161</v>
      </c>
      <c r="L15" s="80">
        <f>'[13]Gas Blend'!$J$4*E15</f>
        <v>38.760000000000005</v>
      </c>
      <c r="M15" s="80">
        <f>'[13]Gas Blend'!$K$4*E15</f>
        <v>11.969999999999999</v>
      </c>
    </row>
    <row r="16" spans="1:13" ht="22.5">
      <c r="B16" s="75">
        <v>11</v>
      </c>
      <c r="C16" s="75" t="s">
        <v>84</v>
      </c>
      <c r="D16" s="75" t="s">
        <v>210</v>
      </c>
      <c r="E16" s="79">
        <v>57</v>
      </c>
      <c r="F16" s="80">
        <f>'[13]Gas Blend'!$D$4*E16</f>
        <v>51.573861829927161</v>
      </c>
      <c r="G16" s="80">
        <f>'[13]Gas Blend'!$E$4*E16</f>
        <v>43.039863545959072</v>
      </c>
      <c r="H16" s="80">
        <f>'[13]Gas Blend'!$F$4*E16</f>
        <v>51.573861829927161</v>
      </c>
      <c r="I16" s="80">
        <f>'[13]Gas Blend'!$G$4*E16</f>
        <v>34.769999999999996</v>
      </c>
      <c r="J16" s="80">
        <f>'[13]Gas Blend'!$H$4*E16</f>
        <v>2.85</v>
      </c>
      <c r="K16" s="80">
        <f>'[13]Gas Blend'!$I$4*E16</f>
        <v>51.573861829927161</v>
      </c>
      <c r="L16" s="80">
        <f>'[13]Gas Blend'!$J$4*E16</f>
        <v>38.760000000000005</v>
      </c>
      <c r="M16" s="80">
        <f>'[13]Gas Blend'!$K$4*E16</f>
        <v>11.969999999999999</v>
      </c>
    </row>
    <row r="17" spans="2:13">
      <c r="B17" s="75">
        <v>12</v>
      </c>
      <c r="C17" s="75" t="s">
        <v>84</v>
      </c>
      <c r="D17" s="75" t="s">
        <v>211</v>
      </c>
      <c r="E17" s="79">
        <v>57</v>
      </c>
      <c r="F17" s="80">
        <f>'[13]Gas Blend'!$D$4*E17</f>
        <v>51.573861829927161</v>
      </c>
      <c r="G17" s="80">
        <f>'[13]Gas Blend'!$E$4*E17</f>
        <v>43.039863545959072</v>
      </c>
      <c r="H17" s="80">
        <f>'[13]Gas Blend'!$F$4*E17</f>
        <v>51.573861829927161</v>
      </c>
      <c r="I17" s="80">
        <f>'[13]Gas Blend'!$G$4*E17</f>
        <v>34.769999999999996</v>
      </c>
      <c r="J17" s="80">
        <f>'[13]Gas Blend'!$H$4*E17</f>
        <v>2.85</v>
      </c>
      <c r="K17" s="80">
        <f>'[13]Gas Blend'!$I$4*E17</f>
        <v>51.573861829927161</v>
      </c>
      <c r="L17" s="80">
        <f>'[13]Gas Blend'!$J$4*E17</f>
        <v>38.760000000000005</v>
      </c>
      <c r="M17" s="80">
        <f>'[13]Gas Blend'!$K$4*E17</f>
        <v>11.969999999999999</v>
      </c>
    </row>
    <row r="18" spans="2:13">
      <c r="B18" s="75">
        <v>13</v>
      </c>
      <c r="C18" s="75" t="s">
        <v>84</v>
      </c>
      <c r="D18" s="75" t="s">
        <v>212</v>
      </c>
      <c r="E18" s="79">
        <v>57</v>
      </c>
      <c r="F18" s="80">
        <f>'[13]Gas Blend'!$D$4*E18</f>
        <v>51.573861829927161</v>
      </c>
      <c r="G18" s="80">
        <f>'[13]Gas Blend'!$E$4*E18</f>
        <v>43.039863545959072</v>
      </c>
      <c r="H18" s="80">
        <f>'[13]Gas Blend'!$F$4*E18</f>
        <v>51.573861829927161</v>
      </c>
      <c r="I18" s="80">
        <f>'[13]Gas Blend'!$G$4*E18</f>
        <v>34.769999999999996</v>
      </c>
      <c r="J18" s="80">
        <f>'[13]Gas Blend'!$H$4*E18</f>
        <v>2.85</v>
      </c>
      <c r="K18" s="80">
        <f>'[13]Gas Blend'!$I$4*E18</f>
        <v>51.573861829927161</v>
      </c>
      <c r="L18" s="80">
        <f>'[13]Gas Blend'!$J$4*E18</f>
        <v>38.760000000000005</v>
      </c>
      <c r="M18" s="80">
        <f>'[13]Gas Blend'!$K$4*E18</f>
        <v>11.969999999999999</v>
      </c>
    </row>
    <row r="19" spans="2:13" ht="22.5">
      <c r="B19" s="75">
        <v>14</v>
      </c>
      <c r="C19" s="75" t="s">
        <v>84</v>
      </c>
      <c r="D19" s="75" t="s">
        <v>213</v>
      </c>
      <c r="E19" s="79">
        <v>57</v>
      </c>
      <c r="F19" s="80">
        <f>'[13]Gas Blend'!$D$4*E19</f>
        <v>51.573861829927161</v>
      </c>
      <c r="G19" s="80">
        <f>'[13]Gas Blend'!$E$4*E19</f>
        <v>43.039863545959072</v>
      </c>
      <c r="H19" s="80">
        <f>'[13]Gas Blend'!$F$4*E19</f>
        <v>51.573861829927161</v>
      </c>
      <c r="I19" s="80">
        <f>'[13]Gas Blend'!$G$4*E19</f>
        <v>34.769999999999996</v>
      </c>
      <c r="J19" s="80">
        <f>'[13]Gas Blend'!$H$4*E19</f>
        <v>2.85</v>
      </c>
      <c r="K19" s="80">
        <f>'[13]Gas Blend'!$I$4*E19</f>
        <v>51.573861829927161</v>
      </c>
      <c r="L19" s="80">
        <f>'[13]Gas Blend'!$J$4*E19</f>
        <v>38.760000000000005</v>
      </c>
      <c r="M19" s="80">
        <f>'[13]Gas Blend'!$K$4*E19</f>
        <v>11.969999999999999</v>
      </c>
    </row>
    <row r="20" spans="2:13" ht="22.5">
      <c r="B20" s="75">
        <v>15</v>
      </c>
      <c r="C20" s="75" t="s">
        <v>84</v>
      </c>
      <c r="D20" s="75" t="s">
        <v>214</v>
      </c>
      <c r="E20" s="79">
        <v>57</v>
      </c>
      <c r="F20" s="80">
        <f>'[13]Gas Blend'!$D$4*E20</f>
        <v>51.573861829927161</v>
      </c>
      <c r="G20" s="80">
        <f>'[13]Gas Blend'!$E$4*E20</f>
        <v>43.039863545959072</v>
      </c>
      <c r="H20" s="80">
        <f>'[13]Gas Blend'!$F$4*E20</f>
        <v>51.573861829927161</v>
      </c>
      <c r="I20" s="80">
        <f>'[13]Gas Blend'!$G$4*E20</f>
        <v>34.769999999999996</v>
      </c>
      <c r="J20" s="80">
        <f>'[13]Gas Blend'!$H$4*E20</f>
        <v>2.85</v>
      </c>
      <c r="K20" s="80">
        <f>'[13]Gas Blend'!$I$4*E20</f>
        <v>51.573861829927161</v>
      </c>
      <c r="L20" s="80">
        <f>'[13]Gas Blend'!$J$4*E20</f>
        <v>38.760000000000005</v>
      </c>
      <c r="M20" s="80">
        <f>'[13]Gas Blend'!$K$4*E20</f>
        <v>11.969999999999999</v>
      </c>
    </row>
    <row r="21" spans="2:13">
      <c r="B21" s="75">
        <v>16</v>
      </c>
      <c r="C21" s="75" t="s">
        <v>84</v>
      </c>
      <c r="D21" s="75" t="s">
        <v>215</v>
      </c>
      <c r="E21" s="79">
        <v>57</v>
      </c>
      <c r="F21" s="80">
        <f>'[13]Gas Blend'!$D$4*E21</f>
        <v>51.573861829927161</v>
      </c>
      <c r="G21" s="80">
        <f>'[13]Gas Blend'!$E$4*E21</f>
        <v>43.039863545959072</v>
      </c>
      <c r="H21" s="80">
        <f>'[13]Gas Blend'!$F$4*E21</f>
        <v>51.573861829927161</v>
      </c>
      <c r="I21" s="80">
        <f>'[13]Gas Blend'!$G$4*E21</f>
        <v>34.769999999999996</v>
      </c>
      <c r="J21" s="80">
        <f>'[13]Gas Blend'!$H$4*E21</f>
        <v>2.85</v>
      </c>
      <c r="K21" s="80">
        <f>'[13]Gas Blend'!$I$4*E21</f>
        <v>51.573861829927161</v>
      </c>
      <c r="L21" s="80">
        <f>'[13]Gas Blend'!$J$4*E21</f>
        <v>38.760000000000005</v>
      </c>
      <c r="M21" s="80">
        <f>'[13]Gas Blend'!$K$4*E21</f>
        <v>11.969999999999999</v>
      </c>
    </row>
    <row r="22" spans="2:13">
      <c r="B22" s="75">
        <v>17</v>
      </c>
      <c r="C22" s="75" t="s">
        <v>84</v>
      </c>
      <c r="D22" s="75" t="s">
        <v>216</v>
      </c>
      <c r="E22" s="79">
        <v>5.7</v>
      </c>
      <c r="F22" s="80">
        <f>'[13]Gas Blend'!$D$4*E22</f>
        <v>5.1573861829927168</v>
      </c>
      <c r="G22" s="80">
        <f>'[13]Gas Blend'!$E$4*E22</f>
        <v>4.3039863545959074</v>
      </c>
      <c r="H22" s="80">
        <f>'[13]Gas Blend'!$F$4*E22</f>
        <v>5.1573861829927168</v>
      </c>
      <c r="I22" s="80">
        <f>'[13]Gas Blend'!$G$4*E22</f>
        <v>3.4769999999999999</v>
      </c>
      <c r="J22" s="80">
        <f>'[13]Gas Blend'!$H$4*E22</f>
        <v>0.28500000000000003</v>
      </c>
      <c r="K22" s="80">
        <f>'[13]Gas Blend'!$I$4*E22</f>
        <v>5.1573861829927168</v>
      </c>
      <c r="L22" s="80">
        <f>'[13]Gas Blend'!$J$4*E22</f>
        <v>3.8760000000000003</v>
      </c>
      <c r="M22" s="80">
        <f>'[13]Gas Blend'!$K$4*E22</f>
        <v>1.1970000000000001</v>
      </c>
    </row>
    <row r="23" spans="2:13">
      <c r="B23" s="75">
        <v>18</v>
      </c>
      <c r="C23" s="75" t="s">
        <v>84</v>
      </c>
      <c r="D23" s="75" t="s">
        <v>217</v>
      </c>
      <c r="E23" s="79">
        <v>57</v>
      </c>
      <c r="F23" s="80">
        <f>'[13]Gas Blend'!$D$4*E23</f>
        <v>51.573861829927161</v>
      </c>
      <c r="G23" s="80">
        <f>'[13]Gas Blend'!$E$4*E23</f>
        <v>43.039863545959072</v>
      </c>
      <c r="H23" s="80">
        <f>'[13]Gas Blend'!$F$4*E23</f>
        <v>51.573861829927161</v>
      </c>
      <c r="I23" s="80">
        <f>'[13]Gas Blend'!$G$4*E23</f>
        <v>34.769999999999996</v>
      </c>
      <c r="J23" s="80">
        <f>'[13]Gas Blend'!$H$4*E23</f>
        <v>2.85</v>
      </c>
      <c r="K23" s="80">
        <f>'[13]Gas Blend'!$I$4*E23</f>
        <v>51.573861829927161</v>
      </c>
      <c r="L23" s="80">
        <f>'[13]Gas Blend'!$J$4*E23</f>
        <v>38.760000000000005</v>
      </c>
      <c r="M23" s="80">
        <f>'[13]Gas Blend'!$K$4*E23</f>
        <v>11.969999999999999</v>
      </c>
    </row>
    <row r="24" spans="2:13">
      <c r="B24" s="75">
        <v>19</v>
      </c>
      <c r="C24" s="75" t="s">
        <v>84</v>
      </c>
      <c r="D24" s="75" t="s">
        <v>218</v>
      </c>
      <c r="E24" s="79">
        <v>57</v>
      </c>
      <c r="F24" s="80">
        <f>'[13]Gas Blend'!$D$4*E24</f>
        <v>51.573861829927161</v>
      </c>
      <c r="G24" s="80">
        <f>'[13]Gas Blend'!$E$4*E24</f>
        <v>43.039863545959072</v>
      </c>
      <c r="H24" s="80">
        <f>'[13]Gas Blend'!$F$4*E24</f>
        <v>51.573861829927161</v>
      </c>
      <c r="I24" s="80">
        <f>'[13]Gas Blend'!$G$4*E24</f>
        <v>34.769999999999996</v>
      </c>
      <c r="J24" s="80">
        <f>'[13]Gas Blend'!$H$4*E24</f>
        <v>2.85</v>
      </c>
      <c r="K24" s="80">
        <f>'[13]Gas Blend'!$I$4*E24</f>
        <v>51.573861829927161</v>
      </c>
      <c r="L24" s="80">
        <f>'[13]Gas Blend'!$J$4*E24</f>
        <v>38.760000000000005</v>
      </c>
      <c r="M24" s="80">
        <f>'[13]Gas Blend'!$K$4*E24</f>
        <v>11.969999999999999</v>
      </c>
    </row>
    <row r="25" spans="2:13">
      <c r="B25" s="76">
        <v>20</v>
      </c>
      <c r="C25" s="76" t="s">
        <v>31</v>
      </c>
      <c r="D25" s="76" t="s">
        <v>204</v>
      </c>
      <c r="E25" s="77">
        <v>78</v>
      </c>
      <c r="F25" s="78">
        <f t="shared" ref="F25:F31" si="8">E25</f>
        <v>78</v>
      </c>
      <c r="G25" s="78">
        <f t="shared" ref="G25:G31" si="9">E25</f>
        <v>78</v>
      </c>
      <c r="H25" s="78">
        <f t="shared" ref="H25:H31" si="10">E25</f>
        <v>78</v>
      </c>
      <c r="I25" s="78">
        <f t="shared" ref="I25:I31" si="11">E25</f>
        <v>78</v>
      </c>
      <c r="J25" s="78">
        <f t="shared" ref="J25:J31" si="12">E25</f>
        <v>78</v>
      </c>
      <c r="K25" s="78">
        <f t="shared" ref="K25:K31" si="13">E25</f>
        <v>78</v>
      </c>
      <c r="L25" s="78">
        <f t="shared" ref="L25:L31" si="14">E25</f>
        <v>78</v>
      </c>
      <c r="M25" s="78">
        <f t="shared" ref="M25:M31" si="15">E25</f>
        <v>78</v>
      </c>
    </row>
    <row r="26" spans="2:13">
      <c r="B26" s="76">
        <v>21</v>
      </c>
      <c r="C26" s="76" t="s">
        <v>85</v>
      </c>
      <c r="D26" s="76" t="s">
        <v>205</v>
      </c>
      <c r="E26" s="77">
        <v>78</v>
      </c>
      <c r="F26" s="78">
        <f t="shared" si="8"/>
        <v>78</v>
      </c>
      <c r="G26" s="78">
        <f t="shared" si="9"/>
        <v>78</v>
      </c>
      <c r="H26" s="78">
        <f t="shared" si="10"/>
        <v>78</v>
      </c>
      <c r="I26" s="78">
        <f t="shared" si="11"/>
        <v>78</v>
      </c>
      <c r="J26" s="78">
        <f t="shared" si="12"/>
        <v>78</v>
      </c>
      <c r="K26" s="78">
        <f t="shared" si="13"/>
        <v>78</v>
      </c>
      <c r="L26" s="78">
        <f t="shared" si="14"/>
        <v>78</v>
      </c>
      <c r="M26" s="78">
        <f t="shared" si="15"/>
        <v>78</v>
      </c>
    </row>
    <row r="27" spans="2:13">
      <c r="B27" s="76">
        <v>22</v>
      </c>
      <c r="C27" s="76" t="s">
        <v>85</v>
      </c>
      <c r="D27" s="76" t="s">
        <v>206</v>
      </c>
      <c r="E27" s="77">
        <v>78</v>
      </c>
      <c r="F27" s="78">
        <f t="shared" si="8"/>
        <v>78</v>
      </c>
      <c r="G27" s="78">
        <f t="shared" si="9"/>
        <v>78</v>
      </c>
      <c r="H27" s="78">
        <f t="shared" si="10"/>
        <v>78</v>
      </c>
      <c r="I27" s="78">
        <f t="shared" si="11"/>
        <v>78</v>
      </c>
      <c r="J27" s="78">
        <f t="shared" si="12"/>
        <v>78</v>
      </c>
      <c r="K27" s="78">
        <f t="shared" si="13"/>
        <v>78</v>
      </c>
      <c r="L27" s="78">
        <f t="shared" si="14"/>
        <v>78</v>
      </c>
      <c r="M27" s="78">
        <f t="shared" si="15"/>
        <v>78</v>
      </c>
    </row>
    <row r="28" spans="2:13">
      <c r="B28" s="76">
        <v>23</v>
      </c>
      <c r="C28" s="76" t="s">
        <v>90</v>
      </c>
      <c r="D28" s="76" t="s">
        <v>219</v>
      </c>
      <c r="E28" s="77">
        <v>100</v>
      </c>
      <c r="F28" s="78">
        <f t="shared" si="8"/>
        <v>100</v>
      </c>
      <c r="G28" s="78">
        <f t="shared" si="9"/>
        <v>100</v>
      </c>
      <c r="H28" s="78">
        <f t="shared" si="10"/>
        <v>100</v>
      </c>
      <c r="I28" s="78">
        <f t="shared" si="11"/>
        <v>100</v>
      </c>
      <c r="J28" s="78">
        <f t="shared" si="12"/>
        <v>100</v>
      </c>
      <c r="K28" s="78">
        <f t="shared" si="13"/>
        <v>100</v>
      </c>
      <c r="L28" s="78">
        <f t="shared" si="14"/>
        <v>100</v>
      </c>
      <c r="M28" s="78">
        <f t="shared" si="15"/>
        <v>100</v>
      </c>
    </row>
    <row r="29" spans="2:13">
      <c r="B29" s="76">
        <v>24</v>
      </c>
      <c r="C29" s="76" t="s">
        <v>90</v>
      </c>
      <c r="D29" s="76" t="s">
        <v>207</v>
      </c>
      <c r="E29" s="77">
        <v>100</v>
      </c>
      <c r="F29" s="78">
        <f t="shared" si="8"/>
        <v>100</v>
      </c>
      <c r="G29" s="78">
        <f t="shared" si="9"/>
        <v>100</v>
      </c>
      <c r="H29" s="78">
        <f t="shared" si="10"/>
        <v>100</v>
      </c>
      <c r="I29" s="78">
        <f t="shared" si="11"/>
        <v>100</v>
      </c>
      <c r="J29" s="78">
        <f t="shared" si="12"/>
        <v>100</v>
      </c>
      <c r="K29" s="78">
        <f t="shared" si="13"/>
        <v>100</v>
      </c>
      <c r="L29" s="78">
        <f t="shared" si="14"/>
        <v>100</v>
      </c>
      <c r="M29" s="78">
        <f t="shared" si="15"/>
        <v>100</v>
      </c>
    </row>
    <row r="30" spans="2:13">
      <c r="B30" s="76">
        <v>25</v>
      </c>
      <c r="C30" s="76" t="s">
        <v>220</v>
      </c>
      <c r="D30" s="76" t="s">
        <v>221</v>
      </c>
      <c r="E30" s="77">
        <v>0</v>
      </c>
      <c r="F30" s="78">
        <f t="shared" si="8"/>
        <v>0</v>
      </c>
      <c r="G30" s="78">
        <f t="shared" si="9"/>
        <v>0</v>
      </c>
      <c r="H30" s="78">
        <f t="shared" si="10"/>
        <v>0</v>
      </c>
      <c r="I30" s="78">
        <f t="shared" si="11"/>
        <v>0</v>
      </c>
      <c r="J30" s="78">
        <f t="shared" si="12"/>
        <v>0</v>
      </c>
      <c r="K30" s="78">
        <f t="shared" si="13"/>
        <v>0</v>
      </c>
      <c r="L30" s="78">
        <f t="shared" si="14"/>
        <v>0</v>
      </c>
      <c r="M30" s="78">
        <f t="shared" si="15"/>
        <v>0</v>
      </c>
    </row>
    <row r="31" spans="2:13">
      <c r="B31" s="76">
        <v>26</v>
      </c>
      <c r="C31" s="76" t="s">
        <v>220</v>
      </c>
      <c r="D31" s="76" t="s">
        <v>215</v>
      </c>
      <c r="E31" s="81">
        <v>0</v>
      </c>
      <c r="F31" s="78">
        <f t="shared" si="8"/>
        <v>0</v>
      </c>
      <c r="G31" s="78">
        <f t="shared" si="9"/>
        <v>0</v>
      </c>
      <c r="H31" s="78">
        <f t="shared" si="10"/>
        <v>0</v>
      </c>
      <c r="I31" s="78">
        <f t="shared" si="11"/>
        <v>0</v>
      </c>
      <c r="J31" s="78">
        <f t="shared" si="12"/>
        <v>0</v>
      </c>
      <c r="K31" s="78">
        <f t="shared" si="13"/>
        <v>0</v>
      </c>
      <c r="L31" s="78">
        <f t="shared" si="14"/>
        <v>0</v>
      </c>
      <c r="M31" s="78">
        <f t="shared" si="15"/>
        <v>0</v>
      </c>
    </row>
    <row r="33" spans="3:15">
      <c r="C33" s="19"/>
      <c r="D33" s="19"/>
      <c r="E33" s="19" t="s">
        <v>224</v>
      </c>
      <c r="F33" s="19" t="s">
        <v>195</v>
      </c>
      <c r="G33" s="19" t="s">
        <v>196</v>
      </c>
      <c r="H33" s="19" t="s">
        <v>197</v>
      </c>
      <c r="I33" s="19" t="s">
        <v>198</v>
      </c>
      <c r="J33" s="19" t="s">
        <v>199</v>
      </c>
      <c r="K33" s="19" t="s">
        <v>200</v>
      </c>
      <c r="L33" s="19" t="s">
        <v>201</v>
      </c>
      <c r="M33" s="19" t="s">
        <v>202</v>
      </c>
      <c r="N33" s="19"/>
      <c r="O33" s="84" t="s">
        <v>225</v>
      </c>
    </row>
    <row r="34" spans="3:15">
      <c r="C34" s="84" t="s">
        <v>30</v>
      </c>
      <c r="D34" s="19"/>
      <c r="E34" s="85">
        <f>ROUND(E6*$O$34,$O$37)</f>
        <v>0</v>
      </c>
      <c r="F34" s="85">
        <f t="shared" ref="F34:L34" si="16">ROUND(F6*$O$34,$O$37)</f>
        <v>0</v>
      </c>
      <c r="G34" s="85">
        <f t="shared" si="16"/>
        <v>0</v>
      </c>
      <c r="H34" s="85">
        <f t="shared" si="16"/>
        <v>0</v>
      </c>
      <c r="I34" s="85">
        <f t="shared" si="16"/>
        <v>0</v>
      </c>
      <c r="J34" s="85">
        <f t="shared" si="16"/>
        <v>0</v>
      </c>
      <c r="K34" s="85">
        <f t="shared" si="16"/>
        <v>0</v>
      </c>
      <c r="L34" s="85">
        <f t="shared" si="16"/>
        <v>0</v>
      </c>
      <c r="M34" s="85">
        <f>ROUND(M6*$O$34,$O$37)</f>
        <v>0</v>
      </c>
      <c r="N34" s="19"/>
      <c r="O34" s="19">
        <f>3.6/1000</f>
        <v>3.5999999999999999E-3</v>
      </c>
    </row>
    <row r="35" spans="3:15">
      <c r="C35" s="84" t="s">
        <v>86</v>
      </c>
      <c r="D35" s="19"/>
      <c r="E35" s="85">
        <f>ROUND(AVERAGE(E11:E13)*$O$34,$O$37)</f>
        <v>0.36399999999999999</v>
      </c>
      <c r="F35" s="85">
        <f t="shared" ref="F35:L35" si="17">ROUND(AVERAGE(F11:F13)*$O$34,$O$37)</f>
        <v>0.36399999999999999</v>
      </c>
      <c r="G35" s="85">
        <f t="shared" si="17"/>
        <v>0.36399999999999999</v>
      </c>
      <c r="H35" s="85">
        <f t="shared" si="17"/>
        <v>0.36399999999999999</v>
      </c>
      <c r="I35" s="85">
        <f t="shared" si="17"/>
        <v>0.36399999999999999</v>
      </c>
      <c r="J35" s="85">
        <f t="shared" si="17"/>
        <v>0.36399999999999999</v>
      </c>
      <c r="K35" s="85">
        <f t="shared" si="17"/>
        <v>0.36399999999999999</v>
      </c>
      <c r="L35" s="85">
        <f t="shared" si="17"/>
        <v>0.36399999999999999</v>
      </c>
      <c r="M35" s="85">
        <f>ROUND(AVERAGE(M11:M13)*$O$34,$O$37)</f>
        <v>0.36399999999999999</v>
      </c>
      <c r="N35" s="19"/>
      <c r="O35" s="19"/>
    </row>
    <row r="36" spans="3:15">
      <c r="C36" s="84" t="s">
        <v>83</v>
      </c>
      <c r="D36" s="19"/>
      <c r="E36" s="85">
        <f>ROUND(AVERAGE(E7:E9)*$O$34,$O$37)</f>
        <v>0.33800000000000002</v>
      </c>
      <c r="F36" s="85">
        <f t="shared" ref="F36:L36" si="18">ROUND(AVERAGE(F7:F9)*$O$34,$O$37)</f>
        <v>0.33800000000000002</v>
      </c>
      <c r="G36" s="85">
        <f t="shared" si="18"/>
        <v>0.33800000000000002</v>
      </c>
      <c r="H36" s="85">
        <f t="shared" si="18"/>
        <v>0.33800000000000002</v>
      </c>
      <c r="I36" s="85">
        <f t="shared" si="18"/>
        <v>0.33800000000000002</v>
      </c>
      <c r="J36" s="85">
        <f t="shared" si="18"/>
        <v>0.33800000000000002</v>
      </c>
      <c r="K36" s="85">
        <f t="shared" si="18"/>
        <v>0.33800000000000002</v>
      </c>
      <c r="L36" s="85">
        <f t="shared" si="18"/>
        <v>0.33800000000000002</v>
      </c>
      <c r="M36" s="85">
        <f>ROUND(AVERAGE(M7:M9)*$O$34,$O$37)</f>
        <v>0.33800000000000002</v>
      </c>
      <c r="N36" s="19"/>
      <c r="O36" s="84" t="s">
        <v>226</v>
      </c>
    </row>
    <row r="37" spans="3:15">
      <c r="C37" s="84" t="s">
        <v>84</v>
      </c>
      <c r="D37" s="19"/>
      <c r="E37" s="85">
        <f>ROUND(AVERAGE(E15:E21,E23:E24)*$O$34,$O$37)</f>
        <v>0.20499999999999999</v>
      </c>
      <c r="F37" s="85">
        <f t="shared" ref="F37:M37" si="19">ROUND(AVERAGE(F15:F21,F23:F24)*$O$34,$O$37)</f>
        <v>0.186</v>
      </c>
      <c r="G37" s="85">
        <f t="shared" si="19"/>
        <v>0.155</v>
      </c>
      <c r="H37" s="85">
        <f t="shared" si="19"/>
        <v>0.186</v>
      </c>
      <c r="I37" s="85">
        <f t="shared" si="19"/>
        <v>0.125</v>
      </c>
      <c r="J37" s="85">
        <f t="shared" si="19"/>
        <v>0.01</v>
      </c>
      <c r="K37" s="85">
        <f t="shared" si="19"/>
        <v>0.186</v>
      </c>
      <c r="L37" s="85">
        <f t="shared" si="19"/>
        <v>0.14000000000000001</v>
      </c>
      <c r="M37" s="85">
        <f t="shared" si="19"/>
        <v>4.2999999999999997E-2</v>
      </c>
      <c r="N37" s="19"/>
      <c r="O37" s="19">
        <v>3</v>
      </c>
    </row>
    <row r="38" spans="3:15">
      <c r="C38" s="84" t="s">
        <v>31</v>
      </c>
      <c r="D38" s="19"/>
      <c r="E38" s="85">
        <f>ROUND(E25*$O$34,$O$37)</f>
        <v>0.28100000000000003</v>
      </c>
      <c r="F38" s="85">
        <f t="shared" ref="F38:M38" si="20">ROUND(F25*$O$34,$O$37)</f>
        <v>0.28100000000000003</v>
      </c>
      <c r="G38" s="85">
        <f t="shared" si="20"/>
        <v>0.28100000000000003</v>
      </c>
      <c r="H38" s="85">
        <f t="shared" si="20"/>
        <v>0.28100000000000003</v>
      </c>
      <c r="I38" s="85">
        <f t="shared" si="20"/>
        <v>0.28100000000000003</v>
      </c>
      <c r="J38" s="85">
        <f t="shared" si="20"/>
        <v>0.28100000000000003</v>
      </c>
      <c r="K38" s="85">
        <f t="shared" si="20"/>
        <v>0.28100000000000003</v>
      </c>
      <c r="L38" s="85">
        <f t="shared" si="20"/>
        <v>0.28100000000000003</v>
      </c>
      <c r="M38" s="85">
        <f t="shared" si="20"/>
        <v>0.28100000000000003</v>
      </c>
      <c r="N38" s="19"/>
      <c r="O38" s="19"/>
    </row>
    <row r="39" spans="3:15">
      <c r="C39" s="84" t="s">
        <v>85</v>
      </c>
      <c r="D39" s="19"/>
      <c r="E39" s="85">
        <f>ROUND(AVERAGE(E26:E27)*$O$34,$O$37)</f>
        <v>0.28100000000000003</v>
      </c>
      <c r="F39" s="85">
        <f t="shared" ref="F39:M39" si="21">ROUND(AVERAGE(F26:F27)*$O$34,$O$37)</f>
        <v>0.28100000000000003</v>
      </c>
      <c r="G39" s="85">
        <f t="shared" si="21"/>
        <v>0.28100000000000003</v>
      </c>
      <c r="H39" s="85">
        <f t="shared" si="21"/>
        <v>0.28100000000000003</v>
      </c>
      <c r="I39" s="85">
        <f t="shared" si="21"/>
        <v>0.28100000000000003</v>
      </c>
      <c r="J39" s="85">
        <f t="shared" si="21"/>
        <v>0.28100000000000003</v>
      </c>
      <c r="K39" s="85">
        <f t="shared" si="21"/>
        <v>0.28100000000000003</v>
      </c>
      <c r="L39" s="85">
        <f t="shared" si="21"/>
        <v>0.28100000000000003</v>
      </c>
      <c r="M39" s="85">
        <f t="shared" si="21"/>
        <v>0.28100000000000003</v>
      </c>
      <c r="N39" s="19"/>
      <c r="O39" s="19"/>
    </row>
    <row r="40" spans="3:15">
      <c r="C40" s="84" t="s">
        <v>90</v>
      </c>
      <c r="D40" s="19"/>
      <c r="E40" s="85">
        <f>ROUND(AVERAGE(E28:E29)*$O$34,$O$37)</f>
        <v>0.36</v>
      </c>
      <c r="F40" s="85">
        <f t="shared" ref="F40:M40" si="22">ROUND(AVERAGE(F28:F29)*$O$34,$O$37)</f>
        <v>0.36</v>
      </c>
      <c r="G40" s="85">
        <f t="shared" si="22"/>
        <v>0.36</v>
      </c>
      <c r="H40" s="85">
        <f t="shared" si="22"/>
        <v>0.36</v>
      </c>
      <c r="I40" s="85">
        <f t="shared" si="22"/>
        <v>0.36</v>
      </c>
      <c r="J40" s="85">
        <f t="shared" si="22"/>
        <v>0.36</v>
      </c>
      <c r="K40" s="85">
        <f t="shared" si="22"/>
        <v>0.36</v>
      </c>
      <c r="L40" s="85">
        <f t="shared" si="22"/>
        <v>0.36</v>
      </c>
      <c r="M40" s="85">
        <f t="shared" si="22"/>
        <v>0.36</v>
      </c>
      <c r="N40" s="19"/>
      <c r="O40" s="19"/>
    </row>
    <row r="41" spans="3:15">
      <c r="C41" s="84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</row>
    <row r="42" spans="3:15">
      <c r="C42" s="84"/>
      <c r="D42" s="19"/>
      <c r="E42" s="19"/>
      <c r="F42" s="19"/>
      <c r="G42" s="19"/>
      <c r="H42" s="19"/>
      <c r="I42" s="19"/>
      <c r="J42" s="19" t="s">
        <v>227</v>
      </c>
      <c r="K42" s="19"/>
      <c r="L42" s="19"/>
      <c r="M42" s="19"/>
      <c r="N42" s="19"/>
      <c r="O42" s="19"/>
    </row>
  </sheetData>
  <mergeCells count="5">
    <mergeCell ref="B3:B5"/>
    <mergeCell ref="C3:C5"/>
    <mergeCell ref="D3:D5"/>
    <mergeCell ref="E3:M3"/>
    <mergeCell ref="E5:M5"/>
  </mergeCells>
  <hyperlinks>
    <hyperlink ref="B1" r:id="rId1" xr:uid="{189DA25E-0BE1-48EB-8E15-52DBC2B52C87}"/>
    <hyperlink ref="I1" r:id="rId2" xr:uid="{44ED9377-56ED-419A-8338-3A82B978025D}"/>
  </hyperlinks>
  <pageMargins left="0.7" right="0.7" top="0.78740157499999996" bottom="0.78740157499999996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unitdata</vt:lpstr>
      <vt:lpstr>unittypedata</vt:lpstr>
      <vt:lpstr>emissiondata</vt:lpstr>
      <vt:lpstr>fueldata</vt:lpstr>
      <vt:lpstr>Matrix 2024</vt:lpstr>
      <vt:lpstr>biofuel_projection</vt:lpstr>
      <vt:lpstr>CO2 emission factor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Rasku Topi</cp:lastModifiedBy>
  <dcterms:created xsi:type="dcterms:W3CDTF">2025-04-24T09:16:36Z</dcterms:created>
  <dcterms:modified xsi:type="dcterms:W3CDTF">2025-09-11T06:58:49Z</dcterms:modified>
</cp:coreProperties>
</file>