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19.xml" ContentType="application/vnd.openxmlformats-officedocument.spreadsheetml.worksheet+xml"/>
  <Override PartName="/xl/worksheets/sheet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Production" sheetId="1" state="visible" r:id="rId3"/>
    <sheet name="Estonia" sheetId="2" state="visible" r:id="rId4"/>
    <sheet name="Switzerland" sheetId="3" state="visible" r:id="rId5"/>
    <sheet name="United Kingdom" sheetId="4" state="visible" r:id="rId6"/>
    <sheet name="Netherlands" sheetId="5" state="visible" r:id="rId7"/>
    <sheet name="France" sheetId="6" state="visible" r:id="rId8"/>
    <sheet name="Spain" sheetId="7" state="visible" r:id="rId9"/>
    <sheet name="Belgium" sheetId="8" state="visible" r:id="rId10"/>
    <sheet name="Austria" sheetId="9" state="visible" r:id="rId11"/>
    <sheet name="Latvia" sheetId="10" state="visible" r:id="rId12"/>
    <sheet name="Norway" sheetId="11" state="visible" r:id="rId13"/>
    <sheet name="Lithuania" sheetId="12" state="visible" r:id="rId14"/>
    <sheet name="Poland" sheetId="13" state="visible" r:id="rId15"/>
    <sheet name="Germany" sheetId="14" state="visible" r:id="rId16"/>
    <sheet name="Finland" sheetId="15" state="visible" r:id="rId17"/>
    <sheet name="Sweden" sheetId="16" state="visible" r:id="rId18"/>
    <sheet name="Denmark" sheetId="17" state="visible" r:id="rId19"/>
    <sheet name="Pop" sheetId="18" state="visible" r:id="rId20"/>
    <sheet name="HDD" sheetId="19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S58" authorId="0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AS59" authorId="0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AS63" authorId="0">
      <text>
        <r>
          <rPr>
            <sz val="10"/>
            <rFont val="Arial"/>
            <family val="2"/>
          </rPr>
          <t xml:space="preserve">1 January 2020, the municipality 1852 Tjeldsund was moved from Nordland to Troms og Finnmark.
</t>
        </r>
      </text>
    </comment>
    <comment ref="AS66" authorId="0">
      <text>
        <r>
          <rPr>
            <sz val="10"/>
            <rFont val="Arial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sharedStrings.xml><?xml version="1.0" encoding="utf-8"?>
<sst xmlns="http://schemas.openxmlformats.org/spreadsheetml/2006/main" count="2202" uniqueCount="294">
  <si>
    <t xml:space="preserve">Country</t>
  </si>
  <si>
    <t xml:space="preserve">Area</t>
  </si>
  <si>
    <t xml:space="preserve">Parameter</t>
  </si>
  <si>
    <t xml:space="preserve">Unit</t>
  </si>
  <si>
    <t xml:space="preserve">Denmark</t>
  </si>
  <si>
    <t xml:space="preserve">DKW1</t>
  </si>
  <si>
    <t xml:space="preserve">DH</t>
  </si>
  <si>
    <t xml:space="preserve">GWh</t>
  </si>
  <si>
    <t xml:space="preserve">Space heating</t>
  </si>
  <si>
    <t xml:space="preserve">Water heating</t>
  </si>
  <si>
    <t xml:space="preserve">DKE1</t>
  </si>
  <si>
    <t xml:space="preserve">Sweden</t>
  </si>
  <si>
    <t xml:space="preserve">SE01</t>
  </si>
  <si>
    <t xml:space="preserve">SE02</t>
  </si>
  <si>
    <t xml:space="preserve">SE03</t>
  </si>
  <si>
    <t xml:space="preserve">SE04</t>
  </si>
  <si>
    <t xml:space="preserve">Norway</t>
  </si>
  <si>
    <t xml:space="preserve">NOS0</t>
  </si>
  <si>
    <t xml:space="preserve">NOM1</t>
  </si>
  <si>
    <t xml:space="preserve">NON1</t>
  </si>
  <si>
    <t xml:space="preserve">Finland</t>
  </si>
  <si>
    <t xml:space="preserve">FI00</t>
  </si>
  <si>
    <t xml:space="preserve">FI_Helsinki</t>
  </si>
  <si>
    <t xml:space="preserve">FI_Espoo</t>
  </si>
  <si>
    <t xml:space="preserve">FI_Vantaa</t>
  </si>
  <si>
    <t xml:space="preserve">FI_Turku</t>
  </si>
  <si>
    <t xml:space="preserve">FI_Tampere</t>
  </si>
  <si>
    <t xml:space="preserve">FI_Oulu</t>
  </si>
  <si>
    <t xml:space="preserve">FI_Jyvaskyla</t>
  </si>
  <si>
    <t xml:space="preserve">Germany</t>
  </si>
  <si>
    <t xml:space="preserve">DE00</t>
  </si>
  <si>
    <t xml:space="preserve">Poland</t>
  </si>
  <si>
    <t xml:space="preserve">PL00</t>
  </si>
  <si>
    <t xml:space="preserve">Latvia</t>
  </si>
  <si>
    <t xml:space="preserve">LV00</t>
  </si>
  <si>
    <t xml:space="preserve">Lithuania</t>
  </si>
  <si>
    <t xml:space="preserve">LT00</t>
  </si>
  <si>
    <t xml:space="preserve">Austria</t>
  </si>
  <si>
    <t xml:space="preserve">AT00</t>
  </si>
  <si>
    <t xml:space="preserve">Estonia</t>
  </si>
  <si>
    <t xml:space="preserve">EE00</t>
  </si>
  <si>
    <t xml:space="preserve">hdd</t>
  </si>
  <si>
    <t xml:space="preserve">pop</t>
  </si>
  <si>
    <t xml:space="preserve">mill</t>
  </si>
  <si>
    <t xml:space="preserve">Measured DH</t>
  </si>
  <si>
    <t xml:space="preserve">Water Heating</t>
  </si>
  <si>
    <t xml:space="preserve">m2</t>
  </si>
  <si>
    <t xml:space="preserve">m1</t>
  </si>
  <si>
    <t xml:space="preserve">b</t>
  </si>
  <si>
    <t xml:space="preserve">Space Heating</t>
  </si>
  <si>
    <t xml:space="preserve">Adapted Space Heating</t>
  </si>
  <si>
    <t xml:space="preserve">Adapted DH</t>
  </si>
  <si>
    <t xml:space="preserve">Adapted/Measured DH</t>
  </si>
  <si>
    <t xml:space="preserve">average:</t>
  </si>
  <si>
    <t xml:space="preserve">Water Heating rate</t>
  </si>
  <si>
    <t xml:space="preserve">Measured DH from: https://andmed.stat.ee/et/stat/Lepetatud_tabelid__Majandus.%20Arhiiv__Energeetika.%20Arhiiv/KE04</t>
  </si>
  <si>
    <t xml:space="preserve">From: https://ec.europa.eu/eurostat/databrowser/view/nrg_d_hhq/default/table?lang=en</t>
  </si>
  <si>
    <t xml:space="preserve">TIME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</si>
  <si>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</si>
  <si>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</si>
  <si>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</si>
  <si>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</si>
  <si>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</si>
  <si>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</si>
  <si>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</si>
  <si>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</si>
  <si>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</si>
  <si>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</si>
  <si>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use</t>
  </si>
  <si>
    <t xml:space="preserve">Space cooling</t>
  </si>
  <si>
    <t xml:space="preserve">Cooking</t>
  </si>
  <si>
    <t xml:space="preserve">avg</t>
  </si>
  <si>
    <t xml:space="preserve">Water heating/water heating+space heating</t>
  </si>
  <si>
    <t xml:space="preserve">Switzerland</t>
  </si>
  <si>
    <t xml:space="preserve">CH00</t>
  </si>
  <si>
    <t xml:space="preserve">Produced heat</t>
  </si>
  <si>
    <t xml:space="preserve">TJ</t>
  </si>
  <si>
    <t xml:space="preserve">United Kingdom</t>
  </si>
  <si>
    <t xml:space="preserve">UK00</t>
  </si>
  <si>
    <t xml:space="preserve">Netherlands</t>
  </si>
  <si>
    <t xml:space="preserve">NL00</t>
  </si>
  <si>
    <t xml:space="preserve">France</t>
  </si>
  <si>
    <t xml:space="preserve">FR00</t>
  </si>
  <si>
    <t xml:space="preserve">Spain</t>
  </si>
  <si>
    <t xml:space="preserve">ES00</t>
  </si>
  <si>
    <t xml:space="preserve">Belgium</t>
  </si>
  <si>
    <t xml:space="preserve">BE00</t>
  </si>
  <si>
    <t xml:space="preserve">From: https://www.statistik.at/statistiken/energie-und-umwelt/energie/energiegesamtrechnung</t>
  </si>
  <si>
    <t xml:space="preserve">From: https://data.stat.gov.lv/pxweb/en/OSP_PUB/START__NOZ__EN__ENB/ENB150</t>
  </si>
  <si>
    <t xml:space="preserve">Produced heat, GWh</t>
  </si>
  <si>
    <t xml:space="preserve">Losses in transportation and supply, GWh</t>
  </si>
  <si>
    <t xml:space="preserve">Heat supplied to subscribers, GWh</t>
  </si>
  <si>
    <t xml:space="preserve">..households, GWh</t>
  </si>
  <si>
    <t xml:space="preserve">Number of heat plants</t>
  </si>
  <si>
    <t xml:space="preserve">Installed heating capcaity of heat plant, MW</t>
  </si>
  <si>
    <t xml:space="preserve">Number of CHP plants</t>
  </si>
  <si>
    <t xml:space="preserve">Installed electrical capacity of CHP plant, MW</t>
  </si>
  <si>
    <t xml:space="preserve">Total</t>
  </si>
  <si>
    <t xml:space="preserve">Adapted space heating</t>
  </si>
  <si>
    <t xml:space="preserve">Water heating rate</t>
  </si>
  <si>
    <t xml:space="preserve">Gwh</t>
  </si>
  <si>
    <t xml:space="preserve">Sources:</t>
  </si>
  <si>
    <t xml:space="preserve">Regional population + prediction: https://www.ssb.no/en/befolkning</t>
  </si>
  <si>
    <t xml:space="preserve">Energy use distribution: https://ec.europa.eu/eurostat/databrowser/view/nrg_d_hhq/default/table?lang=en</t>
  </si>
  <si>
    <t xml:space="preserve">Total heat consumption: https://energifaktanorge.no/en/norsk-energiforsyning/varmeforsyning/#:~:text=In%202019%2C%20district%20heating%20deliveries,of%20around%203%20600%20MW</t>
  </si>
  <si>
    <t xml:space="preserve">:</t>
  </si>
  <si>
    <t xml:space="preserve">11342: Population and area, by contents, region and year</t>
  </si>
  <si>
    <t xml:space="preserve">Population per 1.1. (persons)</t>
  </si>
  <si>
    <t xml:space="preserve">01 Østfold (-2019)</t>
  </si>
  <si>
    <t xml:space="preserve">02 Akershus (-2019)</t>
  </si>
  <si>
    <t xml:space="preserve">03 Oslo</t>
  </si>
  <si>
    <t xml:space="preserve">04 Hedmark (-2019)</t>
  </si>
  <si>
    <t xml:space="preserve">05 Oppland (-2019)</t>
  </si>
  <si>
    <t xml:space="preserve">06 Buskerud (-2019)</t>
  </si>
  <si>
    <t xml:space="preserve">07 Vestfold (-2019)</t>
  </si>
  <si>
    <t xml:space="preserve">08 Telemark (-2019)</t>
  </si>
  <si>
    <t xml:space="preserve">09 Aust-Agder (-2019)</t>
  </si>
  <si>
    <t xml:space="preserve">10 Vest-Agder (-2019)</t>
  </si>
  <si>
    <t xml:space="preserve">11 Rogaland</t>
  </si>
  <si>
    <t xml:space="preserve">12 Hordaland (-2019)</t>
  </si>
  <si>
    <t xml:space="preserve">14 Sogn og Fjordane (-2019)</t>
  </si>
  <si>
    <t xml:space="preserve">NOS0 (mil)</t>
  </si>
  <si>
    <t xml:space="preserve">15 Møre og Romsdal</t>
  </si>
  <si>
    <r>
      <rPr>
        <b val="true"/>
        <sz val="11"/>
        <color rgb="FF000000"/>
        <rFont val="Calibri"/>
        <family val="2"/>
        <charset val="1"/>
      </rPr>
      <t xml:space="preserve">50 Trøndelag - Trööndelage</t>
    </r>
    <r>
      <rPr>
        <b val="true"/>
        <sz val="11"/>
        <color rgb="FFFF0000"/>
        <rFont val="Calibri"/>
        <family val="2"/>
        <charset val="1"/>
      </rPr>
      <t xml:space="preserve"> (red calculated)</t>
    </r>
  </si>
  <si>
    <r>
      <rPr>
        <b val="true"/>
        <sz val="11"/>
        <color rgb="FF000000"/>
        <rFont val="Calibri"/>
        <family val="2"/>
        <charset val="1"/>
      </rPr>
      <t xml:space="preserve">16 Sør-Trøndelag (-2017) </t>
    </r>
    <r>
      <rPr>
        <b val="true"/>
        <sz val="11"/>
        <color rgb="FFFF0000"/>
        <rFont val="Calibri"/>
        <family val="2"/>
        <charset val="1"/>
      </rPr>
      <t xml:space="preserve"> (red calculated)</t>
    </r>
  </si>
  <si>
    <r>
      <rPr>
        <b val="true"/>
        <sz val="11"/>
        <color rgb="FF000000"/>
        <rFont val="Calibri"/>
        <family val="2"/>
        <charset val="1"/>
      </rPr>
      <t xml:space="preserve">NOM1(mil) </t>
    </r>
    <r>
      <rPr>
        <b val="true"/>
        <sz val="11"/>
        <color rgb="FFFF0000"/>
        <rFont val="Calibri"/>
        <family val="2"/>
        <charset val="1"/>
      </rPr>
      <t xml:space="preserve"> (red calculated)</t>
    </r>
  </si>
  <si>
    <t xml:space="preserve">17 Nord-Trøndelag (-2017)</t>
  </si>
  <si>
    <t xml:space="preserve">18 Nordland - Nordlánnda</t>
  </si>
  <si>
    <t xml:space="preserve">19 Troms - Romsa (-2019)</t>
  </si>
  <si>
    <t xml:space="preserve">20 Finnmark - Finnmárku (-2019)</t>
  </si>
  <si>
    <t xml:space="preserve">21 Svalbard</t>
  </si>
  <si>
    <r>
      <rPr>
        <b val="true"/>
        <sz val="11"/>
        <color rgb="FF000000"/>
        <rFont val="Calibri"/>
        <family val="2"/>
        <charset val="1"/>
      </rPr>
      <t xml:space="preserve">NON1  </t>
    </r>
    <r>
      <rPr>
        <b val="true"/>
        <sz val="11"/>
        <color rgb="FFFF0000"/>
        <rFont val="Calibri"/>
        <family val="2"/>
        <charset val="1"/>
      </rPr>
      <t xml:space="preserve">(red calculated)</t>
    </r>
  </si>
  <si>
    <t xml:space="preserve">Total heat consumption:</t>
  </si>
  <si>
    <t xml:space="preserve">Services </t>
  </si>
  <si>
    <t xml:space="preserve">Households</t>
  </si>
  <si>
    <t xml:space="preserve">Industry, building and construction, etc. </t>
  </si>
  <si>
    <t xml:space="preserve">Sum</t>
  </si>
  <si>
    <t xml:space="preserve">https://www.regula.lt/en/Pages/the-heat-energy-sector.aspx, https://lsta.lt/en/about-dh-sector/</t>
  </si>
  <si>
    <t xml:space="preserve">Tuotanto/TJ</t>
  </si>
  <si>
    <t xml:space="preserve">Kapsiteetti/MW</t>
  </si>
  <si>
    <t xml:space="preserve">Tuotanto GWh</t>
  </si>
  <si>
    <t xml:space="preserve">Total measured DH (TJ): https://www.ure.gov.pl/pl/cieplo/energetyka-cieplna-w-l</t>
  </si>
  <si>
    <t xml:space="preserve">&gt;</t>
  </si>
  <si>
    <t xml:space="preserve">Total measured DH: https://ag-energiebilanzen.de/en/data-and-facts/energy-balance-2000-to-2020/?wpv-jahresbereich-bilanz=2011-2020</t>
  </si>
  <si>
    <t xml:space="preserve"> 264 730</t>
  </si>
  <si>
    <t xml:space="preserve">Share of DH in CHP systems</t>
  </si>
  <si>
    <t xml:space="preserve">Adapted DH in CHP systems</t>
  </si>
  <si>
    <t xml:space="preserve">Helsinki</t>
  </si>
  <si>
    <t xml:space="preserve">HDD</t>
  </si>
  <si>
    <t xml:space="preserve">Espoo</t>
  </si>
  <si>
    <t xml:space="preserve">Vantaa</t>
  </si>
  <si>
    <t xml:space="preserve">Turku</t>
  </si>
  <si>
    <t xml:space="preserve">Tampere</t>
  </si>
  <si>
    <t xml:space="preserve">Oulu</t>
  </si>
  <si>
    <t xml:space="preserve">Jyvaskyla</t>
  </si>
  <si>
    <t xml:space="preserve">Regional population + prediction: FI DH annual projections.xlsx, https://pxnet2.stat.fi/PXWeb/pxweb/fi/Kuntien_avainluvut/Kuntien_avainluvut__2021/kuntien_avainluvut_2021_aikasarja.px/</t>
  </si>
  <si>
    <t xml:space="preserve">Total Measured DH: https://pxweb2.stat.fi/PxWeb/pxweb/fi/StatFin/StatFin__salatuo/statfin_salatuo_pxt_12b7.px/</t>
  </si>
  <si>
    <t xml:space="preserve">Regional Measured DH: FI DH annual projections.xlsx</t>
  </si>
  <si>
    <t xml:space="preserve">DH production (GWh): KL-tilastot in Teams</t>
  </si>
  <si>
    <t xml:space="preserve">Vantaan energia</t>
  </si>
  <si>
    <t xml:space="preserve">Vantaan aviaenergia</t>
  </si>
  <si>
    <t xml:space="preserve">Oulun energia</t>
  </si>
  <si>
    <t xml:space="preserve">Haukiputaan energia</t>
  </si>
  <si>
    <t xml:space="preserve">Jyväskylä</t>
  </si>
  <si>
    <t xml:space="preserve">Population (mil):FI DH annual projections.xlsx (https://pxnet2.stat.fi/PXWeb/pxweb/fi/Kuntien_avainluvut/Kuntien_avainluvut__2021/kuntien_avainluvut_2021_aikasarja.px/)</t>
  </si>
  <si>
    <t xml:space="preserve">HDD: FI DH annual projections.xlsx</t>
  </si>
  <si>
    <t xml:space="preserve">Total Heat Consumption</t>
  </si>
  <si>
    <t xml:space="preserve">TWh</t>
  </si>
  <si>
    <t xml:space="preserve">Regional population + prediction: https://www.statistikdatabasen.scb.se/pxweb/en/ssd/START__BE__BE0101__BE0101A/BefolkningNy/</t>
  </si>
  <si>
    <t xml:space="preserve">Total heat consumption: https://pxexternal.energimyndigheten.se/pxweb/sv/%C3%85rlig%20energibalans/%C3%85rlig%20energibalans__Total%20anv%C3%A4ndning%20av%20energivaror/EN0202_6.px</t>
  </si>
  <si>
    <t xml:space="preserve">Note: Original values end of Dec, changed to match values in Pop-sheet, that are beginning of Jan</t>
  </si>
  <si>
    <t xml:space="preserve">Population</t>
  </si>
  <si>
    <t xml:space="preserve">25 Norrbotten county</t>
  </si>
  <si>
    <t xml:space="preserve">21 Gävleborg county</t>
  </si>
  <si>
    <t xml:space="preserve">22 Västernorrland county</t>
  </si>
  <si>
    <t xml:space="preserve">23 Jämtland county</t>
  </si>
  <si>
    <t xml:space="preserve">24 Västerbotten county</t>
  </si>
  <si>
    <t xml:space="preserve">01 Stockholm county</t>
  </si>
  <si>
    <t xml:space="preserve">03 Uppsala county</t>
  </si>
  <si>
    <t xml:space="preserve">04 Södermanland county</t>
  </si>
  <si>
    <t xml:space="preserve">05 Östergötland county</t>
  </si>
  <si>
    <t xml:space="preserve">06 Jönköping county</t>
  </si>
  <si>
    <t xml:space="preserve">14 Västra Götaland county</t>
  </si>
  <si>
    <t xml:space="preserve">17 Värmland county</t>
  </si>
  <si>
    <t xml:space="preserve">18 Örebro county</t>
  </si>
  <si>
    <t xml:space="preserve">19 Västmanland county</t>
  </si>
  <si>
    <t xml:space="preserve">20 Dalarna county</t>
  </si>
  <si>
    <t xml:space="preserve">08 Kalmar county</t>
  </si>
  <si>
    <t xml:space="preserve">09 Gotland county</t>
  </si>
  <si>
    <t xml:space="preserve">10 Blekinge county</t>
  </si>
  <si>
    <t xml:space="preserve">12 Skåne county</t>
  </si>
  <si>
    <t xml:space="preserve">13 Halland county</t>
  </si>
  <si>
    <t xml:space="preserve">07 Kronoberg county</t>
  </si>
  <si>
    <t xml:space="preserve">Denmark </t>
  </si>
  <si>
    <t xml:space="preserve">Regional population measured: https://www.dst.dk/en/Statistik/emner/borgere/befolkning/befolkningstal</t>
  </si>
  <si>
    <t xml:space="preserve">Data extracted on 24/05/2022 11:46:06 from [ESTAT]</t>
  </si>
  <si>
    <t xml:space="preserve">Dataset: </t>
  </si>
  <si>
    <t xml:space="preserve">Population on 1 January [TPS00001] </t>
  </si>
  <si>
    <t xml:space="preserve">Last updated: </t>
  </si>
  <si>
    <t xml:space="preserve">04/04/2022 23:00</t>
  </si>
  <si>
    <t xml:space="preserve">Time frequency</t>
  </si>
  <si>
    <t xml:space="preserve">Annual</t>
  </si>
  <si>
    <t xml:space="preserve">Demographic indicator</t>
  </si>
  <si>
    <t xml:space="preserve">Population on 1 January - total</t>
  </si>
  <si>
    <t xml:space="preserve">GEO/TIME</t>
  </si>
  <si>
    <t xml:space="preserve">European Union - 27 countries (from 2020)</t>
  </si>
  <si>
    <t xml:space="preserve">European Union - 28 countries (2013-2020)</t>
  </si>
  <si>
    <t xml:space="preserve">Euro area - 19 countries  (from 2015)</t>
  </si>
  <si>
    <t xml:space="preserve">2025&amp;2030 from eurostat projections unless otherwise mentioned</t>
  </si>
  <si>
    <t xml:space="preserve">Euro area - 18 countries (2014)</t>
  </si>
  <si>
    <t xml:space="preserve">Bulgaria</t>
  </si>
  <si>
    <t xml:space="preserve">Czechia</t>
  </si>
  <si>
    <t xml:space="preserve">2025&amp;2030 from: https://www.statbank.dk/20022</t>
  </si>
  <si>
    <t xml:space="preserve">Ireland</t>
  </si>
  <si>
    <t xml:space="preserve">Greece</t>
  </si>
  <si>
    <t xml:space="preserve">France (metropolitan)</t>
  </si>
  <si>
    <t xml:space="preserve">Croatia</t>
  </si>
  <si>
    <t xml:space="preserve">Italy</t>
  </si>
  <si>
    <t xml:space="preserve">Cyprus</t>
  </si>
  <si>
    <t xml:space="preserve">Luxembourg</t>
  </si>
  <si>
    <t xml:space="preserve">Hungary</t>
  </si>
  <si>
    <t xml:space="preserve">Malta</t>
  </si>
  <si>
    <t xml:space="preserve">Portugal</t>
  </si>
  <si>
    <t xml:space="preserve">Romania</t>
  </si>
  <si>
    <t xml:space="preserve">Slovenia</t>
  </si>
  <si>
    <t xml:space="preserve">Slovakia</t>
  </si>
  <si>
    <t xml:space="preserve">2025&amp;2030 from https://pxweb2.stat.fi/PxWeb/pxweb/fi/StatFin/StatFin__vaenn/statfin_vaenn_pxt_139f.px/table/tableViewLayout1/</t>
  </si>
  <si>
    <t xml:space="preserve">Iceland</t>
  </si>
  <si>
    <t xml:space="preserve">Liechtenstein</t>
  </si>
  <si>
    <t xml:space="preserve">2025 &amp; 2030 from https://www.ssb.no/en/befolkning</t>
  </si>
  <si>
    <t xml:space="preserve">2025&amp;2030 with TREND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</si>
  <si>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</si>
  <si>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</si>
  <si>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</si>
  <si>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</si>
  <si>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</si>
  <si>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Andorra</t>
  </si>
  <si>
    <t xml:space="preserve">Belarus</t>
  </si>
  <si>
    <t xml:space="preserve">Bosnia and Herzegovina</t>
  </si>
  <si>
    <t xml:space="preserve">Kosovo (under United Nations Security Council Resolution 1244/99)</t>
  </si>
  <si>
    <t xml:space="preserve">Moldova</t>
  </si>
  <si>
    <t xml:space="preserve">Monaco</t>
  </si>
  <si>
    <t xml:space="preserve">Russia</t>
  </si>
  <si>
    <t xml:space="preserve">San Marino</t>
  </si>
  <si>
    <t xml:space="preserve">Ukraine</t>
  </si>
  <si>
    <t xml:space="preserve">Armenia</t>
  </si>
  <si>
    <t xml:space="preserve">Azerbaijan</t>
  </si>
  <si>
    <t xml:space="preserve">Georgia</t>
  </si>
  <si>
    <t xml:space="preserve">Special value</t>
  </si>
  <si>
    <t xml:space="preserve">not available</t>
  </si>
  <si>
    <t xml:space="preserve">Available flags:</t>
  </si>
  <si>
    <t xml:space="preserve">ep</t>
  </si>
  <si>
    <t xml:space="preserve">estimated, provisional</t>
  </si>
  <si>
    <t xml:space="preserve">be</t>
  </si>
  <si>
    <t xml:space="preserve">break in time series, estimated</t>
  </si>
  <si>
    <t xml:space="preserve">break in time series</t>
  </si>
  <si>
    <t xml:space="preserve">e</t>
  </si>
  <si>
    <t xml:space="preserve">estimated</t>
  </si>
  <si>
    <t xml:space="preserve">p</t>
  </si>
  <si>
    <t xml:space="preserve">provisional</t>
  </si>
  <si>
    <t xml:space="preserve">https://ec.europa.eu/eurostat/databrowser/view/NRG_CHDD_A__custom_2749906/default/table?lang=en</t>
  </si>
  <si>
    <t xml:space="preserve">HDD:</t>
  </si>
  <si>
    <t xml:space="preserve">2010-2021</t>
  </si>
  <si>
    <t xml:space="preserve">min</t>
  </si>
  <si>
    <t xml:space="preserve">max</t>
  </si>
  <si>
    <t xml:space="preserve">Special value:</t>
  </si>
  <si>
    <t xml:space="preserve">UNIT</t>
  </si>
  <si>
    <t xml:space="preserve">Number</t>
  </si>
  <si>
    <t xml:space="preserve">INDIC_NRG</t>
  </si>
  <si>
    <t xml:space="preserve">Cooling degree days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</si>
  <si>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</si>
  <si>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</si>
  <si>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</si>
  <si>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</si>
  <si>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</si>
  <si>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</si>
  <si>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</si>
  <si>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</si>
  <si>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</si>
  <si>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</si>
  <si>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</si>
  <si>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</si>
  <si>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</si>
  <si>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</si>
  <si>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</si>
  <si>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</si>
  <si>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</si>
  <si>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</si>
  <si>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</si>
  <si>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</si>
  <si>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</si>
  <si>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</si>
  <si>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</si>
  <si>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Germany (until 1990 former territory of the FRG)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</si>
</sst>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#,##0"/>
    <numFmt numFmtId="166" formatCode="0"/>
    <numFmt numFmtId="167" formatCode="0.00"/>
    <numFmt numFmtId="168" formatCode="#,##0.##########"/>
    <numFmt numFmtId="169" formatCode="#,##0.000"/>
    <numFmt numFmtId="170" formatCode="0.0000"/>
    <numFmt numFmtId="171" formatCode="0.0"/>
    <numFmt numFmtId="172" formatCode="0.000"/>
    <numFmt numFmtId="173" formatCode="0.00000"/>
    <numFmt numFmtId="174" formatCode="#,##0.00"/>
    <numFmt numFmtId="175" formatCode="General"/>
    <numFmt numFmtId="176" formatCode="#,##0.0&quot;  &quot;;@\ ____"/>
    <numFmt numFmtId="177" formatCode="0.000000"/>
    <numFmt numFmtId="178" formatCode="#,##0.0000000000"/>
  </numFmts>
  <fonts count="2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9"/>
      <name val="Arial"/>
      <family val="2"/>
      <charset val="1"/>
    </font>
    <font>
      <u val="single"/>
      <sz val="11"/>
      <color theme="1"/>
      <name val="Calibri"/>
      <family val="2"/>
      <charset val="1"/>
    </font>
    <font>
      <sz val="9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969696"/>
      <name val="Calibri"/>
      <family val="2"/>
      <charset val="1"/>
    </font>
    <font>
      <sz val="10"/>
      <name val="Arial"/>
      <family val="2"/>
    </font>
    <font>
      <sz val="9"/>
      <color rgb="FF000000"/>
      <name val="Georgia"/>
      <family val="1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"/>
        <bgColor rgb="FFDCE6F1"/>
      </patternFill>
    </fill>
    <fill>
      <patternFill patternType="solid">
        <fgColor rgb="FF4669AF"/>
        <bgColor rgb="FF3366FF"/>
      </patternFill>
    </fill>
    <fill>
      <patternFill patternType="solid">
        <fgColor rgb="FFDCE6F1"/>
        <bgColor rgb="FFDEEBF7"/>
      </patternFill>
    </fill>
    <fill>
      <patternFill patternType="solid">
        <fgColor rgb="FFF6F6F6"/>
        <bgColor rgb="FFFFFFFF"/>
      </patternFill>
    </fill>
    <fill>
      <patternFill patternType="solid">
        <fgColor rgb="FF99CCFF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 diagonalUp="false" diagonalDown="false">
      <left style="thin">
        <color rgb="FF969696"/>
      </left>
      <right style="thin">
        <color rgb="FF969696"/>
      </right>
      <top/>
      <bottom style="medium">
        <color rgb="FF969696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969696"/>
      </right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8" fontId="4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8" fontId="4" fillId="0" borderId="0" xfId="26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9" fontId="4" fillId="0" borderId="0" xfId="26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9" fontId="4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5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9" fontId="12" fillId="5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8" fontId="12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8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4" fillId="5" borderId="0" xfId="23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5" borderId="0" xfId="26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9" fontId="12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19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12" fillId="0" borderId="0" xfId="26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12" fillId="5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12" fillId="5" borderId="0" xfId="26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4" fillId="0" borderId="0" xfId="26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19" fillId="6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6" borderId="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9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9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ali 2" xfId="20"/>
    <cellStyle name="Normal 2" xfId="21"/>
    <cellStyle name="Normal 2 2" xfId="22"/>
    <cellStyle name="Normal 3" xfId="23"/>
    <cellStyle name="Normal 3 2" xfId="24"/>
    <cellStyle name="Normal 4" xfId="25"/>
    <cellStyle name="Normal 5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6F6F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1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0" activePane="bottomLeft" state="frozen"/>
      <selection pane="topLeft" activeCell="A1" activeCellId="0" sqref="A1"/>
      <selection pane="bottomLeft" activeCell="A29" activeCellId="0" sqref="A29"/>
    </sheetView>
  </sheetViews>
  <sheetFormatPr defaultColWidth="8.4296875" defaultRowHeight="14.25" zeroHeight="false" outlineLevelRow="0" outlineLevelCol="0"/>
  <cols>
    <col collapsed="false" customWidth="true" hidden="false" outlineLevel="0" max="2" min="2" style="0" width="11.33"/>
    <col collapsed="false" customWidth="true" hidden="false" outlineLevel="0" max="3" min="3" style="0" width="14"/>
    <col collapsed="false" customWidth="true" hidden="false" outlineLevel="0" max="4" min="4" style="0" width="6.67"/>
    <col collapsed="false" customWidth="true" hidden="false" outlineLevel="0" max="11" min="5" style="0" width="11.33"/>
    <col collapsed="false" customWidth="true" hidden="false" outlineLevel="0" max="12" min="12" style="0" width="13.11"/>
    <col collapsed="false" customWidth="true" hidden="false" outlineLevel="0" max="13" min="13" style="0" width="9.11"/>
    <col collapsed="false" customWidth="true" hidden="false" outlineLevel="0" max="15" min="14" style="0" width="9.67"/>
    <col collapsed="false" customWidth="true" hidden="false" outlineLevel="0" max="16" min="16" style="0" width="11.33"/>
    <col collapsed="false" customWidth="true" hidden="false" outlineLevel="0" max="18" min="18" style="0" width="12.33"/>
    <col collapsed="false" customWidth="true" hidden="false" outlineLevel="0" max="19" min="19" style="0" width="11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/>
      <c r="P1" s="1"/>
      <c r="Q1" s="3" t="n">
        <v>2025</v>
      </c>
      <c r="R1" s="3" t="n">
        <v>2030</v>
      </c>
    </row>
    <row r="2" customFormat="false" ht="14.25" hidden="false" customHeight="false" outlineLevel="0" collapsed="false">
      <c r="A2" s="0" t="s">
        <v>4</v>
      </c>
      <c r="B2" s="0" t="s">
        <v>5</v>
      </c>
      <c r="C2" s="4" t="s">
        <v>6</v>
      </c>
      <c r="D2" s="4" t="s">
        <v>7</v>
      </c>
      <c r="E2" s="5" t="n">
        <f aca="false">Denmark!AW13</f>
        <v>15748.5243919959</v>
      </c>
      <c r="F2" s="5" t="n">
        <f aca="false">Denmark!AX13</f>
        <v>15272.5979837829</v>
      </c>
      <c r="G2" s="5" t="n">
        <f aca="false">Denmark!AY13</f>
        <v>15714.1586595561</v>
      </c>
      <c r="H2" s="5" t="n">
        <f aca="false">Denmark!AZ13</f>
        <v>15924.6177882549</v>
      </c>
      <c r="I2" s="5" t="n">
        <f aca="false">Denmark!BA13</f>
        <v>15859.2300395881</v>
      </c>
      <c r="J2" s="5" t="n">
        <f aca="false">Denmark!BB13</f>
        <v>15654.9702854057</v>
      </c>
      <c r="K2" s="5" t="n">
        <f aca="false">Denmark!BC13</f>
        <v>15235.2184645236</v>
      </c>
      <c r="L2" s="5" t="n">
        <f aca="false">Denmark!BD13</f>
        <v>15121.889820658</v>
      </c>
      <c r="M2" s="5" t="n">
        <f aca="false">Denmark!BE13</f>
        <v>15109.1526672712</v>
      </c>
      <c r="N2" s="5" t="n">
        <f aca="false">Denmark!BF13</f>
        <v>15534.7210001469</v>
      </c>
      <c r="O2" s="5"/>
      <c r="P2" s="6"/>
      <c r="Q2" s="5" t="n">
        <f aca="false">Denmark!BJ13</f>
        <v>15388.1352428872</v>
      </c>
      <c r="R2" s="5" t="n">
        <f aca="false">Denmark!BK13</f>
        <v>14733.8162585847</v>
      </c>
    </row>
    <row r="3" customFormat="false" ht="14.25" hidden="false" customHeight="false" outlineLevel="0" collapsed="false">
      <c r="A3" s="0" t="s">
        <v>4</v>
      </c>
      <c r="B3" s="0" t="s">
        <v>5</v>
      </c>
      <c r="C3" s="4" t="s">
        <v>8</v>
      </c>
      <c r="D3" s="4" t="s">
        <v>7</v>
      </c>
      <c r="E3" s="5" t="n">
        <f aca="false">Denmark!AW14</f>
        <v>11682.1357840914</v>
      </c>
      <c r="F3" s="5" t="n">
        <f aca="false">Denmark!AX14</f>
        <v>11241.3452024656</v>
      </c>
      <c r="G3" s="5" t="n">
        <f aca="false">Denmark!AY14</f>
        <v>11692.2985511891</v>
      </c>
      <c r="H3" s="5" t="n">
        <f aca="false">Denmark!AZ14</f>
        <v>11926.5350007171</v>
      </c>
      <c r="I3" s="5" t="n">
        <f aca="false">Denmark!BA14</f>
        <v>11894.969324507</v>
      </c>
      <c r="J3" s="5" t="n">
        <f aca="false">Denmark!BB14</f>
        <v>11733.483822584</v>
      </c>
      <c r="K3" s="5" t="n">
        <f aca="false">Denmark!BC14</f>
        <v>11347.5613697405</v>
      </c>
      <c r="L3" s="5" t="n">
        <f aca="false">Denmark!BD14</f>
        <v>11253.7628936824</v>
      </c>
      <c r="M3" s="5" t="n">
        <f aca="false">Denmark!BE14</f>
        <v>11253.937248351</v>
      </c>
      <c r="N3" s="5" t="n">
        <f aca="false">Denmark!BF14</f>
        <v>11696.2431294459</v>
      </c>
      <c r="O3" s="5"/>
      <c r="P3" s="6"/>
      <c r="Q3" s="5" t="n">
        <f aca="false">Denmark!BJ14</f>
        <v>11620.2842801048</v>
      </c>
      <c r="R3" s="5" t="n">
        <f aca="false">Denmark!BK14</f>
        <v>10965.9652958022</v>
      </c>
    </row>
    <row r="4" customFormat="false" ht="14.25" hidden="false" customHeight="false" outlineLevel="0" collapsed="false">
      <c r="A4" s="0" t="s">
        <v>4</v>
      </c>
      <c r="B4" s="0" t="s">
        <v>5</v>
      </c>
      <c r="C4" s="4" t="s">
        <v>9</v>
      </c>
      <c r="D4" s="4" t="s">
        <v>7</v>
      </c>
      <c r="E4" s="5" t="n">
        <f aca="false">Denmark!AW15</f>
        <v>3767.85096278247</v>
      </c>
      <c r="F4" s="5" t="n">
        <f aca="false">Denmark!AX15</f>
        <v>3767.85096278247</v>
      </c>
      <c r="G4" s="5" t="n">
        <f aca="false">Denmark!AY15</f>
        <v>3767.85096278247</v>
      </c>
      <c r="H4" s="5" t="n">
        <f aca="false">Denmark!AZ15</f>
        <v>3767.85096278247</v>
      </c>
      <c r="I4" s="5" t="n">
        <f aca="false">Denmark!BA15</f>
        <v>3767.85096278247</v>
      </c>
      <c r="J4" s="5" t="n">
        <f aca="false">Denmark!BB15</f>
        <v>3767.85096278247</v>
      </c>
      <c r="K4" s="5" t="n">
        <f aca="false">Denmark!BC15</f>
        <v>3767.85096278247</v>
      </c>
      <c r="L4" s="5" t="n">
        <f aca="false">Denmark!BD15</f>
        <v>3767.85096278247</v>
      </c>
      <c r="M4" s="5" t="n">
        <f aca="false">Denmark!BE15</f>
        <v>3767.85096278247</v>
      </c>
      <c r="N4" s="5" t="n">
        <f aca="false">Denmark!BF15</f>
        <v>3767.85096278247</v>
      </c>
      <c r="O4" s="5"/>
      <c r="P4" s="6"/>
      <c r="Q4" s="5" t="n">
        <f aca="false">Denmark!BJ15</f>
        <v>3767.85096278247</v>
      </c>
      <c r="R4" s="5" t="n">
        <f aca="false">Denmark!BK15</f>
        <v>3767.85096278247</v>
      </c>
    </row>
    <row r="5" customFormat="false" ht="14.25" hidden="false" customHeight="false" outlineLevel="0" collapsed="false">
      <c r="A5" s="0" t="s">
        <v>4</v>
      </c>
      <c r="B5" s="0" t="s">
        <v>10</v>
      </c>
      <c r="C5" s="4" t="s">
        <v>6</v>
      </c>
      <c r="D5" s="4" t="s">
        <v>7</v>
      </c>
      <c r="E5" s="5" t="n">
        <f aca="false">Denmark!AW17</f>
        <v>18446.2792209341</v>
      </c>
      <c r="F5" s="5" t="n">
        <f aca="false">Denmark!AX17</f>
        <v>17946.6224380371</v>
      </c>
      <c r="G5" s="5" t="n">
        <f aca="false">Denmark!AY17</f>
        <v>18503.1377768799</v>
      </c>
      <c r="H5" s="5" t="n">
        <f aca="false">Denmark!AZ17</f>
        <v>18811.1042961658</v>
      </c>
      <c r="I5" s="5" t="n">
        <f aca="false">Denmark!BA17</f>
        <v>18806.62906588</v>
      </c>
      <c r="J5" s="5" t="n">
        <f aca="false">Denmark!BB17</f>
        <v>18653.4797740185</v>
      </c>
      <c r="K5" s="5" t="n">
        <f aca="false">Denmark!BC17</f>
        <v>18219.0857175602</v>
      </c>
      <c r="L5" s="5" t="n">
        <f aca="false">Denmark!BD17</f>
        <v>18124.8141530537</v>
      </c>
      <c r="M5" s="5" t="n">
        <f aca="false">Denmark!BE17</f>
        <v>18137.9371982701</v>
      </c>
      <c r="N5" s="5" t="n">
        <f aca="false">Denmark!BF17</f>
        <v>18691.3058048673</v>
      </c>
      <c r="O5" s="5"/>
      <c r="P5" s="6"/>
      <c r="Q5" s="5" t="n">
        <f aca="false">Denmark!BJ17</f>
        <v>18669.7750466608</v>
      </c>
      <c r="R5" s="5" t="n">
        <f aca="false">Denmark!BK17</f>
        <v>17954.980993919</v>
      </c>
    </row>
    <row r="6" customFormat="false" ht="14.25" hidden="false" customHeight="false" outlineLevel="0" collapsed="false">
      <c r="A6" s="0" t="s">
        <v>4</v>
      </c>
      <c r="B6" s="0" t="s">
        <v>10</v>
      </c>
      <c r="C6" s="4" t="s">
        <v>8</v>
      </c>
      <c r="D6" s="4" t="s">
        <v>7</v>
      </c>
      <c r="E6" s="5" t="n">
        <f aca="false">Denmark!AW18</f>
        <v>13874.904666827</v>
      </c>
      <c r="F6" s="5" t="n">
        <f aca="false">Denmark!AX18</f>
        <v>13375.2478839301</v>
      </c>
      <c r="G6" s="5" t="n">
        <f aca="false">Denmark!AY18</f>
        <v>13931.7632227729</v>
      </c>
      <c r="H6" s="5" t="n">
        <f aca="false">Denmark!AZ18</f>
        <v>14239.7297420587</v>
      </c>
      <c r="I6" s="5" t="n">
        <f aca="false">Denmark!BA18</f>
        <v>14235.2545117729</v>
      </c>
      <c r="J6" s="5" t="n">
        <f aca="false">Denmark!BB18</f>
        <v>14082.1052199114</v>
      </c>
      <c r="K6" s="5" t="n">
        <f aca="false">Denmark!BC18</f>
        <v>13647.7111634532</v>
      </c>
      <c r="L6" s="5" t="n">
        <f aca="false">Denmark!BD18</f>
        <v>13553.4395989467</v>
      </c>
      <c r="M6" s="5" t="n">
        <f aca="false">Denmark!BE18</f>
        <v>13566.562644163</v>
      </c>
      <c r="N6" s="5" t="n">
        <f aca="false">Denmark!BF18</f>
        <v>14119.9312507602</v>
      </c>
      <c r="O6" s="5"/>
      <c r="P6" s="6"/>
      <c r="Q6" s="5" t="n">
        <f aca="false">Denmark!BJ18</f>
        <v>14098.4004925537</v>
      </c>
      <c r="R6" s="5" t="n">
        <f aca="false">Denmark!BK18</f>
        <v>13383.606439812</v>
      </c>
    </row>
    <row r="7" customFormat="false" ht="14.25" hidden="false" customHeight="false" outlineLevel="0" collapsed="false">
      <c r="A7" s="0" t="s">
        <v>4</v>
      </c>
      <c r="B7" s="0" t="s">
        <v>10</v>
      </c>
      <c r="C7" s="4" t="s">
        <v>9</v>
      </c>
      <c r="D7" s="4" t="s">
        <v>7</v>
      </c>
      <c r="E7" s="5" t="n">
        <f aca="false">Denmark!AW19</f>
        <v>4571.37455410707</v>
      </c>
      <c r="F7" s="5" t="n">
        <f aca="false">Denmark!AX19</f>
        <v>4571.37455410707</v>
      </c>
      <c r="G7" s="5" t="n">
        <f aca="false">Denmark!AY19</f>
        <v>4571.37455410707</v>
      </c>
      <c r="H7" s="5" t="n">
        <f aca="false">Denmark!AZ19</f>
        <v>4571.37455410707</v>
      </c>
      <c r="I7" s="5" t="n">
        <f aca="false">Denmark!BA19</f>
        <v>4571.37455410707</v>
      </c>
      <c r="J7" s="5" t="n">
        <f aca="false">Denmark!BB19</f>
        <v>4571.37455410707</v>
      </c>
      <c r="K7" s="5" t="n">
        <f aca="false">Denmark!BC19</f>
        <v>4571.37455410707</v>
      </c>
      <c r="L7" s="5" t="n">
        <f aca="false">Denmark!BD19</f>
        <v>4571.37455410707</v>
      </c>
      <c r="M7" s="5" t="n">
        <f aca="false">Denmark!BE19</f>
        <v>4571.37455410707</v>
      </c>
      <c r="N7" s="5" t="n">
        <f aca="false">Denmark!BF19</f>
        <v>4571.37455410707</v>
      </c>
      <c r="O7" s="5"/>
      <c r="P7" s="6"/>
      <c r="Q7" s="5" t="n">
        <f aca="false">Denmark!BJ19</f>
        <v>4571.37455410707</v>
      </c>
      <c r="R7" s="5" t="n">
        <f aca="false">Denmark!BK19</f>
        <v>4571.37455410707</v>
      </c>
    </row>
    <row r="8" customFormat="false" ht="14.25" hidden="false" customHeight="false" outlineLevel="0" collapsed="false">
      <c r="A8" s="0" t="s">
        <v>11</v>
      </c>
      <c r="B8" s="0" t="s">
        <v>12</v>
      </c>
      <c r="C8" s="4" t="s">
        <v>6</v>
      </c>
      <c r="D8" s="0" t="s">
        <v>7</v>
      </c>
      <c r="E8" s="5" t="n">
        <f aca="false">Sweden!AW$13</f>
        <v>1471.63890021254</v>
      </c>
      <c r="F8" s="5" t="n">
        <f aca="false">Sweden!AX$13</f>
        <v>1497.76460436473</v>
      </c>
      <c r="G8" s="5" t="n">
        <f aca="false">Sweden!AY$13</f>
        <v>1462.35161031236</v>
      </c>
      <c r="H8" s="5" t="n">
        <f aca="false">Sweden!AZ$13</f>
        <v>1416.29532018785</v>
      </c>
      <c r="I8" s="5" t="n">
        <f aca="false">Sweden!BA$13</f>
        <v>1421.02634626032</v>
      </c>
      <c r="J8" s="5" t="n">
        <f aca="false">Sweden!BB$13</f>
        <v>1403.23492508963</v>
      </c>
      <c r="K8" s="5" t="n">
        <f aca="false">Sweden!BC$13</f>
        <v>1395.9862281528</v>
      </c>
      <c r="L8" s="5" t="n">
        <f aca="false">Sweden!BD$13</f>
        <v>1389.03460036976</v>
      </c>
      <c r="M8" s="5" t="n">
        <f aca="false">Sweden!BE$13</f>
        <v>1378.36153254959</v>
      </c>
      <c r="N8" s="5" t="n">
        <f aca="false">Sweden!BF$13</f>
        <v>1368.54457593568</v>
      </c>
      <c r="O8" s="5"/>
      <c r="P8" s="5"/>
      <c r="Q8" s="5" t="n">
        <f aca="false">Sweden!BJ$13</f>
        <v>1285.10655465923</v>
      </c>
      <c r="R8" s="5" t="n">
        <f aca="false">Sweden!BK$13</f>
        <v>1225.06231634899</v>
      </c>
    </row>
    <row r="9" customFormat="false" ht="14.25" hidden="false" customHeight="false" outlineLevel="0" collapsed="false">
      <c r="A9" s="0" t="s">
        <v>11</v>
      </c>
      <c r="B9" s="0" t="s">
        <v>12</v>
      </c>
      <c r="C9" s="4" t="s">
        <v>8</v>
      </c>
      <c r="D9" s="0" t="s">
        <v>7</v>
      </c>
      <c r="E9" s="5" t="n">
        <f aca="false">Sweden!AW$14</f>
        <v>1024.24785298782</v>
      </c>
      <c r="F9" s="5" t="n">
        <f aca="false">Sweden!AX$14</f>
        <v>1059.62409679716</v>
      </c>
      <c r="G9" s="5" t="n">
        <f aca="false">Sweden!AY$14</f>
        <v>1038.00884555394</v>
      </c>
      <c r="H9" s="5" t="n">
        <f aca="false">Sweden!AZ$14</f>
        <v>1006.40829434022</v>
      </c>
      <c r="I9" s="5" t="n">
        <f aca="false">Sweden!BA$14</f>
        <v>1018.33545082217</v>
      </c>
      <c r="J9" s="5" t="n">
        <f aca="false">Sweden!BB$14</f>
        <v>1012.94422195064</v>
      </c>
      <c r="K9" s="5" t="n">
        <f aca="false">Sweden!BC$14</f>
        <v>1021.12053829331</v>
      </c>
      <c r="L9" s="5" t="n">
        <f aca="false">Sweden!BD$14</f>
        <v>1029.05516883771</v>
      </c>
      <c r="M9" s="5" t="n">
        <f aca="false">Sweden!BE$14</f>
        <v>1031.41727205074</v>
      </c>
      <c r="N9" s="5" t="n">
        <f aca="false">Sweden!BF$14</f>
        <v>1040.25969564146</v>
      </c>
      <c r="O9" s="5"/>
      <c r="P9" s="5"/>
      <c r="Q9" s="5" t="n">
        <f aca="false">Sweden!BJ$14</f>
        <v>1027.81254218392</v>
      </c>
      <c r="R9" s="5" t="n">
        <f aca="false">Sweden!BK$14</f>
        <v>967.768303873681</v>
      </c>
    </row>
    <row r="10" customFormat="false" ht="14.25" hidden="false" customHeight="false" outlineLevel="0" collapsed="false">
      <c r="A10" s="0" t="s">
        <v>11</v>
      </c>
      <c r="B10" s="0" t="s">
        <v>12</v>
      </c>
      <c r="C10" s="4" t="s">
        <v>9</v>
      </c>
      <c r="D10" s="0" t="s">
        <v>7</v>
      </c>
      <c r="E10" s="5" t="n">
        <f aca="false">Sweden!AW$15</f>
        <v>257.294012475307</v>
      </c>
      <c r="F10" s="5" t="n">
        <f aca="false">Sweden!AX$15</f>
        <v>257.294012475307</v>
      </c>
      <c r="G10" s="5" t="n">
        <f aca="false">Sweden!AY$15</f>
        <v>257.294012475307</v>
      </c>
      <c r="H10" s="5" t="n">
        <f aca="false">Sweden!AZ$15</f>
        <v>257.294012475307</v>
      </c>
      <c r="I10" s="5" t="n">
        <f aca="false">Sweden!BA$15</f>
        <v>257.294012475307</v>
      </c>
      <c r="J10" s="5" t="n">
        <f aca="false">Sweden!BB$15</f>
        <v>257.294012475307</v>
      </c>
      <c r="K10" s="5" t="n">
        <f aca="false">Sweden!BC$15</f>
        <v>257.294012475307</v>
      </c>
      <c r="L10" s="5" t="n">
        <f aca="false">Sweden!BD$15</f>
        <v>257.294012475307</v>
      </c>
      <c r="M10" s="5" t="n">
        <f aca="false">Sweden!BE$15</f>
        <v>257.294012475307</v>
      </c>
      <c r="N10" s="5" t="n">
        <f aca="false">Sweden!BF$15</f>
        <v>257.294012475307</v>
      </c>
      <c r="O10" s="5"/>
      <c r="P10" s="5"/>
      <c r="Q10" s="5" t="n">
        <f aca="false">Sweden!BJ$15</f>
        <v>257.294012475307</v>
      </c>
      <c r="R10" s="5" t="n">
        <f aca="false">Sweden!BK$15</f>
        <v>257.294012475307</v>
      </c>
    </row>
    <row r="11" customFormat="false" ht="14.25" hidden="false" customHeight="false" outlineLevel="0" collapsed="false">
      <c r="A11" s="0" t="s">
        <v>11</v>
      </c>
      <c r="B11" s="0" t="s">
        <v>13</v>
      </c>
      <c r="C11" s="4" t="s">
        <v>6</v>
      </c>
      <c r="D11" s="0" t="s">
        <v>7</v>
      </c>
      <c r="E11" s="5" t="n">
        <f aca="false">Sweden!AW$17</f>
        <v>5345.22291836621</v>
      </c>
      <c r="F11" s="5" t="n">
        <f aca="false">Sweden!AX$17</f>
        <v>5452.90685798407</v>
      </c>
      <c r="G11" s="5" t="n">
        <f aca="false">Sweden!AY$17</f>
        <v>5320.29574514298</v>
      </c>
      <c r="H11" s="5" t="n">
        <f aca="false">Sweden!AZ$17</f>
        <v>5155.29969956818</v>
      </c>
      <c r="I11" s="5" t="n">
        <f aca="false">Sweden!BA$17</f>
        <v>5171.12282699428</v>
      </c>
      <c r="J11" s="5" t="n">
        <f aca="false">Sweden!BB$17</f>
        <v>5120.27197707615</v>
      </c>
      <c r="K11" s="5" t="n">
        <f aca="false">Sweden!BC$17</f>
        <v>5122.96698702329</v>
      </c>
      <c r="L11" s="5" t="n">
        <f aca="false">Sweden!BD$17</f>
        <v>5126.14025372997</v>
      </c>
      <c r="M11" s="5" t="n">
        <f aca="false">Sweden!BE$17</f>
        <v>5100.4011557774</v>
      </c>
      <c r="N11" s="5" t="n">
        <f aca="false">Sweden!BF$17</f>
        <v>5094.18273719052</v>
      </c>
      <c r="O11" s="5"/>
      <c r="P11" s="5"/>
      <c r="Q11" s="5" t="n">
        <f aca="false">Sweden!BJ$17</f>
        <v>4883.23590715023</v>
      </c>
      <c r="R11" s="5" t="n">
        <f aca="false">Sweden!BK$17</f>
        <v>4721.00240742548</v>
      </c>
    </row>
    <row r="12" customFormat="false" ht="14.25" hidden="false" customHeight="false" outlineLevel="0" collapsed="false">
      <c r="A12" s="0" t="s">
        <v>11</v>
      </c>
      <c r="B12" s="0" t="s">
        <v>13</v>
      </c>
      <c r="C12" s="4" t="s">
        <v>8</v>
      </c>
      <c r="D12" s="0" t="s">
        <v>7</v>
      </c>
      <c r="E12" s="5" t="n">
        <f aca="false">Sweden!AW$18</f>
        <v>4367.53950693318</v>
      </c>
      <c r="F12" s="5" t="n">
        <f aca="false">Sweden!AX$18</f>
        <v>4475.22344655104</v>
      </c>
      <c r="G12" s="5" t="n">
        <f aca="false">Sweden!AY$18</f>
        <v>4342.61233370995</v>
      </c>
      <c r="H12" s="5" t="n">
        <f aca="false">Sweden!AZ$18</f>
        <v>4177.61628813515</v>
      </c>
      <c r="I12" s="5" t="n">
        <f aca="false">Sweden!BA$18</f>
        <v>4193.43941556126</v>
      </c>
      <c r="J12" s="5" t="n">
        <f aca="false">Sweden!BB$18</f>
        <v>4142.58856564312</v>
      </c>
      <c r="K12" s="5" t="n">
        <f aca="false">Sweden!BC$18</f>
        <v>4145.28357559026</v>
      </c>
      <c r="L12" s="5" t="n">
        <f aca="false">Sweden!BD$18</f>
        <v>4148.45684229694</v>
      </c>
      <c r="M12" s="5" t="n">
        <f aca="false">Sweden!BE$18</f>
        <v>4122.71774434437</v>
      </c>
      <c r="N12" s="5" t="n">
        <f aca="false">Sweden!BF$18</f>
        <v>4116.49932575749</v>
      </c>
      <c r="O12" s="5"/>
      <c r="P12" s="5"/>
      <c r="Q12" s="5" t="n">
        <f aca="false">Sweden!BJ$18</f>
        <v>3905.5524957172</v>
      </c>
      <c r="R12" s="5" t="n">
        <f aca="false">Sweden!BK$18</f>
        <v>3743.31899599245</v>
      </c>
    </row>
    <row r="13" customFormat="false" ht="14.25" hidden="false" customHeight="false" outlineLevel="0" collapsed="false">
      <c r="A13" s="0" t="s">
        <v>11</v>
      </c>
      <c r="B13" s="0" t="s">
        <v>13</v>
      </c>
      <c r="C13" s="4" t="s">
        <v>9</v>
      </c>
      <c r="D13" s="0" t="s">
        <v>7</v>
      </c>
      <c r="E13" s="5" t="n">
        <f aca="false">Sweden!AW$19</f>
        <v>977.683411433027</v>
      </c>
      <c r="F13" s="5" t="n">
        <f aca="false">Sweden!AX$19</f>
        <v>977.683411433027</v>
      </c>
      <c r="G13" s="5" t="n">
        <f aca="false">Sweden!AY$19</f>
        <v>977.683411433027</v>
      </c>
      <c r="H13" s="5" t="n">
        <f aca="false">Sweden!AZ$19</f>
        <v>977.683411433027</v>
      </c>
      <c r="I13" s="5" t="n">
        <f aca="false">Sweden!BA$19</f>
        <v>977.683411433027</v>
      </c>
      <c r="J13" s="5" t="n">
        <f aca="false">Sweden!BB$19</f>
        <v>977.683411433027</v>
      </c>
      <c r="K13" s="5" t="n">
        <f aca="false">Sweden!BC$19</f>
        <v>977.683411433027</v>
      </c>
      <c r="L13" s="5" t="n">
        <f aca="false">Sweden!BD$19</f>
        <v>977.683411433027</v>
      </c>
      <c r="M13" s="5" t="n">
        <f aca="false">Sweden!BE$19</f>
        <v>977.683411433027</v>
      </c>
      <c r="N13" s="5" t="n">
        <f aca="false">Sweden!BF$19</f>
        <v>977.683411433027</v>
      </c>
      <c r="O13" s="5"/>
      <c r="P13" s="5"/>
      <c r="Q13" s="5" t="n">
        <f aca="false">Sweden!BJ$19</f>
        <v>977.683411433027</v>
      </c>
      <c r="R13" s="5" t="n">
        <f aca="false">Sweden!BK$19</f>
        <v>977.683411433027</v>
      </c>
    </row>
    <row r="14" customFormat="false" ht="14.25" hidden="false" customHeight="false" outlineLevel="0" collapsed="false">
      <c r="A14" s="0" t="s">
        <v>11</v>
      </c>
      <c r="B14" s="0" t="s">
        <v>14</v>
      </c>
      <c r="C14" s="4" t="s">
        <v>6</v>
      </c>
      <c r="D14" s="0" t="s">
        <v>7</v>
      </c>
      <c r="E14" s="5" t="n">
        <f aca="false">Sweden!AW$21</f>
        <v>37370.5530602978</v>
      </c>
      <c r="F14" s="5" t="n">
        <f aca="false">Sweden!AX$21</f>
        <v>38448.087130481</v>
      </c>
      <c r="G14" s="5" t="n">
        <f aca="false">Sweden!AY$21</f>
        <v>37877.5749420386</v>
      </c>
      <c r="H14" s="5" t="n">
        <f aca="false">Sweden!AZ$21</f>
        <v>37007.3933659549</v>
      </c>
      <c r="I14" s="5" t="n">
        <f aca="false">Sweden!BA$21</f>
        <v>37411.391541082</v>
      </c>
      <c r="J14" s="5" t="n">
        <f aca="false">Sweden!BB$21</f>
        <v>37284.942189816</v>
      </c>
      <c r="K14" s="5" t="n">
        <f aca="false">Sweden!BC$21</f>
        <v>37557.4366620336</v>
      </c>
      <c r="L14" s="5" t="n">
        <f aca="false">Sweden!BD$21</f>
        <v>37817.1530030955</v>
      </c>
      <c r="M14" s="5" t="n">
        <f aca="false">Sweden!BE$21</f>
        <v>37916.2111467596</v>
      </c>
      <c r="N14" s="5" t="n">
        <f aca="false">Sweden!BF$21</f>
        <v>38222.2851720173</v>
      </c>
      <c r="O14" s="5"/>
      <c r="P14" s="5"/>
      <c r="Q14" s="5" t="n">
        <f aca="false">Sweden!BJ$21</f>
        <v>38010.3191262186</v>
      </c>
      <c r="R14" s="5" t="n">
        <f aca="false">Sweden!BK$21</f>
        <v>37819.9019929059</v>
      </c>
    </row>
    <row r="15" customFormat="false" ht="14.25" hidden="false" customHeight="false" outlineLevel="0" collapsed="false">
      <c r="A15" s="0" t="s">
        <v>11</v>
      </c>
      <c r="B15" s="0" t="s">
        <v>14</v>
      </c>
      <c r="C15" s="4" t="s">
        <v>8</v>
      </c>
      <c r="D15" s="0" t="s">
        <v>7</v>
      </c>
      <c r="E15" s="5" t="n">
        <f aca="false">Sweden!AW$22</f>
        <v>29760.423388175</v>
      </c>
      <c r="F15" s="5" t="n">
        <f aca="false">Sweden!AX$22</f>
        <v>30837.9574583582</v>
      </c>
      <c r="G15" s="5" t="n">
        <f aca="false">Sweden!AY$22</f>
        <v>30267.4452699158</v>
      </c>
      <c r="H15" s="5" t="n">
        <f aca="false">Sweden!AZ$22</f>
        <v>29397.2636938321</v>
      </c>
      <c r="I15" s="5" t="n">
        <f aca="false">Sweden!BA$22</f>
        <v>29801.2618689592</v>
      </c>
      <c r="J15" s="5" t="n">
        <f aca="false">Sweden!BB$22</f>
        <v>29674.8125176932</v>
      </c>
      <c r="K15" s="5" t="n">
        <f aca="false">Sweden!BC$22</f>
        <v>29947.3069899108</v>
      </c>
      <c r="L15" s="5" t="n">
        <f aca="false">Sweden!BD$22</f>
        <v>30207.0233309727</v>
      </c>
      <c r="M15" s="5" t="n">
        <f aca="false">Sweden!BE$22</f>
        <v>30306.0814746368</v>
      </c>
      <c r="N15" s="5" t="n">
        <f aca="false">Sweden!BF$22</f>
        <v>30612.1554998944</v>
      </c>
      <c r="O15" s="5"/>
      <c r="P15" s="5"/>
      <c r="Q15" s="5" t="n">
        <f aca="false">Sweden!BJ$22</f>
        <v>30400.1894540958</v>
      </c>
      <c r="R15" s="5" t="n">
        <f aca="false">Sweden!BK$22</f>
        <v>30209.7723207831</v>
      </c>
    </row>
    <row r="16" customFormat="false" ht="14.25" hidden="false" customHeight="false" outlineLevel="0" collapsed="false">
      <c r="A16" s="0" t="s">
        <v>11</v>
      </c>
      <c r="B16" s="0" t="s">
        <v>14</v>
      </c>
      <c r="C16" s="4" t="s">
        <v>9</v>
      </c>
      <c r="D16" s="0" t="s">
        <v>7</v>
      </c>
      <c r="E16" s="5" t="n">
        <f aca="false">Sweden!AW$23</f>
        <v>7610.1296721228</v>
      </c>
      <c r="F16" s="5" t="n">
        <f aca="false">Sweden!AX$23</f>
        <v>7610.1296721228</v>
      </c>
      <c r="G16" s="5" t="n">
        <f aca="false">Sweden!AY$23</f>
        <v>7610.1296721228</v>
      </c>
      <c r="H16" s="5" t="n">
        <f aca="false">Sweden!AZ$23</f>
        <v>7610.1296721228</v>
      </c>
      <c r="I16" s="5" t="n">
        <f aca="false">Sweden!BA$23</f>
        <v>7610.1296721228</v>
      </c>
      <c r="J16" s="5" t="n">
        <f aca="false">Sweden!BB$23</f>
        <v>7610.1296721228</v>
      </c>
      <c r="K16" s="5" t="n">
        <f aca="false">Sweden!BC$23</f>
        <v>7610.1296721228</v>
      </c>
      <c r="L16" s="5" t="n">
        <f aca="false">Sweden!BD$23</f>
        <v>7610.1296721228</v>
      </c>
      <c r="M16" s="5" t="n">
        <f aca="false">Sweden!BE$23</f>
        <v>7610.1296721228</v>
      </c>
      <c r="N16" s="5" t="n">
        <f aca="false">Sweden!BF$23</f>
        <v>7610.1296721228</v>
      </c>
      <c r="O16" s="5"/>
      <c r="P16" s="5"/>
      <c r="Q16" s="5" t="n">
        <f aca="false">Sweden!BJ$23</f>
        <v>7610.1296721228</v>
      </c>
      <c r="R16" s="5" t="n">
        <f aca="false">Sweden!BK$23</f>
        <v>7610.1296721228</v>
      </c>
    </row>
    <row r="17" customFormat="false" ht="14.25" hidden="false" customHeight="false" outlineLevel="0" collapsed="false">
      <c r="A17" s="0" t="s">
        <v>11</v>
      </c>
      <c r="B17" s="0" t="s">
        <v>15</v>
      </c>
      <c r="C17" s="4" t="s">
        <v>6</v>
      </c>
      <c r="D17" s="0" t="s">
        <v>7</v>
      </c>
      <c r="E17" s="5" t="n">
        <f aca="false">Sweden!AW$25</f>
        <v>11013.6379954626</v>
      </c>
      <c r="F17" s="5" t="n">
        <f aca="false">Sweden!AX$25</f>
        <v>11326.0883592855</v>
      </c>
      <c r="G17" s="5" t="n">
        <f aca="false">Sweden!AY$25</f>
        <v>11133.5706961636</v>
      </c>
      <c r="H17" s="5" t="n">
        <f aca="false">Sweden!AZ$25</f>
        <v>10853.6444730988</v>
      </c>
      <c r="I17" s="5" t="n">
        <f aca="false">Sweden!BA$25</f>
        <v>10942.841724837</v>
      </c>
      <c r="J17" s="5" t="n">
        <f aca="false">Sweden!BB$25</f>
        <v>10905.7118973778</v>
      </c>
      <c r="K17" s="5" t="n">
        <f aca="false">Sweden!BC$25</f>
        <v>10989.957242711</v>
      </c>
      <c r="L17" s="5" t="n">
        <f aca="false">Sweden!BD$25</f>
        <v>11075.7950345698</v>
      </c>
      <c r="M17" s="5" t="n">
        <f aca="false">Sweden!BE$25</f>
        <v>11114.8941403713</v>
      </c>
      <c r="N17" s="5" t="n">
        <f aca="false">Sweden!BF$25</f>
        <v>11205.733482148</v>
      </c>
      <c r="O17" s="5"/>
      <c r="P17" s="5"/>
      <c r="Q17" s="5" t="n">
        <f aca="false">Sweden!BJ$25</f>
        <v>11175.9364822173</v>
      </c>
      <c r="R17" s="5" t="n">
        <f aca="false">Sweden!BK$25</f>
        <v>11120.2718151916</v>
      </c>
    </row>
    <row r="18" customFormat="false" ht="14.25" hidden="false" customHeight="false" outlineLevel="0" collapsed="false">
      <c r="A18" s="0" t="s">
        <v>11</v>
      </c>
      <c r="B18" s="0" t="s">
        <v>15</v>
      </c>
      <c r="C18" s="4" t="s">
        <v>8</v>
      </c>
      <c r="D18" s="0" t="s">
        <v>7</v>
      </c>
      <c r="E18" s="5" t="n">
        <f aca="false">Sweden!AW$26</f>
        <v>8776.07914849103</v>
      </c>
      <c r="F18" s="5" t="n">
        <f aca="false">Sweden!AX$26</f>
        <v>9088.52951231395</v>
      </c>
      <c r="G18" s="5" t="n">
        <f aca="false">Sweden!AY$26</f>
        <v>8896.01184919204</v>
      </c>
      <c r="H18" s="5" t="n">
        <f aca="false">Sweden!AZ$26</f>
        <v>8616.08562612722</v>
      </c>
      <c r="I18" s="5" t="n">
        <f aca="false">Sweden!BA$26</f>
        <v>8705.28287786546</v>
      </c>
      <c r="J18" s="5" t="n">
        <f aca="false">Sweden!BB$26</f>
        <v>8668.15305040629</v>
      </c>
      <c r="K18" s="5" t="n">
        <f aca="false">Sweden!BC$26</f>
        <v>8752.39839573943</v>
      </c>
      <c r="L18" s="5" t="n">
        <f aca="false">Sweden!BD$26</f>
        <v>8838.23618759829</v>
      </c>
      <c r="M18" s="5" t="n">
        <f aca="false">Sweden!BE$26</f>
        <v>8877.3352933998</v>
      </c>
      <c r="N18" s="5" t="n">
        <f aca="false">Sweden!BF$26</f>
        <v>8968.17463517643</v>
      </c>
      <c r="O18" s="5"/>
      <c r="P18" s="5"/>
      <c r="Q18" s="5" t="n">
        <f aca="false">Sweden!BJ$26</f>
        <v>8938.37763524581</v>
      </c>
      <c r="R18" s="5" t="n">
        <f aca="false">Sweden!BK$26</f>
        <v>8882.71296822003</v>
      </c>
    </row>
    <row r="19" customFormat="false" ht="14.25" hidden="false" customHeight="false" outlineLevel="0" collapsed="false">
      <c r="A19" s="0" t="s">
        <v>11</v>
      </c>
      <c r="B19" s="0" t="s">
        <v>15</v>
      </c>
      <c r="C19" s="4" t="s">
        <v>9</v>
      </c>
      <c r="D19" s="0" t="s">
        <v>7</v>
      </c>
      <c r="E19" s="5" t="n">
        <f aca="false">Sweden!AW$27</f>
        <v>2237.55884697154</v>
      </c>
      <c r="F19" s="5" t="n">
        <f aca="false">Sweden!AX$27</f>
        <v>2237.55884697154</v>
      </c>
      <c r="G19" s="5" t="n">
        <f aca="false">Sweden!AY$27</f>
        <v>2237.55884697154</v>
      </c>
      <c r="H19" s="5" t="n">
        <f aca="false">Sweden!AZ$27</f>
        <v>2237.55884697154</v>
      </c>
      <c r="I19" s="5" t="n">
        <f aca="false">Sweden!BA$27</f>
        <v>2237.55884697154</v>
      </c>
      <c r="J19" s="5" t="n">
        <f aca="false">Sweden!BB$27</f>
        <v>2237.55884697154</v>
      </c>
      <c r="K19" s="5" t="n">
        <f aca="false">Sweden!BC$27</f>
        <v>2237.55884697154</v>
      </c>
      <c r="L19" s="5" t="n">
        <f aca="false">Sweden!BD$27</f>
        <v>2237.55884697154</v>
      </c>
      <c r="M19" s="5" t="n">
        <f aca="false">Sweden!BE$27</f>
        <v>2237.55884697154</v>
      </c>
      <c r="N19" s="5" t="n">
        <f aca="false">Sweden!BF$27</f>
        <v>2237.55884697154</v>
      </c>
      <c r="O19" s="5"/>
      <c r="P19" s="5"/>
      <c r="Q19" s="5" t="n">
        <f aca="false">Sweden!BJ$27</f>
        <v>2237.55884697154</v>
      </c>
      <c r="R19" s="5" t="n">
        <f aca="false">Sweden!BK$27</f>
        <v>2237.55884697154</v>
      </c>
    </row>
    <row r="20" customFormat="false" ht="14.25" hidden="false" customHeight="false" outlineLevel="0" collapsed="false">
      <c r="A20" s="0" t="s">
        <v>16</v>
      </c>
      <c r="B20" s="0" t="s">
        <v>17</v>
      </c>
      <c r="C20" s="7" t="s">
        <v>6</v>
      </c>
      <c r="D20" s="4" t="s">
        <v>7</v>
      </c>
      <c r="E20" s="5" t="n">
        <f aca="false">Norway!AW$13</f>
        <v>5379.93221814172</v>
      </c>
      <c r="F20" s="5" t="n">
        <f aca="false">Norway!AX$13</f>
        <v>5422.42743041563</v>
      </c>
      <c r="G20" s="5" t="n">
        <f aca="false">Norway!AY$13</f>
        <v>5828.74732746435</v>
      </c>
      <c r="H20" s="5" t="n">
        <f aca="false">Norway!AZ$13</f>
        <v>5331.13838384826</v>
      </c>
      <c r="I20" s="5" t="n">
        <f aca="false">Norway!BA$13</f>
        <v>5594.71422195317</v>
      </c>
      <c r="J20" s="5" t="n">
        <f aca="false">Norway!BB$13</f>
        <v>5608.07169659522</v>
      </c>
      <c r="K20" s="5" t="n">
        <f aca="false">Norway!BC$13</f>
        <v>5472.05446691687</v>
      </c>
      <c r="L20" s="5" t="n">
        <f aca="false">Norway!BD$13</f>
        <v>5590.67126585987</v>
      </c>
      <c r="M20" s="5" t="n">
        <f aca="false">Norway!BE$13</f>
        <v>5435.7279505112</v>
      </c>
      <c r="N20" s="5" t="n">
        <f aca="false">Norway!BF$13</f>
        <v>5539.84343857831</v>
      </c>
      <c r="O20" s="5"/>
      <c r="P20" s="6"/>
      <c r="Q20" s="5" t="n">
        <f aca="false">Norway!BJ$13</f>
        <v>5568.40186451905</v>
      </c>
      <c r="R20" s="5" t="n">
        <f aca="false">Norway!BK$13</f>
        <v>6440.73570726931</v>
      </c>
    </row>
    <row r="21" customFormat="false" ht="14.25" hidden="false" customHeight="false" outlineLevel="0" collapsed="false">
      <c r="A21" s="0" t="s">
        <v>16</v>
      </c>
      <c r="B21" s="0" t="s">
        <v>17</v>
      </c>
      <c r="C21" s="7" t="s">
        <v>8</v>
      </c>
      <c r="D21" s="4" t="s">
        <v>7</v>
      </c>
      <c r="E21" s="5" t="n">
        <f aca="false">Norway!AW$14</f>
        <v>4397.89307067376</v>
      </c>
      <c r="F21" s="5" t="n">
        <f aca="false">Norway!AX$14</f>
        <v>4433.4211877973</v>
      </c>
      <c r="G21" s="5" t="n">
        <f aca="false">Norway!AY$14</f>
        <v>4837.19488896939</v>
      </c>
      <c r="H21" s="5" t="n">
        <f aca="false">Norway!AZ$14</f>
        <v>4330.19364358093</v>
      </c>
      <c r="I21" s="5" t="n">
        <f aca="false">Norway!BA$14</f>
        <v>4590.20122374091</v>
      </c>
      <c r="J21" s="5" t="n">
        <f aca="false">Norway!BB$14</f>
        <v>4600.12295309831</v>
      </c>
      <c r="K21" s="5" t="n">
        <f aca="false">Norway!BC$14</f>
        <v>4452.83735804466</v>
      </c>
      <c r="L21" s="5" t="n">
        <f aca="false">Norway!BD$14</f>
        <v>4573.40953161363</v>
      </c>
      <c r="M21" s="5" t="n">
        <f aca="false">Norway!BE$14</f>
        <v>4414.06683354165</v>
      </c>
      <c r="N21" s="5" t="n">
        <f aca="false">Norway!BF$14</f>
        <v>4514.57349356004</v>
      </c>
      <c r="O21" s="5"/>
      <c r="P21" s="6"/>
      <c r="Q21" s="5" t="n">
        <f aca="false">Norway!BJ$14</f>
        <v>4511.75189797264</v>
      </c>
      <c r="R21" s="5" t="n">
        <f aca="false">Norway!BK$14</f>
        <v>5384.08574072289</v>
      </c>
    </row>
    <row r="22" customFormat="false" ht="14.25" hidden="false" customHeight="false" outlineLevel="0" collapsed="false">
      <c r="A22" s="0" t="s">
        <v>16</v>
      </c>
      <c r="B22" s="0" t="s">
        <v>17</v>
      </c>
      <c r="C22" s="7" t="s">
        <v>9</v>
      </c>
      <c r="D22" s="0" t="s">
        <v>7</v>
      </c>
      <c r="E22" s="5" t="n">
        <f aca="false">Norway!AW$15</f>
        <v>1056.64996654642</v>
      </c>
      <c r="F22" s="5" t="n">
        <f aca="false">Norway!AX$15</f>
        <v>1056.64996654642</v>
      </c>
      <c r="G22" s="5" t="n">
        <f aca="false">Norway!AY$15</f>
        <v>1056.64996654642</v>
      </c>
      <c r="H22" s="5" t="n">
        <f aca="false">Norway!AZ$15</f>
        <v>1056.64996654642</v>
      </c>
      <c r="I22" s="5" t="n">
        <f aca="false">Norway!BA$15</f>
        <v>1056.64996654642</v>
      </c>
      <c r="J22" s="5" t="n">
        <f aca="false">Norway!BB$15</f>
        <v>1056.64996654642</v>
      </c>
      <c r="K22" s="5" t="n">
        <f aca="false">Norway!BC$15</f>
        <v>1056.64996654642</v>
      </c>
      <c r="L22" s="5" t="n">
        <f aca="false">Norway!BD$15</f>
        <v>1056.64996654642</v>
      </c>
      <c r="M22" s="5" t="n">
        <f aca="false">Norway!BE$15</f>
        <v>1056.64996654642</v>
      </c>
      <c r="N22" s="5" t="n">
        <f aca="false">Norway!BF$15</f>
        <v>1056.64996654642</v>
      </c>
      <c r="O22" s="5"/>
      <c r="P22" s="6"/>
      <c r="Q22" s="5" t="n">
        <f aca="false">Norway!BJ$15</f>
        <v>1056.64996654642</v>
      </c>
      <c r="R22" s="5" t="n">
        <f aca="false">Norway!BK$15</f>
        <v>1056.64996654642</v>
      </c>
    </row>
    <row r="23" customFormat="false" ht="14.25" hidden="false" customHeight="false" outlineLevel="0" collapsed="false">
      <c r="A23" s="0" t="s">
        <v>16</v>
      </c>
      <c r="B23" s="0" t="s">
        <v>18</v>
      </c>
      <c r="C23" s="7" t="s">
        <v>6</v>
      </c>
      <c r="D23" s="4" t="s">
        <v>7</v>
      </c>
      <c r="E23" s="5" t="n">
        <f aca="false">Norway!AW$17</f>
        <v>783.739708223067</v>
      </c>
      <c r="F23" s="5" t="n">
        <f aca="false">Norway!AX$17</f>
        <v>787.744345898257</v>
      </c>
      <c r="G23" s="5" t="n">
        <f aca="false">Norway!AY$17</f>
        <v>844.623089893517</v>
      </c>
      <c r="H23" s="5" t="n">
        <f aca="false">Norway!AZ$17</f>
        <v>772.387231992329</v>
      </c>
      <c r="I23" s="5" t="n">
        <f aca="false">Norway!BA$17</f>
        <v>808.611880004371</v>
      </c>
      <c r="J23" s="5" t="n">
        <f aca="false">Norway!BB$17</f>
        <v>809.375907751479</v>
      </c>
      <c r="K23" s="5" t="n">
        <f aca="false">Norway!BC$17</f>
        <v>788.277978772386</v>
      </c>
      <c r="L23" s="5" t="n">
        <f aca="false">Norway!BD$17</f>
        <v>805.10328799661</v>
      </c>
      <c r="M23" s="5" t="n">
        <f aca="false">Norway!BE$17</f>
        <v>782.11964954126</v>
      </c>
      <c r="N23" s="5" t="n">
        <f aca="false">Norway!BF$17</f>
        <v>796.247536145111</v>
      </c>
      <c r="O23" s="5"/>
      <c r="P23" s="6"/>
      <c r="Q23" s="5" t="n">
        <f aca="false">Norway!BJ$17</f>
        <v>791.322183793085</v>
      </c>
      <c r="R23" s="5" t="n">
        <f aca="false">Norway!BK$17</f>
        <v>912.16713877611</v>
      </c>
    </row>
    <row r="24" customFormat="false" ht="14.25" hidden="false" customHeight="false" outlineLevel="0" collapsed="false">
      <c r="A24" s="0" t="s">
        <v>16</v>
      </c>
      <c r="B24" s="0" t="s">
        <v>18</v>
      </c>
      <c r="C24" s="7" t="s">
        <v>8</v>
      </c>
      <c r="D24" s="4" t="s">
        <v>7</v>
      </c>
      <c r="E24" s="5" t="n">
        <f aca="false">Norway!AW$18</f>
        <v>633.579827636822</v>
      </c>
      <c r="F24" s="5" t="n">
        <f aca="false">Norway!AX$18</f>
        <v>637.584465312012</v>
      </c>
      <c r="G24" s="5" t="n">
        <f aca="false">Norway!AY$18</f>
        <v>694.463209307273</v>
      </c>
      <c r="H24" s="5" t="n">
        <f aca="false">Norway!AZ$18</f>
        <v>622.227351406084</v>
      </c>
      <c r="I24" s="5" t="n">
        <f aca="false">Norway!BA$18</f>
        <v>658.451999418126</v>
      </c>
      <c r="J24" s="5" t="n">
        <f aca="false">Norway!BB$18</f>
        <v>659.216027165234</v>
      </c>
      <c r="K24" s="5" t="n">
        <f aca="false">Norway!BC$18</f>
        <v>638.118098186141</v>
      </c>
      <c r="L24" s="5" t="n">
        <f aca="false">Norway!BD$18</f>
        <v>654.943407410365</v>
      </c>
      <c r="M24" s="5" t="n">
        <f aca="false">Norway!BE$18</f>
        <v>631.959768955016</v>
      </c>
      <c r="N24" s="5" t="n">
        <f aca="false">Norway!BF$18</f>
        <v>646.087655558867</v>
      </c>
      <c r="O24" s="5"/>
      <c r="P24" s="6"/>
      <c r="Q24" s="5" t="n">
        <f aca="false">Norway!BJ$18</f>
        <v>641.162303206841</v>
      </c>
      <c r="R24" s="5" t="n">
        <f aca="false">Norway!BK$18</f>
        <v>762.007258189866</v>
      </c>
    </row>
    <row r="25" customFormat="false" ht="14.25" hidden="false" customHeight="false" outlineLevel="0" collapsed="false">
      <c r="A25" s="0" t="s">
        <v>16</v>
      </c>
      <c r="B25" s="0" t="s">
        <v>18</v>
      </c>
      <c r="C25" s="7" t="s">
        <v>9</v>
      </c>
      <c r="D25" s="8" t="s">
        <v>7</v>
      </c>
      <c r="E25" s="5" t="n">
        <f aca="false">Norway!AW$19</f>
        <v>150.159880586245</v>
      </c>
      <c r="F25" s="5" t="n">
        <f aca="false">Norway!AX$19</f>
        <v>150.159880586245</v>
      </c>
      <c r="G25" s="5" t="n">
        <f aca="false">Norway!AY$19</f>
        <v>150.159880586245</v>
      </c>
      <c r="H25" s="5" t="n">
        <f aca="false">Norway!AZ$19</f>
        <v>150.159880586245</v>
      </c>
      <c r="I25" s="5" t="n">
        <f aca="false">Norway!BA$19</f>
        <v>150.159880586245</v>
      </c>
      <c r="J25" s="5" t="n">
        <f aca="false">Norway!BB$19</f>
        <v>150.159880586245</v>
      </c>
      <c r="K25" s="5" t="n">
        <f aca="false">Norway!BC$19</f>
        <v>150.159880586245</v>
      </c>
      <c r="L25" s="5" t="n">
        <f aca="false">Norway!BD$19</f>
        <v>150.159880586245</v>
      </c>
      <c r="M25" s="5" t="n">
        <f aca="false">Norway!BE$19</f>
        <v>150.159880586245</v>
      </c>
      <c r="N25" s="5" t="n">
        <f aca="false">Norway!BF$19</f>
        <v>150.159880586245</v>
      </c>
      <c r="O25" s="5"/>
      <c r="P25" s="6"/>
      <c r="Q25" s="5" t="n">
        <f aca="false">Norway!BJ$19</f>
        <v>150.159880586245</v>
      </c>
      <c r="R25" s="5" t="n">
        <f aca="false">Norway!BK$19</f>
        <v>150.159880586245</v>
      </c>
    </row>
    <row r="26" customFormat="false" ht="14.25" hidden="false" customHeight="false" outlineLevel="0" collapsed="false">
      <c r="A26" s="0" t="s">
        <v>16</v>
      </c>
      <c r="B26" s="0" t="s">
        <v>19</v>
      </c>
      <c r="C26" s="7" t="s">
        <v>6</v>
      </c>
      <c r="D26" s="4" t="s">
        <v>7</v>
      </c>
      <c r="E26" s="5" t="n">
        <f aca="false">Norway!AW$21</f>
        <v>863.829401131798</v>
      </c>
      <c r="F26" s="5" t="n">
        <f aca="false">Norway!AX$21</f>
        <v>863.103118014126</v>
      </c>
      <c r="G26" s="5" t="n">
        <f aca="false">Norway!AY$21</f>
        <v>920.116748031654</v>
      </c>
      <c r="H26" s="5" t="n">
        <f aca="false">Norway!AZ$21</f>
        <v>836.7534071441</v>
      </c>
      <c r="I26" s="5" t="n">
        <f aca="false">Norway!BA$21</f>
        <v>873.487185428138</v>
      </c>
      <c r="J26" s="5" t="n">
        <f aca="false">Norway!BB$21</f>
        <v>869.627062005793</v>
      </c>
      <c r="K26" s="5" t="n">
        <f aca="false">Norway!BC$21</f>
        <v>842.404147732679</v>
      </c>
      <c r="L26" s="5" t="n">
        <f aca="false">Norway!BD$21</f>
        <v>857.857936935684</v>
      </c>
      <c r="M26" s="5" t="n">
        <f aca="false">Norway!BE$21</f>
        <v>830.491612350171</v>
      </c>
      <c r="N26" s="5" t="n">
        <f aca="false">Norway!BF$21</f>
        <v>841.738587628204</v>
      </c>
      <c r="O26" s="5"/>
      <c r="P26" s="6"/>
      <c r="Q26" s="5" t="n">
        <f aca="false">Norway!BJ$21</f>
        <v>814.470238526791</v>
      </c>
      <c r="R26" s="5" t="n">
        <f aca="false">Norway!BK$21</f>
        <v>923.955386907297</v>
      </c>
    </row>
    <row r="27" customFormat="false" ht="14.25" hidden="false" customHeight="false" outlineLevel="0" collapsed="false">
      <c r="A27" s="0" t="s">
        <v>16</v>
      </c>
      <c r="B27" s="0" t="s">
        <v>19</v>
      </c>
      <c r="C27" s="7" t="s">
        <v>8</v>
      </c>
      <c r="D27" s="4" t="s">
        <v>7</v>
      </c>
      <c r="E27" s="5" t="n">
        <f aca="false">Norway!AW$22</f>
        <v>709.276987130206</v>
      </c>
      <c r="F27" s="5" t="n">
        <f aca="false">Norway!AX$22</f>
        <v>708.550704012533</v>
      </c>
      <c r="G27" s="5" t="n">
        <f aca="false">Norway!AY$22</f>
        <v>765.564334030062</v>
      </c>
      <c r="H27" s="5" t="n">
        <f aca="false">Norway!AZ$22</f>
        <v>682.200993142508</v>
      </c>
      <c r="I27" s="5" t="n">
        <f aca="false">Norway!BA$22</f>
        <v>718.934771426546</v>
      </c>
      <c r="J27" s="5" t="n">
        <f aca="false">Norway!BB$22</f>
        <v>715.074648004201</v>
      </c>
      <c r="K27" s="5" t="n">
        <f aca="false">Norway!BC$22</f>
        <v>687.851733731087</v>
      </c>
      <c r="L27" s="5" t="n">
        <f aca="false">Norway!BD$22</f>
        <v>703.305522934091</v>
      </c>
      <c r="M27" s="5" t="n">
        <f aca="false">Norway!BE$22</f>
        <v>675.939198348579</v>
      </c>
      <c r="N27" s="5" t="n">
        <f aca="false">Norway!BF$22</f>
        <v>687.186173626612</v>
      </c>
      <c r="O27" s="5"/>
      <c r="P27" s="6"/>
      <c r="Q27" s="5" t="n">
        <f aca="false">Norway!BJ$22</f>
        <v>659.917824525199</v>
      </c>
      <c r="R27" s="5" t="n">
        <f aca="false">Norway!BK$22</f>
        <v>769.402972905704</v>
      </c>
    </row>
    <row r="28" customFormat="false" ht="14.25" hidden="false" customHeight="false" outlineLevel="0" collapsed="false">
      <c r="A28" s="0" t="s">
        <v>16</v>
      </c>
      <c r="B28" s="0" t="s">
        <v>19</v>
      </c>
      <c r="C28" s="7" t="s">
        <v>9</v>
      </c>
      <c r="D28" s="8" t="s">
        <v>7</v>
      </c>
      <c r="E28" s="5" t="n">
        <f aca="false">Norway!AW$23</f>
        <v>154.552414001592</v>
      </c>
      <c r="F28" s="5" t="n">
        <f aca="false">Norway!AX$23</f>
        <v>154.552414001592</v>
      </c>
      <c r="G28" s="5" t="n">
        <f aca="false">Norway!AY$23</f>
        <v>154.552414001592</v>
      </c>
      <c r="H28" s="5" t="n">
        <f aca="false">Norway!AZ$23</f>
        <v>154.552414001592</v>
      </c>
      <c r="I28" s="5" t="n">
        <f aca="false">Norway!BA$23</f>
        <v>154.552414001592</v>
      </c>
      <c r="J28" s="5" t="n">
        <f aca="false">Norway!BB$23</f>
        <v>154.552414001592</v>
      </c>
      <c r="K28" s="5" t="n">
        <f aca="false">Norway!BC$23</f>
        <v>154.552414001592</v>
      </c>
      <c r="L28" s="5" t="n">
        <f aca="false">Norway!BD$23</f>
        <v>154.552414001592</v>
      </c>
      <c r="M28" s="5" t="n">
        <f aca="false">Norway!BE$23</f>
        <v>154.552414001592</v>
      </c>
      <c r="N28" s="5" t="n">
        <f aca="false">Norway!BF$23</f>
        <v>154.552414001592</v>
      </c>
      <c r="O28" s="5"/>
      <c r="P28" s="6"/>
      <c r="Q28" s="5" t="n">
        <f aca="false">Norway!BJ$23</f>
        <v>154.552414001592</v>
      </c>
      <c r="R28" s="5" t="n">
        <f aca="false">Norway!BK$23</f>
        <v>154.552414001592</v>
      </c>
    </row>
    <row r="29" customFormat="false" ht="14.25" hidden="false" customHeight="false" outlineLevel="0" collapsed="false">
      <c r="A29" s="0" t="s">
        <v>20</v>
      </c>
      <c r="B29" s="0" t="s">
        <v>21</v>
      </c>
      <c r="C29" s="0" t="s">
        <v>6</v>
      </c>
      <c r="D29" s="0" t="s">
        <v>7</v>
      </c>
      <c r="E29" s="9" t="n">
        <f aca="false">Finland!O11*Finland!$AB10</f>
        <v>26601.6758226354</v>
      </c>
      <c r="F29" s="9" t="n">
        <f aca="false">Finland!P11*Finland!$AB10</f>
        <v>26331.7242511151</v>
      </c>
      <c r="G29" s="9" t="n">
        <f aca="false">Finland!Q11*Finland!$AB10</f>
        <v>26291.9669585585</v>
      </c>
      <c r="H29" s="9" t="n">
        <f aca="false">Finland!R11*Finland!$AB10</f>
        <v>26017.5576331846</v>
      </c>
      <c r="I29" s="9" t="n">
        <f aca="false">Finland!S11*Finland!$AB10</f>
        <v>26403.3674434252</v>
      </c>
      <c r="J29" s="9" t="n">
        <f aca="false">Finland!T11*Finland!$AB10</f>
        <v>26638.6395273451</v>
      </c>
      <c r="K29" s="9" t="n">
        <f aca="false">Finland!U11*Finland!$AB10</f>
        <v>25353.1836715156</v>
      </c>
      <c r="L29" s="9" t="n">
        <f aca="false">Finland!V11*Finland!$AB10</f>
        <v>26572.8545986347</v>
      </c>
      <c r="M29" s="9" t="n">
        <f aca="false">Finland!W11*Finland!$AB10</f>
        <v>25924.3760783785</v>
      </c>
      <c r="N29" s="9" t="n">
        <f aca="false">Finland!X11*Finland!$AB10</f>
        <v>26667.4817409499</v>
      </c>
      <c r="O29" s="9"/>
      <c r="Q29" s="9" t="n">
        <f aca="false">Finland!AB10</f>
        <v>26330.8155385023</v>
      </c>
      <c r="R29" s="9" t="n">
        <f aca="false">Finland!AC10</f>
        <v>26493.7743519501</v>
      </c>
    </row>
    <row r="30" customFormat="false" ht="14.25" hidden="false" customHeight="false" outlineLevel="0" collapsed="false">
      <c r="A30" s="0" t="s">
        <v>20</v>
      </c>
      <c r="B30" s="0" t="s">
        <v>21</v>
      </c>
      <c r="C30" s="0" t="s">
        <v>8</v>
      </c>
      <c r="D30" s="0" t="s">
        <v>7</v>
      </c>
      <c r="E30" s="9" t="n">
        <f aca="false">E29-E31</f>
        <v>20092.2270281412</v>
      </c>
      <c r="F30" s="9" t="n">
        <f aca="false">F29-F31</f>
        <v>19822.2754566209</v>
      </c>
      <c r="G30" s="9" t="n">
        <f aca="false">G29-G31</f>
        <v>19782.5181640643</v>
      </c>
      <c r="H30" s="9" t="n">
        <f aca="false">H29-H31</f>
        <v>19508.1088386903</v>
      </c>
      <c r="I30" s="9" t="n">
        <f aca="false">I29-I31</f>
        <v>19893.9186489309</v>
      </c>
      <c r="J30" s="9" t="n">
        <f aca="false">J29-J31</f>
        <v>20129.1907328508</v>
      </c>
      <c r="K30" s="9" t="n">
        <f aca="false">K29-K31</f>
        <v>18843.7348770213</v>
      </c>
      <c r="L30" s="9" t="n">
        <f aca="false">L29-L31</f>
        <v>20063.4058041405</v>
      </c>
      <c r="M30" s="9" t="n">
        <f aca="false">M29-M31</f>
        <v>19414.9272838843</v>
      </c>
      <c r="N30" s="9" t="n">
        <f aca="false">N29-N31</f>
        <v>20158.0329464557</v>
      </c>
      <c r="O30" s="9"/>
      <c r="Q30" s="9" t="n">
        <f aca="false">Q29-Q31</f>
        <v>19821.3667440081</v>
      </c>
      <c r="R30" s="9" t="n">
        <f aca="false">R29-R31</f>
        <v>19984.3255574559</v>
      </c>
    </row>
    <row r="31" customFormat="false" ht="14.25" hidden="false" customHeight="false" outlineLevel="0" collapsed="false">
      <c r="A31" s="0" t="s">
        <v>20</v>
      </c>
      <c r="B31" s="0" t="s">
        <v>21</v>
      </c>
      <c r="C31" s="0" t="s">
        <v>9</v>
      </c>
      <c r="D31" s="0" t="s">
        <v>7</v>
      </c>
      <c r="E31" s="9" t="n">
        <f aca="false">$Q31</f>
        <v>6509.44879449424</v>
      </c>
      <c r="F31" s="9" t="n">
        <f aca="false">$Q31</f>
        <v>6509.44879449424</v>
      </c>
      <c r="G31" s="9" t="n">
        <f aca="false">$Q31</f>
        <v>6509.44879449424</v>
      </c>
      <c r="H31" s="9" t="n">
        <f aca="false">$Q31</f>
        <v>6509.44879449424</v>
      </c>
      <c r="I31" s="9" t="n">
        <f aca="false">$Q31</f>
        <v>6509.44879449424</v>
      </c>
      <c r="J31" s="9" t="n">
        <f aca="false">$Q31</f>
        <v>6509.44879449424</v>
      </c>
      <c r="K31" s="9" t="n">
        <f aca="false">$Q31</f>
        <v>6509.44879449424</v>
      </c>
      <c r="L31" s="9" t="n">
        <f aca="false">$Q31</f>
        <v>6509.44879449424</v>
      </c>
      <c r="M31" s="9" t="n">
        <f aca="false">$Q31</f>
        <v>6509.44879449424</v>
      </c>
      <c r="N31" s="9" t="n">
        <f aca="false">$Q31</f>
        <v>6509.44879449424</v>
      </c>
      <c r="O31" s="9"/>
      <c r="Q31" s="9" t="n">
        <f aca="false">Finland!AB5</f>
        <v>6509.44879449424</v>
      </c>
      <c r="R31" s="9" t="n">
        <f aca="false">$Q31</f>
        <v>6509.44879449424</v>
      </c>
    </row>
    <row r="32" customFormat="false" ht="14.25" hidden="false" customHeight="false" outlineLevel="0" collapsed="false">
      <c r="A32" s="0" t="s">
        <v>20</v>
      </c>
      <c r="B32" s="0" t="s">
        <v>22</v>
      </c>
      <c r="C32" s="0" t="s">
        <v>6</v>
      </c>
      <c r="D32" s="0" t="s">
        <v>7</v>
      </c>
      <c r="E32" s="9" t="n">
        <f aca="false">Finland!O21*Finland!$AB20</f>
        <v>7040.81442638613</v>
      </c>
      <c r="F32" s="9" t="n">
        <f aca="false">Finland!P21*Finland!$AB20</f>
        <v>6978.19195283122</v>
      </c>
      <c r="G32" s="9" t="n">
        <f aca="false">Finland!Q21*Finland!$AB20</f>
        <v>6914.01574287997</v>
      </c>
      <c r="H32" s="9" t="n">
        <f aca="false">Finland!R21*Finland!$AB20</f>
        <v>7047.66639111687</v>
      </c>
      <c r="I32" s="9" t="n">
        <f aca="false">Finland!S21*Finland!$AB20</f>
        <v>6998.99234872401</v>
      </c>
      <c r="J32" s="9" t="n">
        <f aca="false">Finland!T21*Finland!$AB20</f>
        <v>7083.70688347626</v>
      </c>
      <c r="K32" s="9" t="n">
        <f aca="false">Finland!U21*Finland!$AB20</f>
        <v>6950.96339642641</v>
      </c>
      <c r="L32" s="9" t="n">
        <f aca="false">Finland!V21*Finland!$AB20</f>
        <v>6923.37591170174</v>
      </c>
      <c r="M32" s="9" t="n">
        <f aca="false">Finland!W21*Finland!$AB20</f>
        <v>6844.10575359929</v>
      </c>
      <c r="N32" s="9" t="n">
        <f aca="false">Finland!X21*Finland!$AB20</f>
        <v>6865.22927621269</v>
      </c>
      <c r="O32" s="9"/>
      <c r="Q32" s="9" t="n">
        <f aca="false">Finland!AB20</f>
        <v>6944.73474820763</v>
      </c>
      <c r="R32" s="9" t="n">
        <f aca="false">Finland!AC20</f>
        <v>6892.63839168114</v>
      </c>
    </row>
    <row r="33" customFormat="false" ht="14.25" hidden="false" customHeight="false" outlineLevel="0" collapsed="false">
      <c r="A33" s="0" t="s">
        <v>20</v>
      </c>
      <c r="B33" s="0" t="s">
        <v>22</v>
      </c>
      <c r="C33" s="0" t="s">
        <v>8</v>
      </c>
      <c r="D33" s="0" t="s">
        <v>7</v>
      </c>
      <c r="E33" s="9" t="n">
        <f aca="false">E32-E34</f>
        <v>6229.00607364855</v>
      </c>
      <c r="F33" s="9" t="n">
        <f aca="false">F32-F34</f>
        <v>6166.38360009363</v>
      </c>
      <c r="G33" s="9" t="n">
        <f aca="false">G32-G34</f>
        <v>6102.20739014239</v>
      </c>
      <c r="H33" s="9" t="n">
        <f aca="false">H32-H34</f>
        <v>6235.85803837929</v>
      </c>
      <c r="I33" s="9" t="n">
        <f aca="false">I32-I34</f>
        <v>6187.18399598642</v>
      </c>
      <c r="J33" s="9" t="n">
        <f aca="false">J32-J34</f>
        <v>6271.89853073868</v>
      </c>
      <c r="K33" s="9" t="n">
        <f aca="false">K32-K34</f>
        <v>6139.15504368883</v>
      </c>
      <c r="L33" s="9" t="n">
        <f aca="false">L32-L34</f>
        <v>6111.56755896415</v>
      </c>
      <c r="M33" s="9" t="n">
        <f aca="false">M32-M34</f>
        <v>6032.29740086171</v>
      </c>
      <c r="N33" s="9" t="n">
        <f aca="false">N32-N34</f>
        <v>6053.4209234751</v>
      </c>
      <c r="O33" s="9"/>
      <c r="Q33" s="9" t="n">
        <f aca="false">Q32-Q34</f>
        <v>6132.92639547004</v>
      </c>
      <c r="R33" s="9" t="n">
        <f aca="false">R32-R34</f>
        <v>6080.83003894355</v>
      </c>
    </row>
    <row r="34" customFormat="false" ht="14.25" hidden="false" customHeight="false" outlineLevel="0" collapsed="false">
      <c r="A34" s="0" t="s">
        <v>20</v>
      </c>
      <c r="B34" s="0" t="s">
        <v>22</v>
      </c>
      <c r="C34" s="0" t="s">
        <v>9</v>
      </c>
      <c r="D34" s="0" t="s">
        <v>7</v>
      </c>
      <c r="E34" s="9" t="n">
        <f aca="false">$Q34</f>
        <v>811.808352737586</v>
      </c>
      <c r="F34" s="9" t="n">
        <f aca="false">$Q34</f>
        <v>811.808352737586</v>
      </c>
      <c r="G34" s="9" t="n">
        <f aca="false">$Q34</f>
        <v>811.808352737586</v>
      </c>
      <c r="H34" s="9" t="n">
        <f aca="false">$Q34</f>
        <v>811.808352737586</v>
      </c>
      <c r="I34" s="9" t="n">
        <f aca="false">$Q34</f>
        <v>811.808352737586</v>
      </c>
      <c r="J34" s="9" t="n">
        <f aca="false">$Q34</f>
        <v>811.808352737586</v>
      </c>
      <c r="K34" s="9" t="n">
        <f aca="false">$Q34</f>
        <v>811.808352737586</v>
      </c>
      <c r="L34" s="9" t="n">
        <f aca="false">$Q34</f>
        <v>811.808352737586</v>
      </c>
      <c r="M34" s="9" t="n">
        <f aca="false">$Q34</f>
        <v>811.808352737586</v>
      </c>
      <c r="N34" s="9" t="n">
        <f aca="false">$Q34</f>
        <v>811.808352737586</v>
      </c>
      <c r="O34" s="9"/>
      <c r="Q34" s="9" t="n">
        <f aca="false">Finland!AB18</f>
        <v>811.808352737586</v>
      </c>
      <c r="R34" s="9" t="n">
        <f aca="false">$Q34</f>
        <v>811.808352737586</v>
      </c>
    </row>
    <row r="35" customFormat="false" ht="14.25" hidden="false" customHeight="false" outlineLevel="0" collapsed="false">
      <c r="A35" s="0" t="s">
        <v>20</v>
      </c>
      <c r="B35" s="0" t="s">
        <v>23</v>
      </c>
      <c r="C35" s="0" t="s">
        <v>6</v>
      </c>
      <c r="D35" s="0" t="s">
        <v>7</v>
      </c>
      <c r="E35" s="9" t="n">
        <f aca="false">Finland!O30*Finland!$AB29</f>
        <v>2484.70286726214</v>
      </c>
      <c r="F35" s="9" t="n">
        <f aca="false">Finland!P30*Finland!$AB29</f>
        <v>2478.42957008939</v>
      </c>
      <c r="G35" s="9" t="n">
        <f aca="false">Finland!Q30*Finland!$AB29</f>
        <v>2414.07264833546</v>
      </c>
      <c r="H35" s="9" t="n">
        <f aca="false">Finland!R30*Finland!$AB29</f>
        <v>2456.37920210684</v>
      </c>
      <c r="I35" s="9" t="n">
        <f aca="false">Finland!S30*Finland!$AB29</f>
        <v>2436.66886376922</v>
      </c>
      <c r="J35" s="9" t="n">
        <f aca="false">Finland!T30*Finland!$AB29</f>
        <v>2457.04363729107</v>
      </c>
      <c r="K35" s="9" t="n">
        <f aca="false">Finland!U30*Finland!$AB29</f>
        <v>2398.35819182289</v>
      </c>
      <c r="L35" s="9" t="n">
        <f aca="false">Finland!V30*Finland!$AB29</f>
        <v>2429.2136377216</v>
      </c>
      <c r="M35" s="9" t="n">
        <f aca="false">Finland!W30*Finland!$AB29</f>
        <v>2463.56860251673</v>
      </c>
      <c r="N35" s="9" t="n">
        <f aca="false">Finland!X30*Finland!$AB29</f>
        <v>2451.19137712686</v>
      </c>
      <c r="O35" s="9"/>
      <c r="P35" s="9"/>
      <c r="Q35" s="9" t="n">
        <f aca="false">Finland!AB29</f>
        <v>2445.86881865313</v>
      </c>
      <c r="R35" s="9" t="n">
        <f aca="false">Finland!AC29</f>
        <v>2479.86619580343</v>
      </c>
    </row>
    <row r="36" customFormat="false" ht="14.25" hidden="false" customHeight="false" outlineLevel="0" collapsed="false">
      <c r="A36" s="0" t="s">
        <v>20</v>
      </c>
      <c r="B36" s="0" t="s">
        <v>23</v>
      </c>
      <c r="C36" s="0" t="s">
        <v>8</v>
      </c>
      <c r="D36" s="0" t="s">
        <v>7</v>
      </c>
      <c r="E36" s="9" t="n">
        <f aca="false">E35-E37</f>
        <v>2122.0420056642</v>
      </c>
      <c r="F36" s="9" t="n">
        <f aca="false">F35-F37</f>
        <v>2115.76870849145</v>
      </c>
      <c r="G36" s="9" t="n">
        <f aca="false">G35-G37</f>
        <v>2051.41178673752</v>
      </c>
      <c r="H36" s="9" t="n">
        <f aca="false">H35-H37</f>
        <v>2093.7183405089</v>
      </c>
      <c r="I36" s="9" t="n">
        <f aca="false">I35-I37</f>
        <v>2074.00800217128</v>
      </c>
      <c r="J36" s="9" t="n">
        <f aca="false">J35-J37</f>
        <v>2094.38277569313</v>
      </c>
      <c r="K36" s="9" t="n">
        <f aca="false">K35-K37</f>
        <v>2035.69733022495</v>
      </c>
      <c r="L36" s="9" t="n">
        <f aca="false">L35-L37</f>
        <v>2066.55277612367</v>
      </c>
      <c r="M36" s="9" t="n">
        <f aca="false">M35-M37</f>
        <v>2100.90774091879</v>
      </c>
      <c r="N36" s="9" t="n">
        <f aca="false">N35-N37</f>
        <v>2088.53051552892</v>
      </c>
      <c r="O36" s="9"/>
      <c r="P36" s="9"/>
      <c r="Q36" s="9" t="n">
        <f aca="false">Q35-Q37</f>
        <v>2083.20795705519</v>
      </c>
      <c r="R36" s="9" t="n">
        <f aca="false">R35-R37</f>
        <v>2117.2053342055</v>
      </c>
    </row>
    <row r="37" customFormat="false" ht="14.25" hidden="false" customHeight="false" outlineLevel="0" collapsed="false">
      <c r="A37" s="0" t="s">
        <v>20</v>
      </c>
      <c r="B37" s="0" t="s">
        <v>23</v>
      </c>
      <c r="C37" s="0" t="s">
        <v>9</v>
      </c>
      <c r="D37" s="0" t="s">
        <v>7</v>
      </c>
      <c r="E37" s="9" t="n">
        <f aca="false">$Q37</f>
        <v>362.660861597936</v>
      </c>
      <c r="F37" s="9" t="n">
        <f aca="false">$Q37</f>
        <v>362.660861597936</v>
      </c>
      <c r="G37" s="9" t="n">
        <f aca="false">$Q37</f>
        <v>362.660861597936</v>
      </c>
      <c r="H37" s="9" t="n">
        <f aca="false">$Q37</f>
        <v>362.660861597936</v>
      </c>
      <c r="I37" s="9" t="n">
        <f aca="false">$Q37</f>
        <v>362.660861597936</v>
      </c>
      <c r="J37" s="9" t="n">
        <f aca="false">$Q37</f>
        <v>362.660861597936</v>
      </c>
      <c r="K37" s="9" t="n">
        <f aca="false">$Q37</f>
        <v>362.660861597936</v>
      </c>
      <c r="L37" s="9" t="n">
        <f aca="false">$Q37</f>
        <v>362.660861597936</v>
      </c>
      <c r="M37" s="9" t="n">
        <f aca="false">$Q37</f>
        <v>362.660861597936</v>
      </c>
      <c r="N37" s="9" t="n">
        <f aca="false">$Q37</f>
        <v>362.660861597936</v>
      </c>
      <c r="O37" s="9"/>
      <c r="P37" s="9"/>
      <c r="Q37" s="9" t="n">
        <f aca="false">Finland!AB27</f>
        <v>362.660861597936</v>
      </c>
      <c r="R37" s="9" t="n">
        <f aca="false">$Q37</f>
        <v>362.660861597936</v>
      </c>
    </row>
    <row r="38" customFormat="false" ht="14.25" hidden="false" customHeight="false" outlineLevel="0" collapsed="false">
      <c r="A38" s="0" t="s">
        <v>20</v>
      </c>
      <c r="B38" s="0" t="s">
        <v>24</v>
      </c>
      <c r="C38" s="0" t="s">
        <v>6</v>
      </c>
      <c r="D38" s="0" t="s">
        <v>7</v>
      </c>
      <c r="E38" s="9" t="n">
        <f aca="false">Finland!O39*Finland!$AB38</f>
        <v>1881.20121039043</v>
      </c>
      <c r="F38" s="9" t="n">
        <f aca="false">Finland!P39*Finland!$AB38</f>
        <v>1850.70998158351</v>
      </c>
      <c r="G38" s="9" t="n">
        <f aca="false">Finland!Q39*Finland!$AB38</f>
        <v>1851.53246004499</v>
      </c>
      <c r="H38" s="9" t="n">
        <f aca="false">Finland!R39*Finland!$AB38</f>
        <v>1891.14225918556</v>
      </c>
      <c r="I38" s="9" t="n">
        <f aca="false">Finland!S39*Finland!$AB38</f>
        <v>1940.42465855038</v>
      </c>
      <c r="J38" s="9" t="n">
        <f aca="false">Finland!T39*Finland!$AB38</f>
        <v>1876.1583837671</v>
      </c>
      <c r="K38" s="9" t="n">
        <f aca="false">Finland!U39*Finland!$AB38</f>
        <v>1916.82034569578</v>
      </c>
      <c r="L38" s="9" t="n">
        <f aca="false">Finland!V39*Finland!$AB38</f>
        <v>1900.83163877666</v>
      </c>
      <c r="M38" s="9" t="n">
        <f aca="false">Finland!W39*Finland!$AB38</f>
        <v>1882.84710770729</v>
      </c>
      <c r="N38" s="9" t="n">
        <f aca="false">Finland!X39*Finland!$AB38</f>
        <v>1902.33512286163</v>
      </c>
      <c r="O38" s="9"/>
      <c r="Q38" s="9" t="n">
        <f aca="false">Finland!AB38</f>
        <v>1887.68690133767</v>
      </c>
      <c r="R38" s="9" t="n">
        <f aca="false">Finland!AC38</f>
        <v>1878.27574204796</v>
      </c>
    </row>
    <row r="39" customFormat="false" ht="14.25" hidden="false" customHeight="false" outlineLevel="0" collapsed="false">
      <c r="A39" s="0" t="s">
        <v>20</v>
      </c>
      <c r="B39" s="0" t="s">
        <v>24</v>
      </c>
      <c r="C39" s="0" t="s">
        <v>8</v>
      </c>
      <c r="D39" s="0" t="s">
        <v>7</v>
      </c>
      <c r="E39" s="9" t="n">
        <f aca="false">E38-E40</f>
        <v>1589.43797552804</v>
      </c>
      <c r="F39" s="9" t="n">
        <f aca="false">F38-F40</f>
        <v>1558.94674672112</v>
      </c>
      <c r="G39" s="9" t="n">
        <f aca="false">G38-G40</f>
        <v>1559.76922518261</v>
      </c>
      <c r="H39" s="9" t="n">
        <f aca="false">H38-H40</f>
        <v>1599.37902432317</v>
      </c>
      <c r="I39" s="9" t="n">
        <f aca="false">I38-I40</f>
        <v>1648.661423688</v>
      </c>
      <c r="J39" s="9" t="n">
        <f aca="false">J38-J40</f>
        <v>1584.39514890472</v>
      </c>
      <c r="K39" s="9" t="n">
        <f aca="false">K38-K40</f>
        <v>1625.0571108334</v>
      </c>
      <c r="L39" s="9" t="n">
        <f aca="false">L38-L40</f>
        <v>1609.06840391428</v>
      </c>
      <c r="M39" s="9" t="n">
        <f aca="false">M38-M40</f>
        <v>1591.08387284491</v>
      </c>
      <c r="N39" s="9" t="n">
        <f aca="false">N38-N40</f>
        <v>1610.57188799925</v>
      </c>
      <c r="O39" s="9"/>
      <c r="Q39" s="9" t="n">
        <f aca="false">Q38-Q40</f>
        <v>1595.92366647529</v>
      </c>
      <c r="R39" s="9" t="n">
        <f aca="false">R38-R40</f>
        <v>1586.51250718558</v>
      </c>
    </row>
    <row r="40" customFormat="false" ht="14.25" hidden="false" customHeight="false" outlineLevel="0" collapsed="false">
      <c r="A40" s="0" t="s">
        <v>20</v>
      </c>
      <c r="B40" s="0" t="s">
        <v>24</v>
      </c>
      <c r="C40" s="0" t="s">
        <v>9</v>
      </c>
      <c r="D40" s="0" t="s">
        <v>7</v>
      </c>
      <c r="E40" s="9" t="n">
        <f aca="false">$Q40</f>
        <v>291.763234862383</v>
      </c>
      <c r="F40" s="9" t="n">
        <f aca="false">$Q40</f>
        <v>291.763234862383</v>
      </c>
      <c r="G40" s="9" t="n">
        <f aca="false">$Q40</f>
        <v>291.763234862383</v>
      </c>
      <c r="H40" s="9" t="n">
        <f aca="false">$Q40</f>
        <v>291.763234862383</v>
      </c>
      <c r="I40" s="9" t="n">
        <f aca="false">$Q40</f>
        <v>291.763234862383</v>
      </c>
      <c r="J40" s="9" t="n">
        <f aca="false">$Q40</f>
        <v>291.763234862383</v>
      </c>
      <c r="K40" s="9" t="n">
        <f aca="false">$Q40</f>
        <v>291.763234862383</v>
      </c>
      <c r="L40" s="9" t="n">
        <f aca="false">$Q40</f>
        <v>291.763234862383</v>
      </c>
      <c r="M40" s="9" t="n">
        <f aca="false">$Q40</f>
        <v>291.763234862383</v>
      </c>
      <c r="N40" s="9" t="n">
        <f aca="false">$Q40</f>
        <v>291.763234862383</v>
      </c>
      <c r="O40" s="9"/>
      <c r="Q40" s="9" t="n">
        <f aca="false">Finland!AB36</f>
        <v>291.763234862383</v>
      </c>
      <c r="R40" s="9" t="n">
        <f aca="false">$Q40</f>
        <v>291.763234862383</v>
      </c>
    </row>
    <row r="41" customFormat="false" ht="14.25" hidden="false" customHeight="false" outlineLevel="0" collapsed="false">
      <c r="A41" s="0" t="s">
        <v>20</v>
      </c>
      <c r="B41" s="0" t="s">
        <v>25</v>
      </c>
      <c r="C41" s="0" t="s">
        <v>6</v>
      </c>
      <c r="D41" s="0" t="s">
        <v>7</v>
      </c>
      <c r="E41" s="9" t="n">
        <f aca="false">Finland!O48*Finland!$AB47</f>
        <v>2445.67521483788</v>
      </c>
      <c r="F41" s="9" t="n">
        <f aca="false">Finland!P48*Finland!$AB47</f>
        <v>2469.7681770919</v>
      </c>
      <c r="G41" s="9" t="n">
        <f aca="false">Finland!Q48*Finland!$AB47</f>
        <v>2429.62608933008</v>
      </c>
      <c r="H41" s="9" t="n">
        <f aca="false">Finland!R48*Finland!$AB47</f>
        <v>2146.51045540951</v>
      </c>
      <c r="I41" s="9" t="n">
        <f aca="false">Finland!S48*Finland!$AB47</f>
        <v>2170.12286809226</v>
      </c>
      <c r="J41" s="9" t="n">
        <f aca="false">Finland!T48*Finland!$AB47</f>
        <v>2260.72119564486</v>
      </c>
      <c r="K41" s="9" t="n">
        <f aca="false">Finland!U48*Finland!$AB47</f>
        <v>2223.90505394466</v>
      </c>
      <c r="L41" s="9" t="n">
        <f aca="false">Finland!V48*Finland!$AB47</f>
        <v>2346.34707591332</v>
      </c>
      <c r="M41" s="9" t="n">
        <f aca="false">Finland!W48*Finland!$AB47</f>
        <v>2394.14987246666</v>
      </c>
      <c r="N41" s="9" t="n">
        <f aca="false">Finland!X48*Finland!$AB47</f>
        <v>2491.75053166986</v>
      </c>
      <c r="O41" s="9"/>
      <c r="Q41" s="9" t="n">
        <f aca="false">Finland!AB47</f>
        <v>2380.20031765955</v>
      </c>
      <c r="R41" s="9" t="n">
        <f aca="false">Finland!AC47</f>
        <v>2511.43038040597</v>
      </c>
    </row>
    <row r="42" customFormat="false" ht="14.25" hidden="false" customHeight="false" outlineLevel="0" collapsed="false">
      <c r="A42" s="0" t="s">
        <v>20</v>
      </c>
      <c r="B42" s="0" t="s">
        <v>25</v>
      </c>
      <c r="C42" s="0" t="s">
        <v>8</v>
      </c>
      <c r="D42" s="0" t="s">
        <v>7</v>
      </c>
      <c r="E42" s="9" t="n">
        <f aca="false">E41-E43</f>
        <v>2210.51637993566</v>
      </c>
      <c r="F42" s="9" t="n">
        <f aca="false">F41-F43</f>
        <v>2234.60934218968</v>
      </c>
      <c r="G42" s="9" t="n">
        <f aca="false">G41-G43</f>
        <v>2194.46725442786</v>
      </c>
      <c r="H42" s="9" t="n">
        <f aca="false">H41-H43</f>
        <v>1911.35162050729</v>
      </c>
      <c r="I42" s="9" t="n">
        <f aca="false">I41-I43</f>
        <v>1934.96403319003</v>
      </c>
      <c r="J42" s="9" t="n">
        <f aca="false">J41-J43</f>
        <v>2025.56236074263</v>
      </c>
      <c r="K42" s="9" t="n">
        <f aca="false">K41-K43</f>
        <v>1988.74621904243</v>
      </c>
      <c r="L42" s="9" t="n">
        <f aca="false">L41-L43</f>
        <v>2111.1882410111</v>
      </c>
      <c r="M42" s="9" t="n">
        <f aca="false">M41-M43</f>
        <v>2158.99103756443</v>
      </c>
      <c r="N42" s="9" t="n">
        <f aca="false">N41-N43</f>
        <v>2256.59169676764</v>
      </c>
      <c r="O42" s="9"/>
      <c r="Q42" s="9" t="n">
        <f aca="false">Q41-Q43</f>
        <v>2145.04148275733</v>
      </c>
      <c r="R42" s="9" t="n">
        <f aca="false">R41-R43</f>
        <v>2276.27154550374</v>
      </c>
    </row>
    <row r="43" customFormat="false" ht="14.25" hidden="false" customHeight="false" outlineLevel="0" collapsed="false">
      <c r="A43" s="0" t="s">
        <v>20</v>
      </c>
      <c r="B43" s="0" t="s">
        <v>25</v>
      </c>
      <c r="C43" s="0" t="s">
        <v>9</v>
      </c>
      <c r="D43" s="0" t="s">
        <v>7</v>
      </c>
      <c r="E43" s="9" t="n">
        <f aca="false">$Q43</f>
        <v>235.158834902225</v>
      </c>
      <c r="F43" s="9" t="n">
        <f aca="false">$Q43</f>
        <v>235.158834902225</v>
      </c>
      <c r="G43" s="9" t="n">
        <f aca="false">$Q43</f>
        <v>235.158834902225</v>
      </c>
      <c r="H43" s="9" t="n">
        <f aca="false">$Q43</f>
        <v>235.158834902225</v>
      </c>
      <c r="I43" s="9" t="n">
        <f aca="false">$Q43</f>
        <v>235.158834902225</v>
      </c>
      <c r="J43" s="9" t="n">
        <f aca="false">$Q43</f>
        <v>235.158834902225</v>
      </c>
      <c r="K43" s="9" t="n">
        <f aca="false">$Q43</f>
        <v>235.158834902225</v>
      </c>
      <c r="L43" s="9" t="n">
        <f aca="false">$Q43</f>
        <v>235.158834902225</v>
      </c>
      <c r="M43" s="9" t="n">
        <f aca="false">$Q43</f>
        <v>235.158834902225</v>
      </c>
      <c r="N43" s="9" t="n">
        <f aca="false">$Q43</f>
        <v>235.158834902225</v>
      </c>
      <c r="O43" s="9"/>
      <c r="Q43" s="9" t="n">
        <f aca="false">Finland!AB45</f>
        <v>235.158834902225</v>
      </c>
      <c r="R43" s="9" t="n">
        <f aca="false">$Q43</f>
        <v>235.158834902225</v>
      </c>
    </row>
    <row r="44" customFormat="false" ht="14.25" hidden="false" customHeight="false" outlineLevel="0" collapsed="false">
      <c r="A44" s="0" t="s">
        <v>20</v>
      </c>
      <c r="B44" s="0" t="s">
        <v>26</v>
      </c>
      <c r="C44" s="0" t="s">
        <v>6</v>
      </c>
      <c r="D44" s="0" t="s">
        <v>7</v>
      </c>
      <c r="E44" s="9" t="n">
        <f aca="false">Finland!O57*Finland!$AB56</f>
        <v>2246.42768992655</v>
      </c>
      <c r="F44" s="9" t="n">
        <f aca="false">Finland!P57*Finland!$AB56</f>
        <v>2193.80695159874</v>
      </c>
      <c r="G44" s="9" t="n">
        <f aca="false">Finland!Q57*Finland!$AB56</f>
        <v>2198.77185764918</v>
      </c>
      <c r="H44" s="9" t="n">
        <f aca="false">Finland!R57*Finland!$AB56</f>
        <v>2236.51111603265</v>
      </c>
      <c r="I44" s="9" t="n">
        <f aca="false">Finland!S57*Finland!$AB56</f>
        <v>2250.6525763042</v>
      </c>
      <c r="J44" s="9" t="n">
        <f aca="false">Finland!T57*Finland!$AB56</f>
        <v>2211.27687906873</v>
      </c>
      <c r="K44" s="9" t="n">
        <f aca="false">Finland!U57*Finland!$AB56</f>
        <v>2218.12134026253</v>
      </c>
      <c r="L44" s="9" t="n">
        <f aca="false">Finland!V57*Finland!$AB56</f>
        <v>2264.61779072031</v>
      </c>
      <c r="M44" s="9" t="n">
        <f aca="false">Finland!W57*Finland!$AB56</f>
        <v>2224.74808643516</v>
      </c>
      <c r="N44" s="9" t="n">
        <f aca="false">Finland!X57*Finland!$AB56</f>
        <v>2217.64722705608</v>
      </c>
      <c r="O44" s="9"/>
      <c r="Q44" s="9" t="n">
        <f aca="false">Finland!AB56</f>
        <v>2234.61552659144</v>
      </c>
      <c r="R44" s="9" t="n">
        <f aca="false">Finland!AC56</f>
        <v>2238.09600523789</v>
      </c>
    </row>
    <row r="45" customFormat="false" ht="14.25" hidden="false" customHeight="false" outlineLevel="0" collapsed="false">
      <c r="A45" s="0" t="s">
        <v>20</v>
      </c>
      <c r="B45" s="0" t="s">
        <v>26</v>
      </c>
      <c r="C45" s="0" t="s">
        <v>8</v>
      </c>
      <c r="D45" s="0" t="s">
        <v>7</v>
      </c>
      <c r="E45" s="9" t="n">
        <f aca="false">E44-E46</f>
        <v>1951.38999401345</v>
      </c>
      <c r="F45" s="9" t="n">
        <f aca="false">F44-F46</f>
        <v>1898.76925568564</v>
      </c>
      <c r="G45" s="9" t="n">
        <f aca="false">G44-G46</f>
        <v>1903.73416173608</v>
      </c>
      <c r="H45" s="9" t="n">
        <f aca="false">H44-H46</f>
        <v>1941.47342011955</v>
      </c>
      <c r="I45" s="9" t="n">
        <f aca="false">I44-I46</f>
        <v>1955.6148803911</v>
      </c>
      <c r="J45" s="9" t="n">
        <f aca="false">J44-J46</f>
        <v>1916.23918315563</v>
      </c>
      <c r="K45" s="9" t="n">
        <f aca="false">K44-K46</f>
        <v>1923.08364434943</v>
      </c>
      <c r="L45" s="9" t="n">
        <f aca="false">L44-L46</f>
        <v>1969.58009480721</v>
      </c>
      <c r="M45" s="9" t="n">
        <f aca="false">M44-M46</f>
        <v>1929.71039052206</v>
      </c>
      <c r="N45" s="9" t="n">
        <f aca="false">N44-N46</f>
        <v>1922.60953114298</v>
      </c>
      <c r="O45" s="9"/>
      <c r="Q45" s="9" t="n">
        <f aca="false">Q44-Q46</f>
        <v>1939.57783067834</v>
      </c>
      <c r="R45" s="9" t="n">
        <f aca="false">R44-R46</f>
        <v>1943.05830932479</v>
      </c>
    </row>
    <row r="46" customFormat="false" ht="14.25" hidden="false" customHeight="false" outlineLevel="0" collapsed="false">
      <c r="A46" s="0" t="s">
        <v>20</v>
      </c>
      <c r="B46" s="0" t="s">
        <v>26</v>
      </c>
      <c r="C46" s="0" t="s">
        <v>9</v>
      </c>
      <c r="D46" s="0" t="s">
        <v>7</v>
      </c>
      <c r="E46" s="9" t="n">
        <f aca="false">$Q46</f>
        <v>295.0376959131</v>
      </c>
      <c r="F46" s="9" t="n">
        <f aca="false">$Q46</f>
        <v>295.0376959131</v>
      </c>
      <c r="G46" s="9" t="n">
        <f aca="false">$Q46</f>
        <v>295.0376959131</v>
      </c>
      <c r="H46" s="9" t="n">
        <f aca="false">$Q46</f>
        <v>295.0376959131</v>
      </c>
      <c r="I46" s="9" t="n">
        <f aca="false">$Q46</f>
        <v>295.0376959131</v>
      </c>
      <c r="J46" s="9" t="n">
        <f aca="false">$Q46</f>
        <v>295.0376959131</v>
      </c>
      <c r="K46" s="9" t="n">
        <f aca="false">$Q46</f>
        <v>295.0376959131</v>
      </c>
      <c r="L46" s="9" t="n">
        <f aca="false">$Q46</f>
        <v>295.0376959131</v>
      </c>
      <c r="M46" s="9" t="n">
        <f aca="false">$Q46</f>
        <v>295.0376959131</v>
      </c>
      <c r="N46" s="9" t="n">
        <f aca="false">$Q46</f>
        <v>295.0376959131</v>
      </c>
      <c r="O46" s="9"/>
      <c r="Q46" s="9" t="n">
        <f aca="false">Finland!AB54</f>
        <v>295.0376959131</v>
      </c>
      <c r="R46" s="9" t="n">
        <f aca="false">$Q46</f>
        <v>295.0376959131</v>
      </c>
    </row>
    <row r="47" customFormat="false" ht="14.25" hidden="false" customHeight="false" outlineLevel="0" collapsed="false">
      <c r="A47" s="0" t="s">
        <v>20</v>
      </c>
      <c r="B47" s="0" t="s">
        <v>27</v>
      </c>
      <c r="C47" s="0" t="s">
        <v>6</v>
      </c>
      <c r="D47" s="0" t="s">
        <v>7</v>
      </c>
      <c r="E47" s="9" t="n">
        <f aca="false">Finland!O66*Finland!$AB65</f>
        <v>1794.25437117506</v>
      </c>
      <c r="F47" s="9" t="n">
        <f aca="false">Finland!P66*Finland!$AB65</f>
        <v>1743.52635944131</v>
      </c>
      <c r="G47" s="9" t="n">
        <f aca="false">Finland!Q66*Finland!$AB65</f>
        <v>1785.9299631732</v>
      </c>
      <c r="H47" s="9" t="n">
        <f aca="false">Finland!R66*Finland!$AB65</f>
        <v>1790.30653315063</v>
      </c>
      <c r="I47" s="9" t="n">
        <f aca="false">Finland!S66*Finland!$AB65</f>
        <v>1786.80034476443</v>
      </c>
      <c r="J47" s="9" t="n">
        <f aca="false">Finland!T66*Finland!$AB65</f>
        <v>1816.58990377317</v>
      </c>
      <c r="K47" s="9" t="n">
        <f aca="false">Finland!U66*Finland!$AB65</f>
        <v>1807.65344822154</v>
      </c>
      <c r="L47" s="9" t="n">
        <f aca="false">Finland!V66*Finland!$AB65</f>
        <v>1837.51577405846</v>
      </c>
      <c r="M47" s="9" t="n">
        <f aca="false">Finland!W66*Finland!$AB65</f>
        <v>1789.59169825486</v>
      </c>
      <c r="N47" s="9" t="n">
        <f aca="false">Finland!X66*Finland!$AB65</f>
        <v>1779.56598567547</v>
      </c>
      <c r="O47" s="9"/>
      <c r="Q47" s="9" t="n">
        <f aca="false">Finland!AB65</f>
        <v>1790.98718934669</v>
      </c>
      <c r="R47" s="9" t="n">
        <f aca="false">Finland!AC65</f>
        <v>1810.75987211929</v>
      </c>
    </row>
    <row r="48" customFormat="false" ht="14.25" hidden="false" customHeight="false" outlineLevel="0" collapsed="false">
      <c r="A48" s="0" t="s">
        <v>20</v>
      </c>
      <c r="B48" s="0" t="s">
        <v>27</v>
      </c>
      <c r="C48" s="0" t="s">
        <v>8</v>
      </c>
      <c r="D48" s="0" t="s">
        <v>7</v>
      </c>
      <c r="E48" s="9" t="n">
        <f aca="false">E47-E49</f>
        <v>1545.11049406692</v>
      </c>
      <c r="F48" s="9" t="n">
        <f aca="false">F47-F49</f>
        <v>1494.38248233317</v>
      </c>
      <c r="G48" s="9" t="n">
        <f aca="false">G47-G49</f>
        <v>1536.78608606505</v>
      </c>
      <c r="H48" s="9" t="n">
        <f aca="false">H47-H49</f>
        <v>1541.16265604249</v>
      </c>
      <c r="I48" s="9" t="n">
        <f aca="false">I47-I49</f>
        <v>1537.65646765628</v>
      </c>
      <c r="J48" s="9" t="n">
        <f aca="false">J47-J49</f>
        <v>1567.44602666503</v>
      </c>
      <c r="K48" s="9" t="n">
        <f aca="false">K47-K49</f>
        <v>1558.5095711134</v>
      </c>
      <c r="L48" s="9" t="n">
        <f aca="false">L47-L49</f>
        <v>1588.37189695032</v>
      </c>
      <c r="M48" s="9" t="n">
        <f aca="false">M47-M49</f>
        <v>1540.44782114672</v>
      </c>
      <c r="N48" s="9" t="n">
        <f aca="false">N47-N49</f>
        <v>1530.42210856733</v>
      </c>
      <c r="O48" s="9"/>
      <c r="Q48" s="9" t="n">
        <f aca="false">Q47-Q49</f>
        <v>1541.84331223855</v>
      </c>
      <c r="R48" s="9" t="n">
        <f aca="false">R47-R49</f>
        <v>1561.61599501115</v>
      </c>
    </row>
    <row r="49" customFormat="false" ht="14.25" hidden="false" customHeight="false" outlineLevel="0" collapsed="false">
      <c r="A49" s="0" t="s">
        <v>20</v>
      </c>
      <c r="B49" s="0" t="s">
        <v>27</v>
      </c>
      <c r="C49" s="0" t="s">
        <v>9</v>
      </c>
      <c r="D49" s="0" t="s">
        <v>7</v>
      </c>
      <c r="E49" s="9" t="n">
        <f aca="false">$Q49</f>
        <v>249.143877108141</v>
      </c>
      <c r="F49" s="9" t="n">
        <f aca="false">$Q49</f>
        <v>249.143877108141</v>
      </c>
      <c r="G49" s="9" t="n">
        <f aca="false">$Q49</f>
        <v>249.143877108141</v>
      </c>
      <c r="H49" s="9" t="n">
        <f aca="false">$Q49</f>
        <v>249.143877108141</v>
      </c>
      <c r="I49" s="9" t="n">
        <f aca="false">$Q49</f>
        <v>249.143877108141</v>
      </c>
      <c r="J49" s="9" t="n">
        <f aca="false">$Q49</f>
        <v>249.143877108141</v>
      </c>
      <c r="K49" s="9" t="n">
        <f aca="false">$Q49</f>
        <v>249.143877108141</v>
      </c>
      <c r="L49" s="9" t="n">
        <f aca="false">$Q49</f>
        <v>249.143877108141</v>
      </c>
      <c r="M49" s="9" t="n">
        <f aca="false">$Q49</f>
        <v>249.143877108141</v>
      </c>
      <c r="N49" s="9" t="n">
        <f aca="false">$Q49</f>
        <v>249.143877108141</v>
      </c>
      <c r="O49" s="9"/>
      <c r="Q49" s="9" t="n">
        <f aca="false">Finland!AB63</f>
        <v>249.143877108141</v>
      </c>
      <c r="R49" s="9" t="n">
        <f aca="false">$Q49</f>
        <v>249.143877108141</v>
      </c>
    </row>
    <row r="50" customFormat="false" ht="14.25" hidden="false" customHeight="false" outlineLevel="0" collapsed="false">
      <c r="A50" s="0" t="s">
        <v>20</v>
      </c>
      <c r="B50" s="0" t="s">
        <v>28</v>
      </c>
      <c r="C50" s="0" t="s">
        <v>6</v>
      </c>
      <c r="D50" s="0" t="s">
        <v>7</v>
      </c>
      <c r="E50" s="9" t="n">
        <f aca="false">Finland!O75*Finland!$AB74</f>
        <v>1234.86252723364</v>
      </c>
      <c r="F50" s="9" t="n">
        <f aca="false">Finland!P75*Finland!$AB74</f>
        <v>1219.24770175099</v>
      </c>
      <c r="G50" s="9" t="n">
        <f aca="false">Finland!Q75*Finland!$AB74</f>
        <v>1243.31119494464</v>
      </c>
      <c r="H50" s="9" t="n">
        <f aca="false">Finland!R75*Finland!$AB74</f>
        <v>1205.64574343639</v>
      </c>
      <c r="I50" s="9" t="n">
        <f aca="false">Finland!S75*Finland!$AB74</f>
        <v>1258.25911832568</v>
      </c>
      <c r="J50" s="9" t="n">
        <f aca="false">Finland!T75*Finland!$AB74</f>
        <v>1201.44450225024</v>
      </c>
      <c r="K50" s="9" t="n">
        <f aca="false">Finland!U75*Finland!$AB74</f>
        <v>1233.58288767457</v>
      </c>
      <c r="L50" s="9" t="n">
        <f aca="false">Finland!V75*Finland!$AB74</f>
        <v>1242.47254590619</v>
      </c>
      <c r="M50" s="9" t="n">
        <f aca="false">Finland!W75*Finland!$AB74</f>
        <v>1240.07801184967</v>
      </c>
      <c r="N50" s="9" t="n">
        <f aca="false">Finland!X75*Finland!$AB74</f>
        <v>1242.54113049545</v>
      </c>
      <c r="O50" s="9"/>
      <c r="Q50" s="9" t="n">
        <f aca="false">Finland!AB74</f>
        <v>1235.30781350743</v>
      </c>
      <c r="R50" s="9" t="n">
        <f aca="false">Finland!AC74</f>
        <v>1248.57120484845</v>
      </c>
    </row>
    <row r="51" customFormat="false" ht="14.25" hidden="false" customHeight="false" outlineLevel="0" collapsed="false">
      <c r="A51" s="0" t="s">
        <v>20</v>
      </c>
      <c r="B51" s="0" t="s">
        <v>28</v>
      </c>
      <c r="C51" s="0" t="s">
        <v>8</v>
      </c>
      <c r="D51" s="0" t="s">
        <v>7</v>
      </c>
      <c r="E51" s="9" t="n">
        <f aca="false">E50-E52</f>
        <v>1061.6219413835</v>
      </c>
      <c r="F51" s="9" t="n">
        <f aca="false">F50-F52</f>
        <v>1046.00711590086</v>
      </c>
      <c r="G51" s="9" t="n">
        <f aca="false">G50-G52</f>
        <v>1070.0706090945</v>
      </c>
      <c r="H51" s="9" t="n">
        <f aca="false">H50-H52</f>
        <v>1032.40515758626</v>
      </c>
      <c r="I51" s="9" t="n">
        <f aca="false">I50-I52</f>
        <v>1085.01853247555</v>
      </c>
      <c r="J51" s="9" t="n">
        <f aca="false">J50-J52</f>
        <v>1028.2039164001</v>
      </c>
      <c r="K51" s="9" t="n">
        <f aca="false">K50-K52</f>
        <v>1060.34230182444</v>
      </c>
      <c r="L51" s="9" t="n">
        <f aca="false">L50-L52</f>
        <v>1069.23196005605</v>
      </c>
      <c r="M51" s="9" t="n">
        <f aca="false">M50-M52</f>
        <v>1066.83742599953</v>
      </c>
      <c r="N51" s="9" t="n">
        <f aca="false">N50-N52</f>
        <v>1069.30054464531</v>
      </c>
      <c r="O51" s="9"/>
      <c r="Q51" s="9" t="n">
        <f aca="false">Q50-Q52</f>
        <v>1062.06722765729</v>
      </c>
      <c r="R51" s="9" t="n">
        <f aca="false">R50-R52</f>
        <v>1075.33061899831</v>
      </c>
    </row>
    <row r="52" customFormat="false" ht="14.25" hidden="false" customHeight="false" outlineLevel="0" collapsed="false">
      <c r="A52" s="0" t="s">
        <v>20</v>
      </c>
      <c r="B52" s="0" t="s">
        <v>28</v>
      </c>
      <c r="C52" s="0" t="s">
        <v>9</v>
      </c>
      <c r="D52" s="0" t="s">
        <v>7</v>
      </c>
      <c r="E52" s="9" t="n">
        <f aca="false">Finland!P72</f>
        <v>173.240585850136</v>
      </c>
      <c r="F52" s="9" t="n">
        <f aca="false">Finland!Q72</f>
        <v>173.240585850136</v>
      </c>
      <c r="G52" s="9" t="n">
        <f aca="false">Finland!R72</f>
        <v>173.240585850136</v>
      </c>
      <c r="H52" s="9" t="n">
        <f aca="false">Finland!S72</f>
        <v>173.240585850136</v>
      </c>
      <c r="I52" s="9" t="n">
        <f aca="false">Finland!T72</f>
        <v>173.240585850136</v>
      </c>
      <c r="J52" s="9" t="n">
        <f aca="false">Finland!U72</f>
        <v>173.240585850136</v>
      </c>
      <c r="K52" s="9" t="n">
        <f aca="false">Finland!V72</f>
        <v>173.240585850136</v>
      </c>
      <c r="L52" s="9" t="n">
        <f aca="false">Finland!W72</f>
        <v>173.240585850136</v>
      </c>
      <c r="M52" s="9" t="n">
        <f aca="false">Finland!X72</f>
        <v>173.240585850136</v>
      </c>
      <c r="N52" s="9" t="n">
        <f aca="false">Finland!Y72</f>
        <v>173.240585850136</v>
      </c>
      <c r="O52" s="9"/>
      <c r="Q52" s="9" t="n">
        <f aca="false">Finland!AB72</f>
        <v>173.240585850136</v>
      </c>
      <c r="R52" s="9" t="n">
        <f aca="false">Finland!AC72</f>
        <v>173.240585850136</v>
      </c>
    </row>
    <row r="53" customFormat="false" ht="14.25" hidden="false" customHeight="false" outlineLevel="0" collapsed="false">
      <c r="A53" s="0" t="s">
        <v>29</v>
      </c>
      <c r="B53" s="0" t="s">
        <v>30</v>
      </c>
      <c r="C53" s="0" t="s">
        <v>6</v>
      </c>
      <c r="D53" s="0" t="s">
        <v>7</v>
      </c>
      <c r="E53" s="9" t="n">
        <f aca="false">Germany!O9*$Q$53</f>
        <v>98751.1841418814</v>
      </c>
      <c r="F53" s="9" t="n">
        <f aca="false">Germany!P9*$Q$53</f>
        <v>97934.0351893944</v>
      </c>
      <c r="G53" s="9" t="n">
        <f aca="false">Germany!Q9*$Q$53</f>
        <v>100910.843054016</v>
      </c>
      <c r="H53" s="9" t="n">
        <f aca="false">Germany!R9*$Q$53</f>
        <v>101972.374168685</v>
      </c>
      <c r="I53" s="9" t="n">
        <f aca="false">Germany!S9*$Q$53</f>
        <v>99583.1742556733</v>
      </c>
      <c r="J53" s="9" t="n">
        <f aca="false">Germany!T9*$Q$53</f>
        <v>100049.462379608</v>
      </c>
      <c r="K53" s="9" t="n">
        <f aca="false">Germany!U9*$Q$53</f>
        <v>100019.40342835</v>
      </c>
      <c r="L53" s="9" t="n">
        <f aca="false">Germany!V9*$Q$53</f>
        <v>99334.132875974</v>
      </c>
      <c r="M53" s="9" t="n">
        <f aca="false">Germany!W9*$Q$53</f>
        <v>99473.2374585541</v>
      </c>
      <c r="N53" s="9" t="n">
        <f aca="false">Germany!X9*$Q$53</f>
        <v>98004.7902033369</v>
      </c>
      <c r="O53" s="9"/>
      <c r="P53" s="9"/>
      <c r="Q53" s="9" t="n">
        <f aca="false">Germany!AB$8</f>
        <v>99899.2524438473</v>
      </c>
      <c r="R53" s="9" t="n">
        <f aca="false">Germany!AC$8</f>
        <v>92710.1332598007</v>
      </c>
    </row>
    <row r="54" customFormat="false" ht="14.25" hidden="false" customHeight="false" outlineLevel="0" collapsed="false">
      <c r="A54" s="0" t="s">
        <v>29</v>
      </c>
      <c r="B54" s="0" t="s">
        <v>30</v>
      </c>
      <c r="C54" s="0" t="s">
        <v>8</v>
      </c>
      <c r="D54" s="0" t="s">
        <v>7</v>
      </c>
      <c r="E54" s="9" t="n">
        <f aca="false">E53-E55</f>
        <v>81855.2937242402</v>
      </c>
      <c r="F54" s="9" t="n">
        <f aca="false">F53-F55</f>
        <v>81038.1447717531</v>
      </c>
      <c r="G54" s="9" t="n">
        <f aca="false">G53-G55</f>
        <v>84014.9526363744</v>
      </c>
      <c r="H54" s="9" t="n">
        <f aca="false">H53-H55</f>
        <v>85076.483751044</v>
      </c>
      <c r="I54" s="9" t="n">
        <f aca="false">I53-I55</f>
        <v>82687.2838380321</v>
      </c>
      <c r="J54" s="9" t="n">
        <f aca="false">J53-J55</f>
        <v>83153.5719619663</v>
      </c>
      <c r="K54" s="9" t="n">
        <f aca="false">K53-K55</f>
        <v>83123.5130107084</v>
      </c>
      <c r="L54" s="9" t="n">
        <f aca="false">L53-L55</f>
        <v>82438.2424583327</v>
      </c>
      <c r="M54" s="9" t="n">
        <f aca="false">M53-M55</f>
        <v>82577.3470409129</v>
      </c>
      <c r="N54" s="9" t="n">
        <f aca="false">N53-N55</f>
        <v>81108.8997856957</v>
      </c>
      <c r="O54" s="9"/>
      <c r="P54" s="9"/>
      <c r="Q54" s="9" t="n">
        <f aca="false">Q53-Q55</f>
        <v>83003.362026206</v>
      </c>
      <c r="R54" s="9" t="n">
        <f aca="false">R53-R55</f>
        <v>75814.2428421595</v>
      </c>
    </row>
    <row r="55" customFormat="false" ht="14.25" hidden="false" customHeight="false" outlineLevel="0" collapsed="false">
      <c r="A55" s="0" t="s">
        <v>29</v>
      </c>
      <c r="B55" s="0" t="s">
        <v>30</v>
      </c>
      <c r="C55" s="0" t="s">
        <v>9</v>
      </c>
      <c r="D55" s="0" t="s">
        <v>7</v>
      </c>
      <c r="E55" s="9" t="n">
        <f aca="false">$Q55</f>
        <v>16895.8904176412</v>
      </c>
      <c r="F55" s="9" t="n">
        <f aca="false">$Q55</f>
        <v>16895.8904176412</v>
      </c>
      <c r="G55" s="9" t="n">
        <f aca="false">$Q55</f>
        <v>16895.8904176412</v>
      </c>
      <c r="H55" s="9" t="n">
        <f aca="false">$Q55</f>
        <v>16895.8904176412</v>
      </c>
      <c r="I55" s="9" t="n">
        <f aca="false">$Q55</f>
        <v>16895.8904176412</v>
      </c>
      <c r="J55" s="9" t="n">
        <f aca="false">$Q55</f>
        <v>16895.8904176412</v>
      </c>
      <c r="K55" s="9" t="n">
        <f aca="false">$Q55</f>
        <v>16895.8904176412</v>
      </c>
      <c r="L55" s="9" t="n">
        <f aca="false">$Q55</f>
        <v>16895.8904176412</v>
      </c>
      <c r="M55" s="9" t="n">
        <f aca="false">$Q55</f>
        <v>16895.8904176412</v>
      </c>
      <c r="N55" s="9" t="n">
        <f aca="false">$Q55</f>
        <v>16895.8904176412</v>
      </c>
      <c r="O55" s="9"/>
      <c r="P55" s="9"/>
      <c r="Q55" s="9" t="n">
        <f aca="false">Germany!AB$5</f>
        <v>16895.8904176412</v>
      </c>
      <c r="R55" s="9" t="n">
        <f aca="false">$Q55</f>
        <v>16895.8904176412</v>
      </c>
    </row>
    <row r="56" customFormat="false" ht="14.25" hidden="false" customHeight="false" outlineLevel="0" collapsed="false">
      <c r="A56" s="0" t="s">
        <v>31</v>
      </c>
      <c r="B56" s="0" t="s">
        <v>32</v>
      </c>
      <c r="C56" s="0" t="s">
        <v>6</v>
      </c>
      <c r="D56" s="0" t="s">
        <v>7</v>
      </c>
      <c r="E56" s="9" t="n">
        <f aca="false">Poland!O$9*$Q56</f>
        <v>106363.610649312</v>
      </c>
      <c r="F56" s="9" t="n">
        <f aca="false">Poland!P$9*$Q56</f>
        <v>103926.065559811</v>
      </c>
      <c r="G56" s="9" t="n">
        <f aca="false">Poland!Q$9*$Q56</f>
        <v>106444.33168539</v>
      </c>
      <c r="H56" s="9" t="n">
        <f aca="false">Poland!R$9*$Q56</f>
        <v>106416.81130182</v>
      </c>
      <c r="I56" s="9" t="n">
        <f aca="false">Poland!S$9*$Q56</f>
        <v>107774.302957584</v>
      </c>
      <c r="J56" s="9" t="n">
        <f aca="false">Poland!T$9*$Q56</f>
        <v>107938.651003854</v>
      </c>
      <c r="K56" s="9" t="n">
        <f aca="false">Poland!U$9*$Q56</f>
        <v>106861.560369957</v>
      </c>
      <c r="L56" s="9" t="n">
        <f aca="false">Poland!V$9*$Q56</f>
        <v>103698.186483566</v>
      </c>
      <c r="M56" s="9" t="n">
        <f aca="false">Poland!W$9*$Q56</f>
        <v>105260.167981854</v>
      </c>
      <c r="N56" s="9" t="n">
        <f aca="false">Poland!X$9*$Q56</f>
        <v>104070.209077029</v>
      </c>
      <c r="O56" s="9"/>
      <c r="P56" s="9"/>
      <c r="Q56" s="9" t="n">
        <f aca="false">Poland!AB$8</f>
        <v>106034.249894436</v>
      </c>
      <c r="R56" s="9" t="n">
        <f aca="false">Poland!AC$8</f>
        <v>101354.379694127</v>
      </c>
    </row>
    <row r="57" customFormat="false" ht="14.25" hidden="false" customHeight="false" outlineLevel="0" collapsed="false">
      <c r="A57" s="0" t="s">
        <v>31</v>
      </c>
      <c r="B57" s="0" t="s">
        <v>32</v>
      </c>
      <c r="C57" s="0" t="s">
        <v>8</v>
      </c>
      <c r="D57" s="0" t="s">
        <v>7</v>
      </c>
      <c r="E57" s="9" t="n">
        <f aca="false">E56-E58</f>
        <v>86337.4545167332</v>
      </c>
      <c r="F57" s="9" t="n">
        <f aca="false">F56-F58</f>
        <v>83899.9094272321</v>
      </c>
      <c r="G57" s="9" t="n">
        <f aca="false">G56-G58</f>
        <v>86418.1755528111</v>
      </c>
      <c r="H57" s="9" t="n">
        <f aca="false">H56-H58</f>
        <v>86390.655169241</v>
      </c>
      <c r="I57" s="9" t="n">
        <f aca="false">I56-I58</f>
        <v>87748.1468250046</v>
      </c>
      <c r="J57" s="9" t="n">
        <f aca="false">J56-J58</f>
        <v>87912.4948712748</v>
      </c>
      <c r="K57" s="9" t="n">
        <f aca="false">K56-K58</f>
        <v>86835.4042373777</v>
      </c>
      <c r="L57" s="9" t="n">
        <f aca="false">L56-L58</f>
        <v>83672.030350987</v>
      </c>
      <c r="M57" s="9" t="n">
        <f aca="false">M56-M58</f>
        <v>85234.0118492748</v>
      </c>
      <c r="N57" s="9" t="n">
        <f aca="false">N56-N58</f>
        <v>84044.0529444499</v>
      </c>
      <c r="O57" s="9"/>
      <c r="P57" s="9"/>
      <c r="Q57" s="9" t="n">
        <f aca="false">Q56-Q58</f>
        <v>86008.0937618563</v>
      </c>
      <c r="R57" s="9" t="n">
        <f aca="false">R56-R58</f>
        <v>81328.2235615476</v>
      </c>
    </row>
    <row r="58" customFormat="false" ht="14.25" hidden="false" customHeight="false" outlineLevel="0" collapsed="false">
      <c r="A58" s="0" t="s">
        <v>31</v>
      </c>
      <c r="B58" s="0" t="s">
        <v>32</v>
      </c>
      <c r="C58" s="0" t="s">
        <v>9</v>
      </c>
      <c r="D58" s="0" t="s">
        <v>7</v>
      </c>
      <c r="E58" s="9" t="n">
        <f aca="false">$Q58</f>
        <v>20026.1561325792</v>
      </c>
      <c r="F58" s="9" t="n">
        <f aca="false">$Q58</f>
        <v>20026.1561325792</v>
      </c>
      <c r="G58" s="9" t="n">
        <f aca="false">$Q58</f>
        <v>20026.1561325792</v>
      </c>
      <c r="H58" s="9" t="n">
        <f aca="false">$Q58</f>
        <v>20026.1561325792</v>
      </c>
      <c r="I58" s="9" t="n">
        <f aca="false">$Q58</f>
        <v>20026.1561325792</v>
      </c>
      <c r="J58" s="9" t="n">
        <f aca="false">$Q58</f>
        <v>20026.1561325792</v>
      </c>
      <c r="K58" s="9" t="n">
        <f aca="false">$Q58</f>
        <v>20026.1561325792</v>
      </c>
      <c r="L58" s="9" t="n">
        <f aca="false">$Q58</f>
        <v>20026.1561325792</v>
      </c>
      <c r="M58" s="9" t="n">
        <f aca="false">$Q58</f>
        <v>20026.1561325792</v>
      </c>
      <c r="N58" s="9" t="n">
        <f aca="false">$Q58</f>
        <v>20026.1561325792</v>
      </c>
      <c r="O58" s="9"/>
      <c r="P58" s="9"/>
      <c r="Q58" s="9" t="n">
        <f aca="false">Poland!AB$5</f>
        <v>20026.1561325792</v>
      </c>
      <c r="R58" s="9" t="n">
        <f aca="false">$Q58</f>
        <v>20026.1561325792</v>
      </c>
    </row>
    <row r="59" customFormat="false" ht="14.25" hidden="false" customHeight="false" outlineLevel="0" collapsed="false">
      <c r="A59" s="0" t="s">
        <v>33</v>
      </c>
      <c r="B59" s="0" t="s">
        <v>34</v>
      </c>
      <c r="C59" s="0" t="s">
        <v>6</v>
      </c>
      <c r="D59" s="0" t="s">
        <v>7</v>
      </c>
      <c r="E59" s="9" t="n">
        <f aca="false">Latvia!F$9*$Q59</f>
        <v>7880.53990819413</v>
      </c>
      <c r="F59" s="9" t="n">
        <f aca="false">Poland!P$9*$Q59</f>
        <v>8035.8720983836</v>
      </c>
      <c r="G59" s="9" t="n">
        <f aca="false">Poland!Q$9*$Q59</f>
        <v>8230.59191564829</v>
      </c>
      <c r="H59" s="9" t="n">
        <f aca="false">Poland!R$9*$Q59</f>
        <v>8228.46395784216</v>
      </c>
      <c r="I59" s="9" t="n">
        <f aca="false">Poland!S$9*$Q59</f>
        <v>8333.42924505455</v>
      </c>
      <c r="J59" s="9" t="n">
        <f aca="false">Poland!T$9*$Q59</f>
        <v>8346.13712418317</v>
      </c>
      <c r="K59" s="9" t="n">
        <f aca="false">Poland!U$9*$Q59</f>
        <v>8262.85327690442</v>
      </c>
      <c r="L59" s="9" t="n">
        <f aca="false">Poland!V$9*$Q59</f>
        <v>8018.25181130028</v>
      </c>
      <c r="M59" s="9" t="n">
        <f aca="false">Poland!W$9*$Q59</f>
        <v>8139.02886056766</v>
      </c>
      <c r="N59" s="9" t="n">
        <f aca="false">Poland!X$9*$Q59</f>
        <v>8047.01770330892</v>
      </c>
      <c r="O59" s="9"/>
      <c r="P59" s="9"/>
      <c r="Q59" s="9" t="n">
        <f aca="false">Latvia!R$8</f>
        <v>8198.88317343585</v>
      </c>
      <c r="R59" s="9" t="n">
        <f aca="false">Latvia!S$8</f>
        <v>8481.73385106288</v>
      </c>
    </row>
    <row r="60" customFormat="false" ht="14.25" hidden="false" customHeight="false" outlineLevel="0" collapsed="false">
      <c r="A60" s="0" t="s">
        <v>33</v>
      </c>
      <c r="B60" s="0" t="s">
        <v>34</v>
      </c>
      <c r="C60" s="0" t="s">
        <v>8</v>
      </c>
      <c r="D60" s="0" t="s">
        <v>7</v>
      </c>
      <c r="E60" s="9" t="n">
        <f aca="false">E59-E61</f>
        <v>5966.87225450714</v>
      </c>
      <c r="F60" s="9" t="n">
        <f aca="false">F59-F61</f>
        <v>6122.2044446966</v>
      </c>
      <c r="G60" s="9" t="n">
        <f aca="false">G59-G61</f>
        <v>6316.92426196129</v>
      </c>
      <c r="H60" s="9" t="n">
        <f aca="false">H59-H61</f>
        <v>6314.79630415516</v>
      </c>
      <c r="I60" s="9" t="n">
        <f aca="false">I59-I61</f>
        <v>6419.76159136755</v>
      </c>
      <c r="J60" s="9" t="n">
        <f aca="false">J59-J61</f>
        <v>6432.46947049617</v>
      </c>
      <c r="K60" s="9" t="n">
        <f aca="false">K59-K61</f>
        <v>6349.18562321742</v>
      </c>
      <c r="L60" s="9" t="n">
        <f aca="false">L59-L61</f>
        <v>6104.58415761328</v>
      </c>
      <c r="M60" s="9" t="n">
        <f aca="false">M59-M61</f>
        <v>6225.36120688066</v>
      </c>
      <c r="N60" s="9" t="n">
        <f aca="false">N59-N61</f>
        <v>6133.35004962192</v>
      </c>
      <c r="O60" s="9"/>
      <c r="P60" s="9"/>
      <c r="Q60" s="9" t="n">
        <f aca="false">Q59-Q61</f>
        <v>6285.21551974886</v>
      </c>
      <c r="R60" s="9" t="n">
        <f aca="false">R59-R61</f>
        <v>6568.06619737588</v>
      </c>
    </row>
    <row r="61" customFormat="false" ht="14.25" hidden="false" customHeight="false" outlineLevel="0" collapsed="false">
      <c r="A61" s="0" t="s">
        <v>33</v>
      </c>
      <c r="B61" s="0" t="s">
        <v>34</v>
      </c>
      <c r="C61" s="0" t="s">
        <v>9</v>
      </c>
      <c r="D61" s="0" t="s">
        <v>7</v>
      </c>
      <c r="E61" s="9" t="n">
        <f aca="false">$Q61</f>
        <v>1913.667653687</v>
      </c>
      <c r="F61" s="9" t="n">
        <f aca="false">$Q61</f>
        <v>1913.667653687</v>
      </c>
      <c r="G61" s="9" t="n">
        <f aca="false">$Q61</f>
        <v>1913.667653687</v>
      </c>
      <c r="H61" s="9" t="n">
        <f aca="false">$Q61</f>
        <v>1913.667653687</v>
      </c>
      <c r="I61" s="9" t="n">
        <f aca="false">$Q61</f>
        <v>1913.667653687</v>
      </c>
      <c r="J61" s="9" t="n">
        <f aca="false">$Q61</f>
        <v>1913.667653687</v>
      </c>
      <c r="K61" s="9" t="n">
        <f aca="false">$Q61</f>
        <v>1913.667653687</v>
      </c>
      <c r="L61" s="9" t="n">
        <f aca="false">$Q61</f>
        <v>1913.667653687</v>
      </c>
      <c r="M61" s="9" t="n">
        <f aca="false">$Q61</f>
        <v>1913.667653687</v>
      </c>
      <c r="N61" s="9" t="n">
        <f aca="false">$Q61</f>
        <v>1913.667653687</v>
      </c>
      <c r="O61" s="9"/>
      <c r="P61" s="9"/>
      <c r="Q61" s="9" t="n">
        <f aca="false">Latvia!R$5</f>
        <v>1913.667653687</v>
      </c>
      <c r="R61" s="9" t="n">
        <f aca="false">$Q61</f>
        <v>1913.667653687</v>
      </c>
    </row>
    <row r="62" customFormat="false" ht="14.25" hidden="false" customHeight="false" outlineLevel="0" collapsed="false">
      <c r="A62" s="0" t="s">
        <v>35</v>
      </c>
      <c r="B62" s="0" t="s">
        <v>36</v>
      </c>
      <c r="C62" s="0" t="s">
        <v>6</v>
      </c>
      <c r="D62" s="0" t="s">
        <v>7</v>
      </c>
      <c r="E62" s="9" t="n">
        <f aca="false">Lithuania!F$9*$Q59</f>
        <v>8256.37521785323</v>
      </c>
      <c r="F62" s="9" t="n">
        <f aca="false">Lithuania!G$9*$Q59</f>
        <v>7944.94335648666</v>
      </c>
      <c r="G62" s="9" t="n">
        <f aca="false">Lithuania!H$9*$Q59</f>
        <v>7968.4749136926</v>
      </c>
      <c r="H62" s="9" t="n">
        <f aca="false">Lithuania!I$9*$Q59</f>
        <v>8319.51389801511</v>
      </c>
      <c r="I62" s="9" t="n">
        <f aca="false">Lithuania!J$9*$Q59</f>
        <v>8532.67088890762</v>
      </c>
      <c r="J62" s="9" t="n">
        <f aca="false">Lithuania!K$9*$Q59</f>
        <v>8528.45206205981</v>
      </c>
      <c r="K62" s="9" t="n">
        <f aca="false">Lithuania!L$9*$Q59</f>
        <v>8147.58015463204</v>
      </c>
      <c r="L62" s="9" t="n">
        <f aca="false">Lithuania!M$9*$Q59</f>
        <v>8066.52166766193</v>
      </c>
      <c r="M62" s="9" t="n">
        <f aca="false">Lithuania!N$9*$Q59</f>
        <v>8326.66430135779</v>
      </c>
      <c r="N62" s="9" t="n">
        <f aca="false">Lithuania!O$9*$Q59</f>
        <v>8371.73751187501</v>
      </c>
      <c r="O62" s="9"/>
      <c r="P62" s="9"/>
      <c r="Q62" s="9" t="n">
        <f aca="false">Lithuania!R$8</f>
        <v>7529.8520086006</v>
      </c>
      <c r="R62" s="9" t="n">
        <f aca="false">Lithuania!S$8</f>
        <v>6863.12681169371</v>
      </c>
    </row>
    <row r="63" customFormat="false" ht="14.25" hidden="false" customHeight="false" outlineLevel="0" collapsed="false">
      <c r="A63" s="0" t="s">
        <v>35</v>
      </c>
      <c r="B63" s="0" t="s">
        <v>36</v>
      </c>
      <c r="C63" s="0" t="s">
        <v>8</v>
      </c>
      <c r="D63" s="0" t="s">
        <v>7</v>
      </c>
      <c r="E63" s="9" t="n">
        <f aca="false">E62-E64</f>
        <v>7426.04060126542</v>
      </c>
      <c r="F63" s="9" t="n">
        <f aca="false">F62-F64</f>
        <v>7114.60873989885</v>
      </c>
      <c r="G63" s="9" t="n">
        <f aca="false">G62-G64</f>
        <v>7138.14029710479</v>
      </c>
      <c r="H63" s="9" t="n">
        <f aca="false">H62-H64</f>
        <v>7489.17928142731</v>
      </c>
      <c r="I63" s="9" t="n">
        <f aca="false">I62-I64</f>
        <v>7702.33627231982</v>
      </c>
      <c r="J63" s="9" t="n">
        <f aca="false">J62-J64</f>
        <v>7698.117445472</v>
      </c>
      <c r="K63" s="9" t="n">
        <f aca="false">K62-K64</f>
        <v>7317.24553804423</v>
      </c>
      <c r="L63" s="9" t="n">
        <f aca="false">L62-L64</f>
        <v>7236.18705107412</v>
      </c>
      <c r="M63" s="9" t="n">
        <f aca="false">M62-M64</f>
        <v>7496.32968476998</v>
      </c>
      <c r="N63" s="9" t="n">
        <f aca="false">N62-N64</f>
        <v>7541.4028952872</v>
      </c>
      <c r="O63" s="9"/>
      <c r="P63" s="9"/>
      <c r="Q63" s="9" t="n">
        <f aca="false">Q62-Q64</f>
        <v>6699.51739201279</v>
      </c>
      <c r="R63" s="9" t="n">
        <f aca="false">R62-R64</f>
        <v>6032.79219510591</v>
      </c>
    </row>
    <row r="64" customFormat="false" ht="14.25" hidden="false" customHeight="false" outlineLevel="0" collapsed="false">
      <c r="A64" s="0" t="s">
        <v>35</v>
      </c>
      <c r="B64" s="0" t="s">
        <v>36</v>
      </c>
      <c r="C64" s="0" t="s">
        <v>9</v>
      </c>
      <c r="D64" s="0" t="s">
        <v>7</v>
      </c>
      <c r="E64" s="9" t="n">
        <f aca="false">$Q64</f>
        <v>830.334616587808</v>
      </c>
      <c r="F64" s="9" t="n">
        <f aca="false">$Q64</f>
        <v>830.334616587808</v>
      </c>
      <c r="G64" s="9" t="n">
        <f aca="false">$Q64</f>
        <v>830.334616587808</v>
      </c>
      <c r="H64" s="9" t="n">
        <f aca="false">$Q64</f>
        <v>830.334616587808</v>
      </c>
      <c r="I64" s="9" t="n">
        <f aca="false">$Q64</f>
        <v>830.334616587808</v>
      </c>
      <c r="J64" s="9" t="n">
        <f aca="false">$Q64</f>
        <v>830.334616587808</v>
      </c>
      <c r="K64" s="9" t="n">
        <f aca="false">$Q64</f>
        <v>830.334616587808</v>
      </c>
      <c r="L64" s="9" t="n">
        <f aca="false">$Q64</f>
        <v>830.334616587808</v>
      </c>
      <c r="M64" s="9" t="n">
        <f aca="false">$Q64</f>
        <v>830.334616587808</v>
      </c>
      <c r="N64" s="9" t="n">
        <f aca="false">$Q64</f>
        <v>830.334616587808</v>
      </c>
      <c r="O64" s="9"/>
      <c r="P64" s="9"/>
      <c r="Q64" s="9" t="n">
        <f aca="false">Lithuania!R$5</f>
        <v>830.334616587808</v>
      </c>
      <c r="R64" s="9" t="n">
        <f aca="false">$Q64</f>
        <v>830.334616587808</v>
      </c>
    </row>
    <row r="65" customFormat="false" ht="14.25" hidden="false" customHeight="false" outlineLevel="0" collapsed="false">
      <c r="A65" s="0" t="s">
        <v>37</v>
      </c>
      <c r="B65" s="0" t="s">
        <v>38</v>
      </c>
      <c r="C65" s="0" t="s">
        <v>6</v>
      </c>
      <c r="D65" s="0" t="s">
        <v>7</v>
      </c>
      <c r="E65" s="9" t="n">
        <f aca="false">Austria!G$9*$Q65</f>
        <v>10709.7691293792</v>
      </c>
      <c r="F65" s="9" t="n">
        <f aca="false">Austria!H$9*$Q65</f>
        <v>10090.5447833915</v>
      </c>
      <c r="G65" s="9" t="n">
        <f aca="false">Austria!I$9*$Q65</f>
        <v>9780.83000922363</v>
      </c>
      <c r="H65" s="9" t="n">
        <f aca="false">Austria!J$9*$Q65</f>
        <v>10430.6817050928</v>
      </c>
      <c r="I65" s="9" t="n">
        <f aca="false">Austria!K$9*$Q65</f>
        <v>10645.2600651906</v>
      </c>
      <c r="J65" s="9" t="n">
        <f aca="false">Austria!L$9*$Q65</f>
        <v>10867.370638347</v>
      </c>
      <c r="K65" s="9" t="n">
        <f aca="false">Austria!M$9*$Q65</f>
        <v>10410.65566952</v>
      </c>
      <c r="L65" s="9" t="n">
        <f aca="false">Austria!N$9*$Q65</f>
        <v>10219.5258143521</v>
      </c>
      <c r="M65" s="9" t="n">
        <f aca="false">Austria!O$9*$Q65</f>
        <v>10249.5635919515</v>
      </c>
      <c r="N65" s="9" t="n">
        <f aca="false">Austria!P$9*$Q65</f>
        <v>10268.8777569936</v>
      </c>
      <c r="Q65" s="9" t="n">
        <f aca="false">Austria!S$8</f>
        <v>10363.8581365815</v>
      </c>
      <c r="R65" s="9" t="n">
        <f aca="false">Austria!T$8</f>
        <v>9971.0144775995</v>
      </c>
    </row>
    <row r="66" customFormat="false" ht="14.25" hidden="false" customHeight="false" outlineLevel="0" collapsed="false">
      <c r="A66" s="0" t="s">
        <v>37</v>
      </c>
      <c r="B66" s="0" t="s">
        <v>38</v>
      </c>
      <c r="C66" s="0" t="s">
        <v>8</v>
      </c>
      <c r="D66" s="0" t="s">
        <v>7</v>
      </c>
      <c r="E66" s="9" t="n">
        <f aca="false">E65-E67</f>
        <v>8849.67860518452</v>
      </c>
      <c r="F66" s="9" t="n">
        <f aca="false">F65-F67</f>
        <v>8230.45425919685</v>
      </c>
      <c r="G66" s="9" t="n">
        <f aca="false">G65-G67</f>
        <v>7920.73948502895</v>
      </c>
      <c r="H66" s="9" t="n">
        <f aca="false">H65-H67</f>
        <v>8570.5911808981</v>
      </c>
      <c r="I66" s="9" t="n">
        <f aca="false">I65-I67</f>
        <v>8785.16954099593</v>
      </c>
      <c r="J66" s="9" t="n">
        <f aca="false">J65-J67</f>
        <v>9007.28011415233</v>
      </c>
      <c r="K66" s="9" t="n">
        <f aca="false">K65-K67</f>
        <v>8550.56514532536</v>
      </c>
      <c r="L66" s="9" t="n">
        <f aca="false">L65-L67</f>
        <v>8359.43529015745</v>
      </c>
      <c r="M66" s="9" t="n">
        <f aca="false">M65-M67</f>
        <v>8389.47306775681</v>
      </c>
      <c r="N66" s="9" t="n">
        <f aca="false">N65-N67</f>
        <v>8408.78723279891</v>
      </c>
      <c r="Q66" s="9" t="n">
        <f aca="false">Q65-Q67</f>
        <v>8503.76761238681</v>
      </c>
      <c r="R66" s="9" t="n">
        <f aca="false">R65-R67</f>
        <v>8110.92395340482</v>
      </c>
    </row>
    <row r="67" customFormat="false" ht="14.25" hidden="false" customHeight="false" outlineLevel="0" collapsed="false">
      <c r="A67" s="0" t="s">
        <v>37</v>
      </c>
      <c r="B67" s="0" t="s">
        <v>38</v>
      </c>
      <c r="C67" s="0" t="s">
        <v>9</v>
      </c>
      <c r="D67" s="0" t="s">
        <v>7</v>
      </c>
      <c r="E67" s="9" t="n">
        <f aca="false">$Q67</f>
        <v>1860.09052419468</v>
      </c>
      <c r="F67" s="9" t="n">
        <f aca="false">$Q67</f>
        <v>1860.09052419468</v>
      </c>
      <c r="G67" s="9" t="n">
        <f aca="false">$Q67</f>
        <v>1860.09052419468</v>
      </c>
      <c r="H67" s="9" t="n">
        <f aca="false">$Q67</f>
        <v>1860.09052419468</v>
      </c>
      <c r="I67" s="9" t="n">
        <f aca="false">$Q67</f>
        <v>1860.09052419468</v>
      </c>
      <c r="J67" s="9" t="n">
        <f aca="false">$Q67</f>
        <v>1860.09052419468</v>
      </c>
      <c r="K67" s="9" t="n">
        <f aca="false">$Q67</f>
        <v>1860.09052419468</v>
      </c>
      <c r="L67" s="9" t="n">
        <f aca="false">$Q67</f>
        <v>1860.09052419468</v>
      </c>
      <c r="M67" s="9" t="n">
        <f aca="false">$Q67</f>
        <v>1860.09052419468</v>
      </c>
      <c r="N67" s="9" t="n">
        <f aca="false">$Q67</f>
        <v>1860.09052419468</v>
      </c>
      <c r="Q67" s="9" t="n">
        <f aca="false">Austria!S$5</f>
        <v>1860.09052419468</v>
      </c>
      <c r="R67" s="9" t="n">
        <f aca="false">$Q67</f>
        <v>1860.09052419468</v>
      </c>
    </row>
    <row r="68" customFormat="false" ht="14.25" hidden="false" customHeight="false" outlineLevel="0" collapsed="false">
      <c r="A68" s="0" t="s">
        <v>39</v>
      </c>
      <c r="B68" s="0" t="s">
        <v>40</v>
      </c>
      <c r="C68" s="0" t="s">
        <v>6</v>
      </c>
      <c r="D68" s="0" t="s">
        <v>7</v>
      </c>
      <c r="E68" s="9" t="n">
        <f aca="false">Estonia!H$9*$Q68</f>
        <v>5337.01275317474</v>
      </c>
      <c r="F68" s="9" t="n">
        <f aca="false">Estonia!I$9*$Q68</f>
        <v>5272.55909723927</v>
      </c>
      <c r="G68" s="9" t="n">
        <f aca="false">Estonia!J$9*$Q68</f>
        <v>5305.76289037799</v>
      </c>
      <c r="H68" s="9" t="n">
        <f aca="false">Estonia!K$9*$Q68</f>
        <v>5285.0242336545</v>
      </c>
      <c r="I68" s="9" t="n">
        <f aca="false">Estonia!L$9*$Q68</f>
        <v>5511.67656970084</v>
      </c>
      <c r="J68" s="9" t="n">
        <f aca="false">Estonia!M$9*$Q68</f>
        <v>5348.08399363044</v>
      </c>
      <c r="K68" s="9" t="n">
        <f aca="false">Estonia!N$9*$Q68</f>
        <v>5098.23895861175</v>
      </c>
      <c r="L68" s="9" t="n">
        <f aca="false">Estonia!O$9*$Q68</f>
        <v>5527.97330993302</v>
      </c>
      <c r="M68" s="9" t="n">
        <f aca="false">Estonia!P$9*$Q68</f>
        <v>5499.48761983342</v>
      </c>
      <c r="N68" s="9" t="n">
        <f aca="false">Estonia!Q$9*$Q68</f>
        <v>5459.40168567417</v>
      </c>
      <c r="Q68" s="9" t="n">
        <f aca="false">Estonia!T$8</f>
        <v>5305.65078238875</v>
      </c>
      <c r="R68" s="9" t="n">
        <f aca="false">Estonia!U$8</f>
        <v>4809.52778782588</v>
      </c>
    </row>
    <row r="69" customFormat="false" ht="14.25" hidden="false" customHeight="false" outlineLevel="0" collapsed="false">
      <c r="A69" s="0" t="s">
        <v>39</v>
      </c>
      <c r="B69" s="0" t="s">
        <v>40</v>
      </c>
      <c r="C69" s="0" t="s">
        <v>8</v>
      </c>
      <c r="D69" s="0" t="s">
        <v>7</v>
      </c>
      <c r="E69" s="9" t="n">
        <f aca="false">E68-E70</f>
        <v>4576.78807859743</v>
      </c>
      <c r="F69" s="9" t="n">
        <f aca="false">F68-F70</f>
        <v>4512.33442266196</v>
      </c>
      <c r="G69" s="9" t="n">
        <f aca="false">G68-G70</f>
        <v>4545.53821580067</v>
      </c>
      <c r="H69" s="9" t="n">
        <f aca="false">H68-H70</f>
        <v>4524.79955907719</v>
      </c>
      <c r="I69" s="9" t="n">
        <f aca="false">I68-I70</f>
        <v>4751.45189512353</v>
      </c>
      <c r="J69" s="9" t="n">
        <f aca="false">J68-J70</f>
        <v>4587.85931905312</v>
      </c>
      <c r="K69" s="9" t="n">
        <f aca="false">K68-K70</f>
        <v>4338.01428403443</v>
      </c>
      <c r="L69" s="9" t="n">
        <f aca="false">L68-L70</f>
        <v>4767.7486353557</v>
      </c>
      <c r="M69" s="9" t="n">
        <f aca="false">M68-M70</f>
        <v>4739.2629452561</v>
      </c>
      <c r="N69" s="9" t="n">
        <f aca="false">N68-N70</f>
        <v>4699.17701109685</v>
      </c>
      <c r="Q69" s="9" t="n">
        <f aca="false">Q68-Q70</f>
        <v>4545.42610781143</v>
      </c>
      <c r="R69" s="9" t="n">
        <f aca="false">R68-R70</f>
        <v>4049.30311324856</v>
      </c>
    </row>
    <row r="70" customFormat="false" ht="14.25" hidden="false" customHeight="false" outlineLevel="0" collapsed="false">
      <c r="A70" s="0" t="s">
        <v>39</v>
      </c>
      <c r="B70" s="0" t="s">
        <v>40</v>
      </c>
      <c r="C70" s="0" t="s">
        <v>9</v>
      </c>
      <c r="D70" s="0" t="s">
        <v>7</v>
      </c>
      <c r="E70" s="9" t="n">
        <f aca="false">$Q70</f>
        <v>760.224674577318</v>
      </c>
      <c r="F70" s="9" t="n">
        <f aca="false">$Q70</f>
        <v>760.224674577318</v>
      </c>
      <c r="G70" s="9" t="n">
        <f aca="false">$Q70</f>
        <v>760.224674577318</v>
      </c>
      <c r="H70" s="9" t="n">
        <f aca="false">$Q70</f>
        <v>760.224674577318</v>
      </c>
      <c r="I70" s="9" t="n">
        <f aca="false">$Q70</f>
        <v>760.224674577318</v>
      </c>
      <c r="J70" s="9" t="n">
        <f aca="false">$Q70</f>
        <v>760.224674577318</v>
      </c>
      <c r="K70" s="9" t="n">
        <f aca="false">$Q70</f>
        <v>760.224674577318</v>
      </c>
      <c r="L70" s="9" t="n">
        <f aca="false">$Q70</f>
        <v>760.224674577318</v>
      </c>
      <c r="M70" s="9" t="n">
        <f aca="false">$Q70</f>
        <v>760.224674577318</v>
      </c>
      <c r="N70" s="9" t="n">
        <f aca="false">$Q70</f>
        <v>760.224674577318</v>
      </c>
      <c r="Q70" s="9" t="n">
        <f aca="false">Estonia!T$5</f>
        <v>760.224674577318</v>
      </c>
      <c r="R70" s="9" t="n">
        <f aca="false">$Q70</f>
        <v>760.224674577318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23.67"/>
    <col collapsed="false" customWidth="true" hidden="false" outlineLevel="0" max="6" min="4" style="0" width="9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2007</v>
      </c>
      <c r="F1" s="0" t="n">
        <v>2008</v>
      </c>
      <c r="G1" s="0" t="n">
        <v>2009</v>
      </c>
      <c r="H1" s="0" t="n">
        <v>2010</v>
      </c>
      <c r="I1" s="0" t="n">
        <v>2011</v>
      </c>
      <c r="J1" s="0" t="n">
        <v>2012</v>
      </c>
      <c r="K1" s="0" t="n">
        <v>2013</v>
      </c>
      <c r="L1" s="0" t="n">
        <v>2014</v>
      </c>
      <c r="M1" s="0" t="n">
        <v>2015</v>
      </c>
      <c r="N1" s="0" t="n">
        <v>2016</v>
      </c>
      <c r="O1" s="0" t="n">
        <v>2017</v>
      </c>
      <c r="P1" s="0" t="n">
        <v>2018</v>
      </c>
      <c r="Q1" s="0" t="n">
        <v>2019</v>
      </c>
      <c r="R1" s="0" t="n">
        <v>2020</v>
      </c>
      <c r="T1" s="0" t="n">
        <v>2025</v>
      </c>
      <c r="U1" s="0" t="n">
        <v>2030</v>
      </c>
    </row>
    <row r="2" customFormat="false" ht="14.25" hidden="false" customHeight="false" outlineLevel="0" collapsed="false">
      <c r="A2" s="0" t="s">
        <v>39</v>
      </c>
      <c r="B2" s="0" t="s">
        <v>40</v>
      </c>
      <c r="C2" s="0" t="s">
        <v>41</v>
      </c>
      <c r="G2" s="10" t="n">
        <f aca="false">HLOOKUP(G$1,  HDD!$B$4:$AP$33,   MATCH($A$2, HDD!$A$4:$A$33,0), FALSE())</f>
        <v>4318.15</v>
      </c>
      <c r="H2" s="10" t="n">
        <f aca="false">HLOOKUP(H$1,  HDD!$B$4:$AP$33,   MATCH($A$2, HDD!$A$4:$A$33,0), FALSE())</f>
        <v>4887.23</v>
      </c>
      <c r="I2" s="10" t="n">
        <f aca="false">HLOOKUP(I$1,  HDD!$B$4:$AP$33,   MATCH($A$2, HDD!$A$4:$A$33,0), FALSE())</f>
        <v>4084</v>
      </c>
      <c r="J2" s="10" t="n">
        <f aca="false">HLOOKUP(J$1,  HDD!$B$4:$AP$33,   MATCH($A$2, HDD!$A$4:$A$33,0), FALSE())</f>
        <v>4579.62</v>
      </c>
      <c r="K2" s="10" t="n">
        <f aca="false">HLOOKUP(K$1,  HDD!$B$4:$AP$33,   MATCH($A$2, HDD!$A$4:$A$33,0), FALSE())</f>
        <v>4154.32</v>
      </c>
      <c r="L2" s="10" t="n">
        <f aca="false">HLOOKUP(L$1,  HDD!$B$4:$AP$33,   MATCH($A$2, HDD!$A$4:$A$33,0), FALSE())</f>
        <v>4143.17</v>
      </c>
      <c r="M2" s="10" t="n">
        <f aca="false">HLOOKUP(M$1,  HDD!$B$4:$AP$33,   MATCH($A$2, HDD!$A$4:$A$33,0), FALSE())</f>
        <v>3795.56</v>
      </c>
      <c r="N2" s="10" t="n">
        <f aca="false">HLOOKUP(N$1,  HDD!$B$4:$AP$33,   MATCH($A$2, HDD!$A$4:$A$33,0), FALSE())</f>
        <v>4208.45</v>
      </c>
      <c r="O2" s="10" t="n">
        <f aca="false">HLOOKUP(O$1,  HDD!$B$4:$AP$33,   MATCH($A$2, HDD!$A$4:$A$33,0), FALSE())</f>
        <v>4209.57</v>
      </c>
      <c r="P2" s="10" t="n">
        <f aca="false">HLOOKUP(P$1,  HDD!$B$4:$AP$33,   MATCH($A$2, HDD!$A$4:$A$33,0), FALSE())</f>
        <v>4064.64</v>
      </c>
      <c r="Q2" s="10" t="n">
        <f aca="false">HLOOKUP(Q$1,  HDD!$B$4:$AP$33,   MATCH($A$2, HDD!$A$4:$A$33,0), FALSE())</f>
        <v>3883.05</v>
      </c>
      <c r="R2" s="10" t="n">
        <f aca="false">HLOOKUP(R$1,  HDD!$B$4:$AP$33,   MATCH($A$2, HDD!$A$4:$A$33,0), FALSE())</f>
        <v>3553.49</v>
      </c>
      <c r="T2" s="10" t="n">
        <f aca="false">HLOOKUP(T$1,  HDD!$B$4:$AP$33,   MATCH($A$2, HDD!$A$4:$A$33,0), FALSE())</f>
        <v>3984.15198319328</v>
      </c>
      <c r="U2" s="10" t="n">
        <f aca="false">HLOOKUP(U$1,  HDD!$B$4:$AP$33,   MATCH($A$2, HDD!$A$4:$A$33,0), FALSE())</f>
        <v>3916.40184313725</v>
      </c>
    </row>
    <row r="3" customFormat="false" ht="14.25" hidden="false" customHeight="false" outlineLevel="0" collapsed="false">
      <c r="A3" s="0" t="s">
        <v>39</v>
      </c>
      <c r="B3" s="0" t="s">
        <v>40</v>
      </c>
      <c r="C3" s="0" t="s">
        <v>42</v>
      </c>
      <c r="D3" s="0" t="s">
        <v>43</v>
      </c>
      <c r="H3" s="11" t="n">
        <f aca="false">HLOOKUP(H$1, Pop!$B$8:$P$62, MATCH($A$3, Pop!$A$8:$A$62,0), FALSE())/1000000</f>
        <v>1.33329</v>
      </c>
      <c r="I3" s="11" t="n">
        <f aca="false">HLOOKUP(I$1, Pop!$B$8:$P$62, MATCH($A$3, Pop!$A$8:$A$62,0), FALSE())/1000000</f>
        <v>1.32966</v>
      </c>
      <c r="J3" s="11" t="n">
        <f aca="false">HLOOKUP(J$1, Pop!$B$8:$P$62, MATCH($A$3, Pop!$A$8:$A$62,0), FALSE())/1000000</f>
        <v>1.325217</v>
      </c>
      <c r="K3" s="11" t="n">
        <f aca="false">HLOOKUP(K$1, Pop!$B$8:$P$62, MATCH($A$3, Pop!$A$8:$A$62,0), FALSE())/1000000</f>
        <v>1.320174</v>
      </c>
      <c r="L3" s="11" t="n">
        <f aca="false">HLOOKUP(L$1, Pop!$B$8:$P$62, MATCH($A$3, Pop!$A$8:$A$62,0), FALSE())/1000000</f>
        <v>1.315819</v>
      </c>
      <c r="M3" s="11" t="n">
        <f aca="false">HLOOKUP(M$1, Pop!$B$8:$P$62, MATCH($A$3, Pop!$A$8:$A$62,0), FALSE())/1000000</f>
        <v>1.31487</v>
      </c>
      <c r="N3" s="11" t="n">
        <f aca="false">HLOOKUP(N$1, Pop!$B$8:$P$62, MATCH($A$3, Pop!$A$8:$A$62,0), FALSE())/1000000</f>
        <v>1.315944</v>
      </c>
      <c r="O3" s="11" t="n">
        <f aca="false">HLOOKUP(O$1, Pop!$B$8:$P$62, MATCH($A$3, Pop!$A$8:$A$62,0), FALSE())/1000000</f>
        <v>1.315635</v>
      </c>
      <c r="P3" s="11" t="n">
        <f aca="false">HLOOKUP(P$1, Pop!$B$8:$P$62, MATCH($A$3, Pop!$A$8:$A$62,0), FALSE())/1000000</f>
        <v>1.319133</v>
      </c>
      <c r="Q3" s="11" t="n">
        <f aca="false">HLOOKUP(Q$1, Pop!$B$8:$P$62, MATCH($A$3, Pop!$A$8:$A$62,0), FALSE())/1000000</f>
        <v>1.32482</v>
      </c>
      <c r="R3" s="11" t="n">
        <f aca="false">HLOOKUP(R$1, Pop!$B$8:$P$62, MATCH($A$3, Pop!$A$8:$A$62,0), FALSE())/1000000</f>
        <v>1.328976</v>
      </c>
      <c r="S3" s="11"/>
      <c r="T3" s="11" t="n">
        <f aca="false">HLOOKUP(T$1, Pop!$B$8:$P$62, MATCH($A$3, Pop!$A$8:$A$62,0), FALSE())/1000000</f>
        <v>1.32244</v>
      </c>
      <c r="U3" s="11" t="n">
        <f aca="false">HLOOKUP(U$1, Pop!$B$8:$P$62, MATCH($A$3, Pop!$A$8:$A$62,0), FALSE())/1000000</f>
        <v>1.308435</v>
      </c>
    </row>
    <row r="4" customFormat="false" ht="14.25" hidden="false" customHeight="false" outlineLevel="0" collapsed="false">
      <c r="A4" s="0" t="s">
        <v>39</v>
      </c>
      <c r="B4" s="0" t="s">
        <v>40</v>
      </c>
      <c r="C4" s="0" t="s">
        <v>44</v>
      </c>
      <c r="D4" s="0" t="s">
        <v>7</v>
      </c>
      <c r="E4" s="0" t="n">
        <v>7234</v>
      </c>
      <c r="F4" s="9" t="n">
        <v>6985</v>
      </c>
      <c r="G4" s="9" t="n">
        <v>6868</v>
      </c>
      <c r="H4" s="9" t="n">
        <v>7097</v>
      </c>
      <c r="I4" s="9" t="n">
        <v>6357</v>
      </c>
      <c r="J4" s="9" t="n">
        <v>6798</v>
      </c>
      <c r="K4" s="9" t="n">
        <v>6396</v>
      </c>
      <c r="L4" s="9" t="n">
        <v>6059</v>
      </c>
      <c r="M4" s="9" t="n">
        <v>5890</v>
      </c>
      <c r="N4" s="9" t="n">
        <v>6650</v>
      </c>
      <c r="O4" s="9" t="n">
        <f aca="false" t="array" ref="O4:O4">TREND(E4:N4,E1:N1,O1)</f>
        <v>6012.46666666667</v>
      </c>
      <c r="P4" s="9" t="n">
        <f aca="false" t="array" ref="P4:P4">TREND(F4:O4,F1:O1,P1)</f>
        <v>5924.25333333333</v>
      </c>
      <c r="Q4" s="9" t="n">
        <f aca="false" t="array" ref="Q4:Q4">TREND(G4:P4,G1:P1,Q1)</f>
        <v>5815.79022222222</v>
      </c>
      <c r="R4" s="9" t="n">
        <f aca="false" t="array" ref="R4:R4">TREND(H4:Q4,H1:Q1,R1)</f>
        <v>5703.45831111111</v>
      </c>
    </row>
    <row r="5" customFormat="false" ht="14.25" hidden="false" customHeight="false" outlineLevel="0" collapsed="false">
      <c r="A5" s="0" t="s">
        <v>39</v>
      </c>
      <c r="B5" s="0" t="s">
        <v>40</v>
      </c>
      <c r="C5" s="4" t="s">
        <v>45</v>
      </c>
      <c r="D5" s="0" t="s">
        <v>7</v>
      </c>
      <c r="H5" s="9" t="n">
        <f aca="false">H20/$N$20*$N$5</f>
        <v>1048.55330292398</v>
      </c>
      <c r="I5" s="9" t="n">
        <f aca="false">I20/$N$20*$N$5</f>
        <v>961.977120420777</v>
      </c>
      <c r="J5" s="9" t="n">
        <f aca="false">J20/$N$20*$N$5</f>
        <v>995.145371315729</v>
      </c>
      <c r="K5" s="9" t="n">
        <f aca="false">K20/$N$20*$N$5</f>
        <v>960.081844434204</v>
      </c>
      <c r="L5" s="9" t="n">
        <f aca="false">L20/$N$20*$N$5</f>
        <v>897.236629740854</v>
      </c>
      <c r="M5" s="9" t="n">
        <f aca="false">M20/$N$20*$N$5</f>
        <v>857.60655010153</v>
      </c>
      <c r="N5" s="9" t="n">
        <f aca="false">$S$23*N4</f>
        <v>933.4048984411</v>
      </c>
      <c r="O5" s="9" t="n">
        <f aca="false">O20/$Q$20*$Q$5</f>
        <v>807.030586511242</v>
      </c>
      <c r="P5" s="9" t="n">
        <f aca="false">P20/$Q$20*$Q$5</f>
        <v>812.264508954427</v>
      </c>
      <c r="Q5" s="9" t="n">
        <f aca="false">$S$23*Q4</f>
        <v>816.313846876402</v>
      </c>
      <c r="R5" s="9" t="n">
        <f aca="false">TREND(H5:Q5,H1:Q1,R1)</f>
        <v>769.015525094234</v>
      </c>
      <c r="T5" s="9" t="n">
        <f aca="false">V10*T8</f>
        <v>760.224674577318</v>
      </c>
      <c r="V5" s="0" t="s">
        <v>46</v>
      </c>
      <c r="W5" s="0" t="s">
        <v>47</v>
      </c>
      <c r="X5" s="0" t="s">
        <v>48</v>
      </c>
    </row>
    <row r="6" customFormat="false" ht="14.25" hidden="false" customHeight="false" outlineLevel="0" collapsed="false">
      <c r="A6" s="0" t="s">
        <v>39</v>
      </c>
      <c r="B6" s="0" t="s">
        <v>40</v>
      </c>
      <c r="C6" s="4" t="s">
        <v>49</v>
      </c>
      <c r="D6" s="0" t="s">
        <v>7</v>
      </c>
      <c r="H6" s="9" t="n">
        <f aca="false">H4-H5</f>
        <v>6048.44669707602</v>
      </c>
      <c r="I6" s="9" t="n">
        <f aca="false">I4-I5</f>
        <v>5395.02287957922</v>
      </c>
      <c r="J6" s="9" t="n">
        <f aca="false">J4-J5</f>
        <v>5802.85462868427</v>
      </c>
      <c r="K6" s="9" t="n">
        <f aca="false">K4-K5</f>
        <v>5435.9181555658</v>
      </c>
      <c r="L6" s="9" t="n">
        <f aca="false">L4-L5</f>
        <v>5161.76337025915</v>
      </c>
      <c r="M6" s="9" t="n">
        <f aca="false">M4-M5</f>
        <v>5032.39344989847</v>
      </c>
      <c r="N6" s="9" t="n">
        <f aca="false">N4-N5</f>
        <v>5716.5951015589</v>
      </c>
      <c r="O6" s="9" t="n">
        <f aca="false">O4-O5</f>
        <v>5205.43608015543</v>
      </c>
      <c r="P6" s="9" t="n">
        <f aca="false">P4-P5</f>
        <v>5111.9888243789</v>
      </c>
      <c r="Q6" s="9" t="n">
        <f aca="false">Q4-Q5</f>
        <v>4999.47637534582</v>
      </c>
      <c r="R6" s="9" t="n">
        <f aca="false">R4-R5</f>
        <v>4934.44278601688</v>
      </c>
      <c r="V6" s="0" t="n">
        <f aca="false" t="array" ref="V6:X6">LINEST(H6:N6,H2:N3)</f>
        <v>884.343490338988</v>
      </c>
      <c r="W6" s="0" t="n">
        <v>0.911088225413883</v>
      </c>
      <c r="X6" s="0" t="n">
        <v>458.613383790159</v>
      </c>
    </row>
    <row r="7" customFormat="false" ht="14.25" hidden="false" customHeight="false" outlineLevel="0" collapsed="false">
      <c r="A7" s="0" t="s">
        <v>39</v>
      </c>
      <c r="B7" s="0" t="s">
        <v>40</v>
      </c>
      <c r="C7" s="4" t="s">
        <v>50</v>
      </c>
      <c r="D7" s="0" t="s">
        <v>7</v>
      </c>
      <c r="H7" s="12" t="n">
        <f aca="false">H2*$W$6+H3*$V$6+$X$6</f>
        <v>6090.39742391372</v>
      </c>
      <c r="I7" s="12" t="n">
        <f aca="false">I2*$W$6+I3*$V$6+$X$6</f>
        <v>5355.3738617446</v>
      </c>
      <c r="J7" s="12" t="n">
        <f aca="false">J2*$W$6+J3*$V$6+$X$6</f>
        <v>5802.99826989665</v>
      </c>
      <c r="K7" s="12" t="n">
        <f aca="false">K2*$W$6+K3*$V$6+$X$6</f>
        <v>5411.05270340634</v>
      </c>
      <c r="L7" s="12" t="n">
        <f aca="false">L2*$W$6+L3*$V$6+$X$6</f>
        <v>5397.04275379255</v>
      </c>
      <c r="M7" s="12" t="n">
        <f aca="false">M2*$W$6+M3*$V$6+$X$6</f>
        <v>5079.5001337841</v>
      </c>
      <c r="N7" s="12" t="n">
        <f aca="false">N2*$W$6+N3*$V$6+$X$6</f>
        <v>5456.62913608387</v>
      </c>
      <c r="O7" s="12" t="n">
        <f aca="false">O2*$W$6+O3*$V$6+$X$6</f>
        <v>5457.37629275781</v>
      </c>
      <c r="P7" s="12" t="n">
        <f aca="false">P2*$W$6+P3*$V$6+$X$6</f>
        <v>5328.42570977778</v>
      </c>
      <c r="Q7" s="12" t="n">
        <f aca="false">Q2*$W$6+Q3*$V$6+$X$6</f>
        <v>5168.01046035444</v>
      </c>
      <c r="R7" s="12" t="n">
        <f aca="false">R2*$W$6+R3*$V$6+$X$6</f>
        <v>4871.42755633289</v>
      </c>
    </row>
    <row r="8" customFormat="false" ht="14.25" hidden="false" customHeight="false" outlineLevel="0" collapsed="false">
      <c r="A8" s="0" t="s">
        <v>39</v>
      </c>
      <c r="B8" s="0" t="s">
        <v>40</v>
      </c>
      <c r="C8" s="4" t="s">
        <v>51</v>
      </c>
      <c r="D8" s="0" t="s">
        <v>7</v>
      </c>
      <c r="H8" s="9" t="n">
        <f aca="false">H7+H5</f>
        <v>7138.9507268377</v>
      </c>
      <c r="I8" s="9" t="n">
        <f aca="false">I7+I5</f>
        <v>6317.35098216537</v>
      </c>
      <c r="J8" s="9" t="n">
        <f aca="false">J7+J5</f>
        <v>6798.14364121238</v>
      </c>
      <c r="K8" s="9" t="n">
        <f aca="false">K7+K5</f>
        <v>6371.13454784055</v>
      </c>
      <c r="L8" s="9" t="n">
        <f aca="false">L7+L5</f>
        <v>6294.27938353341</v>
      </c>
      <c r="M8" s="9" t="n">
        <f aca="false">M7+M5</f>
        <v>5937.10668388563</v>
      </c>
      <c r="N8" s="9" t="n">
        <f aca="false">N7+N5</f>
        <v>6390.03403452496</v>
      </c>
      <c r="O8" s="9" t="n">
        <f aca="false">O7+O5</f>
        <v>6264.40687926906</v>
      </c>
      <c r="P8" s="9" t="n">
        <f aca="false">P7+P5</f>
        <v>6140.69021873221</v>
      </c>
      <c r="Q8" s="9" t="n">
        <f aca="false">Q7+Q5</f>
        <v>5984.32430723084</v>
      </c>
      <c r="R8" s="9" t="n">
        <f aca="false">R7+R5</f>
        <v>5640.44308142712</v>
      </c>
      <c r="T8" s="9" t="n">
        <f aca="false">TREND($H$8:$R$8,$H$1:$R$1,T$1)</f>
        <v>5305.65078238875</v>
      </c>
      <c r="U8" s="9" t="n">
        <f aca="false">TREND($H$8:$R$8,$H$1:$R$1,U$1)</f>
        <v>4809.52778782588</v>
      </c>
    </row>
    <row r="9" customFormat="false" ht="14.25" hidden="false" customHeight="false" outlineLevel="0" collapsed="false">
      <c r="A9" s="0" t="s">
        <v>39</v>
      </c>
      <c r="B9" s="0" t="s">
        <v>40</v>
      </c>
      <c r="C9" s="4" t="s">
        <v>52</v>
      </c>
      <c r="H9" s="11" t="n">
        <f aca="false">H8/H4</f>
        <v>1.00591105070279</v>
      </c>
      <c r="I9" s="11" t="n">
        <f aca="false">I8/I4</f>
        <v>0.99376293568749</v>
      </c>
      <c r="J9" s="11" t="n">
        <f aca="false">J8/J4</f>
        <v>1.00002112992239</v>
      </c>
      <c r="K9" s="11" t="n">
        <f aca="false">K8/K4</f>
        <v>0.996112343314657</v>
      </c>
      <c r="L9" s="11" t="n">
        <f aca="false">L8/L4</f>
        <v>1.03883138860099</v>
      </c>
      <c r="M9" s="11" t="n">
        <f aca="false">M8/M4</f>
        <v>1.0079977391996</v>
      </c>
      <c r="N9" s="11" t="n">
        <f aca="false">N8/N4</f>
        <v>0.960907373612777</v>
      </c>
      <c r="O9" s="11" t="n">
        <f aca="false">O8/O4</f>
        <v>1.04190297037307</v>
      </c>
      <c r="P9" s="11" t="n">
        <f aca="false">P8/P4</f>
        <v>1.03653403614276</v>
      </c>
      <c r="Q9" s="11" t="n">
        <f aca="false">Q8/Q4</f>
        <v>1.02897870771966</v>
      </c>
      <c r="R9" s="11" t="n">
        <f aca="false">R8/R4</f>
        <v>0.988951399967063</v>
      </c>
      <c r="V9" s="11" t="s">
        <v>53</v>
      </c>
    </row>
    <row r="10" customFormat="false" ht="14.25" hidden="false" customHeight="false" outlineLevel="0" collapsed="false">
      <c r="A10" s="0" t="s">
        <v>39</v>
      </c>
      <c r="B10" s="0" t="s">
        <v>40</v>
      </c>
      <c r="C10" s="0" t="s">
        <v>54</v>
      </c>
      <c r="H10" s="11" t="n">
        <f aca="false">H5/H4</f>
        <v>0.147745991675916</v>
      </c>
      <c r="I10" s="11" t="n">
        <f aca="false">I5/I4</f>
        <v>0.15132564423797</v>
      </c>
      <c r="J10" s="11" t="n">
        <f aca="false">J5/J4</f>
        <v>0.146387962829616</v>
      </c>
      <c r="K10" s="11" t="n">
        <f aca="false">K5/K4</f>
        <v>0.150106604820857</v>
      </c>
      <c r="L10" s="11" t="n">
        <f aca="false">L5/L4</f>
        <v>0.148083285978025</v>
      </c>
      <c r="M10" s="11" t="n">
        <f aca="false">M5/M4</f>
        <v>0.145603828540158</v>
      </c>
      <c r="N10" s="11" t="n">
        <f aca="false">N5/N4</f>
        <v>0.140361638863323</v>
      </c>
      <c r="O10" s="11" t="n">
        <f aca="false">O5/O4</f>
        <v>0.134226205524839</v>
      </c>
      <c r="P10" s="11" t="n">
        <f aca="false">P5/P4</f>
        <v>0.137108334713533</v>
      </c>
      <c r="Q10" s="11" t="n">
        <f aca="false">Q5/Q4</f>
        <v>0.140361638863323</v>
      </c>
      <c r="R10" s="11" t="n">
        <f aca="false">R5/R4</f>
        <v>0.13483319823625</v>
      </c>
      <c r="S10" s="11"/>
      <c r="T10" s="11"/>
      <c r="V10" s="11" t="n">
        <f aca="false">AVERAGE(H10:R10)</f>
        <v>0.143285848571255</v>
      </c>
    </row>
    <row r="12" customFormat="false" ht="14.25" hidden="false" customHeight="false" outlineLevel="0" collapsed="false">
      <c r="C12" s="4" t="s">
        <v>55</v>
      </c>
    </row>
    <row r="13" customFormat="false" ht="14.25" hidden="false" customHeight="false" outlineLevel="0" collapsed="false">
      <c r="C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5" customFormat="false" ht="14.25" hidden="false" customHeight="false" outlineLevel="0" collapsed="false">
      <c r="C15" s="0" t="s">
        <v>56</v>
      </c>
    </row>
    <row r="16" customFormat="false" ht="14.25" hidden="false" customHeight="false" outlineLevel="0" collapsed="false">
      <c r="C16" s="15" t="s">
        <v>57</v>
      </c>
      <c r="H16" s="16" t="s">
        <v>58</v>
      </c>
      <c r="I16" s="16" t="s">
        <v>59</v>
      </c>
      <c r="J16" s="16" t="s">
        <v>60</v>
      </c>
      <c r="K16" s="16" t="s">
        <v>61</v>
      </c>
      <c r="L16" s="16" t="s">
        <v>62</v>
      </c>
      <c r="M16" s="16" t="s">
        <v>63</v>
      </c>
      <c r="N16" s="16" t="s">
        <v>64</v>
      </c>
      <c r="O16" s="16" t="s">
        <v>65</v>
      </c>
      <c r="P16" s="16" t="s">
        <v>66</v>
      </c>
      <c r="Q16" s="16" t="s">
        <v>67</v>
      </c>
    </row>
    <row r="17" customFormat="false" ht="14.25" hidden="false" customHeight="false" outlineLevel="0" collapsed="false">
      <c r="C17" s="17" t="s">
        <v>68</v>
      </c>
      <c r="H17" s="18" t="n">
        <v>42988.014</v>
      </c>
      <c r="I17" s="18" t="n">
        <v>38972.921</v>
      </c>
      <c r="J17" s="18" t="n">
        <v>40515.9</v>
      </c>
      <c r="K17" s="18" t="n">
        <v>38924.641</v>
      </c>
      <c r="L17" s="18" t="n">
        <v>37202.198</v>
      </c>
      <c r="M17" s="19" t="n">
        <v>36140.004</v>
      </c>
      <c r="N17" s="19" t="n">
        <v>39144.329</v>
      </c>
      <c r="O17" s="19" t="n">
        <v>39445.287</v>
      </c>
      <c r="P17" s="19" t="n">
        <v>39397.561</v>
      </c>
      <c r="Q17" s="19" t="n">
        <v>39816.794</v>
      </c>
    </row>
    <row r="18" customFormat="false" ht="14.25" hidden="false" customHeight="false" outlineLevel="0" collapsed="false">
      <c r="C18" s="17" t="s">
        <v>8</v>
      </c>
      <c r="H18" s="20" t="n">
        <v>31361.758</v>
      </c>
      <c r="I18" s="20" t="n">
        <v>28105.407</v>
      </c>
      <c r="J18" s="20" t="n">
        <v>29416.017</v>
      </c>
      <c r="K18" s="20" t="n">
        <v>28279.229</v>
      </c>
      <c r="L18" s="20" t="n">
        <v>27162.425</v>
      </c>
      <c r="M18" s="20" t="n">
        <v>26311.835</v>
      </c>
      <c r="N18" s="20" t="n">
        <v>28285.667</v>
      </c>
      <c r="O18" s="20" t="n">
        <v>28456.923</v>
      </c>
      <c r="P18" s="21" t="n">
        <v>28637.43</v>
      </c>
      <c r="Q18" s="20" t="n">
        <v>28443.206</v>
      </c>
    </row>
    <row r="19" customFormat="false" ht="14.25" hidden="false" customHeight="false" outlineLevel="0" collapsed="false">
      <c r="C19" s="17" t="s">
        <v>69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customFormat="false" ht="14.25" hidden="false" customHeight="false" outlineLevel="0" collapsed="false">
      <c r="C20" s="17" t="s">
        <v>9</v>
      </c>
      <c r="H20" s="20" t="n">
        <v>5122.502</v>
      </c>
      <c r="I20" s="20" t="n">
        <v>4699.551</v>
      </c>
      <c r="J20" s="20" t="n">
        <v>4861.588</v>
      </c>
      <c r="K20" s="20" t="n">
        <v>4690.292</v>
      </c>
      <c r="L20" s="20" t="n">
        <v>4383.274</v>
      </c>
      <c r="M20" s="20" t="n">
        <v>4189.669</v>
      </c>
      <c r="N20" s="20" t="n">
        <v>4559.967</v>
      </c>
      <c r="O20" s="20" t="n">
        <v>4623.148</v>
      </c>
      <c r="P20" s="20" t="n">
        <v>4653.131</v>
      </c>
      <c r="Q20" s="20" t="n">
        <v>4676.328</v>
      </c>
    </row>
    <row r="21" customFormat="false" ht="14.25" hidden="false" customHeight="false" outlineLevel="0" collapsed="false">
      <c r="C21" s="17" t="s">
        <v>70</v>
      </c>
      <c r="H21" s="18"/>
      <c r="I21" s="18"/>
      <c r="J21" s="18"/>
      <c r="K21" s="18"/>
      <c r="L21" s="18"/>
      <c r="M21" s="19"/>
      <c r="N21" s="22"/>
      <c r="O21" s="19"/>
      <c r="P21" s="22"/>
      <c r="Q21" s="22"/>
    </row>
    <row r="22" customFormat="false" ht="14.25" hidden="false" customHeight="false" outlineLevel="0" collapsed="false">
      <c r="S22" s="0" t="s">
        <v>71</v>
      </c>
    </row>
    <row r="23" customFormat="false" ht="14.25" hidden="false" customHeight="false" outlineLevel="0" collapsed="false">
      <c r="C23" s="0" t="s">
        <v>72</v>
      </c>
      <c r="H23" s="11" t="n">
        <f aca="false">H20/(H20+H18)</f>
        <v>0.140403066966412</v>
      </c>
      <c r="I23" s="11" t="n">
        <f aca="false">I20/(I20+I18)</f>
        <v>0.14325733933267</v>
      </c>
      <c r="J23" s="11" t="n">
        <f aca="false">J20/(J20+J18)</f>
        <v>0.141829862383909</v>
      </c>
      <c r="K23" s="11" t="n">
        <f aca="false">K20/(K20+K18)</f>
        <v>0.142261454147302</v>
      </c>
      <c r="L23" s="11" t="n">
        <f aca="false">L20/(L20+L18)</f>
        <v>0.138949972229178</v>
      </c>
      <c r="M23" s="11" t="n">
        <f aca="false">M20/(M20+M18)</f>
        <v>0.137359423325486</v>
      </c>
      <c r="N23" s="11" t="n">
        <f aca="false">N20/(N20+N18)</f>
        <v>0.138830232352951</v>
      </c>
      <c r="O23" s="11" t="n">
        <f aca="false">O20/(O20+O18)</f>
        <v>0.139756290124045</v>
      </c>
      <c r="P23" s="11" t="n">
        <f aca="false">P20/(P20+P18)</f>
        <v>0.139773282883398</v>
      </c>
      <c r="Q23" s="11" t="n">
        <f aca="false">Q20/(Q20+Q18)</f>
        <v>0.141195464887882</v>
      </c>
      <c r="S23" s="11" t="n">
        <f aca="false">AVERAGE(H23:Q23)</f>
        <v>0.140361638863323</v>
      </c>
    </row>
    <row r="27" customFormat="false" ht="14.25" hidden="false" customHeight="false" outlineLevel="0" collapsed="false">
      <c r="S27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23.67"/>
    <col collapsed="false" customWidth="true" hidden="false" outlineLevel="0" max="5" min="4" style="0" width="9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  <c r="Q1" s="0" t="n">
        <v>2020</v>
      </c>
      <c r="S1" s="0" t="n">
        <v>2025</v>
      </c>
      <c r="T1" s="0" t="n">
        <v>2030</v>
      </c>
    </row>
    <row r="2" customFormat="false" ht="14.25" hidden="false" customHeight="false" outlineLevel="0" collapsed="false">
      <c r="A2" s="0" t="s">
        <v>73</v>
      </c>
      <c r="B2" s="0" t="s">
        <v>74</v>
      </c>
      <c r="C2" s="0" t="s">
        <v>41</v>
      </c>
      <c r="F2" s="10" t="e">
        <f aca="false">HLOOKUP(F$1,  HDD!$B$4:$AP$33,   MATCH($A$2, HDD!$A$4:$A$33,0), FALSE())</f>
        <v>#N/A</v>
      </c>
      <c r="G2" s="10" t="e">
        <f aca="false">HLOOKUP(G$1,  HDD!$B$4:$AP$33,   MATCH($A$2, HDD!$A$4:$A$33,0), FALSE())</f>
        <v>#N/A</v>
      </c>
      <c r="H2" s="10" t="e">
        <f aca="false">HLOOKUP(H$1,  HDD!$B$4:$AP$33,   MATCH($A$2, HDD!$A$4:$A$33,0), FALSE())</f>
        <v>#N/A</v>
      </c>
      <c r="I2" s="10" t="e">
        <f aca="false">HLOOKUP(I$1,  HDD!$B$4:$AP$33,   MATCH($A$2, HDD!$A$4:$A$33,0), FALSE())</f>
        <v>#N/A</v>
      </c>
      <c r="J2" s="10" t="e">
        <f aca="false">HLOOKUP(J$1,  HDD!$B$4:$AP$33,   MATCH($A$2, HDD!$A$4:$A$33,0), FALSE())</f>
        <v>#N/A</v>
      </c>
      <c r="K2" s="10" t="e">
        <f aca="false">HLOOKUP(K$1,  HDD!$B$4:$AP$33,   MATCH($A$2, HDD!$A$4:$A$33,0), FALSE())</f>
        <v>#N/A</v>
      </c>
      <c r="L2" s="10" t="e">
        <f aca="false">HLOOKUP(L$1,  HDD!$B$4:$AP$33,   MATCH($A$2, HDD!$A$4:$A$33,0), FALSE())</f>
        <v>#N/A</v>
      </c>
      <c r="M2" s="10" t="e">
        <f aca="false">HLOOKUP(M$1,  HDD!$B$4:$AP$33,   MATCH($A$2, HDD!$A$4:$A$33,0), FALSE())</f>
        <v>#N/A</v>
      </c>
      <c r="N2" s="10" t="e">
        <f aca="false">HLOOKUP(N$1,  HDD!$B$4:$AP$33,   MATCH($A$2, HDD!$A$4:$A$33,0), FALSE())</f>
        <v>#N/A</v>
      </c>
      <c r="O2" s="10" t="e">
        <f aca="false">HLOOKUP(O$1,  HDD!$B$4:$AP$33,   MATCH($A$2, HDD!$A$4:$A$33,0), FALSE())</f>
        <v>#N/A</v>
      </c>
      <c r="P2" s="10" t="e">
        <f aca="false">HLOOKUP(P$1,  HDD!$B$4:$AP$33,   MATCH($A$2, HDD!$A$4:$A$33,0), FALSE())</f>
        <v>#N/A</v>
      </c>
      <c r="Q2" s="10" t="e">
        <f aca="false">HLOOKUP(Q$1,  HDD!$B$4:$AP$33,   MATCH($A$2, HDD!$A$4:$A$33,0), FALSE())</f>
        <v>#N/A</v>
      </c>
      <c r="S2" s="10" t="e">
        <f aca="false">HLOOKUP(S$1,  HDD!$B$4:$AP$33,   MATCH($A$2, HDD!$A$4:$A$33,0), FALSE())</f>
        <v>#N/A</v>
      </c>
      <c r="T2" s="10" t="e">
        <f aca="false">HLOOKUP(T$1,  HDD!$B$4:$AP$33,   MATCH($A$2, HDD!$A$4:$A$33,0), FALSE())</f>
        <v>#N/A</v>
      </c>
    </row>
    <row r="3" customFormat="false" ht="14.25" hidden="false" customHeight="false" outlineLevel="0" collapsed="false">
      <c r="A3" s="0" t="s">
        <v>73</v>
      </c>
      <c r="B3" s="0" t="s">
        <v>74</v>
      </c>
      <c r="C3" s="0" t="s">
        <v>42</v>
      </c>
      <c r="D3" s="0" t="s">
        <v>43</v>
      </c>
      <c r="G3" s="11" t="n">
        <f aca="false">HLOOKUP(G$1, Pop!$B$8:$P$62, MATCH($A$3, Pop!$A$8:$A$62,0), FALSE())/1000000</f>
        <v>7.785806</v>
      </c>
      <c r="H3" s="11" t="n">
        <f aca="false">HLOOKUP(H$1, Pop!$B$8:$P$62, MATCH($A$3, Pop!$A$8:$A$62,0), FALSE())/1000000</f>
        <v>7.870134</v>
      </c>
      <c r="I3" s="11" t="n">
        <f aca="false">HLOOKUP(I$1, Pop!$B$8:$P$62, MATCH($A$3, Pop!$A$8:$A$62,0), FALSE())/1000000</f>
        <v>7.954662</v>
      </c>
      <c r="J3" s="11" t="n">
        <f aca="false">HLOOKUP(J$1, Pop!$B$8:$P$62, MATCH($A$3, Pop!$A$8:$A$62,0), FALSE())/1000000</f>
        <v>8.03906</v>
      </c>
      <c r="K3" s="11" t="n">
        <f aca="false">HLOOKUP(K$1, Pop!$B$8:$P$62, MATCH($A$3, Pop!$A$8:$A$62,0), FALSE())/1000000</f>
        <v>8.139631</v>
      </c>
      <c r="L3" s="11" t="n">
        <f aca="false">HLOOKUP(L$1, Pop!$B$8:$P$62, MATCH($A$3, Pop!$A$8:$A$62,0), FALSE())/1000000</f>
        <v>8.237666</v>
      </c>
      <c r="M3" s="11" t="n">
        <f aca="false">HLOOKUP(M$1, Pop!$B$8:$P$62, MATCH($A$3, Pop!$A$8:$A$62,0), FALSE())/1000000</f>
        <v>8.327126</v>
      </c>
      <c r="N3" s="11" t="n">
        <f aca="false">HLOOKUP(N$1, Pop!$B$8:$P$62, MATCH($A$3, Pop!$A$8:$A$62,0), FALSE())/1000000</f>
        <v>8.41955</v>
      </c>
      <c r="O3" s="11" t="n">
        <f aca="false">HLOOKUP(O$1, Pop!$B$8:$P$62, MATCH($A$3, Pop!$A$8:$A$62,0), FALSE())/1000000</f>
        <v>8.48413</v>
      </c>
      <c r="P3" s="11" t="n">
        <f aca="false">HLOOKUP(P$1, Pop!$B$8:$P$62, MATCH($A$3, Pop!$A$8:$A$62,0), FALSE())/1000000</f>
        <v>8.544527</v>
      </c>
      <c r="Q3" s="11" t="n">
        <f aca="false">HLOOKUP(Q$1, Pop!$B$8:$P$62, MATCH($A$3, Pop!$A$8:$A$62,0), FALSE())/1000000</f>
        <v>8.606033</v>
      </c>
      <c r="R3" s="11"/>
      <c r="S3" s="11" t="n">
        <f aca="false">HLOOKUP(S$1, Pop!$B$8:$P$62, MATCH($A$3, Pop!$A$8:$A$62,0), FALSE())/1000000</f>
        <v>8.811474</v>
      </c>
      <c r="T3" s="11" t="n">
        <f aca="false">HLOOKUP(T$1, Pop!$B$8:$P$62, MATCH($A$3, Pop!$A$8:$A$62,0), FALSE())/1000000</f>
        <v>9.076646</v>
      </c>
    </row>
    <row r="4" customFormat="false" ht="14.25" hidden="false" customHeight="false" outlineLevel="0" collapsed="false">
      <c r="A4" s="0" t="s">
        <v>73</v>
      </c>
      <c r="B4" s="0" t="s">
        <v>74</v>
      </c>
      <c r="C4" s="0" t="s">
        <v>44</v>
      </c>
      <c r="D4" s="0" t="s">
        <v>7</v>
      </c>
      <c r="E4" s="9" t="n">
        <f aca="false">E13*1000/3600</f>
        <v>0</v>
      </c>
      <c r="F4" s="9" t="n">
        <f aca="false">F13*1000/3600</f>
        <v>0</v>
      </c>
      <c r="G4" s="9" t="n">
        <f aca="false">G13*1000/3600</f>
        <v>0</v>
      </c>
      <c r="H4" s="9" t="n">
        <f aca="false">H13*1000/3600</f>
        <v>0</v>
      </c>
      <c r="I4" s="9" t="n">
        <f aca="false">I13*1000/3600</f>
        <v>0</v>
      </c>
      <c r="J4" s="9" t="n">
        <f aca="false">J13*1000/3600</f>
        <v>0</v>
      </c>
      <c r="K4" s="9" t="n">
        <f aca="false">K13*1000/3600</f>
        <v>0</v>
      </c>
      <c r="L4" s="9" t="n">
        <f aca="false">L13*1000/3600</f>
        <v>0</v>
      </c>
      <c r="M4" s="9" t="n">
        <f aca="false">M13*1000/3600</f>
        <v>0</v>
      </c>
      <c r="N4" s="9" t="n">
        <f aca="false">N13*1000/3600</f>
        <v>0</v>
      </c>
      <c r="O4" s="9" t="n">
        <f aca="false">O13*1000/3600</f>
        <v>0</v>
      </c>
      <c r="P4" s="9" t="n">
        <f aca="false">P13*1000/3600</f>
        <v>0</v>
      </c>
      <c r="Q4" s="9" t="n">
        <f aca="false">Q13*1000/3600</f>
        <v>0</v>
      </c>
    </row>
    <row r="5" customFormat="false" ht="14.25" hidden="false" customHeight="false" outlineLevel="0" collapsed="false">
      <c r="A5" s="0" t="s">
        <v>73</v>
      </c>
      <c r="B5" s="0" t="s">
        <v>74</v>
      </c>
      <c r="C5" s="4" t="s">
        <v>45</v>
      </c>
      <c r="D5" s="0" t="s">
        <v>7</v>
      </c>
      <c r="G5" s="9" t="e">
        <f aca="false">G20/$P$20*$P$5</f>
        <v>#DIV/0!</v>
      </c>
      <c r="H5" s="9" t="e">
        <f aca="false">H20/$P$20*$P$5</f>
        <v>#DIV/0!</v>
      </c>
      <c r="I5" s="9" t="e">
        <f aca="false">I20/$P$20*$P$5</f>
        <v>#DIV/0!</v>
      </c>
      <c r="J5" s="9" t="e">
        <f aca="false">J20/$P$20*$P$5</f>
        <v>#DIV/0!</v>
      </c>
      <c r="K5" s="9" t="e">
        <f aca="false">K20/$P$20*$P$5</f>
        <v>#DIV/0!</v>
      </c>
      <c r="L5" s="9" t="e">
        <f aca="false">L20/$P$20*$P$5</f>
        <v>#DIV/0!</v>
      </c>
      <c r="M5" s="9" t="e">
        <f aca="false">M20/$P$20*$P$5</f>
        <v>#DIV/0!</v>
      </c>
      <c r="N5" s="9" t="e">
        <f aca="false">N20/$P$20*$P$5</f>
        <v>#DIV/0!</v>
      </c>
      <c r="O5" s="9" t="e">
        <f aca="false">O20/$P$20*$P$5</f>
        <v>#DIV/0!</v>
      </c>
      <c r="P5" s="9" t="e">
        <f aca="false">$R$23*P4</f>
        <v>#DIV/0!</v>
      </c>
      <c r="Q5" s="9" t="e">
        <f aca="false">TREND(G5:P5,G1:P1,Q1)</f>
        <v>#DIV/0!</v>
      </c>
      <c r="S5" s="9" t="e">
        <f aca="false">U10*S8</f>
        <v>#DIV/0!</v>
      </c>
      <c r="U5" s="0" t="s">
        <v>46</v>
      </c>
      <c r="V5" s="0" t="s">
        <v>47</v>
      </c>
      <c r="W5" s="0" t="s">
        <v>48</v>
      </c>
    </row>
    <row r="6" customFormat="false" ht="14.25" hidden="false" customHeight="false" outlineLevel="0" collapsed="false">
      <c r="A6" s="0" t="s">
        <v>73</v>
      </c>
      <c r="B6" s="0" t="s">
        <v>74</v>
      </c>
      <c r="C6" s="4" t="s">
        <v>49</v>
      </c>
      <c r="D6" s="0" t="s">
        <v>7</v>
      </c>
      <c r="G6" s="9" t="e">
        <f aca="false">G4-G5</f>
        <v>#DIV/0!</v>
      </c>
      <c r="H6" s="9" t="e">
        <f aca="false">H4-H5</f>
        <v>#DIV/0!</v>
      </c>
      <c r="I6" s="9" t="e">
        <f aca="false">I4-I5</f>
        <v>#DIV/0!</v>
      </c>
      <c r="J6" s="9" t="e">
        <f aca="false">J4-J5</f>
        <v>#DIV/0!</v>
      </c>
      <c r="K6" s="9" t="e">
        <f aca="false">K4-K5</f>
        <v>#DIV/0!</v>
      </c>
      <c r="L6" s="9" t="e">
        <f aca="false">L4-L5</f>
        <v>#DIV/0!</v>
      </c>
      <c r="M6" s="9" t="e">
        <f aca="false">M4-M5</f>
        <v>#DIV/0!</v>
      </c>
      <c r="N6" s="9" t="e">
        <f aca="false">N4-N5</f>
        <v>#DIV/0!</v>
      </c>
      <c r="O6" s="9" t="e">
        <f aca="false">O4-O5</f>
        <v>#DIV/0!</v>
      </c>
      <c r="P6" s="9" t="e">
        <f aca="false">P4-P5</f>
        <v>#DIV/0!</v>
      </c>
      <c r="Q6" s="9" t="e">
        <f aca="false">Q4-Q5</f>
        <v>#DIV/0!</v>
      </c>
      <c r="U6" s="0" t="e">
        <f aca="false" t="array" ref="U6:W6">LINEST(G6:Q6,G2:Q3)</f>
        <v>#DIV/0!</v>
      </c>
      <c r="V6" s="0" t="e">
        <v>#DIV/0!</v>
      </c>
      <c r="W6" s="0" t="e">
        <v>#DIV/0!</v>
      </c>
    </row>
    <row r="7" customFormat="false" ht="14.25" hidden="false" customHeight="false" outlineLevel="0" collapsed="false">
      <c r="A7" s="0" t="s">
        <v>73</v>
      </c>
      <c r="B7" s="0" t="s">
        <v>74</v>
      </c>
      <c r="C7" s="4" t="s">
        <v>50</v>
      </c>
      <c r="D7" s="0" t="s">
        <v>7</v>
      </c>
      <c r="G7" s="12" t="e">
        <f aca="false">G2*$V$6+G3*$U$6+$W$6</f>
        <v>#N/A</v>
      </c>
      <c r="H7" s="12" t="e">
        <f aca="false">H2*$V$6+H3*$U$6+$W$6</f>
        <v>#N/A</v>
      </c>
      <c r="I7" s="12" t="e">
        <f aca="false">I2*$V$6+I3*$U$6+$W$6</f>
        <v>#N/A</v>
      </c>
      <c r="J7" s="12" t="e">
        <f aca="false">J2*$V$6+J3*$U$6+$W$6</f>
        <v>#N/A</v>
      </c>
      <c r="K7" s="12" t="e">
        <f aca="false">K2*$V$6+K3*$U$6+$W$6</f>
        <v>#N/A</v>
      </c>
      <c r="L7" s="12" t="e">
        <f aca="false">L2*$V$6+L3*$U$6+$W$6</f>
        <v>#N/A</v>
      </c>
      <c r="M7" s="12" t="e">
        <f aca="false">M2*$V$6+M3*$U$6+$W$6</f>
        <v>#N/A</v>
      </c>
      <c r="N7" s="12" t="e">
        <f aca="false">N2*$V$6+N3*$U$6+$W$6</f>
        <v>#N/A</v>
      </c>
      <c r="O7" s="12" t="e">
        <f aca="false">O2*$V$6+O3*$U$6+$W$6</f>
        <v>#N/A</v>
      </c>
      <c r="P7" s="12" t="e">
        <f aca="false">P2*$V$6+P3*$U$6+$W$6</f>
        <v>#N/A</v>
      </c>
      <c r="Q7" s="12" t="e">
        <f aca="false">Q2*$V$6+Q3*$U$6+$W$6</f>
        <v>#N/A</v>
      </c>
    </row>
    <row r="8" customFormat="false" ht="14.25" hidden="false" customHeight="false" outlineLevel="0" collapsed="false">
      <c r="A8" s="0" t="s">
        <v>73</v>
      </c>
      <c r="B8" s="0" t="s">
        <v>74</v>
      </c>
      <c r="C8" s="4" t="s">
        <v>51</v>
      </c>
      <c r="D8" s="0" t="s">
        <v>7</v>
      </c>
      <c r="G8" s="9" t="e">
        <f aca="false">G7+G5</f>
        <v>#N/A</v>
      </c>
      <c r="H8" s="9" t="e">
        <f aca="false">H7+H5</f>
        <v>#N/A</v>
      </c>
      <c r="I8" s="9" t="e">
        <f aca="false">I7+I5</f>
        <v>#N/A</v>
      </c>
      <c r="J8" s="9" t="e">
        <f aca="false">J7+J5</f>
        <v>#N/A</v>
      </c>
      <c r="K8" s="9" t="e">
        <f aca="false">K7+K5</f>
        <v>#N/A</v>
      </c>
      <c r="L8" s="9" t="e">
        <f aca="false">L7+L5</f>
        <v>#N/A</v>
      </c>
      <c r="M8" s="9" t="e">
        <f aca="false">M7+M5</f>
        <v>#N/A</v>
      </c>
      <c r="N8" s="9" t="e">
        <f aca="false">N7+N5</f>
        <v>#N/A</v>
      </c>
      <c r="O8" s="9" t="e">
        <f aca="false">O7+O5</f>
        <v>#N/A</v>
      </c>
      <c r="P8" s="9" t="e">
        <f aca="false">P7+P5</f>
        <v>#N/A</v>
      </c>
      <c r="Q8" s="9" t="e">
        <f aca="false">Q7+Q5</f>
        <v>#N/A</v>
      </c>
      <c r="S8" s="9" t="e">
        <f aca="false">TREND($G$8:$Q$8,$G$1:$Q$1,S$1)</f>
        <v>#N/A</v>
      </c>
      <c r="T8" s="9" t="e">
        <f aca="false">TREND($G$8:$Q$8,$G$1:$Q$1,T$1)</f>
        <v>#N/A</v>
      </c>
    </row>
    <row r="9" customFormat="false" ht="14.25" hidden="false" customHeight="false" outlineLevel="0" collapsed="false">
      <c r="A9" s="0" t="s">
        <v>73</v>
      </c>
      <c r="B9" s="0" t="s">
        <v>74</v>
      </c>
      <c r="C9" s="4" t="s">
        <v>52</v>
      </c>
      <c r="G9" s="11" t="e">
        <f aca="false">G8/G4</f>
        <v>#N/A</v>
      </c>
      <c r="H9" s="11" t="e">
        <f aca="false">H8/H4</f>
        <v>#N/A</v>
      </c>
      <c r="I9" s="11" t="e">
        <f aca="false">I8/I4</f>
        <v>#N/A</v>
      </c>
      <c r="J9" s="11" t="e">
        <f aca="false">J8/J4</f>
        <v>#N/A</v>
      </c>
      <c r="K9" s="11" t="e">
        <f aca="false">K8/K4</f>
        <v>#N/A</v>
      </c>
      <c r="L9" s="11" t="e">
        <f aca="false">L8/L4</f>
        <v>#N/A</v>
      </c>
      <c r="M9" s="11" t="e">
        <f aca="false">M8/M4</f>
        <v>#N/A</v>
      </c>
      <c r="N9" s="11" t="e">
        <f aca="false">N8/N4</f>
        <v>#N/A</v>
      </c>
      <c r="O9" s="11" t="e">
        <f aca="false">O8/O4</f>
        <v>#N/A</v>
      </c>
      <c r="P9" s="11" t="e">
        <f aca="false">P8/P4</f>
        <v>#N/A</v>
      </c>
      <c r="Q9" s="11" t="e">
        <f aca="false">Q8/Q4</f>
        <v>#N/A</v>
      </c>
    </row>
    <row r="10" customFormat="false" ht="14.25" hidden="false" customHeight="false" outlineLevel="0" collapsed="false">
      <c r="A10" s="0" t="s">
        <v>73</v>
      </c>
      <c r="B10" s="0" t="s">
        <v>74</v>
      </c>
      <c r="C10" s="0" t="s">
        <v>54</v>
      </c>
      <c r="G10" s="11" t="e">
        <f aca="false">G5/G4</f>
        <v>#DIV/0!</v>
      </c>
      <c r="H10" s="11" t="e">
        <f aca="false">H5/H4</f>
        <v>#DIV/0!</v>
      </c>
      <c r="I10" s="11" t="e">
        <f aca="false">I5/I4</f>
        <v>#DIV/0!</v>
      </c>
      <c r="J10" s="11" t="e">
        <f aca="false">J5/J4</f>
        <v>#DIV/0!</v>
      </c>
      <c r="K10" s="11" t="e">
        <f aca="false">K5/K4</f>
        <v>#DIV/0!</v>
      </c>
      <c r="L10" s="11" t="e">
        <f aca="false">L5/L4</f>
        <v>#DIV/0!</v>
      </c>
      <c r="M10" s="11" t="e">
        <f aca="false">M5/M4</f>
        <v>#DIV/0!</v>
      </c>
      <c r="N10" s="11" t="e">
        <f aca="false">N5/N4</f>
        <v>#DIV/0!</v>
      </c>
      <c r="O10" s="11" t="e">
        <f aca="false">O5/O4</f>
        <v>#DIV/0!</v>
      </c>
      <c r="P10" s="11" t="e">
        <f aca="false">P5/P4</f>
        <v>#DIV/0!</v>
      </c>
      <c r="Q10" s="11" t="e">
        <f aca="false">Q5/Q4</f>
        <v>#DIV/0!</v>
      </c>
      <c r="R10" s="11"/>
      <c r="S10" s="11"/>
      <c r="T10" s="11" t="s">
        <v>53</v>
      </c>
      <c r="U10" s="11" t="e">
        <f aca="false">AVERAGE(G10:Q10)</f>
        <v>#DIV/0!</v>
      </c>
    </row>
    <row r="12" customFormat="false" ht="14.25" hidden="false" customHeight="false" outlineLevel="0" collapsed="false">
      <c r="C12" s="4"/>
    </row>
    <row r="13" customFormat="false" ht="14.25" hidden="false" customHeight="false" outlineLevel="0" collapsed="false">
      <c r="C13" s="13" t="s">
        <v>75</v>
      </c>
      <c r="D13" s="0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customFormat="false" ht="14.25" hidden="false" customHeight="false" outlineLevel="0" collapsed="false">
      <c r="C15" s="0" t="s">
        <v>56</v>
      </c>
    </row>
    <row r="16" customFormat="false" ht="14.25" hidden="false" customHeight="false" outlineLevel="0" collapsed="false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customFormat="false" ht="14.25" hidden="false" customHeight="false" outlineLevel="0" collapsed="false">
      <c r="C17" s="17" t="s">
        <v>68</v>
      </c>
      <c r="G17" s="18"/>
      <c r="H17" s="18"/>
      <c r="I17" s="18"/>
      <c r="J17" s="18"/>
      <c r="K17" s="18"/>
      <c r="L17" s="19"/>
      <c r="M17" s="19"/>
      <c r="N17" s="19"/>
      <c r="O17" s="19"/>
      <c r="P17" s="19"/>
    </row>
    <row r="18" customFormat="false" ht="14.25" hidden="false" customHeight="false" outlineLevel="0" collapsed="false">
      <c r="C18" s="17" t="s">
        <v>8</v>
      </c>
      <c r="G18" s="20"/>
      <c r="H18" s="20"/>
      <c r="I18" s="20"/>
      <c r="J18" s="20"/>
      <c r="K18" s="20"/>
      <c r="L18" s="20"/>
      <c r="M18" s="20"/>
      <c r="N18" s="20"/>
      <c r="O18" s="21"/>
      <c r="P18" s="20"/>
    </row>
    <row r="19" customFormat="false" ht="14.25" hidden="false" customHeight="false" outlineLevel="0" collapsed="false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customFormat="false" ht="14.25" hidden="false" customHeight="false" outlineLevel="0" collapsed="false">
      <c r="C20" s="17" t="s">
        <v>9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customFormat="false" ht="14.25" hidden="false" customHeight="false" outlineLevel="0" collapsed="false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customFormat="false" ht="14.25" hidden="false" customHeight="false" outlineLevel="0" collapsed="false">
      <c r="R22" s="0" t="s">
        <v>71</v>
      </c>
    </row>
    <row r="23" customFormat="false" ht="14.25" hidden="false" customHeight="false" outlineLevel="0" collapsed="false">
      <c r="C23" s="0" t="s">
        <v>72</v>
      </c>
      <c r="G23" s="11" t="e">
        <f aca="false">G20/(G20+G18)</f>
        <v>#DIV/0!</v>
      </c>
      <c r="H23" s="11" t="e">
        <f aca="false">H20/(H20+H18)</f>
        <v>#DIV/0!</v>
      </c>
      <c r="I23" s="11" t="e">
        <f aca="false">I20/(I20+I18)</f>
        <v>#DIV/0!</v>
      </c>
      <c r="J23" s="11" t="e">
        <f aca="false">J20/(J20+J18)</f>
        <v>#DIV/0!</v>
      </c>
      <c r="K23" s="11" t="e">
        <f aca="false">K20/(K20+K18)</f>
        <v>#DIV/0!</v>
      </c>
      <c r="L23" s="11" t="e">
        <f aca="false">L20/(L20+L18)</f>
        <v>#DIV/0!</v>
      </c>
      <c r="M23" s="11" t="e">
        <f aca="false">M20/(M20+M18)</f>
        <v>#DIV/0!</v>
      </c>
      <c r="N23" s="11" t="e">
        <f aca="false">N20/(N20+N18)</f>
        <v>#DIV/0!</v>
      </c>
      <c r="O23" s="11" t="e">
        <f aca="false">O20/(O20+O18)</f>
        <v>#DIV/0!</v>
      </c>
      <c r="P23" s="11" t="e">
        <f aca="false">P20/(P20+P18)</f>
        <v>#DIV/0!</v>
      </c>
      <c r="R23" s="11" t="e">
        <f aca="false">AVERAGE(G23:P23)</f>
        <v>#DIV/0!</v>
      </c>
    </row>
    <row r="27" customFormat="false" ht="14.25" hidden="false" customHeight="false" outlineLevel="0" collapsed="false">
      <c r="R27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23.67"/>
    <col collapsed="false" customWidth="true" hidden="false" outlineLevel="0" max="5" min="4" style="0" width="9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  <c r="Q1" s="0" t="n">
        <v>2020</v>
      </c>
      <c r="S1" s="0" t="n">
        <v>2025</v>
      </c>
      <c r="T1" s="0" t="n">
        <v>2030</v>
      </c>
    </row>
    <row r="2" customFormat="false" ht="14.25" hidden="false" customHeight="false" outlineLevel="0" collapsed="false">
      <c r="A2" s="23" t="s">
        <v>77</v>
      </c>
      <c r="B2" s="0" t="s">
        <v>78</v>
      </c>
      <c r="C2" s="0" t="s">
        <v>41</v>
      </c>
      <c r="F2" s="10" t="e">
        <f aca="false">HLOOKUP(F$1,  HDD!$B$4:$AP$33,   MATCH($A$2, HDD!$A$4:$A$33,0), FALSE())</f>
        <v>#N/A</v>
      </c>
      <c r="G2" s="10" t="e">
        <f aca="false">HLOOKUP(G$1,  HDD!$B$4:$AP$33,   MATCH($A$2, HDD!$A$4:$A$33,0), FALSE())</f>
        <v>#N/A</v>
      </c>
      <c r="H2" s="10" t="e">
        <f aca="false">HLOOKUP(H$1,  HDD!$B$4:$AP$33,   MATCH($A$2, HDD!$A$4:$A$33,0), FALSE())</f>
        <v>#N/A</v>
      </c>
      <c r="I2" s="10" t="e">
        <f aca="false">HLOOKUP(I$1,  HDD!$B$4:$AP$33,   MATCH($A$2, HDD!$A$4:$A$33,0), FALSE())</f>
        <v>#N/A</v>
      </c>
      <c r="J2" s="10" t="e">
        <f aca="false">HLOOKUP(J$1,  HDD!$B$4:$AP$33,   MATCH($A$2, HDD!$A$4:$A$33,0), FALSE())</f>
        <v>#N/A</v>
      </c>
      <c r="K2" s="10" t="e">
        <f aca="false">HLOOKUP(K$1,  HDD!$B$4:$AP$33,   MATCH($A$2, HDD!$A$4:$A$33,0), FALSE())</f>
        <v>#N/A</v>
      </c>
      <c r="L2" s="10" t="e">
        <f aca="false">HLOOKUP(L$1,  HDD!$B$4:$AP$33,   MATCH($A$2, HDD!$A$4:$A$33,0), FALSE())</f>
        <v>#N/A</v>
      </c>
      <c r="M2" s="10" t="e">
        <f aca="false">HLOOKUP(M$1,  HDD!$B$4:$AP$33,   MATCH($A$2, HDD!$A$4:$A$33,0), FALSE())</f>
        <v>#N/A</v>
      </c>
      <c r="N2" s="10" t="e">
        <f aca="false">HLOOKUP(N$1,  HDD!$B$4:$AP$33,   MATCH($A$2, HDD!$A$4:$A$33,0), FALSE())</f>
        <v>#N/A</v>
      </c>
      <c r="O2" s="10" t="e">
        <f aca="false">HLOOKUP(O$1,  HDD!$B$4:$AP$33,   MATCH($A$2, HDD!$A$4:$A$33,0), FALSE())</f>
        <v>#N/A</v>
      </c>
      <c r="P2" s="10" t="e">
        <f aca="false">HLOOKUP(P$1,  HDD!$B$4:$AP$33,   MATCH($A$2, HDD!$A$4:$A$33,0), FALSE())</f>
        <v>#N/A</v>
      </c>
      <c r="Q2" s="10" t="e">
        <f aca="false">HLOOKUP(Q$1,  HDD!$B$4:$AP$33,   MATCH($A$2, HDD!$A$4:$A$33,0), FALSE())</f>
        <v>#N/A</v>
      </c>
      <c r="S2" s="10" t="e">
        <f aca="false">HLOOKUP(S$1,  HDD!$B$4:$AP$33,   MATCH($A$2, HDD!$A$4:$A$33,0), FALSE())</f>
        <v>#N/A</v>
      </c>
      <c r="T2" s="10" t="e">
        <f aca="false">HLOOKUP(T$1,  HDD!$B$4:$AP$33,   MATCH($A$2, HDD!$A$4:$A$33,0), FALSE())</f>
        <v>#N/A</v>
      </c>
    </row>
    <row r="3" customFormat="false" ht="14.25" hidden="false" customHeight="false" outlineLevel="0" collapsed="false">
      <c r="A3" s="23" t="s">
        <v>77</v>
      </c>
      <c r="B3" s="0" t="s">
        <v>78</v>
      </c>
      <c r="C3" s="0" t="s">
        <v>42</v>
      </c>
      <c r="D3" s="0" t="s">
        <v>43</v>
      </c>
      <c r="G3" s="11" t="n">
        <f aca="false">HLOOKUP(G$1, Pop!$B$8:$P$62, MATCH($A$3, Pop!$A$8:$A$62,0), FALSE())/1000000</f>
        <v>62.510197</v>
      </c>
      <c r="H3" s="11" t="n">
        <f aca="false">HLOOKUP(H$1, Pop!$B$8:$P$62, MATCH($A$3, Pop!$A$8:$A$62,0), FALSE())/1000000</f>
        <v>63.022532</v>
      </c>
      <c r="I3" s="11" t="n">
        <f aca="false">HLOOKUP(I$1, Pop!$B$8:$P$62, MATCH($A$3, Pop!$A$8:$A$62,0), FALSE())/1000000</f>
        <v>63.495088</v>
      </c>
      <c r="J3" s="11" t="n">
        <f aca="false">HLOOKUP(J$1, Pop!$B$8:$P$62, MATCH($A$3, Pop!$A$8:$A$62,0), FALSE())/1000000</f>
        <v>63.905342</v>
      </c>
      <c r="K3" s="11" t="n">
        <f aca="false">HLOOKUP(K$1, Pop!$B$8:$P$62, MATCH($A$3, Pop!$A$8:$A$62,0), FALSE())/1000000</f>
        <v>64.351203</v>
      </c>
      <c r="L3" s="11" t="n">
        <f aca="false">HLOOKUP(L$1, Pop!$B$8:$P$62, MATCH($A$3, Pop!$A$8:$A$62,0), FALSE())/1000000</f>
        <v>64.853393</v>
      </c>
      <c r="M3" s="11" t="n">
        <f aca="false">HLOOKUP(M$1, Pop!$B$8:$P$62, MATCH($A$3, Pop!$A$8:$A$62,0), FALSE())/1000000</f>
        <v>65.379044</v>
      </c>
      <c r="N3" s="11" t="n">
        <f aca="false">HLOOKUP(N$1, Pop!$B$8:$P$62, MATCH($A$3, Pop!$A$8:$A$62,0), FALSE())/1000000</f>
        <v>65.844142</v>
      </c>
      <c r="O3" s="11" t="n">
        <f aca="false">HLOOKUP(O$1, Pop!$B$8:$P$62, MATCH($A$3, Pop!$A$8:$A$62,0), FALSE())/1000000</f>
        <v>66.273576</v>
      </c>
      <c r="P3" s="11" t="n">
        <f aca="false">HLOOKUP(P$1, Pop!$B$8:$P$62, MATCH($A$3, Pop!$A$8:$A$62,0), FALSE())/1000000</f>
        <v>66.647112</v>
      </c>
      <c r="Q3" s="11" t="n">
        <f aca="false">HLOOKUP(Q$1, Pop!$B$8:$P$62, MATCH($A$3, Pop!$A$8:$A$62,0), FALSE())/1000000</f>
        <v>67.025542</v>
      </c>
      <c r="R3" s="11"/>
      <c r="S3" s="11" t="n">
        <f aca="false">HLOOKUP(S$1, Pop!$B$8:$P$62, MATCH($A$3, Pop!$A$8:$A$62,0), FALSE())/1000000</f>
        <v>69.4202837272728</v>
      </c>
      <c r="T3" s="11" t="n">
        <f aca="false">HLOOKUP(T$1, Pop!$B$8:$P$62, MATCH($A$3, Pop!$A$8:$A$62,0), FALSE())/1000000</f>
        <v>71.7073723636364</v>
      </c>
    </row>
    <row r="4" customFormat="false" ht="14.25" hidden="false" customHeight="false" outlineLevel="0" collapsed="false">
      <c r="A4" s="23" t="s">
        <v>77</v>
      </c>
      <c r="B4" s="0" t="s">
        <v>78</v>
      </c>
      <c r="C4" s="0" t="s">
        <v>44</v>
      </c>
      <c r="D4" s="0" t="s">
        <v>7</v>
      </c>
      <c r="E4" s="9" t="n">
        <f aca="false">E13*1000/3600</f>
        <v>0</v>
      </c>
      <c r="F4" s="9" t="n">
        <f aca="false">F13*1000/3600</f>
        <v>0</v>
      </c>
      <c r="G4" s="9" t="n">
        <f aca="false">G13*1000/3600</f>
        <v>0</v>
      </c>
      <c r="H4" s="9" t="n">
        <f aca="false">H13*1000/3600</f>
        <v>0</v>
      </c>
      <c r="I4" s="9" t="n">
        <f aca="false">I13*1000/3600</f>
        <v>0</v>
      </c>
      <c r="J4" s="9" t="n">
        <f aca="false">J13*1000/3600</f>
        <v>0</v>
      </c>
      <c r="K4" s="9" t="n">
        <f aca="false">K13*1000/3600</f>
        <v>0</v>
      </c>
      <c r="L4" s="9" t="n">
        <f aca="false">L13*1000/3600</f>
        <v>0</v>
      </c>
      <c r="M4" s="9" t="n">
        <f aca="false">M13*1000/3600</f>
        <v>0</v>
      </c>
      <c r="N4" s="9" t="n">
        <f aca="false">N13*1000/3600</f>
        <v>0</v>
      </c>
      <c r="O4" s="9" t="n">
        <f aca="false">O13*1000/3600</f>
        <v>0</v>
      </c>
      <c r="P4" s="9" t="n">
        <f aca="false">P13*1000/3600</f>
        <v>0</v>
      </c>
      <c r="Q4" s="9" t="n">
        <f aca="false">Q13*1000/3600</f>
        <v>0</v>
      </c>
    </row>
    <row r="5" customFormat="false" ht="14.25" hidden="false" customHeight="false" outlineLevel="0" collapsed="false">
      <c r="A5" s="23" t="s">
        <v>77</v>
      </c>
      <c r="B5" s="0" t="s">
        <v>78</v>
      </c>
      <c r="C5" s="4" t="s">
        <v>45</v>
      </c>
      <c r="D5" s="0" t="s">
        <v>7</v>
      </c>
      <c r="G5" s="9" t="e">
        <f aca="false">G20/$P$20*$P$5</f>
        <v>#DIV/0!</v>
      </c>
      <c r="H5" s="9" t="e">
        <f aca="false">H20/$P$20*$P$5</f>
        <v>#DIV/0!</v>
      </c>
      <c r="I5" s="9" t="e">
        <f aca="false">I20/$P$20*$P$5</f>
        <v>#DIV/0!</v>
      </c>
      <c r="J5" s="9" t="e">
        <f aca="false">J20/$P$20*$P$5</f>
        <v>#DIV/0!</v>
      </c>
      <c r="K5" s="9" t="e">
        <f aca="false">K20/$P$20*$P$5</f>
        <v>#DIV/0!</v>
      </c>
      <c r="L5" s="9" t="e">
        <f aca="false">L20/$P$20*$P$5</f>
        <v>#DIV/0!</v>
      </c>
      <c r="M5" s="9" t="e">
        <f aca="false">M20/$P$20*$P$5</f>
        <v>#DIV/0!</v>
      </c>
      <c r="N5" s="9" t="e">
        <f aca="false">N20/$P$20*$P$5</f>
        <v>#DIV/0!</v>
      </c>
      <c r="O5" s="9" t="e">
        <f aca="false">O20/$P$20*$P$5</f>
        <v>#DIV/0!</v>
      </c>
      <c r="P5" s="9" t="n">
        <f aca="false">$R$23*P4</f>
        <v>0</v>
      </c>
      <c r="Q5" s="9" t="e">
        <f aca="false">TREND(G5:P5,G1:P1,Q1)</f>
        <v>#DIV/0!</v>
      </c>
      <c r="S5" s="9" t="e">
        <f aca="false">U10*S8</f>
        <v>#DIV/0!</v>
      </c>
      <c r="U5" s="0" t="s">
        <v>46</v>
      </c>
      <c r="V5" s="0" t="s">
        <v>47</v>
      </c>
      <c r="W5" s="0" t="s">
        <v>48</v>
      </c>
    </row>
    <row r="6" customFormat="false" ht="14.25" hidden="false" customHeight="false" outlineLevel="0" collapsed="false">
      <c r="A6" s="23" t="s">
        <v>77</v>
      </c>
      <c r="B6" s="0" t="s">
        <v>78</v>
      </c>
      <c r="C6" s="4" t="s">
        <v>49</v>
      </c>
      <c r="D6" s="0" t="s">
        <v>7</v>
      </c>
      <c r="G6" s="9" t="e">
        <f aca="false">G4-G5</f>
        <v>#DIV/0!</v>
      </c>
      <c r="H6" s="9" t="e">
        <f aca="false">H4-H5</f>
        <v>#DIV/0!</v>
      </c>
      <c r="I6" s="9" t="e">
        <f aca="false">I4-I5</f>
        <v>#DIV/0!</v>
      </c>
      <c r="J6" s="9" t="e">
        <f aca="false">J4-J5</f>
        <v>#DIV/0!</v>
      </c>
      <c r="K6" s="9" t="e">
        <f aca="false">K4-K5</f>
        <v>#DIV/0!</v>
      </c>
      <c r="L6" s="9" t="e">
        <f aca="false">L4-L5</f>
        <v>#DIV/0!</v>
      </c>
      <c r="M6" s="9" t="e">
        <f aca="false">M4-M5</f>
        <v>#DIV/0!</v>
      </c>
      <c r="N6" s="9" t="e">
        <f aca="false">N4-N5</f>
        <v>#DIV/0!</v>
      </c>
      <c r="O6" s="9" t="e">
        <f aca="false">O4-O5</f>
        <v>#DIV/0!</v>
      </c>
      <c r="P6" s="9" t="n">
        <f aca="false">P4-P5</f>
        <v>0</v>
      </c>
      <c r="Q6" s="9" t="e">
        <f aca="false">Q4-Q5</f>
        <v>#DIV/0!</v>
      </c>
      <c r="U6" s="0" t="e">
        <f aca="false" t="array" ref="U6:W6">LINEST(G6:Q6,G2:Q3)</f>
        <v>#DIV/0!</v>
      </c>
      <c r="V6" s="0" t="e">
        <v>#DIV/0!</v>
      </c>
      <c r="W6" s="0" t="e">
        <v>#DIV/0!</v>
      </c>
    </row>
    <row r="7" customFormat="false" ht="14.25" hidden="false" customHeight="false" outlineLevel="0" collapsed="false">
      <c r="A7" s="23" t="s">
        <v>77</v>
      </c>
      <c r="B7" s="0" t="s">
        <v>78</v>
      </c>
      <c r="C7" s="4" t="s">
        <v>50</v>
      </c>
      <c r="D7" s="0" t="s">
        <v>7</v>
      </c>
      <c r="G7" s="12" t="e">
        <f aca="false">G2*$V$6+G3*$U$6+$W$6</f>
        <v>#N/A</v>
      </c>
      <c r="H7" s="12" t="e">
        <f aca="false">H2*$V$6+H3*$U$6+$W$6</f>
        <v>#N/A</v>
      </c>
      <c r="I7" s="12" t="e">
        <f aca="false">I2*$V$6+I3*$U$6+$W$6</f>
        <v>#N/A</v>
      </c>
      <c r="J7" s="12" t="e">
        <f aca="false">J2*$V$6+J3*$U$6+$W$6</f>
        <v>#N/A</v>
      </c>
      <c r="K7" s="12" t="e">
        <f aca="false">K2*$V$6+K3*$U$6+$W$6</f>
        <v>#N/A</v>
      </c>
      <c r="L7" s="12" t="e">
        <f aca="false">L2*$V$6+L3*$U$6+$W$6</f>
        <v>#N/A</v>
      </c>
      <c r="M7" s="12" t="e">
        <f aca="false">M2*$V$6+M3*$U$6+$W$6</f>
        <v>#N/A</v>
      </c>
      <c r="N7" s="12" t="e">
        <f aca="false">N2*$V$6+N3*$U$6+$W$6</f>
        <v>#N/A</v>
      </c>
      <c r="O7" s="12" t="e">
        <f aca="false">O2*$V$6+O3*$U$6+$W$6</f>
        <v>#N/A</v>
      </c>
      <c r="P7" s="12" t="e">
        <f aca="false">P2*$V$6+P3*$U$6+$W$6</f>
        <v>#N/A</v>
      </c>
      <c r="Q7" s="12" t="e">
        <f aca="false">Q2*$V$6+Q3*$U$6+$W$6</f>
        <v>#N/A</v>
      </c>
    </row>
    <row r="8" customFormat="false" ht="14.25" hidden="false" customHeight="false" outlineLevel="0" collapsed="false">
      <c r="A8" s="23" t="s">
        <v>77</v>
      </c>
      <c r="B8" s="0" t="s">
        <v>78</v>
      </c>
      <c r="C8" s="4" t="s">
        <v>51</v>
      </c>
      <c r="D8" s="0" t="s">
        <v>7</v>
      </c>
      <c r="G8" s="9" t="e">
        <f aca="false">G7+G5</f>
        <v>#N/A</v>
      </c>
      <c r="H8" s="9" t="e">
        <f aca="false">H7+H5</f>
        <v>#N/A</v>
      </c>
      <c r="I8" s="9" t="e">
        <f aca="false">I7+I5</f>
        <v>#N/A</v>
      </c>
      <c r="J8" s="9" t="e">
        <f aca="false">J7+J5</f>
        <v>#N/A</v>
      </c>
      <c r="K8" s="9" t="e">
        <f aca="false">K7+K5</f>
        <v>#N/A</v>
      </c>
      <c r="L8" s="9" t="e">
        <f aca="false">L7+L5</f>
        <v>#N/A</v>
      </c>
      <c r="M8" s="9" t="e">
        <f aca="false">M7+M5</f>
        <v>#N/A</v>
      </c>
      <c r="N8" s="9" t="e">
        <f aca="false">N7+N5</f>
        <v>#N/A</v>
      </c>
      <c r="O8" s="9" t="e">
        <f aca="false">O7+O5</f>
        <v>#N/A</v>
      </c>
      <c r="P8" s="9" t="e">
        <f aca="false">P7+P5</f>
        <v>#N/A</v>
      </c>
      <c r="Q8" s="9" t="e">
        <f aca="false">Q7+Q5</f>
        <v>#N/A</v>
      </c>
      <c r="S8" s="9" t="e">
        <f aca="false">TREND($G$8:$Q$8,$G$1:$Q$1,S$1)</f>
        <v>#N/A</v>
      </c>
      <c r="T8" s="9" t="e">
        <f aca="false">TREND($G$8:$Q$8,$G$1:$Q$1,T$1)</f>
        <v>#N/A</v>
      </c>
    </row>
    <row r="9" customFormat="false" ht="14.25" hidden="false" customHeight="false" outlineLevel="0" collapsed="false">
      <c r="A9" s="23" t="s">
        <v>77</v>
      </c>
      <c r="B9" s="0" t="s">
        <v>78</v>
      </c>
      <c r="C9" s="4" t="s">
        <v>52</v>
      </c>
      <c r="G9" s="11" t="e">
        <f aca="false">G8/G4</f>
        <v>#N/A</v>
      </c>
      <c r="H9" s="11" t="e">
        <f aca="false">H8/H4</f>
        <v>#N/A</v>
      </c>
      <c r="I9" s="11" t="e">
        <f aca="false">I8/I4</f>
        <v>#N/A</v>
      </c>
      <c r="J9" s="11" t="e">
        <f aca="false">J8/J4</f>
        <v>#N/A</v>
      </c>
      <c r="K9" s="11" t="e">
        <f aca="false">K8/K4</f>
        <v>#N/A</v>
      </c>
      <c r="L9" s="11" t="e">
        <f aca="false">L8/L4</f>
        <v>#N/A</v>
      </c>
      <c r="M9" s="11" t="e">
        <f aca="false">M8/M4</f>
        <v>#N/A</v>
      </c>
      <c r="N9" s="11" t="e">
        <f aca="false">N8/N4</f>
        <v>#N/A</v>
      </c>
      <c r="O9" s="11" t="e">
        <f aca="false">O8/O4</f>
        <v>#N/A</v>
      </c>
      <c r="P9" s="11" t="e">
        <f aca="false">P8/P4</f>
        <v>#N/A</v>
      </c>
      <c r="Q9" s="11" t="e">
        <f aca="false">Q8/Q4</f>
        <v>#N/A</v>
      </c>
    </row>
    <row r="10" customFormat="false" ht="14.25" hidden="false" customHeight="false" outlineLevel="0" collapsed="false">
      <c r="A10" s="23" t="s">
        <v>77</v>
      </c>
      <c r="B10" s="0" t="s">
        <v>78</v>
      </c>
      <c r="C10" s="0" t="s">
        <v>54</v>
      </c>
      <c r="G10" s="11" t="e">
        <f aca="false">G5/G4</f>
        <v>#DIV/0!</v>
      </c>
      <c r="H10" s="11" t="e">
        <f aca="false">H5/H4</f>
        <v>#DIV/0!</v>
      </c>
      <c r="I10" s="11" t="e">
        <f aca="false">I5/I4</f>
        <v>#DIV/0!</v>
      </c>
      <c r="J10" s="11" t="e">
        <f aca="false">J5/J4</f>
        <v>#DIV/0!</v>
      </c>
      <c r="K10" s="11" t="e">
        <f aca="false">K5/K4</f>
        <v>#DIV/0!</v>
      </c>
      <c r="L10" s="11" t="e">
        <f aca="false">L5/L4</f>
        <v>#DIV/0!</v>
      </c>
      <c r="M10" s="11" t="e">
        <f aca="false">M5/M4</f>
        <v>#DIV/0!</v>
      </c>
      <c r="N10" s="11" t="e">
        <f aca="false">N5/N4</f>
        <v>#DIV/0!</v>
      </c>
      <c r="O10" s="11" t="e">
        <f aca="false">O5/O4</f>
        <v>#DIV/0!</v>
      </c>
      <c r="P10" s="11" t="e">
        <f aca="false">P5/P4</f>
        <v>#DIV/0!</v>
      </c>
      <c r="Q10" s="11" t="e">
        <f aca="false">Q5/Q4</f>
        <v>#DIV/0!</v>
      </c>
      <c r="R10" s="11"/>
      <c r="S10" s="11"/>
      <c r="T10" s="11" t="s">
        <v>53</v>
      </c>
      <c r="U10" s="11" t="e">
        <f aca="false">AVERAGE(G10:Q10)</f>
        <v>#DIV/0!</v>
      </c>
    </row>
    <row r="12" customFormat="false" ht="14.25" hidden="false" customHeight="false" outlineLevel="0" collapsed="false">
      <c r="C12" s="4"/>
    </row>
    <row r="13" customFormat="false" ht="14.25" hidden="false" customHeight="false" outlineLevel="0" collapsed="false">
      <c r="C13" s="13" t="s">
        <v>75</v>
      </c>
      <c r="D13" s="0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customFormat="false" ht="14.25" hidden="false" customHeight="false" outlineLevel="0" collapsed="false">
      <c r="C15" s="0" t="s">
        <v>56</v>
      </c>
    </row>
    <row r="16" customFormat="false" ht="14.25" hidden="false" customHeight="false" outlineLevel="0" collapsed="false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customFormat="false" ht="14.25" hidden="false" customHeight="false" outlineLevel="0" collapsed="false">
      <c r="C17" s="17" t="s">
        <v>68</v>
      </c>
      <c r="G17" s="24" t="n">
        <v>1905583.444</v>
      </c>
      <c r="H17" s="24" t="n">
        <v>1581554.559</v>
      </c>
      <c r="I17" s="24" t="n">
        <v>1714793.818</v>
      </c>
      <c r="J17" s="24" t="n">
        <v>1735753.226</v>
      </c>
      <c r="K17" s="24" t="n">
        <v>1499387.728</v>
      </c>
      <c r="L17" s="25" t="n">
        <v>1560110.88</v>
      </c>
      <c r="M17" s="24" t="n">
        <v>1591238.877</v>
      </c>
      <c r="N17" s="24" t="n">
        <v>1543501.772</v>
      </c>
      <c r="O17" s="24" t="n">
        <v>1594761.592</v>
      </c>
      <c r="P17" s="19"/>
    </row>
    <row r="18" customFormat="false" ht="14.25" hidden="false" customHeight="false" outlineLevel="0" collapsed="false">
      <c r="C18" s="17" t="s">
        <v>8</v>
      </c>
      <c r="G18" s="24" t="n">
        <v>1315338.456</v>
      </c>
      <c r="H18" s="24" t="n">
        <v>975482.917</v>
      </c>
      <c r="I18" s="24" t="n">
        <v>1078187.689</v>
      </c>
      <c r="J18" s="24" t="n">
        <v>1084281.263</v>
      </c>
      <c r="K18" s="24" t="n">
        <v>909282.318</v>
      </c>
      <c r="L18" s="24" t="n">
        <v>964760.761</v>
      </c>
      <c r="M18" s="24" t="n">
        <v>993103.355</v>
      </c>
      <c r="N18" s="24" t="n">
        <v>970249.762</v>
      </c>
      <c r="O18" s="24" t="n">
        <v>1012439.766</v>
      </c>
      <c r="P18" s="20"/>
    </row>
    <row r="19" customFormat="false" ht="14.25" hidden="false" customHeight="false" outlineLevel="0" collapsed="false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customFormat="false" ht="14.25" hidden="false" customHeight="false" outlineLevel="0" collapsed="false">
      <c r="C20" s="17" t="s">
        <v>9</v>
      </c>
      <c r="G20" s="24" t="n">
        <v>270407.993</v>
      </c>
      <c r="H20" s="24" t="n">
        <v>284576.095</v>
      </c>
      <c r="I20" s="24" t="n">
        <v>298121.527</v>
      </c>
      <c r="J20" s="24" t="n">
        <v>309693.688</v>
      </c>
      <c r="K20" s="24" t="n">
        <v>263711.842</v>
      </c>
      <c r="L20" s="25" t="n">
        <v>268727.77</v>
      </c>
      <c r="M20" s="24" t="n">
        <v>273275.086</v>
      </c>
      <c r="N20" s="24" t="n">
        <v>251327.853</v>
      </c>
      <c r="O20" s="24" t="n">
        <v>262199.954</v>
      </c>
      <c r="P20" s="20"/>
    </row>
    <row r="21" customFormat="false" ht="14.25" hidden="false" customHeight="false" outlineLevel="0" collapsed="false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customFormat="false" ht="14.25" hidden="false" customHeight="false" outlineLevel="0" collapsed="false">
      <c r="R22" s="0" t="s">
        <v>71</v>
      </c>
    </row>
    <row r="23" customFormat="false" ht="14.25" hidden="false" customHeight="false" outlineLevel="0" collapsed="false">
      <c r="C23" s="0" t="s">
        <v>72</v>
      </c>
      <c r="G23" s="11" t="n">
        <f aca="false">G20/(G20+G18)</f>
        <v>0.170524104386628</v>
      </c>
      <c r="H23" s="11" t="n">
        <f aca="false">H20/(H20+H18)</f>
        <v>0.225843466289974</v>
      </c>
      <c r="I23" s="11" t="n">
        <f aca="false">I20/(I20+I18)</f>
        <v>0.216609409814488</v>
      </c>
      <c r="J23" s="11" t="n">
        <f aca="false">J20/(J20+J18)</f>
        <v>0.222165891702598</v>
      </c>
      <c r="K23" s="11" t="n">
        <f aca="false">K20/(K20+K18)</f>
        <v>0.224819398930341</v>
      </c>
      <c r="L23" s="11" t="n">
        <f aca="false">L20/(L20+L18)</f>
        <v>0.217859966466117</v>
      </c>
      <c r="M23" s="11" t="n">
        <f aca="false">M20/(M20+M18)</f>
        <v>0.215792591813398</v>
      </c>
      <c r="N23" s="11" t="n">
        <f aca="false">N20/(N20+N18)</f>
        <v>0.205740388423866</v>
      </c>
      <c r="O23" s="11" t="n">
        <f aca="false">O20/(O20+O18)</f>
        <v>0.205705149373503</v>
      </c>
      <c r="P23" s="11"/>
      <c r="R23" s="11" t="n">
        <f aca="false">AVERAGE(G23:O23)</f>
        <v>0.211673374133435</v>
      </c>
    </row>
    <row r="27" customFormat="false" ht="14.25" hidden="false" customHeight="false" outlineLevel="0" collapsed="false">
      <c r="R27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23.67"/>
    <col collapsed="false" customWidth="true" hidden="false" outlineLevel="0" max="5" min="4" style="0" width="9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  <c r="Q1" s="0" t="n">
        <v>2020</v>
      </c>
      <c r="S1" s="0" t="n">
        <v>2025</v>
      </c>
      <c r="T1" s="0" t="n">
        <v>2030</v>
      </c>
    </row>
    <row r="2" customFormat="false" ht="14.25" hidden="false" customHeight="false" outlineLevel="0" collapsed="false">
      <c r="A2" s="0" t="s">
        <v>79</v>
      </c>
      <c r="B2" s="0" t="s">
        <v>80</v>
      </c>
      <c r="C2" s="0" t="s">
        <v>41</v>
      </c>
      <c r="F2" s="10" t="n">
        <f aca="false">HLOOKUP(F$1,  HDD!$B$4:$AP$33,   MATCH($A$2, HDD!$A$4:$A$33,0), FALSE())</f>
        <v>2727.14</v>
      </c>
      <c r="G2" s="10" t="n">
        <f aca="false">HLOOKUP(G$1,  HDD!$B$4:$AP$33,   MATCH($A$2, HDD!$A$4:$A$33,0), FALSE())</f>
        <v>3311.71</v>
      </c>
      <c r="H2" s="10" t="n">
        <f aca="false">HLOOKUP(H$1,  HDD!$B$4:$AP$33,   MATCH($A$2, HDD!$A$4:$A$33,0), FALSE())</f>
        <v>2516.57</v>
      </c>
      <c r="I2" s="10" t="n">
        <f aca="false">HLOOKUP(I$1,  HDD!$B$4:$AP$33,   MATCH($A$2, HDD!$A$4:$A$33,0), FALSE())</f>
        <v>2817.13</v>
      </c>
      <c r="J2" s="10" t="n">
        <f aca="false">HLOOKUP(J$1,  HDD!$B$4:$AP$33,   MATCH($A$2, HDD!$A$4:$A$33,0), FALSE())</f>
        <v>3012.96</v>
      </c>
      <c r="K2" s="10" t="n">
        <f aca="false">HLOOKUP(K$1,  HDD!$B$4:$AP$33,   MATCH($A$2, HDD!$A$4:$A$33,0), FALSE())</f>
        <v>2282.08</v>
      </c>
      <c r="L2" s="10" t="n">
        <f aca="false">HLOOKUP(L$1,  HDD!$B$4:$AP$33,   MATCH($A$2, HDD!$A$4:$A$33,0), FALSE())</f>
        <v>2625.49</v>
      </c>
      <c r="M2" s="10" t="n">
        <f aca="false">HLOOKUP(M$1,  HDD!$B$4:$AP$33,   MATCH($A$2, HDD!$A$4:$A$33,0), FALSE())</f>
        <v>2679.86</v>
      </c>
      <c r="N2" s="10" t="n">
        <f aca="false">HLOOKUP(N$1,  HDD!$B$4:$AP$33,   MATCH($A$2, HDD!$A$4:$A$33,0), FALSE())</f>
        <v>2538.98</v>
      </c>
      <c r="O2" s="10" t="n">
        <f aca="false">HLOOKUP(O$1,  HDD!$B$4:$AP$33,   MATCH($A$2, HDD!$A$4:$A$33,0), FALSE())</f>
        <v>2528.64</v>
      </c>
      <c r="P2" s="10" t="n">
        <f aca="false">HLOOKUP(P$1,  HDD!$B$4:$AP$33,   MATCH($A$2, HDD!$A$4:$A$33,0), FALSE())</f>
        <v>2514.41</v>
      </c>
      <c r="Q2" s="10" t="n">
        <f aca="false">HLOOKUP(Q$1,  HDD!$B$4:$AP$33,   MATCH($A$2, HDD!$A$4:$A$33,0), FALSE())</f>
        <v>2386.31</v>
      </c>
      <c r="S2" s="10" t="n">
        <f aca="false">HLOOKUP(S$1,  HDD!$B$4:$AP$33,   MATCH($A$2, HDD!$A$4:$A$33,0), FALSE())</f>
        <v>2516.27678991597</v>
      </c>
      <c r="T2" s="10" t="n">
        <f aca="false">HLOOKUP(T$1,  HDD!$B$4:$AP$33,   MATCH($A$2, HDD!$A$4:$A$33,0), FALSE())</f>
        <v>2465.54194397759</v>
      </c>
    </row>
    <row r="3" customFormat="false" ht="14.25" hidden="false" customHeight="false" outlineLevel="0" collapsed="false">
      <c r="A3" s="0" t="s">
        <v>79</v>
      </c>
      <c r="B3" s="0" t="s">
        <v>80</v>
      </c>
      <c r="C3" s="0" t="s">
        <v>42</v>
      </c>
      <c r="D3" s="0" t="s">
        <v>43</v>
      </c>
      <c r="G3" s="11" t="n">
        <f aca="false">HLOOKUP(G$1, Pop!$B$8:$P$62, MATCH($A$3, Pop!$A$8:$A$62,0), FALSE())/1000000</f>
        <v>16.574989</v>
      </c>
      <c r="H3" s="11" t="n">
        <f aca="false">HLOOKUP(H$1, Pop!$B$8:$P$62, MATCH($A$3, Pop!$A$8:$A$62,0), FALSE())/1000000</f>
        <v>16.655799</v>
      </c>
      <c r="I3" s="11" t="n">
        <f aca="false">HLOOKUP(I$1, Pop!$B$8:$P$62, MATCH($A$3, Pop!$A$8:$A$62,0), FALSE())/1000000</f>
        <v>16.730348</v>
      </c>
      <c r="J3" s="11" t="n">
        <f aca="false">HLOOKUP(J$1, Pop!$B$8:$P$62, MATCH($A$3, Pop!$A$8:$A$62,0), FALSE())/1000000</f>
        <v>16.779575</v>
      </c>
      <c r="K3" s="11" t="n">
        <f aca="false">HLOOKUP(K$1, Pop!$B$8:$P$62, MATCH($A$3, Pop!$A$8:$A$62,0), FALSE())/1000000</f>
        <v>16.829289</v>
      </c>
      <c r="L3" s="11" t="n">
        <f aca="false">HLOOKUP(L$1, Pop!$B$8:$P$62, MATCH($A$3, Pop!$A$8:$A$62,0), FALSE())/1000000</f>
        <v>16.900726</v>
      </c>
      <c r="M3" s="11" t="n">
        <f aca="false">HLOOKUP(M$1, Pop!$B$8:$P$62, MATCH($A$3, Pop!$A$8:$A$62,0), FALSE())/1000000</f>
        <v>16.97912</v>
      </c>
      <c r="N3" s="11" t="n">
        <f aca="false">HLOOKUP(N$1, Pop!$B$8:$P$62, MATCH($A$3, Pop!$A$8:$A$62,0), FALSE())/1000000</f>
        <v>17.081507</v>
      </c>
      <c r="O3" s="11" t="n">
        <f aca="false">HLOOKUP(O$1, Pop!$B$8:$P$62, MATCH($A$3, Pop!$A$8:$A$62,0), FALSE())/1000000</f>
        <v>17.181084</v>
      </c>
      <c r="P3" s="11" t="n">
        <f aca="false">HLOOKUP(P$1, Pop!$B$8:$P$62, MATCH($A$3, Pop!$A$8:$A$62,0), FALSE())/1000000</f>
        <v>17.282163</v>
      </c>
      <c r="Q3" s="11" t="n">
        <f aca="false">HLOOKUP(Q$1, Pop!$B$8:$P$62, MATCH($A$3, Pop!$A$8:$A$62,0), FALSE())/1000000</f>
        <v>17.407585</v>
      </c>
      <c r="R3" s="11"/>
      <c r="S3" s="11" t="n">
        <f aca="false">HLOOKUP(S$1, Pop!$B$8:$P$62, MATCH($A$3, Pop!$A$8:$A$62,0), FALSE())/1000000</f>
        <v>17.751055</v>
      </c>
      <c r="T3" s="11" t="n">
        <f aca="false">HLOOKUP(T$1, Pop!$B$8:$P$62, MATCH($A$3, Pop!$A$8:$A$62,0), FALSE())/1000000</f>
        <v>17.969884</v>
      </c>
    </row>
    <row r="4" customFormat="false" ht="14.25" hidden="false" customHeight="false" outlineLevel="0" collapsed="false">
      <c r="A4" s="0" t="s">
        <v>79</v>
      </c>
      <c r="B4" s="0" t="s">
        <v>80</v>
      </c>
      <c r="C4" s="0" t="s">
        <v>44</v>
      </c>
      <c r="D4" s="0" t="s">
        <v>7</v>
      </c>
      <c r="E4" s="9" t="n">
        <f aca="false">E13*1000/3600</f>
        <v>0</v>
      </c>
      <c r="F4" s="9" t="n">
        <f aca="false">F13*1000/3600</f>
        <v>0</v>
      </c>
      <c r="G4" s="9" t="n">
        <f aca="false">G13*1000/3600</f>
        <v>0</v>
      </c>
      <c r="H4" s="9" t="n">
        <f aca="false">H13*1000/3600</f>
        <v>0</v>
      </c>
      <c r="I4" s="9" t="n">
        <f aca="false">I13*1000/3600</f>
        <v>0</v>
      </c>
      <c r="J4" s="9" t="n">
        <f aca="false">J13*1000/3600</f>
        <v>0</v>
      </c>
      <c r="K4" s="9" t="n">
        <f aca="false">K13*1000/3600</f>
        <v>0</v>
      </c>
      <c r="L4" s="9" t="n">
        <f aca="false">L13*1000/3600</f>
        <v>0</v>
      </c>
      <c r="M4" s="9" t="n">
        <f aca="false">M13*1000/3600</f>
        <v>0</v>
      </c>
      <c r="N4" s="9" t="n">
        <f aca="false">N13*1000/3600</f>
        <v>0</v>
      </c>
      <c r="O4" s="9" t="n">
        <f aca="false">O13*1000/3600</f>
        <v>0</v>
      </c>
      <c r="P4" s="9" t="n">
        <f aca="false">P13*1000/3600</f>
        <v>0</v>
      </c>
      <c r="Q4" s="9" t="n">
        <f aca="false">Q13*1000/3600</f>
        <v>0</v>
      </c>
    </row>
    <row r="5" customFormat="false" ht="14.25" hidden="false" customHeight="false" outlineLevel="0" collapsed="false">
      <c r="A5" s="0" t="s">
        <v>79</v>
      </c>
      <c r="B5" s="0" t="s">
        <v>80</v>
      </c>
      <c r="C5" s="4" t="s">
        <v>45</v>
      </c>
      <c r="D5" s="0" t="s">
        <v>7</v>
      </c>
      <c r="G5" s="9" t="n">
        <f aca="false">G20/$P$20*$P$5</f>
        <v>0</v>
      </c>
      <c r="H5" s="9" t="n">
        <f aca="false">H20/$P$20*$P$5</f>
        <v>0</v>
      </c>
      <c r="I5" s="9" t="n">
        <f aca="false">I20/$P$20*$P$5</f>
        <v>0</v>
      </c>
      <c r="J5" s="9" t="n">
        <f aca="false">J20/$P$20*$P$5</f>
        <v>0</v>
      </c>
      <c r="K5" s="9" t="n">
        <f aca="false">K20/$P$20*$P$5</f>
        <v>0</v>
      </c>
      <c r="L5" s="9" t="n">
        <f aca="false">L20/$P$20*$P$5</f>
        <v>0</v>
      </c>
      <c r="M5" s="9" t="n">
        <f aca="false">M20/$P$20*$P$5</f>
        <v>0</v>
      </c>
      <c r="N5" s="9" t="n">
        <f aca="false">N20/$P$20*$P$5</f>
        <v>0</v>
      </c>
      <c r="O5" s="9" t="n">
        <f aca="false">O20/$P$20*$P$5</f>
        <v>0</v>
      </c>
      <c r="P5" s="9" t="n">
        <f aca="false">$R$23*P4</f>
        <v>0</v>
      </c>
      <c r="Q5" s="9" t="n">
        <f aca="false">TREND(G5:P5,G1:P1,Q1)</f>
        <v>0</v>
      </c>
      <c r="S5" s="9" t="e">
        <f aca="false">U10*S8</f>
        <v>#DIV/0!</v>
      </c>
      <c r="U5" s="0" t="s">
        <v>46</v>
      </c>
      <c r="V5" s="0" t="s">
        <v>47</v>
      </c>
      <c r="W5" s="0" t="s">
        <v>48</v>
      </c>
    </row>
    <row r="6" customFormat="false" ht="14.25" hidden="false" customHeight="false" outlineLevel="0" collapsed="false">
      <c r="A6" s="0" t="s">
        <v>79</v>
      </c>
      <c r="B6" s="0" t="s">
        <v>80</v>
      </c>
      <c r="C6" s="4" t="s">
        <v>49</v>
      </c>
      <c r="D6" s="0" t="s">
        <v>7</v>
      </c>
      <c r="G6" s="9" t="n">
        <f aca="false">G4-G5</f>
        <v>0</v>
      </c>
      <c r="H6" s="9" t="n">
        <f aca="false">H4-H5</f>
        <v>0</v>
      </c>
      <c r="I6" s="9" t="n">
        <f aca="false">I4-I5</f>
        <v>0</v>
      </c>
      <c r="J6" s="9" t="n">
        <f aca="false">J4-J5</f>
        <v>0</v>
      </c>
      <c r="K6" s="9" t="n">
        <f aca="false">K4-K5</f>
        <v>0</v>
      </c>
      <c r="L6" s="9" t="n">
        <f aca="false">L4-L5</f>
        <v>0</v>
      </c>
      <c r="M6" s="9" t="n">
        <f aca="false">M4-M5</f>
        <v>0</v>
      </c>
      <c r="N6" s="9" t="n">
        <f aca="false">N4-N5</f>
        <v>0</v>
      </c>
      <c r="O6" s="9" t="n">
        <f aca="false">O4-O5</f>
        <v>0</v>
      </c>
      <c r="P6" s="9" t="n">
        <f aca="false">P4-P5</f>
        <v>0</v>
      </c>
      <c r="Q6" s="9" t="n">
        <f aca="false">Q4-Q5</f>
        <v>0</v>
      </c>
      <c r="U6" s="0" t="n">
        <f aca="false" t="array" ref="U6:W6">LINEST(G6:Q6,G2:Q3)</f>
        <v>0</v>
      </c>
      <c r="V6" s="0" t="n">
        <v>-0</v>
      </c>
      <c r="W6" s="0" t="n">
        <v>0</v>
      </c>
    </row>
    <row r="7" customFormat="false" ht="14.25" hidden="false" customHeight="false" outlineLevel="0" collapsed="false">
      <c r="A7" s="0" t="s">
        <v>79</v>
      </c>
      <c r="B7" s="0" t="s">
        <v>80</v>
      </c>
      <c r="C7" s="4" t="s">
        <v>50</v>
      </c>
      <c r="D7" s="0" t="s">
        <v>7</v>
      </c>
      <c r="G7" s="12" t="n">
        <f aca="false">G2*$V$6+G3*$U$6+$W$6</f>
        <v>0</v>
      </c>
      <c r="H7" s="12" t="n">
        <f aca="false">H2*$V$6+H3*$U$6+$W$6</f>
        <v>0</v>
      </c>
      <c r="I7" s="12" t="n">
        <f aca="false">I2*$V$6+I3*$U$6+$W$6</f>
        <v>0</v>
      </c>
      <c r="J7" s="12" t="n">
        <f aca="false">J2*$V$6+J3*$U$6+$W$6</f>
        <v>0</v>
      </c>
      <c r="K7" s="12" t="n">
        <f aca="false">K2*$V$6+K3*$U$6+$W$6</f>
        <v>0</v>
      </c>
      <c r="L7" s="12" t="n">
        <f aca="false">L2*$V$6+L3*$U$6+$W$6</f>
        <v>0</v>
      </c>
      <c r="M7" s="12" t="n">
        <f aca="false">M2*$V$6+M3*$U$6+$W$6</f>
        <v>0</v>
      </c>
      <c r="N7" s="12" t="n">
        <f aca="false">N2*$V$6+N3*$U$6+$W$6</f>
        <v>0</v>
      </c>
      <c r="O7" s="12" t="n">
        <f aca="false">O2*$V$6+O3*$U$6+$W$6</f>
        <v>0</v>
      </c>
      <c r="P7" s="12" t="n">
        <f aca="false">P2*$V$6+P3*$U$6+$W$6</f>
        <v>0</v>
      </c>
      <c r="Q7" s="12" t="n">
        <f aca="false">Q2*$V$6+Q3*$U$6+$W$6</f>
        <v>0</v>
      </c>
    </row>
    <row r="8" customFormat="false" ht="14.25" hidden="false" customHeight="false" outlineLevel="0" collapsed="false">
      <c r="A8" s="0" t="s">
        <v>79</v>
      </c>
      <c r="B8" s="0" t="s">
        <v>80</v>
      </c>
      <c r="C8" s="4" t="s">
        <v>51</v>
      </c>
      <c r="D8" s="0" t="s">
        <v>7</v>
      </c>
      <c r="G8" s="9" t="n">
        <f aca="false">G7+G5</f>
        <v>0</v>
      </c>
      <c r="H8" s="9" t="n">
        <f aca="false">H7+H5</f>
        <v>0</v>
      </c>
      <c r="I8" s="9" t="n">
        <f aca="false">I7+I5</f>
        <v>0</v>
      </c>
      <c r="J8" s="9" t="n">
        <f aca="false">J7+J5</f>
        <v>0</v>
      </c>
      <c r="K8" s="9" t="n">
        <f aca="false">K7+K5</f>
        <v>0</v>
      </c>
      <c r="L8" s="9" t="n">
        <f aca="false">L7+L5</f>
        <v>0</v>
      </c>
      <c r="M8" s="9" t="n">
        <f aca="false">M7+M5</f>
        <v>0</v>
      </c>
      <c r="N8" s="9" t="n">
        <f aca="false">N7+N5</f>
        <v>0</v>
      </c>
      <c r="O8" s="9" t="n">
        <f aca="false">O7+O5</f>
        <v>0</v>
      </c>
      <c r="P8" s="9" t="n">
        <f aca="false">P7+P5</f>
        <v>0</v>
      </c>
      <c r="Q8" s="9" t="n">
        <f aca="false">Q7+Q5</f>
        <v>0</v>
      </c>
      <c r="S8" s="9" t="n">
        <f aca="false">TREND($G$8:$Q$8,$G$1:$Q$1,S$1)</f>
        <v>0</v>
      </c>
      <c r="T8" s="9" t="n">
        <f aca="false">TREND($G$8:$Q$8,$G$1:$Q$1,T$1)</f>
        <v>0</v>
      </c>
    </row>
    <row r="9" customFormat="false" ht="14.25" hidden="false" customHeight="false" outlineLevel="0" collapsed="false">
      <c r="A9" s="0" t="s">
        <v>79</v>
      </c>
      <c r="B9" s="0" t="s">
        <v>80</v>
      </c>
      <c r="C9" s="4" t="s">
        <v>52</v>
      </c>
      <c r="G9" s="11" t="e">
        <f aca="false">G8/G4</f>
        <v>#DIV/0!</v>
      </c>
      <c r="H9" s="11" t="e">
        <f aca="false">H8/H4</f>
        <v>#DIV/0!</v>
      </c>
      <c r="I9" s="11" t="e">
        <f aca="false">I8/I4</f>
        <v>#DIV/0!</v>
      </c>
      <c r="J9" s="11" t="e">
        <f aca="false">J8/J4</f>
        <v>#DIV/0!</v>
      </c>
      <c r="K9" s="11" t="e">
        <f aca="false">K8/K4</f>
        <v>#DIV/0!</v>
      </c>
      <c r="L9" s="11" t="e">
        <f aca="false">L8/L4</f>
        <v>#DIV/0!</v>
      </c>
      <c r="M9" s="11" t="e">
        <f aca="false">M8/M4</f>
        <v>#DIV/0!</v>
      </c>
      <c r="N9" s="11" t="e">
        <f aca="false">N8/N4</f>
        <v>#DIV/0!</v>
      </c>
      <c r="O9" s="11" t="e">
        <f aca="false">O8/O4</f>
        <v>#DIV/0!</v>
      </c>
      <c r="P9" s="11" t="e">
        <f aca="false">P8/P4</f>
        <v>#DIV/0!</v>
      </c>
      <c r="Q9" s="11" t="e">
        <f aca="false">Q8/Q4</f>
        <v>#DIV/0!</v>
      </c>
    </row>
    <row r="10" customFormat="false" ht="14.25" hidden="false" customHeight="false" outlineLevel="0" collapsed="false">
      <c r="A10" s="0" t="s">
        <v>79</v>
      </c>
      <c r="B10" s="0" t="s">
        <v>80</v>
      </c>
      <c r="C10" s="0" t="s">
        <v>54</v>
      </c>
      <c r="G10" s="11" t="e">
        <f aca="false">G5/G4</f>
        <v>#DIV/0!</v>
      </c>
      <c r="H10" s="11" t="e">
        <f aca="false">H5/H4</f>
        <v>#DIV/0!</v>
      </c>
      <c r="I10" s="11" t="e">
        <f aca="false">I5/I4</f>
        <v>#DIV/0!</v>
      </c>
      <c r="J10" s="11" t="e">
        <f aca="false">J5/J4</f>
        <v>#DIV/0!</v>
      </c>
      <c r="K10" s="11" t="e">
        <f aca="false">K5/K4</f>
        <v>#DIV/0!</v>
      </c>
      <c r="L10" s="11" t="e">
        <f aca="false">L5/L4</f>
        <v>#DIV/0!</v>
      </c>
      <c r="M10" s="11" t="e">
        <f aca="false">M5/M4</f>
        <v>#DIV/0!</v>
      </c>
      <c r="N10" s="11" t="e">
        <f aca="false">N5/N4</f>
        <v>#DIV/0!</v>
      </c>
      <c r="O10" s="11" t="e">
        <f aca="false">O5/O4</f>
        <v>#DIV/0!</v>
      </c>
      <c r="P10" s="11" t="e">
        <f aca="false">P5/P4</f>
        <v>#DIV/0!</v>
      </c>
      <c r="Q10" s="11" t="e">
        <f aca="false">Q5/Q4</f>
        <v>#DIV/0!</v>
      </c>
      <c r="R10" s="11"/>
      <c r="S10" s="11"/>
      <c r="T10" s="11" t="s">
        <v>53</v>
      </c>
      <c r="U10" s="11" t="e">
        <f aca="false">AVERAGE(G10:Q10)</f>
        <v>#DIV/0!</v>
      </c>
    </row>
    <row r="12" customFormat="false" ht="14.25" hidden="false" customHeight="false" outlineLevel="0" collapsed="false">
      <c r="C12" s="4"/>
    </row>
    <row r="13" customFormat="false" ht="14.25" hidden="false" customHeight="false" outlineLevel="0" collapsed="false">
      <c r="C13" s="13" t="s">
        <v>75</v>
      </c>
      <c r="D13" s="0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customFormat="false" ht="14.25" hidden="false" customHeight="false" outlineLevel="0" collapsed="false">
      <c r="C15" s="0" t="s">
        <v>56</v>
      </c>
    </row>
    <row r="16" customFormat="false" ht="14.25" hidden="false" customHeight="false" outlineLevel="0" collapsed="false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customFormat="false" ht="14.25" hidden="false" customHeight="false" outlineLevel="0" collapsed="false">
      <c r="C17" s="17" t="s">
        <v>68</v>
      </c>
      <c r="G17" s="24" t="n">
        <v>522520.005</v>
      </c>
      <c r="H17" s="24" t="n">
        <v>430445.117</v>
      </c>
      <c r="I17" s="24" t="n">
        <v>454971.771</v>
      </c>
      <c r="J17" s="24" t="n">
        <v>477820.392</v>
      </c>
      <c r="K17" s="24" t="n">
        <v>381707.437</v>
      </c>
      <c r="L17" s="24" t="n">
        <v>399721.882</v>
      </c>
      <c r="M17" s="24" t="n">
        <v>411924.041</v>
      </c>
      <c r="N17" s="24" t="n">
        <v>403102.073</v>
      </c>
      <c r="O17" s="24" t="n">
        <v>403848.721</v>
      </c>
      <c r="P17" s="24" t="n">
        <v>389699.203</v>
      </c>
    </row>
    <row r="18" customFormat="false" ht="14.25" hidden="false" customHeight="false" outlineLevel="0" collapsed="false">
      <c r="C18" s="17" t="s">
        <v>8</v>
      </c>
      <c r="G18" s="24" t="n">
        <v>373644.453</v>
      </c>
      <c r="H18" s="24" t="n">
        <v>282370.482</v>
      </c>
      <c r="I18" s="25" t="n">
        <v>305124.67</v>
      </c>
      <c r="J18" s="24" t="n">
        <v>327826.048</v>
      </c>
      <c r="K18" s="24" t="n">
        <v>233770.163</v>
      </c>
      <c r="L18" s="24" t="n">
        <v>252175.142</v>
      </c>
      <c r="M18" s="24" t="n">
        <v>264707.163</v>
      </c>
      <c r="N18" s="24" t="n">
        <v>256118.523</v>
      </c>
      <c r="O18" s="24" t="n">
        <v>255989.079</v>
      </c>
      <c r="P18" s="24" t="n">
        <v>241021.382</v>
      </c>
    </row>
    <row r="19" customFormat="false" ht="14.25" hidden="false" customHeight="false" outlineLevel="0" collapsed="false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customFormat="false" ht="14.25" hidden="false" customHeight="false" outlineLevel="0" collapsed="false">
      <c r="C20" s="17" t="s">
        <v>9</v>
      </c>
      <c r="G20" s="24" t="n">
        <v>65885.773</v>
      </c>
      <c r="H20" s="24" t="n">
        <v>65309.425</v>
      </c>
      <c r="I20" s="25" t="n">
        <v>66114.61</v>
      </c>
      <c r="J20" s="24" t="n">
        <v>66420.685</v>
      </c>
      <c r="K20" s="24" t="n">
        <v>66457.736</v>
      </c>
      <c r="L20" s="24" t="n">
        <v>66981.491</v>
      </c>
      <c r="M20" s="24" t="n">
        <v>67074.665</v>
      </c>
      <c r="N20" s="24" t="n">
        <v>67236.887</v>
      </c>
      <c r="O20" s="24" t="n">
        <v>67409.741</v>
      </c>
      <c r="P20" s="24" t="n">
        <v>67676.778</v>
      </c>
    </row>
    <row r="21" customFormat="false" ht="14.25" hidden="false" customHeight="false" outlineLevel="0" collapsed="false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customFormat="false" ht="14.25" hidden="false" customHeight="false" outlineLevel="0" collapsed="false">
      <c r="R22" s="0" t="s">
        <v>71</v>
      </c>
    </row>
    <row r="23" customFormat="false" ht="14.25" hidden="false" customHeight="false" outlineLevel="0" collapsed="false">
      <c r="C23" s="0" t="s">
        <v>72</v>
      </c>
      <c r="G23" s="11" t="n">
        <f aca="false">G20/(G20+G18)</f>
        <v>0.14990043710896</v>
      </c>
      <c r="H23" s="11" t="n">
        <f aca="false">H20/(H20+H18)</f>
        <v>0.187843541387049</v>
      </c>
      <c r="I23" s="11" t="n">
        <f aca="false">I20/(I20+I18)</f>
        <v>0.178091634053379</v>
      </c>
      <c r="J23" s="11" t="n">
        <f aca="false">J20/(J20+J18)</f>
        <v>0.168474915428151</v>
      </c>
      <c r="K23" s="11" t="n">
        <f aca="false">K20/(K20+K18)</f>
        <v>0.221357629392064</v>
      </c>
      <c r="L23" s="11" t="n">
        <f aca="false">L20/(L20+L18)</f>
        <v>0.20987027708116</v>
      </c>
      <c r="M23" s="11" t="n">
        <f aca="false">M20/(M20+M18)</f>
        <v>0.202164975111295</v>
      </c>
      <c r="N23" s="11" t="n">
        <f aca="false">N20/(N20+N18)</f>
        <v>0.207934937596993</v>
      </c>
      <c r="O23" s="11" t="n">
        <f aca="false">O20/(O20+O18)</f>
        <v>0.208441518123041</v>
      </c>
      <c r="P23" s="11" t="n">
        <f aca="false">P20/(P20+P18)</f>
        <v>0.219232851922409</v>
      </c>
      <c r="R23" s="11" t="n">
        <f aca="false">AVERAGE(G23:P23)</f>
        <v>0.19533127172045</v>
      </c>
    </row>
    <row r="27" customFormat="false" ht="14.25" hidden="false" customHeight="false" outlineLevel="0" collapsed="false">
      <c r="R27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Q4" activeCellId="0" sqref="Q4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23.67"/>
    <col collapsed="false" customWidth="true" hidden="false" outlineLevel="0" max="5" min="4" style="0" width="9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  <c r="Q1" s="0" t="n">
        <v>2020</v>
      </c>
      <c r="S1" s="0" t="n">
        <v>2025</v>
      </c>
      <c r="T1" s="0" t="n">
        <v>2030</v>
      </c>
    </row>
    <row r="2" customFormat="false" ht="14.25" hidden="false" customHeight="false" outlineLevel="0" collapsed="false">
      <c r="A2" s="0" t="s">
        <v>81</v>
      </c>
      <c r="B2" s="0" t="s">
        <v>82</v>
      </c>
      <c r="C2" s="0" t="s">
        <v>41</v>
      </c>
      <c r="F2" s="10" t="n">
        <f aca="false">HLOOKUP(F$1,  HDD!$B$4:$AP$33,   MATCH($A$2, HDD!$A$4:$A$33,0), FALSE())</f>
        <v>2384.93</v>
      </c>
      <c r="G2" s="10" t="n">
        <f aca="false">HLOOKUP(G$1,  HDD!$B$4:$AP$33,   MATCH($A$2, HDD!$A$4:$A$33,0), FALSE())</f>
        <v>2756.06</v>
      </c>
      <c r="H2" s="10" t="n">
        <f aca="false">HLOOKUP(H$1,  HDD!$B$4:$AP$33,   MATCH($A$2, HDD!$A$4:$A$33,0), FALSE())</f>
        <v>2057.49</v>
      </c>
      <c r="I2" s="10" t="n">
        <f aca="false">HLOOKUP(I$1,  HDD!$B$4:$AP$33,   MATCH($A$2, HDD!$A$4:$A$33,0), FALSE())</f>
        <v>2439.28</v>
      </c>
      <c r="J2" s="10" t="n">
        <f aca="false">HLOOKUP(J$1,  HDD!$B$4:$AP$33,   MATCH($A$2, HDD!$A$4:$A$33,0), FALSE())</f>
        <v>2637.51</v>
      </c>
      <c r="K2" s="10" t="n">
        <f aca="false">HLOOKUP(K$1,  HDD!$B$4:$AP$33,   MATCH($A$2, HDD!$A$4:$A$33,0), FALSE())</f>
        <v>2080.89</v>
      </c>
      <c r="L2" s="10" t="n">
        <f aca="false">HLOOKUP(L$1,  HDD!$B$4:$AP$33,   MATCH($A$2, HDD!$A$4:$A$33,0), FALSE())</f>
        <v>2255.7</v>
      </c>
      <c r="M2" s="10" t="n">
        <f aca="false">HLOOKUP(M$1,  HDD!$B$4:$AP$33,   MATCH($A$2, HDD!$A$4:$A$33,0), FALSE())</f>
        <v>2397.9</v>
      </c>
      <c r="N2" s="10" t="n">
        <f aca="false">HLOOKUP(N$1,  HDD!$B$4:$AP$33,   MATCH($A$2, HDD!$A$4:$A$33,0), FALSE())</f>
        <v>2336</v>
      </c>
      <c r="O2" s="10" t="n">
        <f aca="false">HLOOKUP(O$1,  HDD!$B$4:$AP$33,   MATCH($A$2, HDD!$A$4:$A$33,0), FALSE())</f>
        <v>2181.92</v>
      </c>
      <c r="P2" s="10" t="n">
        <f aca="false">HLOOKUP(P$1,  HDD!$B$4:$AP$33,   MATCH($A$2, HDD!$A$4:$A$33,0), FALSE())</f>
        <v>2246.95</v>
      </c>
      <c r="Q2" s="10" t="n">
        <f aca="false">HLOOKUP(Q$1,  HDD!$B$4:$AP$33,   MATCH($A$2, HDD!$A$4:$A$33,0), FALSE())</f>
        <v>2037.95</v>
      </c>
      <c r="S2" s="10" t="n">
        <f aca="false">HLOOKUP(S$1,  HDD!$B$4:$AP$33,   MATCH($A$2, HDD!$A$4:$A$33,0), FALSE())</f>
        <v>2228.86495798319</v>
      </c>
      <c r="T2" s="10" t="n">
        <f aca="false">HLOOKUP(T$1,  HDD!$B$4:$AP$33,   MATCH($A$2, HDD!$A$4:$A$33,0), FALSE())</f>
        <v>2189.43151260504</v>
      </c>
    </row>
    <row r="3" customFormat="false" ht="14.25" hidden="false" customHeight="false" outlineLevel="0" collapsed="false">
      <c r="A3" s="0" t="s">
        <v>81</v>
      </c>
      <c r="B3" s="0" t="s">
        <v>82</v>
      </c>
      <c r="C3" s="0" t="s">
        <v>42</v>
      </c>
      <c r="D3" s="0" t="s">
        <v>43</v>
      </c>
      <c r="G3" s="11" t="n">
        <f aca="false">HLOOKUP(G$1, Pop!$B$8:$P$62, MATCH($A$3, Pop!$A$8:$A$62,0), FALSE())/1000000</f>
        <v>64.658856</v>
      </c>
      <c r="H3" s="11" t="n">
        <f aca="false">HLOOKUP(H$1, Pop!$B$8:$P$62, MATCH($A$3, Pop!$A$8:$A$62,0), FALSE())/1000000</f>
        <v>64.978721</v>
      </c>
      <c r="I3" s="11" t="n">
        <f aca="false">HLOOKUP(I$1, Pop!$B$8:$P$62, MATCH($A$3, Pop!$A$8:$A$62,0), FALSE())/1000000</f>
        <v>65.276983</v>
      </c>
      <c r="J3" s="11" t="n">
        <f aca="false">HLOOKUP(J$1, Pop!$B$8:$P$62, MATCH($A$3, Pop!$A$8:$A$62,0), FALSE())/1000000</f>
        <v>65.60035</v>
      </c>
      <c r="K3" s="11" t="n">
        <f aca="false">HLOOKUP(K$1, Pop!$B$8:$P$62, MATCH($A$3, Pop!$A$8:$A$62,0), FALSE())/1000000</f>
        <v>66.16598</v>
      </c>
      <c r="L3" s="11" t="n">
        <f aca="false">HLOOKUP(L$1, Pop!$B$8:$P$62, MATCH($A$3, Pop!$A$8:$A$62,0), FALSE())/1000000</f>
        <v>66.458153</v>
      </c>
      <c r="M3" s="11" t="n">
        <f aca="false">HLOOKUP(M$1, Pop!$B$8:$P$62, MATCH($A$3, Pop!$A$8:$A$62,0), FALSE())/1000000</f>
        <v>66.638391</v>
      </c>
      <c r="N3" s="11" t="n">
        <f aca="false">HLOOKUP(N$1, Pop!$B$8:$P$62, MATCH($A$3, Pop!$A$8:$A$62,0), FALSE())/1000000</f>
        <v>66.809816</v>
      </c>
      <c r="O3" s="11" t="n">
        <f aca="false">HLOOKUP(O$1, Pop!$B$8:$P$62, MATCH($A$3, Pop!$A$8:$A$62,0), FALSE())/1000000</f>
        <v>67.026224</v>
      </c>
      <c r="P3" s="11" t="n">
        <f aca="false">HLOOKUP(P$1, Pop!$B$8:$P$62, MATCH($A$3, Pop!$A$8:$A$62,0), FALSE())/1000000</f>
        <v>67.290471</v>
      </c>
      <c r="Q3" s="11" t="n">
        <f aca="false">HLOOKUP(Q$1, Pop!$B$8:$P$62, MATCH($A$3, Pop!$A$8:$A$62,0), FALSE())/1000000</f>
        <v>67.485531</v>
      </c>
      <c r="R3" s="11"/>
      <c r="S3" s="11" t="n">
        <f aca="false">HLOOKUP(S$1, Pop!$B$8:$P$62, MATCH($A$3, Pop!$A$8:$A$62,0), FALSE())/1000000</f>
        <v>68.036808</v>
      </c>
      <c r="T3" s="11" t="n">
        <f aca="false">HLOOKUP(T$1, Pop!$B$8:$P$62, MATCH($A$3, Pop!$A$8:$A$62,0), FALSE())/1000000</f>
        <v>68.7494</v>
      </c>
    </row>
    <row r="4" customFormat="false" ht="14.25" hidden="false" customHeight="false" outlineLevel="0" collapsed="false">
      <c r="A4" s="0" t="s">
        <v>81</v>
      </c>
      <c r="B4" s="0" t="s">
        <v>82</v>
      </c>
      <c r="C4" s="0" t="s">
        <v>44</v>
      </c>
      <c r="D4" s="0" t="s">
        <v>7</v>
      </c>
      <c r="E4" s="9"/>
      <c r="F4" s="9"/>
      <c r="G4" s="9"/>
      <c r="H4" s="9" t="n">
        <v>21802</v>
      </c>
      <c r="I4" s="9"/>
      <c r="J4" s="9" t="n">
        <v>23920</v>
      </c>
      <c r="K4" s="9"/>
      <c r="L4" s="9" t="n">
        <v>22769</v>
      </c>
      <c r="M4" s="9"/>
      <c r="N4" s="9" t="n">
        <v>25078</v>
      </c>
      <c r="O4" s="9"/>
      <c r="P4" s="9" t="n">
        <v>25560</v>
      </c>
      <c r="Q4" s="9"/>
    </row>
    <row r="5" customFormat="false" ht="14.25" hidden="false" customHeight="false" outlineLevel="0" collapsed="false">
      <c r="A5" s="0" t="s">
        <v>81</v>
      </c>
      <c r="B5" s="0" t="s">
        <v>82</v>
      </c>
      <c r="C5" s="4" t="s">
        <v>45</v>
      </c>
      <c r="D5" s="0" t="s">
        <v>7</v>
      </c>
      <c r="G5" s="9" t="n">
        <f aca="false">G20/$P$20*$P$5</f>
        <v>2872.18734981848</v>
      </c>
      <c r="H5" s="9" t="n">
        <f aca="false">H20/$P$20*$P$5</f>
        <v>2486.0142209302</v>
      </c>
      <c r="I5" s="9" t="n">
        <f aca="false">I20/$P$20*$P$5</f>
        <v>2508.51504429666</v>
      </c>
      <c r="J5" s="9" t="n">
        <f aca="false">J20/$P$20*$P$5</f>
        <v>2363.43000254434</v>
      </c>
      <c r="K5" s="9" t="n">
        <f aca="false">K20/$P$20*$P$5</f>
        <v>2327.25956790427</v>
      </c>
      <c r="L5" s="9" t="n">
        <f aca="false">L20/$P$20*$P$5</f>
        <v>2326.37063331564</v>
      </c>
      <c r="M5" s="9" t="n">
        <f aca="false">M20/$P$20*$P$5</f>
        <v>2505.59743353608</v>
      </c>
      <c r="N5" s="9" t="n">
        <f aca="false">N20/$P$20*$P$5</f>
        <v>2247.49177047811</v>
      </c>
      <c r="O5" s="9" t="n">
        <f aca="false">O20/$P$20*$P$5</f>
        <v>2280.64380531326</v>
      </c>
      <c r="P5" s="9" t="n">
        <f aca="false">$R$23*P4</f>
        <v>2306.75675765397</v>
      </c>
      <c r="Q5" s="9" t="n">
        <f aca="false">TREND(G5:P5,G1:P1,Q1)</f>
        <v>2175.56095026225</v>
      </c>
      <c r="S5" s="9" t="e">
        <f aca="false">U10*S8</f>
        <v>#DIV/0!</v>
      </c>
      <c r="U5" s="0" t="s">
        <v>46</v>
      </c>
      <c r="V5" s="0" t="s">
        <v>47</v>
      </c>
      <c r="W5" s="0" t="s">
        <v>48</v>
      </c>
    </row>
    <row r="6" customFormat="false" ht="14.25" hidden="false" customHeight="false" outlineLevel="0" collapsed="false">
      <c r="A6" s="0" t="s">
        <v>81</v>
      </c>
      <c r="B6" s="0" t="s">
        <v>82</v>
      </c>
      <c r="C6" s="4" t="s">
        <v>49</v>
      </c>
      <c r="D6" s="0" t="s">
        <v>7</v>
      </c>
      <c r="G6" s="9" t="n">
        <f aca="false">G4-G5</f>
        <v>-2872.18734981848</v>
      </c>
      <c r="H6" s="9" t="n">
        <f aca="false">H4-H5</f>
        <v>19315.9857790698</v>
      </c>
      <c r="I6" s="9" t="n">
        <f aca="false">I4-I5</f>
        <v>-2508.51504429666</v>
      </c>
      <c r="J6" s="9" t="n">
        <f aca="false">J4-J5</f>
        <v>21556.5699974557</v>
      </c>
      <c r="K6" s="9" t="n">
        <f aca="false">K4-K5</f>
        <v>-2327.25956790427</v>
      </c>
      <c r="L6" s="9" t="n">
        <f aca="false">L4-L5</f>
        <v>20442.6293666844</v>
      </c>
      <c r="M6" s="9" t="n">
        <f aca="false">M4-M5</f>
        <v>-2505.59743353608</v>
      </c>
      <c r="N6" s="9" t="n">
        <f aca="false">N4-N5</f>
        <v>22830.5082295219</v>
      </c>
      <c r="O6" s="9" t="n">
        <f aca="false">O4-O5</f>
        <v>-2280.64380531326</v>
      </c>
      <c r="P6" s="9" t="n">
        <f aca="false">P4-P5</f>
        <v>23253.243242346</v>
      </c>
      <c r="Q6" s="9" t="n">
        <f aca="false">Q4-Q5</f>
        <v>-2175.56095026225</v>
      </c>
      <c r="U6" s="0" t="n">
        <f aca="false" t="array" ref="U6:W6">LINEST(G6:Q6,G2:Q3)</f>
        <v>1000.36802230185</v>
      </c>
      <c r="V6" s="0" t="n">
        <v>1.49431631935222</v>
      </c>
      <c r="W6" s="0" t="n">
        <v>-61265.9381332213</v>
      </c>
    </row>
    <row r="7" customFormat="false" ht="14.25" hidden="false" customHeight="false" outlineLevel="0" collapsed="false">
      <c r="A7" s="0" t="s">
        <v>81</v>
      </c>
      <c r="B7" s="0" t="s">
        <v>82</v>
      </c>
      <c r="C7" s="4" t="s">
        <v>50</v>
      </c>
      <c r="D7" s="0" t="s">
        <v>7</v>
      </c>
      <c r="G7" s="12" t="n">
        <f aca="false">G2*$V$6+G3*$U$6+$W$6</f>
        <v>7535.13920291304</v>
      </c>
      <c r="H7" s="12" t="n">
        <f aca="false">H2*$V$6+H3*$U$6+$W$6</f>
        <v>6811.23736915672</v>
      </c>
      <c r="I7" s="12" t="n">
        <f aca="false">I2*$V$6+I3*$U$6+$W$6</f>
        <v>7680.12416379001</v>
      </c>
      <c r="J7" s="12" t="n">
        <f aca="false">J2*$V$6+J3*$U$6+$W$6</f>
        <v>8299.82849404289</v>
      </c>
      <c r="K7" s="12" t="n">
        <f aca="false">K2*$V$6+K3*$U$6+$W$6</f>
        <v>8033.90030881966</v>
      </c>
      <c r="L7" s="12" t="n">
        <f aca="false">L2*$V$6+L3*$U$6+$W$6</f>
        <v>8587.40227078561</v>
      </c>
      <c r="M7" s="12" t="n">
        <f aca="false">M2*$V$6+M3*$U$6+$W$6</f>
        <v>8980.19838300113</v>
      </c>
      <c r="N7" s="12" t="n">
        <f aca="false">N2*$V$6+N3*$U$6+$W$6</f>
        <v>9059.18829105633</v>
      </c>
      <c r="O7" s="12" t="n">
        <f aca="false">O2*$V$6+O3*$U$6+$W$6</f>
        <v>9045.43167554084</v>
      </c>
      <c r="P7" s="12" t="n">
        <f aca="false">P2*$V$6+P3*$U$6+$W$6</f>
        <v>9406.95131457751</v>
      </c>
      <c r="Q7" s="12" t="n">
        <f aca="false">Q2*$V$6+Q3*$U$6+$W$6</f>
        <v>9289.77099026309</v>
      </c>
    </row>
    <row r="8" customFormat="false" ht="14.25" hidden="false" customHeight="false" outlineLevel="0" collapsed="false">
      <c r="A8" s="0" t="s">
        <v>81</v>
      </c>
      <c r="B8" s="0" t="s">
        <v>82</v>
      </c>
      <c r="C8" s="4" t="s">
        <v>51</v>
      </c>
      <c r="D8" s="0" t="s">
        <v>7</v>
      </c>
      <c r="G8" s="9" t="n">
        <f aca="false">G7+G5</f>
        <v>10407.3265527315</v>
      </c>
      <c r="H8" s="9" t="n">
        <f aca="false">H7+H5</f>
        <v>9297.25159008692</v>
      </c>
      <c r="I8" s="9" t="n">
        <f aca="false">I7+I5</f>
        <v>10188.6392080867</v>
      </c>
      <c r="J8" s="9" t="n">
        <f aca="false">J7+J5</f>
        <v>10663.2584965872</v>
      </c>
      <c r="K8" s="9" t="n">
        <f aca="false">K7+K5</f>
        <v>10361.1598767239</v>
      </c>
      <c r="L8" s="9" t="n">
        <f aca="false">L7+L5</f>
        <v>10913.7729041012</v>
      </c>
      <c r="M8" s="9" t="n">
        <f aca="false">M7+M5</f>
        <v>11485.7958165372</v>
      </c>
      <c r="N8" s="9" t="n">
        <f aca="false">N7+N5</f>
        <v>11306.6800615344</v>
      </c>
      <c r="O8" s="9" t="n">
        <f aca="false">O7+O5</f>
        <v>11326.0754808541</v>
      </c>
      <c r="P8" s="9" t="n">
        <f aca="false">P7+P5</f>
        <v>11713.7080722315</v>
      </c>
      <c r="Q8" s="9" t="n">
        <f aca="false">Q7+Q5</f>
        <v>11465.3319405253</v>
      </c>
      <c r="S8" s="9" t="n">
        <f aca="false">TREND($G$8:$Q$8,$G$1:$Q$1,S$1)</f>
        <v>12718.9673414143</v>
      </c>
      <c r="T8" s="9" t="n">
        <f aca="false">TREND($G$8:$Q$8,$G$1:$Q$1,T$1)</f>
        <v>13663.4964666669</v>
      </c>
    </row>
    <row r="9" customFormat="false" ht="14.25" hidden="false" customHeight="false" outlineLevel="0" collapsed="false">
      <c r="A9" s="0" t="s">
        <v>81</v>
      </c>
      <c r="B9" s="0" t="s">
        <v>82</v>
      </c>
      <c r="C9" s="4" t="s">
        <v>52</v>
      </c>
      <c r="G9" s="11" t="e">
        <f aca="false">G8/G4</f>
        <v>#DIV/0!</v>
      </c>
      <c r="H9" s="11" t="n">
        <f aca="false">H8/H4</f>
        <v>0.426440307773916</v>
      </c>
      <c r="I9" s="11" t="e">
        <f aca="false">I8/I4</f>
        <v>#DIV/0!</v>
      </c>
      <c r="J9" s="11" t="n">
        <f aca="false">J8/J4</f>
        <v>0.445788398686757</v>
      </c>
      <c r="K9" s="11" t="e">
        <f aca="false">K8/K4</f>
        <v>#DIV/0!</v>
      </c>
      <c r="L9" s="11" t="n">
        <f aca="false">L8/L4</f>
        <v>0.479325965308149</v>
      </c>
      <c r="M9" s="11" t="e">
        <f aca="false">M8/M4</f>
        <v>#DIV/0!</v>
      </c>
      <c r="N9" s="11" t="n">
        <f aca="false">N8/N4</f>
        <v>0.450860517646321</v>
      </c>
      <c r="O9" s="11" t="e">
        <f aca="false">O8/O4</f>
        <v>#DIV/0!</v>
      </c>
      <c r="P9" s="11" t="n">
        <f aca="false">P8/P4</f>
        <v>0.458282788428462</v>
      </c>
      <c r="Q9" s="11" t="e">
        <f aca="false">Q8/Q4</f>
        <v>#DIV/0!</v>
      </c>
    </row>
    <row r="10" customFormat="false" ht="14.25" hidden="false" customHeight="false" outlineLevel="0" collapsed="false">
      <c r="A10" s="0" t="s">
        <v>81</v>
      </c>
      <c r="B10" s="0" t="s">
        <v>82</v>
      </c>
      <c r="C10" s="0" t="s">
        <v>54</v>
      </c>
      <c r="G10" s="11" t="e">
        <f aca="false">G5/G4</f>
        <v>#DIV/0!</v>
      </c>
      <c r="H10" s="11" t="n">
        <f aca="false">H5/H4</f>
        <v>0.114026888401532</v>
      </c>
      <c r="I10" s="11" t="e">
        <f aca="false">I5/I4</f>
        <v>#DIV/0!</v>
      </c>
      <c r="J10" s="11" t="n">
        <f aca="false">J5/J4</f>
        <v>0.0988056021130578</v>
      </c>
      <c r="K10" s="11" t="e">
        <f aca="false">K5/K4</f>
        <v>#DIV/0!</v>
      </c>
      <c r="L10" s="11" t="n">
        <f aca="false">L5/L4</f>
        <v>0.102172718754255</v>
      </c>
      <c r="M10" s="11" t="e">
        <f aca="false">M5/M4</f>
        <v>#DIV/0!</v>
      </c>
      <c r="N10" s="11" t="n">
        <f aca="false">N5/N4</f>
        <v>0.0896200562436442</v>
      </c>
      <c r="O10" s="11" t="e">
        <f aca="false">O5/O4</f>
        <v>#DIV/0!</v>
      </c>
      <c r="P10" s="11" t="n">
        <f aca="false">P5/P4</f>
        <v>0.0902486994387311</v>
      </c>
      <c r="Q10" s="11" t="e">
        <f aca="false">Q5/Q4</f>
        <v>#DIV/0!</v>
      </c>
      <c r="R10" s="11"/>
      <c r="S10" s="11"/>
      <c r="T10" s="11" t="s">
        <v>53</v>
      </c>
      <c r="U10" s="11" t="e">
        <f aca="false">AVERAGE(G10:Q10)</f>
        <v>#DIV/0!</v>
      </c>
    </row>
    <row r="12" customFormat="false" ht="14.25" hidden="false" customHeight="false" outlineLevel="0" collapsed="false">
      <c r="C12" s="4"/>
    </row>
    <row r="13" customFormat="false" ht="14.25" hidden="false" customHeight="false" outlineLevel="0" collapsed="false">
      <c r="C13" s="13" t="s">
        <v>75</v>
      </c>
      <c r="D13" s="0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customFormat="false" ht="14.25" hidden="false" customHeight="false" outlineLevel="0" collapsed="false">
      <c r="C15" s="0" t="s">
        <v>56</v>
      </c>
    </row>
    <row r="16" customFormat="false" ht="14.25" hidden="false" customHeight="false" outlineLevel="0" collapsed="false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customFormat="false" ht="14.25" hidden="false" customHeight="false" outlineLevel="0" collapsed="false">
      <c r="C17" s="17" t="s">
        <v>68</v>
      </c>
      <c r="G17" s="26" t="n">
        <v>1901125.458</v>
      </c>
      <c r="H17" s="26" t="n">
        <v>1668779.527</v>
      </c>
      <c r="I17" s="26" t="n">
        <v>1839262.228</v>
      </c>
      <c r="J17" s="26" t="n">
        <v>1930655.317</v>
      </c>
      <c r="K17" s="26" t="n">
        <v>1591792.314</v>
      </c>
      <c r="L17" s="26" t="n">
        <v>1681615.241</v>
      </c>
      <c r="M17" s="26" t="n">
        <v>1763542.359</v>
      </c>
      <c r="N17" s="26" t="n">
        <v>1732906.819</v>
      </c>
      <c r="O17" s="26" t="n">
        <v>1675271.464</v>
      </c>
      <c r="P17" s="26" t="n">
        <v>1668294.022</v>
      </c>
    </row>
    <row r="18" customFormat="false" ht="14.25" hidden="false" customHeight="false" outlineLevel="0" collapsed="false">
      <c r="C18" s="17" t="s">
        <v>8</v>
      </c>
      <c r="G18" s="26" t="n">
        <v>1348210.982</v>
      </c>
      <c r="H18" s="26" t="n">
        <v>1100456.478</v>
      </c>
      <c r="I18" s="26" t="n">
        <v>1255230.789</v>
      </c>
      <c r="J18" s="26" t="n">
        <v>1334244.984</v>
      </c>
      <c r="K18" s="26" t="n">
        <v>1018310.854</v>
      </c>
      <c r="L18" s="26" t="n">
        <v>1104372.968</v>
      </c>
      <c r="M18" s="26" t="n">
        <v>1180210.585</v>
      </c>
      <c r="N18" s="26" t="n">
        <v>1146239.954</v>
      </c>
      <c r="O18" s="26" t="n">
        <v>1091216.229</v>
      </c>
      <c r="P18" s="26" t="n">
        <v>1089110.598</v>
      </c>
    </row>
    <row r="19" customFormat="false" ht="14.25" hidden="false" customHeight="false" outlineLevel="0" collapsed="false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customFormat="false" ht="14.25" hidden="false" customHeight="false" outlineLevel="0" collapsed="false">
      <c r="C20" s="17" t="s">
        <v>9</v>
      </c>
      <c r="G20" s="24" t="n">
        <v>136757.196</v>
      </c>
      <c r="H20" s="24" t="n">
        <v>118369.832</v>
      </c>
      <c r="I20" s="24" t="n">
        <v>119441.193</v>
      </c>
      <c r="J20" s="25" t="n">
        <v>112533.07</v>
      </c>
      <c r="K20" s="25" t="n">
        <v>110810.84</v>
      </c>
      <c r="L20" s="24" t="n">
        <v>110768.514</v>
      </c>
      <c r="M20" s="24" t="n">
        <v>119302.273</v>
      </c>
      <c r="N20" s="24" t="n">
        <v>107012.752</v>
      </c>
      <c r="O20" s="24" t="n">
        <v>108591.263</v>
      </c>
      <c r="P20" s="24" t="n">
        <v>109834.613</v>
      </c>
    </row>
    <row r="21" customFormat="false" ht="14.25" hidden="false" customHeight="false" outlineLevel="0" collapsed="false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customFormat="false" ht="14.25" hidden="false" customHeight="false" outlineLevel="0" collapsed="false">
      <c r="R22" s="0" t="s">
        <v>71</v>
      </c>
    </row>
    <row r="23" customFormat="false" ht="14.25" hidden="false" customHeight="false" outlineLevel="0" collapsed="false">
      <c r="C23" s="0" t="s">
        <v>72</v>
      </c>
      <c r="G23" s="11" t="n">
        <f aca="false">G20/(G20+G18)</f>
        <v>0.0920943613648265</v>
      </c>
      <c r="H23" s="11" t="n">
        <f aca="false">H20/(H20+H18)</f>
        <v>0.097117883843515</v>
      </c>
      <c r="I23" s="11" t="n">
        <f aca="false">I20/(I20+I18)</f>
        <v>0.0868870498300445</v>
      </c>
      <c r="J23" s="11" t="n">
        <f aca="false">J20/(J20+J18)</f>
        <v>0.077781847525868</v>
      </c>
      <c r="K23" s="11" t="n">
        <f aca="false">K20/(K20+K18)</f>
        <v>0.0981389699523389</v>
      </c>
      <c r="L23" s="11" t="n">
        <f aca="false">L20/(L20+L18)</f>
        <v>0.0911568863715246</v>
      </c>
      <c r="M23" s="11" t="n">
        <f aca="false">M20/(M20+M18)</f>
        <v>0.0918053809668423</v>
      </c>
      <c r="N23" s="11" t="n">
        <f aca="false">N20/(N20+N18)</f>
        <v>0.0853880079314187</v>
      </c>
      <c r="O23" s="11" t="n">
        <f aca="false">O20/(O20+O18)</f>
        <v>0.09050723863958</v>
      </c>
      <c r="P23" s="11" t="n">
        <f aca="false">P20/(P20+P18)</f>
        <v>0.0916093679613522</v>
      </c>
      <c r="R23" s="11" t="n">
        <f aca="false">AVERAGE(G23:P23)</f>
        <v>0.0902486994387311</v>
      </c>
    </row>
    <row r="27" customFormat="false" ht="14.25" hidden="false" customHeight="false" outlineLevel="0" collapsed="false">
      <c r="R27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23.67"/>
    <col collapsed="false" customWidth="true" hidden="false" outlineLevel="0" max="5" min="4" style="0" width="9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  <c r="Q1" s="0" t="n">
        <v>2020</v>
      </c>
      <c r="S1" s="0" t="n">
        <v>2025</v>
      </c>
      <c r="T1" s="0" t="n">
        <v>2030</v>
      </c>
    </row>
    <row r="2" customFormat="false" ht="14.25" hidden="false" customHeight="false" outlineLevel="0" collapsed="false">
      <c r="A2" s="0" t="s">
        <v>83</v>
      </c>
      <c r="B2" s="0" t="s">
        <v>84</v>
      </c>
      <c r="C2" s="0" t="s">
        <v>41</v>
      </c>
      <c r="F2" s="10" t="n">
        <f aca="false">HLOOKUP(F$1,  HDD!$B$4:$AP$33,   MATCH($A$2, HDD!$A$4:$A$33,0), FALSE())</f>
        <v>1720.56</v>
      </c>
      <c r="G2" s="10" t="n">
        <f aca="false">HLOOKUP(G$1,  HDD!$B$4:$AP$33,   MATCH($A$2, HDD!$A$4:$A$33,0), FALSE())</f>
        <v>1953.46</v>
      </c>
      <c r="H2" s="10" t="n">
        <f aca="false">HLOOKUP(H$1,  HDD!$B$4:$AP$33,   MATCH($A$2, HDD!$A$4:$A$33,0), FALSE())</f>
        <v>1572.46</v>
      </c>
      <c r="I2" s="10" t="n">
        <f aca="false">HLOOKUP(I$1,  HDD!$B$4:$AP$33,   MATCH($A$2, HDD!$A$4:$A$33,0), FALSE())</f>
        <v>1873.15</v>
      </c>
      <c r="J2" s="10" t="n">
        <f aca="false">HLOOKUP(J$1,  HDD!$B$4:$AP$33,   MATCH($A$2, HDD!$A$4:$A$33,0), FALSE())</f>
        <v>1921.25</v>
      </c>
      <c r="K2" s="10" t="n">
        <f aca="false">HLOOKUP(K$1,  HDD!$B$4:$AP$33,   MATCH($A$2, HDD!$A$4:$A$33,0), FALSE())</f>
        <v>1554.36</v>
      </c>
      <c r="L2" s="10" t="n">
        <f aca="false">HLOOKUP(L$1,  HDD!$B$4:$AP$33,   MATCH($A$2, HDD!$A$4:$A$33,0), FALSE())</f>
        <v>1610.6</v>
      </c>
      <c r="M2" s="10" t="n">
        <f aca="false">HLOOKUP(M$1,  HDD!$B$4:$AP$33,   MATCH($A$2, HDD!$A$4:$A$33,0), FALSE())</f>
        <v>1724.77</v>
      </c>
      <c r="N2" s="10" t="n">
        <f aca="false">HLOOKUP(N$1,  HDD!$B$4:$AP$33,   MATCH($A$2, HDD!$A$4:$A$33,0), FALSE())</f>
        <v>1606.48</v>
      </c>
      <c r="O2" s="10" t="n">
        <f aca="false">HLOOKUP(O$1,  HDD!$B$4:$AP$33,   MATCH($A$2, HDD!$A$4:$A$33,0), FALSE())</f>
        <v>1796.63</v>
      </c>
      <c r="P2" s="10" t="n">
        <f aca="false">HLOOKUP(P$1,  HDD!$B$4:$AP$33,   MATCH($A$2, HDD!$A$4:$A$33,0), FALSE())</f>
        <v>1670.72</v>
      </c>
      <c r="Q2" s="10" t="n">
        <f aca="false">HLOOKUP(Q$1,  HDD!$B$4:$AP$33,   MATCH($A$2, HDD!$A$4:$A$33,0), FALSE())</f>
        <v>1553.94</v>
      </c>
      <c r="S2" s="10" t="n">
        <f aca="false">HLOOKUP(S$1,  HDD!$B$4:$AP$33,   MATCH($A$2, HDD!$A$4:$A$33,0), FALSE())</f>
        <v>1659.08394117647</v>
      </c>
      <c r="T2" s="10" t="n">
        <f aca="false">HLOOKUP(T$1,  HDD!$B$4:$AP$33,   MATCH($A$2, HDD!$A$4:$A$33,0), FALSE())</f>
        <v>1630.98487955182</v>
      </c>
    </row>
    <row r="3" customFormat="false" ht="14.25" hidden="false" customHeight="false" outlineLevel="0" collapsed="false">
      <c r="A3" s="0" t="s">
        <v>83</v>
      </c>
      <c r="B3" s="0" t="s">
        <v>84</v>
      </c>
      <c r="C3" s="0" t="s">
        <v>42</v>
      </c>
      <c r="D3" s="0" t="s">
        <v>43</v>
      </c>
      <c r="G3" s="11" t="n">
        <f aca="false">HLOOKUP(G$1, Pop!$B$8:$P$62, MATCH($A$3, Pop!$A$8:$A$62,0), FALSE())/1000000</f>
        <v>46.486619</v>
      </c>
      <c r="H3" s="11" t="n">
        <f aca="false">HLOOKUP(H$1, Pop!$B$8:$P$62, MATCH($A$3, Pop!$A$8:$A$62,0), FALSE())/1000000</f>
        <v>46.667174</v>
      </c>
      <c r="I3" s="11" t="n">
        <f aca="false">HLOOKUP(I$1, Pop!$B$8:$P$62, MATCH($A$3, Pop!$A$8:$A$62,0), FALSE())/1000000</f>
        <v>46.818219</v>
      </c>
      <c r="J3" s="11" t="n">
        <f aca="false">HLOOKUP(J$1, Pop!$B$8:$P$62, MATCH($A$3, Pop!$A$8:$A$62,0), FALSE())/1000000</f>
        <v>46.72789</v>
      </c>
      <c r="K3" s="11" t="n">
        <f aca="false">HLOOKUP(K$1, Pop!$B$8:$P$62, MATCH($A$3, Pop!$A$8:$A$62,0), FALSE())/1000000</f>
        <v>46.512199</v>
      </c>
      <c r="L3" s="11" t="n">
        <f aca="false">HLOOKUP(L$1, Pop!$B$8:$P$62, MATCH($A$3, Pop!$A$8:$A$62,0), FALSE())/1000000</f>
        <v>46.449565</v>
      </c>
      <c r="M3" s="11" t="n">
        <f aca="false">HLOOKUP(M$1, Pop!$B$8:$P$62, MATCH($A$3, Pop!$A$8:$A$62,0), FALSE())/1000000</f>
        <v>46.440099</v>
      </c>
      <c r="N3" s="11" t="n">
        <f aca="false">HLOOKUP(N$1, Pop!$B$8:$P$62, MATCH($A$3, Pop!$A$8:$A$62,0), FALSE())/1000000</f>
        <v>46.528024</v>
      </c>
      <c r="O3" s="11" t="n">
        <f aca="false">HLOOKUP(O$1, Pop!$B$8:$P$62, MATCH($A$3, Pop!$A$8:$A$62,0), FALSE())/1000000</f>
        <v>46.658447</v>
      </c>
      <c r="P3" s="11" t="n">
        <f aca="false">HLOOKUP(P$1, Pop!$B$8:$P$62, MATCH($A$3, Pop!$A$8:$A$62,0), FALSE())/1000000</f>
        <v>46.93706</v>
      </c>
      <c r="Q3" s="11" t="n">
        <f aca="false">HLOOKUP(Q$1, Pop!$B$8:$P$62, MATCH($A$3, Pop!$A$8:$A$62,0), FALSE())/1000000</f>
        <v>47.332614</v>
      </c>
      <c r="R3" s="11"/>
      <c r="S3" s="11" t="n">
        <f aca="false">HLOOKUP(S$1, Pop!$B$8:$P$62, MATCH($A$3, Pop!$A$8:$A$62,0), FALSE())/1000000</f>
        <v>48.310619</v>
      </c>
      <c r="T3" s="11" t="n">
        <f aca="false">HLOOKUP(T$1, Pop!$B$8:$P$62, MATCH($A$3, Pop!$A$8:$A$62,0), FALSE())/1000000</f>
        <v>48.746399</v>
      </c>
    </row>
    <row r="4" customFormat="false" ht="14.25" hidden="false" customHeight="false" outlineLevel="0" collapsed="false">
      <c r="A4" s="0" t="s">
        <v>83</v>
      </c>
      <c r="B4" s="0" t="s">
        <v>84</v>
      </c>
      <c r="C4" s="0" t="s">
        <v>44</v>
      </c>
      <c r="D4" s="0" t="s">
        <v>7</v>
      </c>
      <c r="E4" s="9" t="n">
        <f aca="false">E13*1000/3600</f>
        <v>0</v>
      </c>
      <c r="F4" s="9" t="n">
        <f aca="false">F13*1000/3600</f>
        <v>0</v>
      </c>
      <c r="G4" s="9" t="n">
        <f aca="false">G13*1000/3600</f>
        <v>0</v>
      </c>
      <c r="H4" s="9" t="n">
        <f aca="false">H13*1000/3600</f>
        <v>0</v>
      </c>
      <c r="I4" s="9" t="n">
        <f aca="false">I13*1000/3600</f>
        <v>0</v>
      </c>
      <c r="J4" s="9" t="n">
        <f aca="false">J13*1000/3600</f>
        <v>0</v>
      </c>
      <c r="K4" s="9" t="n">
        <f aca="false">K13*1000/3600</f>
        <v>0</v>
      </c>
      <c r="L4" s="9" t="n">
        <f aca="false">L13*1000/3600</f>
        <v>0</v>
      </c>
      <c r="M4" s="9" t="n">
        <f aca="false">M13*1000/3600</f>
        <v>0</v>
      </c>
      <c r="N4" s="9" t="n">
        <f aca="false">N13*1000/3600</f>
        <v>0</v>
      </c>
      <c r="O4" s="9" t="n">
        <f aca="false">O13*1000/3600</f>
        <v>0</v>
      </c>
      <c r="P4" s="9" t="n">
        <f aca="false">P13*1000/3600</f>
        <v>0</v>
      </c>
      <c r="Q4" s="9" t="n">
        <f aca="false">Q13*1000/3600</f>
        <v>0</v>
      </c>
    </row>
    <row r="5" customFormat="false" ht="14.25" hidden="false" customHeight="false" outlineLevel="0" collapsed="false">
      <c r="A5" s="0" t="s">
        <v>83</v>
      </c>
      <c r="B5" s="0" t="s">
        <v>84</v>
      </c>
      <c r="C5" s="4" t="s">
        <v>45</v>
      </c>
      <c r="D5" s="0" t="s">
        <v>7</v>
      </c>
      <c r="G5" s="9" t="n">
        <f aca="false">G20/$P$20*$P$5</f>
        <v>0</v>
      </c>
      <c r="H5" s="9" t="n">
        <f aca="false">H20/$P$20*$P$5</f>
        <v>0</v>
      </c>
      <c r="I5" s="9" t="n">
        <f aca="false">I20/$P$20*$P$5</f>
        <v>0</v>
      </c>
      <c r="J5" s="9" t="n">
        <f aca="false">J20/$P$20*$P$5</f>
        <v>0</v>
      </c>
      <c r="K5" s="9" t="n">
        <f aca="false">K20/$P$20*$P$5</f>
        <v>0</v>
      </c>
      <c r="L5" s="9" t="n">
        <f aca="false">L20/$P$20*$P$5</f>
        <v>0</v>
      </c>
      <c r="M5" s="9" t="n">
        <f aca="false">M20/$P$20*$P$5</f>
        <v>0</v>
      </c>
      <c r="N5" s="9" t="n">
        <f aca="false">N20/$P$20*$P$5</f>
        <v>0</v>
      </c>
      <c r="O5" s="9" t="n">
        <f aca="false">O20/$P$20*$P$5</f>
        <v>0</v>
      </c>
      <c r="P5" s="9" t="n">
        <f aca="false">$R$23*P4</f>
        <v>0</v>
      </c>
      <c r="Q5" s="9" t="n">
        <f aca="false">TREND(G5:P5,G1:P1,Q1)</f>
        <v>0</v>
      </c>
      <c r="S5" s="9" t="e">
        <f aca="false">U10*S8</f>
        <v>#DIV/0!</v>
      </c>
      <c r="U5" s="0" t="s">
        <v>46</v>
      </c>
      <c r="V5" s="0" t="s">
        <v>47</v>
      </c>
      <c r="W5" s="0" t="s">
        <v>48</v>
      </c>
    </row>
    <row r="6" customFormat="false" ht="14.25" hidden="false" customHeight="false" outlineLevel="0" collapsed="false">
      <c r="A6" s="0" t="s">
        <v>83</v>
      </c>
      <c r="B6" s="0" t="s">
        <v>84</v>
      </c>
      <c r="C6" s="4" t="s">
        <v>49</v>
      </c>
      <c r="D6" s="0" t="s">
        <v>7</v>
      </c>
      <c r="G6" s="9" t="n">
        <f aca="false">G4-G5</f>
        <v>0</v>
      </c>
      <c r="H6" s="9" t="n">
        <f aca="false">H4-H5</f>
        <v>0</v>
      </c>
      <c r="I6" s="9" t="n">
        <f aca="false">I4-I5</f>
        <v>0</v>
      </c>
      <c r="J6" s="9" t="n">
        <f aca="false">J4-J5</f>
        <v>0</v>
      </c>
      <c r="K6" s="9" t="n">
        <f aca="false">K4-K5</f>
        <v>0</v>
      </c>
      <c r="L6" s="9" t="n">
        <f aca="false">L4-L5</f>
        <v>0</v>
      </c>
      <c r="M6" s="9" t="n">
        <f aca="false">M4-M5</f>
        <v>0</v>
      </c>
      <c r="N6" s="9" t="n">
        <f aca="false">N4-N5</f>
        <v>0</v>
      </c>
      <c r="O6" s="9" t="n">
        <f aca="false">O4-O5</f>
        <v>0</v>
      </c>
      <c r="P6" s="9" t="n">
        <f aca="false">P4-P5</f>
        <v>0</v>
      </c>
      <c r="Q6" s="9" t="n">
        <f aca="false">Q4-Q5</f>
        <v>0</v>
      </c>
      <c r="U6" s="0" t="n">
        <f aca="false" t="array" ref="U6:W6">LINEST(G6:Q6,G2:Q3)</f>
        <v>0</v>
      </c>
      <c r="V6" s="0" t="n">
        <v>-0</v>
      </c>
      <c r="W6" s="0" t="n">
        <v>0</v>
      </c>
    </row>
    <row r="7" customFormat="false" ht="14.25" hidden="false" customHeight="false" outlineLevel="0" collapsed="false">
      <c r="A7" s="0" t="s">
        <v>83</v>
      </c>
      <c r="B7" s="0" t="s">
        <v>84</v>
      </c>
      <c r="C7" s="4" t="s">
        <v>50</v>
      </c>
      <c r="D7" s="0" t="s">
        <v>7</v>
      </c>
      <c r="G7" s="12" t="n">
        <f aca="false">G2*$V$6+G3*$U$6+$W$6</f>
        <v>0</v>
      </c>
      <c r="H7" s="12" t="n">
        <f aca="false">H2*$V$6+H3*$U$6+$W$6</f>
        <v>0</v>
      </c>
      <c r="I7" s="12" t="n">
        <f aca="false">I2*$V$6+I3*$U$6+$W$6</f>
        <v>0</v>
      </c>
      <c r="J7" s="12" t="n">
        <f aca="false">J2*$V$6+J3*$U$6+$W$6</f>
        <v>0</v>
      </c>
      <c r="K7" s="12" t="n">
        <f aca="false">K2*$V$6+K3*$U$6+$W$6</f>
        <v>0</v>
      </c>
      <c r="L7" s="12" t="n">
        <f aca="false">L2*$V$6+L3*$U$6+$W$6</f>
        <v>0</v>
      </c>
      <c r="M7" s="12" t="n">
        <f aca="false">M2*$V$6+M3*$U$6+$W$6</f>
        <v>0</v>
      </c>
      <c r="N7" s="12" t="n">
        <f aca="false">N2*$V$6+N3*$U$6+$W$6</f>
        <v>0</v>
      </c>
      <c r="O7" s="12" t="n">
        <f aca="false">O2*$V$6+O3*$U$6+$W$6</f>
        <v>0</v>
      </c>
      <c r="P7" s="12" t="n">
        <f aca="false">P2*$V$6+P3*$U$6+$W$6</f>
        <v>0</v>
      </c>
      <c r="Q7" s="12" t="n">
        <f aca="false">Q2*$V$6+Q3*$U$6+$W$6</f>
        <v>0</v>
      </c>
    </row>
    <row r="8" customFormat="false" ht="14.25" hidden="false" customHeight="false" outlineLevel="0" collapsed="false">
      <c r="A8" s="0" t="s">
        <v>83</v>
      </c>
      <c r="B8" s="0" t="s">
        <v>84</v>
      </c>
      <c r="C8" s="4" t="s">
        <v>51</v>
      </c>
      <c r="D8" s="0" t="s">
        <v>7</v>
      </c>
      <c r="G8" s="9" t="n">
        <f aca="false">G7+G5</f>
        <v>0</v>
      </c>
      <c r="H8" s="9" t="n">
        <f aca="false">H7+H5</f>
        <v>0</v>
      </c>
      <c r="I8" s="9" t="n">
        <f aca="false">I7+I5</f>
        <v>0</v>
      </c>
      <c r="J8" s="9" t="n">
        <f aca="false">J7+J5</f>
        <v>0</v>
      </c>
      <c r="K8" s="9" t="n">
        <f aca="false">K7+K5</f>
        <v>0</v>
      </c>
      <c r="L8" s="9" t="n">
        <f aca="false">L7+L5</f>
        <v>0</v>
      </c>
      <c r="M8" s="9" t="n">
        <f aca="false">M7+M5</f>
        <v>0</v>
      </c>
      <c r="N8" s="9" t="n">
        <f aca="false">N7+N5</f>
        <v>0</v>
      </c>
      <c r="O8" s="9" t="n">
        <f aca="false">O7+O5</f>
        <v>0</v>
      </c>
      <c r="P8" s="9" t="n">
        <f aca="false">P7+P5</f>
        <v>0</v>
      </c>
      <c r="Q8" s="9" t="n">
        <f aca="false">Q7+Q5</f>
        <v>0</v>
      </c>
      <c r="S8" s="9" t="n">
        <f aca="false">TREND($G$8:$Q$8,$G$1:$Q$1,S$1)</f>
        <v>0</v>
      </c>
      <c r="T8" s="9" t="n">
        <f aca="false">TREND($G$8:$Q$8,$G$1:$Q$1,T$1)</f>
        <v>0</v>
      </c>
    </row>
    <row r="9" customFormat="false" ht="14.25" hidden="false" customHeight="false" outlineLevel="0" collapsed="false">
      <c r="A9" s="0" t="s">
        <v>83</v>
      </c>
      <c r="B9" s="0" t="s">
        <v>84</v>
      </c>
      <c r="C9" s="4" t="s">
        <v>52</v>
      </c>
      <c r="G9" s="11" t="e">
        <f aca="false">G8/G4</f>
        <v>#DIV/0!</v>
      </c>
      <c r="H9" s="11" t="e">
        <f aca="false">H8/H4</f>
        <v>#DIV/0!</v>
      </c>
      <c r="I9" s="11" t="e">
        <f aca="false">I8/I4</f>
        <v>#DIV/0!</v>
      </c>
      <c r="J9" s="11" t="e">
        <f aca="false">J8/J4</f>
        <v>#DIV/0!</v>
      </c>
      <c r="K9" s="11" t="e">
        <f aca="false">K8/K4</f>
        <v>#DIV/0!</v>
      </c>
      <c r="L9" s="11" t="e">
        <f aca="false">L8/L4</f>
        <v>#DIV/0!</v>
      </c>
      <c r="M9" s="11" t="e">
        <f aca="false">M8/M4</f>
        <v>#DIV/0!</v>
      </c>
      <c r="N9" s="11" t="e">
        <f aca="false">N8/N4</f>
        <v>#DIV/0!</v>
      </c>
      <c r="O9" s="11" t="e">
        <f aca="false">O8/O4</f>
        <v>#DIV/0!</v>
      </c>
      <c r="P9" s="11" t="e">
        <f aca="false">P8/P4</f>
        <v>#DIV/0!</v>
      </c>
      <c r="Q9" s="11" t="e">
        <f aca="false">Q8/Q4</f>
        <v>#DIV/0!</v>
      </c>
    </row>
    <row r="10" customFormat="false" ht="14.25" hidden="false" customHeight="false" outlineLevel="0" collapsed="false">
      <c r="A10" s="0" t="s">
        <v>83</v>
      </c>
      <c r="B10" s="0" t="s">
        <v>84</v>
      </c>
      <c r="C10" s="0" t="s">
        <v>54</v>
      </c>
      <c r="G10" s="11" t="e">
        <f aca="false">G5/G4</f>
        <v>#DIV/0!</v>
      </c>
      <c r="H10" s="11" t="e">
        <f aca="false">H5/H4</f>
        <v>#DIV/0!</v>
      </c>
      <c r="I10" s="11" t="e">
        <f aca="false">I5/I4</f>
        <v>#DIV/0!</v>
      </c>
      <c r="J10" s="11" t="e">
        <f aca="false">J5/J4</f>
        <v>#DIV/0!</v>
      </c>
      <c r="K10" s="11" t="e">
        <f aca="false">K5/K4</f>
        <v>#DIV/0!</v>
      </c>
      <c r="L10" s="11" t="e">
        <f aca="false">L5/L4</f>
        <v>#DIV/0!</v>
      </c>
      <c r="M10" s="11" t="e">
        <f aca="false">M5/M4</f>
        <v>#DIV/0!</v>
      </c>
      <c r="N10" s="11" t="e">
        <f aca="false">N5/N4</f>
        <v>#DIV/0!</v>
      </c>
      <c r="O10" s="11" t="e">
        <f aca="false">O5/O4</f>
        <v>#DIV/0!</v>
      </c>
      <c r="P10" s="11" t="e">
        <f aca="false">P5/P4</f>
        <v>#DIV/0!</v>
      </c>
      <c r="Q10" s="11" t="e">
        <f aca="false">Q5/Q4</f>
        <v>#DIV/0!</v>
      </c>
      <c r="R10" s="11"/>
      <c r="S10" s="11"/>
      <c r="T10" s="11" t="s">
        <v>53</v>
      </c>
      <c r="U10" s="11" t="e">
        <f aca="false">AVERAGE(G10:Q10)</f>
        <v>#DIV/0!</v>
      </c>
    </row>
    <row r="12" customFormat="false" ht="14.25" hidden="false" customHeight="false" outlineLevel="0" collapsed="false">
      <c r="C12" s="4"/>
    </row>
    <row r="13" customFormat="false" ht="14.25" hidden="false" customHeight="false" outlineLevel="0" collapsed="false">
      <c r="C13" s="13" t="s">
        <v>75</v>
      </c>
      <c r="D13" s="0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customFormat="false" ht="14.25" hidden="false" customHeight="false" outlineLevel="0" collapsed="false">
      <c r="C15" s="0" t="s">
        <v>56</v>
      </c>
    </row>
    <row r="16" customFormat="false" ht="14.25" hidden="false" customHeight="false" outlineLevel="0" collapsed="false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customFormat="false" ht="14.25" hidden="false" customHeight="false" outlineLevel="0" collapsed="false">
      <c r="C17" s="17" t="s">
        <v>68</v>
      </c>
      <c r="G17" s="24" t="n">
        <v>710959.657</v>
      </c>
      <c r="H17" s="24" t="n">
        <v>656419.995</v>
      </c>
      <c r="I17" s="24" t="n">
        <v>652130.004</v>
      </c>
      <c r="J17" s="25" t="n">
        <v>625114.57</v>
      </c>
      <c r="K17" s="24" t="n">
        <v>620535.228</v>
      </c>
      <c r="L17" s="24" t="n">
        <v>628329.232</v>
      </c>
      <c r="M17" s="24" t="n">
        <v>637059.314</v>
      </c>
      <c r="N17" s="25" t="n">
        <v>612366.94</v>
      </c>
      <c r="O17" s="25" t="n">
        <v>628556.41</v>
      </c>
      <c r="P17" s="24" t="n">
        <v>617314.219</v>
      </c>
    </row>
    <row r="18" customFormat="false" ht="14.25" hidden="false" customHeight="false" outlineLevel="0" collapsed="false">
      <c r="C18" s="17" t="s">
        <v>8</v>
      </c>
      <c r="G18" s="24" t="n">
        <v>305417.759</v>
      </c>
      <c r="H18" s="24" t="n">
        <v>273931.127</v>
      </c>
      <c r="I18" s="24" t="n">
        <v>271258.464</v>
      </c>
      <c r="J18" s="24" t="n">
        <v>267135.383</v>
      </c>
      <c r="K18" s="24" t="n">
        <v>268486.253</v>
      </c>
      <c r="L18" s="24" t="n">
        <v>279088.005</v>
      </c>
      <c r="M18" s="25" t="n">
        <v>278059.93</v>
      </c>
      <c r="N18" s="24" t="n">
        <v>263855.484</v>
      </c>
      <c r="O18" s="24" t="n">
        <v>268222.572</v>
      </c>
      <c r="P18" s="24" t="n">
        <v>261964.071</v>
      </c>
    </row>
    <row r="19" customFormat="false" ht="14.25" hidden="false" customHeight="false" outlineLevel="0" collapsed="false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customFormat="false" ht="14.25" hidden="false" customHeight="false" outlineLevel="0" collapsed="false">
      <c r="C20" s="17" t="s">
        <v>9</v>
      </c>
      <c r="G20" s="24" t="n">
        <v>136757.196</v>
      </c>
      <c r="H20" s="24" t="n">
        <v>118369.832</v>
      </c>
      <c r="I20" s="24" t="n">
        <v>119441.193</v>
      </c>
      <c r="J20" s="25" t="n">
        <v>112533.07</v>
      </c>
      <c r="K20" s="25" t="n">
        <v>110810.84</v>
      </c>
      <c r="L20" s="24" t="n">
        <v>110768.514</v>
      </c>
      <c r="M20" s="24" t="n">
        <v>119302.273</v>
      </c>
      <c r="N20" s="24" t="n">
        <v>107012.752</v>
      </c>
      <c r="O20" s="24" t="n">
        <v>108591.263</v>
      </c>
      <c r="P20" s="24" t="n">
        <v>109834.613</v>
      </c>
    </row>
    <row r="21" customFormat="false" ht="14.25" hidden="false" customHeight="false" outlineLevel="0" collapsed="false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customFormat="false" ht="14.25" hidden="false" customHeight="false" outlineLevel="0" collapsed="false">
      <c r="R22" s="0" t="s">
        <v>71</v>
      </c>
    </row>
    <row r="23" customFormat="false" ht="14.25" hidden="false" customHeight="false" outlineLevel="0" collapsed="false">
      <c r="C23" s="0" t="s">
        <v>72</v>
      </c>
      <c r="G23" s="11" t="n">
        <f aca="false">G20/(G20+G18)</f>
        <v>0.309282998626641</v>
      </c>
      <c r="H23" s="11" t="n">
        <f aca="false">H20/(H20+H18)</f>
        <v>0.301732201475449</v>
      </c>
      <c r="I23" s="11" t="n">
        <f aca="false">I20/(I20+I18)</f>
        <v>0.305711026001745</v>
      </c>
      <c r="J23" s="11" t="n">
        <f aca="false">J20/(J20+J18)</f>
        <v>0.296398263039252</v>
      </c>
      <c r="K23" s="11" t="n">
        <f aca="false">K20/(K20+K18)</f>
        <v>0.292147875755009</v>
      </c>
      <c r="L23" s="11" t="n">
        <f aca="false">L20/(L20+L18)</f>
        <v>0.28412636085739</v>
      </c>
      <c r="M23" s="11" t="n">
        <f aca="false">M20/(M20+M18)</f>
        <v>0.300235583805639</v>
      </c>
      <c r="N23" s="11" t="n">
        <f aca="false">N20/(N20+N18)</f>
        <v>0.288546555386318</v>
      </c>
      <c r="O23" s="11" t="n">
        <f aca="false">O20/(O20+O18)</f>
        <v>0.28818279190837</v>
      </c>
      <c r="P23" s="11" t="n">
        <f aca="false">P20/(P20+P18)</f>
        <v>0.295414205930863</v>
      </c>
      <c r="R23" s="11" t="n">
        <f aca="false">AVERAGE(G23:P23)</f>
        <v>0.296177786278668</v>
      </c>
    </row>
    <row r="27" customFormat="false" ht="14.25" hidden="false" customHeight="false" outlineLevel="0" collapsed="false">
      <c r="R27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E13" activeCellId="0" sqref="E13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23.67"/>
    <col collapsed="false" customWidth="true" hidden="false" outlineLevel="0" max="5" min="4" style="0" width="9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  <c r="Q1" s="0" t="n">
        <v>2020</v>
      </c>
      <c r="S1" s="0" t="n">
        <v>2025</v>
      </c>
      <c r="T1" s="0" t="n">
        <v>2030</v>
      </c>
    </row>
    <row r="2" customFormat="false" ht="14.25" hidden="false" customHeight="false" outlineLevel="0" collapsed="false">
      <c r="A2" s="0" t="s">
        <v>85</v>
      </c>
      <c r="B2" s="0" t="s">
        <v>86</v>
      </c>
      <c r="C2" s="0" t="s">
        <v>41</v>
      </c>
      <c r="F2" s="10" t="n">
        <f aca="false">HLOOKUP(F$1,  HDD!$B$4:$AP$33,   MATCH($A$2, HDD!$A$4:$A$33,0), FALSE())</f>
        <v>2692.13</v>
      </c>
      <c r="G2" s="10" t="n">
        <f aca="false">HLOOKUP(G$1,  HDD!$B$4:$AP$33,   MATCH($A$2, HDD!$A$4:$A$33,0), FALSE())</f>
        <v>3193.64</v>
      </c>
      <c r="H2" s="10" t="n">
        <f aca="false">HLOOKUP(H$1,  HDD!$B$4:$AP$33,   MATCH($A$2, HDD!$A$4:$A$33,0), FALSE())</f>
        <v>2404.68</v>
      </c>
      <c r="I2" s="10" t="n">
        <f aca="false">HLOOKUP(I$1,  HDD!$B$4:$AP$33,   MATCH($A$2, HDD!$A$4:$A$33,0), FALSE())</f>
        <v>2766.54</v>
      </c>
      <c r="J2" s="10" t="n">
        <f aca="false">HLOOKUP(J$1,  HDD!$B$4:$AP$33,   MATCH($A$2, HDD!$A$4:$A$33,0), FALSE())</f>
        <v>3021.71</v>
      </c>
      <c r="K2" s="10" t="n">
        <f aca="false">HLOOKUP(K$1,  HDD!$B$4:$AP$33,   MATCH($A$2, HDD!$A$4:$A$33,0), FALSE())</f>
        <v>2323.21</v>
      </c>
      <c r="L2" s="10" t="n">
        <f aca="false">HLOOKUP(L$1,  HDD!$B$4:$AP$33,   MATCH($A$2, HDD!$A$4:$A$33,0), FALSE())</f>
        <v>2632.63</v>
      </c>
      <c r="M2" s="10" t="n">
        <f aca="false">HLOOKUP(M$1,  HDD!$B$4:$AP$33,   MATCH($A$2, HDD!$A$4:$A$33,0), FALSE())</f>
        <v>2695.22</v>
      </c>
      <c r="N2" s="10" t="n">
        <f aca="false">HLOOKUP(N$1,  HDD!$B$4:$AP$33,   MATCH($A$2, HDD!$A$4:$A$33,0), FALSE())</f>
        <v>2584.09</v>
      </c>
      <c r="O2" s="10" t="n">
        <f aca="false">HLOOKUP(O$1,  HDD!$B$4:$AP$33,   MATCH($A$2, HDD!$A$4:$A$33,0), FALSE())</f>
        <v>2511.15</v>
      </c>
      <c r="P2" s="10" t="n">
        <f aca="false">HLOOKUP(P$1,  HDD!$B$4:$AP$33,   MATCH($A$2, HDD!$A$4:$A$33,0), FALSE())</f>
        <v>2532.36</v>
      </c>
      <c r="Q2" s="10" t="n">
        <f aca="false">HLOOKUP(Q$1,  HDD!$B$4:$AP$33,   MATCH($A$2, HDD!$A$4:$A$33,0), FALSE())</f>
        <v>2339.71</v>
      </c>
      <c r="S2" s="10" t="n">
        <f aca="false">HLOOKUP(S$1,  HDD!$B$4:$AP$33,   MATCH($A$2, HDD!$A$4:$A$33,0), FALSE())</f>
        <v>2525.21087394958</v>
      </c>
      <c r="T2" s="10" t="n">
        <f aca="false">HLOOKUP(T$1,  HDD!$B$4:$AP$33,   MATCH($A$2, HDD!$A$4:$A$33,0), FALSE())</f>
        <v>2482.15672829132</v>
      </c>
    </row>
    <row r="3" customFormat="false" ht="14.25" hidden="false" customHeight="false" outlineLevel="0" collapsed="false">
      <c r="A3" s="0" t="s">
        <v>85</v>
      </c>
      <c r="B3" s="0" t="s">
        <v>86</v>
      </c>
      <c r="C3" s="0" t="s">
        <v>42</v>
      </c>
      <c r="D3" s="0" t="s">
        <v>43</v>
      </c>
      <c r="G3" s="11" t="n">
        <f aca="false">HLOOKUP(G$1, Pop!$B$8:$P$62, MATCH($A$3, Pop!$A$8:$A$62,0), FALSE())/1000000</f>
        <v>10.839905</v>
      </c>
      <c r="H3" s="11" t="n">
        <f aca="false">HLOOKUP(H$1, Pop!$B$8:$P$62, MATCH($A$3, Pop!$A$8:$A$62,0), FALSE())/1000000</f>
        <v>11.000638</v>
      </c>
      <c r="I3" s="11" t="n">
        <f aca="false">HLOOKUP(I$1, Pop!$B$8:$P$62, MATCH($A$3, Pop!$A$8:$A$62,0), FALSE())/1000000</f>
        <v>11.075889</v>
      </c>
      <c r="J3" s="11" t="n">
        <f aca="false">HLOOKUP(J$1, Pop!$B$8:$P$62, MATCH($A$3, Pop!$A$8:$A$62,0), FALSE())/1000000</f>
        <v>11.137974</v>
      </c>
      <c r="K3" s="11" t="n">
        <f aca="false">HLOOKUP(K$1, Pop!$B$8:$P$62, MATCH($A$3, Pop!$A$8:$A$62,0), FALSE())/1000000</f>
        <v>11.18084</v>
      </c>
      <c r="L3" s="11" t="n">
        <f aca="false">HLOOKUP(L$1, Pop!$B$8:$P$62, MATCH($A$3, Pop!$A$8:$A$62,0), FALSE())/1000000</f>
        <v>11.237274</v>
      </c>
      <c r="M3" s="11" t="n">
        <f aca="false">HLOOKUP(M$1, Pop!$B$8:$P$62, MATCH($A$3, Pop!$A$8:$A$62,0), FALSE())/1000000</f>
        <v>11.311117</v>
      </c>
      <c r="N3" s="11" t="n">
        <f aca="false">HLOOKUP(N$1, Pop!$B$8:$P$62, MATCH($A$3, Pop!$A$8:$A$62,0), FALSE())/1000000</f>
        <v>11.351727</v>
      </c>
      <c r="O3" s="11" t="n">
        <f aca="false">HLOOKUP(O$1, Pop!$B$8:$P$62, MATCH($A$3, Pop!$A$8:$A$62,0), FALSE())/1000000</f>
        <v>11.398589</v>
      </c>
      <c r="P3" s="11" t="n">
        <f aca="false">HLOOKUP(P$1, Pop!$B$8:$P$62, MATCH($A$3, Pop!$A$8:$A$62,0), FALSE())/1000000</f>
        <v>11.455519</v>
      </c>
      <c r="Q3" s="11" t="n">
        <f aca="false">HLOOKUP(Q$1, Pop!$B$8:$P$62, MATCH($A$3, Pop!$A$8:$A$62,0), FALSE())/1000000</f>
        <v>11.52244</v>
      </c>
      <c r="R3" s="11"/>
      <c r="S3" s="11" t="n">
        <f aca="false">HLOOKUP(S$1, Pop!$B$8:$P$62, MATCH($A$3, Pop!$A$8:$A$62,0), FALSE())/1000000</f>
        <v>11.661206</v>
      </c>
      <c r="T3" s="11" t="n">
        <f aca="false">HLOOKUP(T$1, Pop!$B$8:$P$62, MATCH($A$3, Pop!$A$8:$A$62,0), FALSE())/1000000</f>
        <v>11.75799</v>
      </c>
    </row>
    <row r="4" customFormat="false" ht="14.25" hidden="false" customHeight="false" outlineLevel="0" collapsed="false">
      <c r="A4" s="0" t="s">
        <v>85</v>
      </c>
      <c r="B4" s="0" t="s">
        <v>86</v>
      </c>
      <c r="C4" s="0" t="s">
        <v>44</v>
      </c>
      <c r="D4" s="0" t="s">
        <v>7</v>
      </c>
      <c r="E4" s="9" t="n">
        <f aca="false">E13*1000/3600</f>
        <v>0</v>
      </c>
      <c r="F4" s="9" t="n">
        <f aca="false">F13*1000/3600</f>
        <v>0</v>
      </c>
      <c r="G4" s="9" t="n">
        <f aca="false">G13*1000/3600</f>
        <v>0</v>
      </c>
      <c r="H4" s="9" t="n">
        <f aca="false">H13*1000/3600</f>
        <v>0</v>
      </c>
      <c r="I4" s="9" t="n">
        <f aca="false">I13*1000/3600</f>
        <v>0</v>
      </c>
      <c r="J4" s="9" t="n">
        <f aca="false">J13*1000/3600</f>
        <v>0</v>
      </c>
      <c r="K4" s="9" t="n">
        <f aca="false">K13*1000/3600</f>
        <v>0</v>
      </c>
      <c r="L4" s="9" t="n">
        <f aca="false">L13*1000/3600</f>
        <v>0</v>
      </c>
      <c r="M4" s="9" t="n">
        <f aca="false">M13*1000/3600</f>
        <v>0</v>
      </c>
      <c r="N4" s="9" t="n">
        <f aca="false">N13*1000/3600</f>
        <v>0</v>
      </c>
      <c r="O4" s="9" t="n">
        <f aca="false">O13*1000/3600</f>
        <v>0</v>
      </c>
      <c r="P4" s="9" t="n">
        <f aca="false">P13*1000/3600</f>
        <v>0</v>
      </c>
      <c r="Q4" s="9" t="n">
        <f aca="false">Q13*1000/3600</f>
        <v>0</v>
      </c>
    </row>
    <row r="5" customFormat="false" ht="14.25" hidden="false" customHeight="false" outlineLevel="0" collapsed="false">
      <c r="A5" s="0" t="s">
        <v>85</v>
      </c>
      <c r="B5" s="0" t="s">
        <v>86</v>
      </c>
      <c r="C5" s="4" t="s">
        <v>45</v>
      </c>
      <c r="D5" s="0" t="s">
        <v>7</v>
      </c>
      <c r="G5" s="9" t="n">
        <f aca="false">TREND($M$5:$P$5,$M$1:$P$1,G1)</f>
        <v>0</v>
      </c>
      <c r="H5" s="9" t="n">
        <f aca="false">TREND($M$5:$P$5,$M$1:$P$1,H1)</f>
        <v>0</v>
      </c>
      <c r="I5" s="9" t="n">
        <f aca="false">TREND($M$5:$P$5,$M$1:$P$1,I1)</f>
        <v>0</v>
      </c>
      <c r="J5" s="9" t="n">
        <f aca="false">TREND($M$5:$P$5,$M$1:$P$1,J1)</f>
        <v>0</v>
      </c>
      <c r="K5" s="9" t="n">
        <f aca="false">TREND($M$5:$P$5,$M$1:$P$1,K1)</f>
        <v>0</v>
      </c>
      <c r="L5" s="9" t="n">
        <f aca="false">TREND($M$5:$P$5,$M$1:$P$1,L1)</f>
        <v>0</v>
      </c>
      <c r="M5" s="9" t="n">
        <f aca="false">M20/$P$20*$P$5</f>
        <v>0</v>
      </c>
      <c r="N5" s="9" t="n">
        <f aca="false">N20/$P$20*$P$5</f>
        <v>0</v>
      </c>
      <c r="O5" s="9" t="n">
        <f aca="false">O20/$P$20*$P$5</f>
        <v>0</v>
      </c>
      <c r="P5" s="9" t="n">
        <f aca="false">$R$23*P4</f>
        <v>0</v>
      </c>
      <c r="Q5" s="9" t="n">
        <f aca="false">TREND($M$5:$P$5,$M$1:$P$1,Q1)</f>
        <v>0</v>
      </c>
      <c r="S5" s="9" t="e">
        <f aca="false">U10*S8</f>
        <v>#DIV/0!</v>
      </c>
      <c r="U5" s="0" t="s">
        <v>46</v>
      </c>
      <c r="V5" s="0" t="s">
        <v>47</v>
      </c>
      <c r="W5" s="0" t="s">
        <v>48</v>
      </c>
    </row>
    <row r="6" customFormat="false" ht="14.25" hidden="false" customHeight="false" outlineLevel="0" collapsed="false">
      <c r="A6" s="0" t="s">
        <v>85</v>
      </c>
      <c r="B6" s="0" t="s">
        <v>86</v>
      </c>
      <c r="C6" s="4" t="s">
        <v>49</v>
      </c>
      <c r="D6" s="0" t="s">
        <v>7</v>
      </c>
      <c r="G6" s="9" t="n">
        <f aca="false">G4-G5</f>
        <v>0</v>
      </c>
      <c r="H6" s="9" t="n">
        <f aca="false">H4-H5</f>
        <v>0</v>
      </c>
      <c r="I6" s="9" t="n">
        <f aca="false">I4-I5</f>
        <v>0</v>
      </c>
      <c r="J6" s="9" t="n">
        <f aca="false">J4-J5</f>
        <v>0</v>
      </c>
      <c r="K6" s="9" t="n">
        <f aca="false">K4-K5</f>
        <v>0</v>
      </c>
      <c r="L6" s="9" t="n">
        <f aca="false">L4-L5</f>
        <v>0</v>
      </c>
      <c r="M6" s="9" t="n">
        <f aca="false">M4-M5</f>
        <v>0</v>
      </c>
      <c r="N6" s="9" t="n">
        <f aca="false">N4-N5</f>
        <v>0</v>
      </c>
      <c r="O6" s="9" t="n">
        <f aca="false">O4-O5</f>
        <v>0</v>
      </c>
      <c r="P6" s="9" t="n">
        <f aca="false">P4-P5</f>
        <v>0</v>
      </c>
      <c r="Q6" s="9" t="n">
        <f aca="false">Q4-Q5</f>
        <v>0</v>
      </c>
      <c r="U6" s="0" t="n">
        <f aca="false" t="array" ref="U6:W6">LINEST(G6:Q6,G2:Q3)</f>
        <v>0</v>
      </c>
      <c r="V6" s="0" t="n">
        <v>-0</v>
      </c>
      <c r="W6" s="0" t="n">
        <v>0</v>
      </c>
    </row>
    <row r="7" customFormat="false" ht="14.25" hidden="false" customHeight="false" outlineLevel="0" collapsed="false">
      <c r="A7" s="0" t="s">
        <v>85</v>
      </c>
      <c r="B7" s="0" t="s">
        <v>86</v>
      </c>
      <c r="C7" s="4" t="s">
        <v>50</v>
      </c>
      <c r="D7" s="0" t="s">
        <v>7</v>
      </c>
      <c r="G7" s="12" t="n">
        <f aca="false">G2*$V$6+G3*$U$6+$W$6</f>
        <v>0</v>
      </c>
      <c r="H7" s="12" t="n">
        <f aca="false">H2*$V$6+H3*$U$6+$W$6</f>
        <v>0</v>
      </c>
      <c r="I7" s="12" t="n">
        <f aca="false">I2*$V$6+I3*$U$6+$W$6</f>
        <v>0</v>
      </c>
      <c r="J7" s="12" t="n">
        <f aca="false">J2*$V$6+J3*$U$6+$W$6</f>
        <v>0</v>
      </c>
      <c r="K7" s="12" t="n">
        <f aca="false">K2*$V$6+K3*$U$6+$W$6</f>
        <v>0</v>
      </c>
      <c r="L7" s="12" t="n">
        <f aca="false">L2*$V$6+L3*$U$6+$W$6</f>
        <v>0</v>
      </c>
      <c r="M7" s="12" t="n">
        <f aca="false">M2*$V$6+M3*$U$6+$W$6</f>
        <v>0</v>
      </c>
      <c r="N7" s="12" t="n">
        <f aca="false">N2*$V$6+N3*$U$6+$W$6</f>
        <v>0</v>
      </c>
      <c r="O7" s="12" t="n">
        <f aca="false">O2*$V$6+O3*$U$6+$W$6</f>
        <v>0</v>
      </c>
      <c r="P7" s="12" t="n">
        <f aca="false">P2*$V$6+P3*$U$6+$W$6</f>
        <v>0</v>
      </c>
      <c r="Q7" s="12" t="n">
        <f aca="false">Q2*$V$6+Q3*$U$6+$W$6</f>
        <v>0</v>
      </c>
    </row>
    <row r="8" customFormat="false" ht="14.25" hidden="false" customHeight="false" outlineLevel="0" collapsed="false">
      <c r="A8" s="0" t="s">
        <v>85</v>
      </c>
      <c r="B8" s="0" t="s">
        <v>86</v>
      </c>
      <c r="C8" s="4" t="s">
        <v>51</v>
      </c>
      <c r="D8" s="0" t="s">
        <v>7</v>
      </c>
      <c r="G8" s="9" t="n">
        <f aca="false">G7+G5</f>
        <v>0</v>
      </c>
      <c r="H8" s="9" t="n">
        <f aca="false">H7+H5</f>
        <v>0</v>
      </c>
      <c r="I8" s="9" t="n">
        <f aca="false">I7+I5</f>
        <v>0</v>
      </c>
      <c r="J8" s="9" t="n">
        <f aca="false">J7+J5</f>
        <v>0</v>
      </c>
      <c r="K8" s="9" t="n">
        <f aca="false">K7+K5</f>
        <v>0</v>
      </c>
      <c r="L8" s="9" t="n">
        <f aca="false">L7+L5</f>
        <v>0</v>
      </c>
      <c r="M8" s="9" t="n">
        <f aca="false">M7+M5</f>
        <v>0</v>
      </c>
      <c r="N8" s="9" t="n">
        <f aca="false">N7+N5</f>
        <v>0</v>
      </c>
      <c r="O8" s="9" t="n">
        <f aca="false">O7+O5</f>
        <v>0</v>
      </c>
      <c r="P8" s="9" t="n">
        <f aca="false">P7+P5</f>
        <v>0</v>
      </c>
      <c r="Q8" s="9" t="n">
        <f aca="false">Q7+Q5</f>
        <v>0</v>
      </c>
      <c r="S8" s="9" t="n">
        <f aca="false">TREND($G$8:$Q$8,$G$1:$Q$1,S$1)</f>
        <v>0</v>
      </c>
      <c r="T8" s="9" t="n">
        <f aca="false">TREND($G$8:$Q$8,$G$1:$Q$1,T$1)</f>
        <v>0</v>
      </c>
    </row>
    <row r="9" customFormat="false" ht="14.25" hidden="false" customHeight="false" outlineLevel="0" collapsed="false">
      <c r="A9" s="0" t="s">
        <v>85</v>
      </c>
      <c r="B9" s="0" t="s">
        <v>86</v>
      </c>
      <c r="C9" s="4" t="s">
        <v>52</v>
      </c>
      <c r="G9" s="11" t="e">
        <f aca="false">G8/G4</f>
        <v>#DIV/0!</v>
      </c>
      <c r="H9" s="11" t="e">
        <f aca="false">H8/H4</f>
        <v>#DIV/0!</v>
      </c>
      <c r="I9" s="11" t="e">
        <f aca="false">I8/I4</f>
        <v>#DIV/0!</v>
      </c>
      <c r="J9" s="11" t="e">
        <f aca="false">J8/J4</f>
        <v>#DIV/0!</v>
      </c>
      <c r="K9" s="11" t="e">
        <f aca="false">K8/K4</f>
        <v>#DIV/0!</v>
      </c>
      <c r="L9" s="11" t="e">
        <f aca="false">L8/L4</f>
        <v>#DIV/0!</v>
      </c>
      <c r="M9" s="11" t="e">
        <f aca="false">M8/M4</f>
        <v>#DIV/0!</v>
      </c>
      <c r="N9" s="11" t="e">
        <f aca="false">N8/N4</f>
        <v>#DIV/0!</v>
      </c>
      <c r="O9" s="11" t="e">
        <f aca="false">O8/O4</f>
        <v>#DIV/0!</v>
      </c>
      <c r="P9" s="11" t="e">
        <f aca="false">P8/P4</f>
        <v>#DIV/0!</v>
      </c>
      <c r="Q9" s="11" t="e">
        <f aca="false">Q8/Q4</f>
        <v>#DIV/0!</v>
      </c>
    </row>
    <row r="10" customFormat="false" ht="14.25" hidden="false" customHeight="false" outlineLevel="0" collapsed="false">
      <c r="A10" s="0" t="s">
        <v>85</v>
      </c>
      <c r="B10" s="0" t="s">
        <v>86</v>
      </c>
      <c r="C10" s="0" t="s">
        <v>54</v>
      </c>
      <c r="G10" s="11" t="e">
        <f aca="false">G5/G4</f>
        <v>#DIV/0!</v>
      </c>
      <c r="H10" s="11" t="e">
        <f aca="false">H5/H4</f>
        <v>#DIV/0!</v>
      </c>
      <c r="I10" s="11" t="e">
        <f aca="false">I5/I4</f>
        <v>#DIV/0!</v>
      </c>
      <c r="J10" s="11" t="e">
        <f aca="false">J5/J4</f>
        <v>#DIV/0!</v>
      </c>
      <c r="K10" s="11" t="e">
        <f aca="false">K5/K4</f>
        <v>#DIV/0!</v>
      </c>
      <c r="L10" s="11" t="e">
        <f aca="false">L5/L4</f>
        <v>#DIV/0!</v>
      </c>
      <c r="M10" s="11" t="e">
        <f aca="false">M5/M4</f>
        <v>#DIV/0!</v>
      </c>
      <c r="N10" s="11" t="e">
        <f aca="false">N5/N4</f>
        <v>#DIV/0!</v>
      </c>
      <c r="O10" s="11" t="e">
        <f aca="false">O5/O4</f>
        <v>#DIV/0!</v>
      </c>
      <c r="P10" s="11" t="e">
        <f aca="false">P5/P4</f>
        <v>#DIV/0!</v>
      </c>
      <c r="Q10" s="11" t="e">
        <f aca="false">Q5/Q4</f>
        <v>#DIV/0!</v>
      </c>
      <c r="R10" s="11"/>
      <c r="S10" s="11"/>
      <c r="T10" s="11" t="s">
        <v>53</v>
      </c>
      <c r="U10" s="11" t="e">
        <f aca="false">AVERAGE(G10:Q10)</f>
        <v>#DIV/0!</v>
      </c>
    </row>
    <row r="12" customFormat="false" ht="14.25" hidden="false" customHeight="false" outlineLevel="0" collapsed="false">
      <c r="C12" s="4"/>
    </row>
    <row r="13" customFormat="false" ht="14.25" hidden="false" customHeight="false" outlineLevel="0" collapsed="false">
      <c r="C13" s="13" t="s">
        <v>75</v>
      </c>
      <c r="D13" s="0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customFormat="false" ht="14.25" hidden="false" customHeight="false" outlineLevel="0" collapsed="false">
      <c r="C15" s="0" t="s">
        <v>56</v>
      </c>
    </row>
    <row r="16" customFormat="false" ht="14.25" hidden="false" customHeight="false" outlineLevel="0" collapsed="false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customFormat="false" ht="14.25" hidden="false" customHeight="false" outlineLevel="0" collapsed="false">
      <c r="C17" s="17" t="s">
        <v>68</v>
      </c>
      <c r="G17" s="18"/>
      <c r="H17" s="18"/>
      <c r="I17" s="18"/>
      <c r="J17" s="18"/>
      <c r="K17" s="18"/>
      <c r="L17" s="19"/>
      <c r="M17" s="24" t="n">
        <v>348070.593</v>
      </c>
      <c r="N17" s="24" t="n">
        <v>342513.407</v>
      </c>
      <c r="O17" s="24" t="n">
        <v>339894.804</v>
      </c>
      <c r="P17" s="24" t="n">
        <v>330735.936</v>
      </c>
    </row>
    <row r="18" customFormat="false" ht="14.25" hidden="false" customHeight="false" outlineLevel="0" collapsed="false">
      <c r="C18" s="17" t="s">
        <v>8</v>
      </c>
      <c r="G18" s="20"/>
      <c r="H18" s="20"/>
      <c r="I18" s="20"/>
      <c r="J18" s="20"/>
      <c r="K18" s="20"/>
      <c r="L18" s="20"/>
      <c r="M18" s="24" t="n">
        <v>256638.178</v>
      </c>
      <c r="N18" s="24" t="n">
        <v>252282.003</v>
      </c>
      <c r="O18" s="24" t="n">
        <v>249947.356</v>
      </c>
      <c r="P18" s="24" t="n">
        <v>241984.231</v>
      </c>
    </row>
    <row r="19" customFormat="false" ht="14.25" hidden="false" customHeight="false" outlineLevel="0" collapsed="false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customFormat="false" ht="14.25" hidden="false" customHeight="false" outlineLevel="0" collapsed="false">
      <c r="C20" s="17" t="s">
        <v>9</v>
      </c>
      <c r="G20" s="20"/>
      <c r="H20" s="20"/>
      <c r="I20" s="20"/>
      <c r="J20" s="20"/>
      <c r="K20" s="20"/>
      <c r="L20" s="20"/>
      <c r="M20" s="24" t="n">
        <v>40794.424</v>
      </c>
      <c r="N20" s="25" t="n">
        <v>40365.36</v>
      </c>
      <c r="O20" s="25" t="n">
        <v>39971.81</v>
      </c>
      <c r="P20" s="24" t="n">
        <v>39514.606</v>
      </c>
    </row>
    <row r="21" customFormat="false" ht="14.25" hidden="false" customHeight="false" outlineLevel="0" collapsed="false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customFormat="false" ht="14.25" hidden="false" customHeight="false" outlineLevel="0" collapsed="false">
      <c r="R22" s="0" t="s">
        <v>71</v>
      </c>
    </row>
    <row r="23" customFormat="false" ht="14.25" hidden="false" customHeight="false" outlineLevel="0" collapsed="false">
      <c r="C23" s="0" t="s">
        <v>72</v>
      </c>
      <c r="G23" s="11"/>
      <c r="H23" s="11"/>
      <c r="I23" s="11"/>
      <c r="J23" s="11"/>
      <c r="K23" s="11"/>
      <c r="L23" s="11"/>
      <c r="M23" s="11" t="n">
        <f aca="false">M20/(M20+M18)</f>
        <v>0.137155186505076</v>
      </c>
      <c r="N23" s="11" t="n">
        <f aca="false">N20/(N20+N18)</f>
        <v>0.137931740051251</v>
      </c>
      <c r="O23" s="11" t="n">
        <f aca="false">O20/(O20+O18)</f>
        <v>0.137872257814097</v>
      </c>
      <c r="P23" s="11" t="n">
        <f aca="false">P20/(P20+P18)</f>
        <v>0.140372182070507</v>
      </c>
      <c r="R23" s="11" t="n">
        <f aca="false">AVERAGE(M23:P23)</f>
        <v>0.138332841610233</v>
      </c>
    </row>
    <row r="27" customFormat="false" ht="14.25" hidden="false" customHeight="false" outlineLevel="0" collapsed="false">
      <c r="R27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23.67"/>
    <col collapsed="false" customWidth="true" hidden="false" outlineLevel="0" max="5" min="4" style="0" width="9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  <c r="Q1" s="0" t="n">
        <v>2020</v>
      </c>
      <c r="S1" s="0" t="n">
        <v>2025</v>
      </c>
      <c r="T1" s="0" t="n">
        <v>2030</v>
      </c>
    </row>
    <row r="2" customFormat="false" ht="14.25" hidden="false" customHeight="false" outlineLevel="0" collapsed="false">
      <c r="A2" s="0" t="s">
        <v>37</v>
      </c>
      <c r="B2" s="0" t="s">
        <v>38</v>
      </c>
      <c r="C2" s="0" t="s">
        <v>41</v>
      </c>
      <c r="F2" s="10" t="n">
        <f aca="false">HLOOKUP(F$1,  HDD!$B$4:$AP$33,   MATCH($A$2, HDD!$A$4:$A$33,0), FALSE())</f>
        <v>3504.84</v>
      </c>
      <c r="G2" s="10" t="n">
        <f aca="false">HLOOKUP(G$1,  HDD!$B$4:$AP$33,   MATCH($A$2, HDD!$A$4:$A$33,0), FALSE())</f>
        <v>3905.88</v>
      </c>
      <c r="H2" s="10" t="n">
        <f aca="false">HLOOKUP(H$1,  HDD!$B$4:$AP$33,   MATCH($A$2, HDD!$A$4:$A$33,0), FALSE())</f>
        <v>3409.28</v>
      </c>
      <c r="I2" s="10" t="n">
        <f aca="false">HLOOKUP(I$1,  HDD!$B$4:$AP$33,   MATCH($A$2, HDD!$A$4:$A$33,0), FALSE())</f>
        <v>3552.85</v>
      </c>
      <c r="J2" s="10" t="n">
        <f aca="false">HLOOKUP(J$1,  HDD!$B$4:$AP$33,   MATCH($A$2, HDD!$A$4:$A$33,0), FALSE())</f>
        <v>3635.43</v>
      </c>
      <c r="K2" s="10" t="n">
        <f aca="false">HLOOKUP(K$1,  HDD!$B$4:$AP$33,   MATCH($A$2, HDD!$A$4:$A$33,0), FALSE())</f>
        <v>3126.98</v>
      </c>
      <c r="L2" s="10" t="n">
        <f aca="false">HLOOKUP(L$1,  HDD!$B$4:$AP$33,   MATCH($A$2, HDD!$A$4:$A$33,0), FALSE())</f>
        <v>3316.42</v>
      </c>
      <c r="M2" s="10" t="n">
        <f aca="false">HLOOKUP(M$1,  HDD!$B$4:$AP$33,   MATCH($A$2, HDD!$A$4:$A$33,0), FALSE())</f>
        <v>3419.3</v>
      </c>
      <c r="N2" s="10" t="n">
        <f aca="false">HLOOKUP(N$1,  HDD!$B$4:$AP$33,   MATCH($A$2, HDD!$A$4:$A$33,0), FALSE())</f>
        <v>3498.07</v>
      </c>
      <c r="O2" s="10" t="n">
        <f aca="false">HLOOKUP(O$1,  HDD!$B$4:$AP$33,   MATCH($A$2, HDD!$A$4:$A$33,0), FALSE())</f>
        <v>3193.65</v>
      </c>
      <c r="P2" s="10" t="n">
        <f aca="false">HLOOKUP(P$1,  HDD!$B$4:$AP$33,   MATCH($A$2, HDD!$A$4:$A$33,0), FALSE())</f>
        <v>3279.5</v>
      </c>
      <c r="Q2" s="10" t="n">
        <f aca="false">HLOOKUP(Q$1,  HDD!$B$4:$AP$33,   MATCH($A$2, HDD!$A$4:$A$33,0), FALSE())</f>
        <v>3322.79</v>
      </c>
      <c r="S2" s="10" t="n">
        <f aca="false">HLOOKUP(S$1,  HDD!$B$4:$AP$33,   MATCH($A$2, HDD!$A$4:$A$33,0), FALSE())</f>
        <v>3309.59745378151</v>
      </c>
      <c r="T2" s="10" t="n">
        <f aca="false">HLOOKUP(T$1,  HDD!$B$4:$AP$33,   MATCH($A$2, HDD!$A$4:$A$33,0), FALSE())</f>
        <v>3240.80909243698</v>
      </c>
    </row>
    <row r="3" customFormat="false" ht="14.25" hidden="false" customHeight="false" outlineLevel="0" collapsed="false">
      <c r="A3" s="0" t="s">
        <v>37</v>
      </c>
      <c r="B3" s="0" t="s">
        <v>38</v>
      </c>
      <c r="C3" s="0" t="s">
        <v>42</v>
      </c>
      <c r="D3" s="0" t="s">
        <v>43</v>
      </c>
      <c r="G3" s="11" t="n">
        <f aca="false">HLOOKUP(G$1, Pop!$B$8:$P$62, MATCH($A$3, Pop!$A$8:$A$62,0), FALSE())/1000000</f>
        <v>8.351643</v>
      </c>
      <c r="H3" s="11" t="n">
        <f aca="false">HLOOKUP(H$1, Pop!$B$8:$P$62, MATCH($A$3, Pop!$A$8:$A$62,0), FALSE())/1000000</f>
        <v>8.375164</v>
      </c>
      <c r="I3" s="11" t="n">
        <f aca="false">HLOOKUP(I$1, Pop!$B$8:$P$62, MATCH($A$3, Pop!$A$8:$A$62,0), FALSE())/1000000</f>
        <v>8.408121</v>
      </c>
      <c r="J3" s="11" t="n">
        <f aca="false">HLOOKUP(J$1, Pop!$B$8:$P$62, MATCH($A$3, Pop!$A$8:$A$62,0), FALSE())/1000000</f>
        <v>8.45186</v>
      </c>
      <c r="K3" s="11" t="n">
        <f aca="false">HLOOKUP(K$1, Pop!$B$8:$P$62, MATCH($A$3, Pop!$A$8:$A$62,0), FALSE())/1000000</f>
        <v>8.507786</v>
      </c>
      <c r="L3" s="11" t="n">
        <f aca="false">HLOOKUP(L$1, Pop!$B$8:$P$62, MATCH($A$3, Pop!$A$8:$A$62,0), FALSE())/1000000</f>
        <v>8.584926</v>
      </c>
      <c r="M3" s="11" t="n">
        <f aca="false">HLOOKUP(M$1, Pop!$B$8:$P$62, MATCH($A$3, Pop!$A$8:$A$62,0), FALSE())/1000000</f>
        <v>8.700471</v>
      </c>
      <c r="N3" s="11" t="n">
        <f aca="false">HLOOKUP(N$1, Pop!$B$8:$P$62, MATCH($A$3, Pop!$A$8:$A$62,0), FALSE())/1000000</f>
        <v>8.772865</v>
      </c>
      <c r="O3" s="11" t="n">
        <f aca="false">HLOOKUP(O$1, Pop!$B$8:$P$62, MATCH($A$3, Pop!$A$8:$A$62,0), FALSE())/1000000</f>
        <v>8.822267</v>
      </c>
      <c r="P3" s="11" t="n">
        <f aca="false">HLOOKUP(P$1, Pop!$B$8:$P$62, MATCH($A$3, Pop!$A$8:$A$62,0), FALSE())/1000000</f>
        <v>8.858775</v>
      </c>
      <c r="Q3" s="11" t="n">
        <f aca="false">HLOOKUP(Q$1, Pop!$B$8:$P$62, MATCH($A$3, Pop!$A$8:$A$62,0), FALSE())/1000000</f>
        <v>8.901064</v>
      </c>
      <c r="R3" s="11"/>
      <c r="S3" s="11" t="n">
        <f aca="false">HLOOKUP(S$1, Pop!$B$8:$P$62, MATCH($A$3, Pop!$A$8:$A$62,0), FALSE())/1000000</f>
        <v>9.029008</v>
      </c>
      <c r="T3" s="11" t="n">
        <f aca="false">HLOOKUP(T$1, Pop!$B$8:$P$62, MATCH($A$3, Pop!$A$8:$A$62,0), FALSE())/1000000</f>
        <v>9.149001</v>
      </c>
    </row>
    <row r="4" customFormat="false" ht="14.25" hidden="false" customHeight="false" outlineLevel="0" collapsed="false">
      <c r="A4" s="0" t="s">
        <v>37</v>
      </c>
      <c r="B4" s="0" t="s">
        <v>38</v>
      </c>
      <c r="C4" s="0" t="s">
        <v>44</v>
      </c>
      <c r="D4" s="0" t="s">
        <v>7</v>
      </c>
      <c r="E4" s="9" t="n">
        <f aca="false">E13*1000/3600</f>
        <v>9779.16666666667</v>
      </c>
      <c r="F4" s="9" t="n">
        <f aca="false">F13*1000/3600</f>
        <v>10503.3333333333</v>
      </c>
      <c r="G4" s="9" t="n">
        <f aca="false">G13*1000/3600</f>
        <v>11420</v>
      </c>
      <c r="H4" s="9" t="n">
        <f aca="false">H13*1000/3600</f>
        <v>11533.0555555556</v>
      </c>
      <c r="I4" s="9" t="n">
        <f aca="false">I13*1000/3600</f>
        <v>12060.2777777778</v>
      </c>
      <c r="J4" s="9" t="n">
        <f aca="false">J13*1000/3600</f>
        <v>11424.7222222222</v>
      </c>
      <c r="K4" s="9" t="n">
        <f aca="false">K13*1000/3600</f>
        <v>10626.1111111111</v>
      </c>
      <c r="L4" s="9" t="n">
        <f aca="false">L13*1000/3600</f>
        <v>10566.6666666667</v>
      </c>
      <c r="M4" s="9" t="n">
        <f aca="false">M13*1000/3600</f>
        <v>11082.7777777778</v>
      </c>
      <c r="N4" s="9" t="n">
        <f aca="false">N13*1000/3600</f>
        <v>11353.8888888889</v>
      </c>
      <c r="O4" s="9" t="n">
        <f aca="false">O13*1000/3600</f>
        <v>10836.3888888889</v>
      </c>
      <c r="P4" s="9" t="n">
        <f aca="false">P13*1000/3600</f>
        <v>10912.2222222222</v>
      </c>
      <c r="Q4" s="9" t="n">
        <f aca="false">Q13*1000/3600</f>
        <v>10828.8888888889</v>
      </c>
    </row>
    <row r="5" customFormat="false" ht="14.25" hidden="false" customHeight="false" outlineLevel="0" collapsed="false">
      <c r="A5" s="0" t="s">
        <v>37</v>
      </c>
      <c r="B5" s="0" t="s">
        <v>38</v>
      </c>
      <c r="C5" s="4" t="s">
        <v>45</v>
      </c>
      <c r="D5" s="0" t="s">
        <v>7</v>
      </c>
      <c r="G5" s="9" t="n">
        <f aca="false">G20/$P$20*$P$5</f>
        <v>2005.70468514032</v>
      </c>
      <c r="H5" s="9" t="n">
        <f aca="false">H20/$P$20*$P$5</f>
        <v>2015.05601917275</v>
      </c>
      <c r="I5" s="9" t="n">
        <f aca="false">I20/$P$20*$P$5</f>
        <v>2013.12971747197</v>
      </c>
      <c r="J5" s="9" t="n">
        <f aca="false">J20/$P$20*$P$5</f>
        <v>2048.93832365687</v>
      </c>
      <c r="K5" s="9" t="n">
        <f aca="false">K20/$P$20*$P$5</f>
        <v>2071.3307812888</v>
      </c>
      <c r="L5" s="9" t="n">
        <f aca="false">L20/$P$20*$P$5</f>
        <v>2043.69427522793</v>
      </c>
      <c r="M5" s="9" t="n">
        <f aca="false">M20/$P$20*$P$5</f>
        <v>2016.31115270621</v>
      </c>
      <c r="N5" s="9" t="n">
        <f aca="false">N20/$P$20*$P$5</f>
        <v>2012.49308411505</v>
      </c>
      <c r="O5" s="9" t="n">
        <f aca="false">O20/$P$20*$P$5</f>
        <v>1901.84884248603</v>
      </c>
      <c r="P5" s="9" t="n">
        <f aca="false">$R$23*P4</f>
        <v>1910.22170625706</v>
      </c>
      <c r="Q5" s="9" t="n">
        <f aca="false">TREND(G5:P5,G1:P1,Q1)</f>
        <v>1944.52291767051</v>
      </c>
      <c r="S5" s="9" t="n">
        <f aca="false">U10*S8</f>
        <v>1860.09052419468</v>
      </c>
      <c r="U5" s="0" t="s">
        <v>46</v>
      </c>
      <c r="V5" s="0" t="s">
        <v>47</v>
      </c>
      <c r="W5" s="0" t="s">
        <v>48</v>
      </c>
    </row>
    <row r="6" customFormat="false" ht="14.25" hidden="false" customHeight="false" outlineLevel="0" collapsed="false">
      <c r="A6" s="0" t="s">
        <v>37</v>
      </c>
      <c r="B6" s="0" t="s">
        <v>38</v>
      </c>
      <c r="C6" s="4" t="s">
        <v>49</v>
      </c>
      <c r="D6" s="0" t="s">
        <v>7</v>
      </c>
      <c r="G6" s="9" t="n">
        <f aca="false">G4-G5</f>
        <v>9414.29531485968</v>
      </c>
      <c r="H6" s="9" t="n">
        <f aca="false">H4-H5</f>
        <v>9517.99953638281</v>
      </c>
      <c r="I6" s="9" t="n">
        <f aca="false">I4-I5</f>
        <v>10047.1480603058</v>
      </c>
      <c r="J6" s="9" t="n">
        <f aca="false">J4-J5</f>
        <v>9375.78389856535</v>
      </c>
      <c r="K6" s="9" t="n">
        <f aca="false">K4-K5</f>
        <v>8554.78032982231</v>
      </c>
      <c r="L6" s="9" t="n">
        <f aca="false">L4-L5</f>
        <v>8522.97239143873</v>
      </c>
      <c r="M6" s="9" t="n">
        <f aca="false">M4-M5</f>
        <v>9066.46662507156</v>
      </c>
      <c r="N6" s="9" t="n">
        <f aca="false">N4-N5</f>
        <v>9341.39580477384</v>
      </c>
      <c r="O6" s="9" t="n">
        <f aca="false">O4-O5</f>
        <v>8934.54004640286</v>
      </c>
      <c r="P6" s="9" t="n">
        <f aca="false">P4-P5</f>
        <v>9002.00051596516</v>
      </c>
      <c r="Q6" s="9" t="n">
        <f aca="false">Q4-Q5</f>
        <v>8884.36597121838</v>
      </c>
      <c r="U6" s="0" t="n">
        <f aca="false" t="array" ref="U6:W6">LINEST(G6:Q6,G2:Q3)</f>
        <v>-334.816694649479</v>
      </c>
      <c r="V6" s="0" t="n">
        <v>1.15531454811934</v>
      </c>
      <c r="W6" s="0" t="n">
        <v>8079.20631488183</v>
      </c>
    </row>
    <row r="7" customFormat="false" ht="14.25" hidden="false" customHeight="false" outlineLevel="0" collapsed="false">
      <c r="A7" s="0" t="s">
        <v>37</v>
      </c>
      <c r="B7" s="0" t="s">
        <v>38</v>
      </c>
      <c r="C7" s="4" t="s">
        <v>50</v>
      </c>
      <c r="D7" s="0" t="s">
        <v>7</v>
      </c>
      <c r="G7" s="12" t="n">
        <f aca="false">G2*$V$6+G3*$U$6+$W$6</f>
        <v>9795.45679793773</v>
      </c>
      <c r="H7" s="12" t="n">
        <f aca="false">H2*$V$6+H3*$U$6+$W$6</f>
        <v>9213.85236986682</v>
      </c>
      <c r="I7" s="12" t="n">
        <f aca="false">I2*$V$6+I3*$U$6+$W$6</f>
        <v>9368.68632573475</v>
      </c>
      <c r="J7" s="12" t="n">
        <f aca="false">J2*$V$6+J3*$U$6+$W$6</f>
        <v>9449.44765371117</v>
      </c>
      <c r="K7" s="12" t="n">
        <f aca="false">K2*$V$6+K3*$U$6+$W$6</f>
        <v>8843.30301325493</v>
      </c>
      <c r="L7" s="12" t="n">
        <f aca="false">L2*$V$6+L3*$U$6+$W$6</f>
        <v>9036.33804142539</v>
      </c>
      <c r="M7" s="12" t="n">
        <f aca="false">M2*$V$6+M3*$U$6+$W$6</f>
        <v>9116.51040715263</v>
      </c>
      <c r="N7" s="12" t="n">
        <f aca="false">N2*$V$6+N3*$U$6+$W$6</f>
        <v>9183.27581431554</v>
      </c>
      <c r="O7" s="12" t="n">
        <f aca="false">O2*$V$6+O3*$U$6+$W$6</f>
        <v>8815.03434522798</v>
      </c>
      <c r="P7" s="12" t="n">
        <f aca="false">P2*$V$6+P3*$U$6+$W$6</f>
        <v>8901.99461129576</v>
      </c>
      <c r="Q7" s="12" t="n">
        <f aca="false">Q2*$V$6+Q3*$U$6+$W$6</f>
        <v>8937.84911488381</v>
      </c>
    </row>
    <row r="8" customFormat="false" ht="14.25" hidden="false" customHeight="false" outlineLevel="0" collapsed="false">
      <c r="A8" s="0" t="s">
        <v>37</v>
      </c>
      <c r="B8" s="0" t="s">
        <v>38</v>
      </c>
      <c r="C8" s="4" t="s">
        <v>51</v>
      </c>
      <c r="D8" s="0" t="s">
        <v>7</v>
      </c>
      <c r="G8" s="9" t="n">
        <f aca="false">G7+G5</f>
        <v>11801.161483078</v>
      </c>
      <c r="H8" s="9" t="n">
        <f aca="false">H7+H5</f>
        <v>11228.9083890396</v>
      </c>
      <c r="I8" s="9" t="n">
        <f aca="false">I7+I5</f>
        <v>11381.8160432067</v>
      </c>
      <c r="J8" s="9" t="n">
        <f aca="false">J7+J5</f>
        <v>11498.385977368</v>
      </c>
      <c r="K8" s="9" t="n">
        <f aca="false">K7+K5</f>
        <v>10914.6337945437</v>
      </c>
      <c r="L8" s="9" t="n">
        <f aca="false">L7+L5</f>
        <v>11080.0323166533</v>
      </c>
      <c r="M8" s="9" t="n">
        <f aca="false">M7+M5</f>
        <v>11132.8215598588</v>
      </c>
      <c r="N8" s="9" t="n">
        <f aca="false">N7+N5</f>
        <v>11195.7688984306</v>
      </c>
      <c r="O8" s="9" t="n">
        <f aca="false">O7+O5</f>
        <v>10716.883187714</v>
      </c>
      <c r="P8" s="9" t="n">
        <f aca="false">P7+P5</f>
        <v>10812.2163175528</v>
      </c>
      <c r="Q8" s="9" t="n">
        <f aca="false">Q7+Q5</f>
        <v>10882.3720325543</v>
      </c>
      <c r="S8" s="9" t="n">
        <f aca="false">TREND($G$8:$Q$8,$G$1:$Q$1,S$1)</f>
        <v>10363.8581365815</v>
      </c>
      <c r="T8" s="9" t="n">
        <f aca="false">TREND($G$8:$Q$8,$G$1:$Q$1,T$1)</f>
        <v>9971.0144775995</v>
      </c>
    </row>
    <row r="9" customFormat="false" ht="14.25" hidden="false" customHeight="false" outlineLevel="0" collapsed="false">
      <c r="A9" s="0" t="s">
        <v>37</v>
      </c>
      <c r="B9" s="0" t="s">
        <v>38</v>
      </c>
      <c r="C9" s="4" t="s">
        <v>52</v>
      </c>
      <c r="G9" s="11" t="n">
        <f aca="false">G8/G4</f>
        <v>1.03337666226603</v>
      </c>
      <c r="H9" s="11" t="n">
        <f aca="false">H8/H4</f>
        <v>0.973628223236168</v>
      </c>
      <c r="I9" s="11" t="n">
        <f aca="false">I8/I4</f>
        <v>0.943744103819799</v>
      </c>
      <c r="J9" s="11" t="n">
        <f aca="false">J8/J4</f>
        <v>1.00644775021335</v>
      </c>
      <c r="K9" s="11" t="n">
        <f aca="false">K8/K4</f>
        <v>1.02715223663819</v>
      </c>
      <c r="L9" s="11" t="n">
        <f aca="false">L8/L4</f>
        <v>1.04858349999874</v>
      </c>
      <c r="M9" s="11" t="n">
        <f aca="false">M8/M4</f>
        <v>1.00451545479703</v>
      </c>
      <c r="N9" s="11" t="n">
        <f aca="false">N8/N4</f>
        <v>0.986073494993153</v>
      </c>
      <c r="O9" s="11" t="n">
        <f aca="false">O8/O4</f>
        <v>0.988971815020646</v>
      </c>
      <c r="P9" s="11" t="n">
        <f aca="false">P8/P4</f>
        <v>0.990835422645101</v>
      </c>
      <c r="Q9" s="11" t="n">
        <f aca="false">Q8/Q4</f>
        <v>1.00493893179755</v>
      </c>
    </row>
    <row r="10" customFormat="false" ht="14.25" hidden="false" customHeight="false" outlineLevel="0" collapsed="false">
      <c r="A10" s="0" t="s">
        <v>37</v>
      </c>
      <c r="B10" s="0" t="s">
        <v>38</v>
      </c>
      <c r="C10" s="0" t="s">
        <v>54</v>
      </c>
      <c r="G10" s="11" t="n">
        <f aca="false">G5/G4</f>
        <v>0.175630883112112</v>
      </c>
      <c r="H10" s="11" t="n">
        <f aca="false">H5/H4</f>
        <v>0.174720047906306</v>
      </c>
      <c r="I10" s="11" t="n">
        <f aca="false">I5/I4</f>
        <v>0.166922334175533</v>
      </c>
      <c r="J10" s="11" t="n">
        <f aca="false">J5/J4</f>
        <v>0.179342506872638</v>
      </c>
      <c r="K10" s="11" t="n">
        <f aca="false">K5/K4</f>
        <v>0.194928394746685</v>
      </c>
      <c r="L10" s="11" t="n">
        <f aca="false">L5/L4</f>
        <v>0.193409552860688</v>
      </c>
      <c r="M10" s="11" t="n">
        <f aca="false">M5/M4</f>
        <v>0.181931930165481</v>
      </c>
      <c r="N10" s="11" t="n">
        <f aca="false">N5/N4</f>
        <v>0.177251433743068</v>
      </c>
      <c r="O10" s="11" t="n">
        <f aca="false">O5/O4</f>
        <v>0.175505776138774</v>
      </c>
      <c r="P10" s="11" t="n">
        <f aca="false">P5/P4</f>
        <v>0.175053409594884</v>
      </c>
      <c r="Q10" s="11" t="n">
        <f aca="false">Q5/Q4</f>
        <v>0.179568092130459</v>
      </c>
      <c r="R10" s="11"/>
      <c r="S10" s="11"/>
      <c r="T10" s="11" t="s">
        <v>53</v>
      </c>
      <c r="U10" s="11" t="n">
        <f aca="false">AVERAGE(G10:Q10)</f>
        <v>0.17947857831333</v>
      </c>
    </row>
    <row r="12" customFormat="false" ht="14.25" hidden="false" customHeight="false" outlineLevel="0" collapsed="false">
      <c r="C12" s="4" t="s">
        <v>87</v>
      </c>
    </row>
    <row r="13" customFormat="false" ht="14.25" hidden="false" customHeight="false" outlineLevel="0" collapsed="false">
      <c r="C13" s="13" t="s">
        <v>75</v>
      </c>
      <c r="D13" s="0" t="s">
        <v>76</v>
      </c>
      <c r="E13" s="0" t="n">
        <v>35205</v>
      </c>
      <c r="F13" s="14" t="n">
        <v>37812</v>
      </c>
      <c r="G13" s="14" t="n">
        <v>41112</v>
      </c>
      <c r="H13" s="14" t="n">
        <v>41519</v>
      </c>
      <c r="I13" s="14" t="n">
        <v>43417</v>
      </c>
      <c r="J13" s="14" t="n">
        <v>41129</v>
      </c>
      <c r="K13" s="14" t="n">
        <v>38254</v>
      </c>
      <c r="L13" s="14" t="n">
        <v>38040</v>
      </c>
      <c r="M13" s="14" t="n">
        <v>39898</v>
      </c>
      <c r="N13" s="14" t="n">
        <v>40874</v>
      </c>
      <c r="O13" s="14" t="n">
        <v>39011</v>
      </c>
      <c r="P13" s="14" t="n">
        <v>39284</v>
      </c>
      <c r="Q13" s="14" t="n">
        <v>38984</v>
      </c>
    </row>
    <row r="15" customFormat="false" ht="14.25" hidden="false" customHeight="false" outlineLevel="0" collapsed="false">
      <c r="C15" s="0" t="s">
        <v>56</v>
      </c>
    </row>
    <row r="16" customFormat="false" ht="14.25" hidden="false" customHeight="false" outlineLevel="0" collapsed="false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customFormat="false" ht="14.25" hidden="false" customHeight="false" outlineLevel="0" collapsed="false">
      <c r="C17" s="17" t="s">
        <v>68</v>
      </c>
      <c r="G17" s="18" t="n">
        <v>296011.759</v>
      </c>
      <c r="H17" s="18" t="n">
        <v>274577.083</v>
      </c>
      <c r="I17" s="18" t="n">
        <v>279812.538</v>
      </c>
      <c r="J17" s="18" t="n">
        <v>290104.696</v>
      </c>
      <c r="K17" s="18" t="n">
        <v>261676.431</v>
      </c>
      <c r="L17" s="19" t="n">
        <v>278096.422</v>
      </c>
      <c r="M17" s="19" t="n">
        <v>289630.261</v>
      </c>
      <c r="N17" s="19" t="n">
        <v>291556.454</v>
      </c>
      <c r="O17" s="19" t="n">
        <v>274235.989</v>
      </c>
      <c r="P17" s="19" t="n">
        <v>280643.902</v>
      </c>
    </row>
    <row r="18" customFormat="false" ht="14.25" hidden="false" customHeight="false" outlineLevel="0" collapsed="false">
      <c r="C18" s="17" t="s">
        <v>8</v>
      </c>
      <c r="G18" s="20" t="n">
        <v>210740.523</v>
      </c>
      <c r="H18" s="20" t="n">
        <v>190178.56</v>
      </c>
      <c r="I18" s="20" t="n">
        <v>195397.04</v>
      </c>
      <c r="J18" s="20" t="n">
        <v>204928.719</v>
      </c>
      <c r="K18" s="20" t="n">
        <v>177941.816</v>
      </c>
      <c r="L18" s="20" t="n">
        <v>193501.589</v>
      </c>
      <c r="M18" s="20" t="n">
        <v>203410.159</v>
      </c>
      <c r="N18" s="20" t="n">
        <v>205031.745</v>
      </c>
      <c r="O18" s="21" t="n">
        <v>190211.015</v>
      </c>
      <c r="P18" s="20" t="n">
        <v>195347.878</v>
      </c>
    </row>
    <row r="19" customFormat="false" ht="14.25" hidden="false" customHeight="false" outlineLevel="0" collapsed="false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customFormat="false" ht="14.25" hidden="false" customHeight="false" outlineLevel="0" collapsed="false">
      <c r="C20" s="17" t="s">
        <v>9</v>
      </c>
      <c r="G20" s="20" t="n">
        <v>41699.837</v>
      </c>
      <c r="H20" s="20" t="n">
        <v>41894.257</v>
      </c>
      <c r="I20" s="20" t="n">
        <v>41854.208</v>
      </c>
      <c r="J20" s="20" t="n">
        <v>42598.691</v>
      </c>
      <c r="K20" s="20" t="n">
        <v>43064.244</v>
      </c>
      <c r="L20" s="20" t="n">
        <v>42489.664</v>
      </c>
      <c r="M20" s="20" t="n">
        <v>41920.352</v>
      </c>
      <c r="N20" s="20" t="n">
        <v>41840.972</v>
      </c>
      <c r="O20" s="20" t="n">
        <v>39540.61</v>
      </c>
      <c r="P20" s="20" t="n">
        <v>39714.687</v>
      </c>
    </row>
    <row r="21" customFormat="false" ht="14.25" hidden="false" customHeight="false" outlineLevel="0" collapsed="false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customFormat="false" ht="14.25" hidden="false" customHeight="false" outlineLevel="0" collapsed="false">
      <c r="R22" s="0" t="s">
        <v>71</v>
      </c>
    </row>
    <row r="23" customFormat="false" ht="14.25" hidden="false" customHeight="false" outlineLevel="0" collapsed="false">
      <c r="C23" s="0" t="s">
        <v>72</v>
      </c>
      <c r="G23" s="11" t="n">
        <f aca="false">G20/(G20+G18)</f>
        <v>0.16518688612233</v>
      </c>
      <c r="H23" s="11" t="n">
        <f aca="false">H20/(H20+H18)</f>
        <v>0.180522034168267</v>
      </c>
      <c r="I23" s="11" t="n">
        <f aca="false">I20/(I20+I18)</f>
        <v>0.176413015117206</v>
      </c>
      <c r="J23" s="11" t="n">
        <f aca="false">J20/(J20+J18)</f>
        <v>0.17209686393923</v>
      </c>
      <c r="K23" s="11" t="n">
        <f aca="false">K20/(K20+K18)</f>
        <v>0.194855489482958</v>
      </c>
      <c r="L23" s="11" t="n">
        <f aca="false">L20/(L20+L18)</f>
        <v>0.180047622358274</v>
      </c>
      <c r="M23" s="11" t="n">
        <f aca="false">M20/(M20+M18)</f>
        <v>0.170872965735599</v>
      </c>
      <c r="N23" s="11" t="n">
        <f aca="false">N20/(N20+N18)</f>
        <v>0.169483985547095</v>
      </c>
      <c r="O23" s="11" t="n">
        <f aca="false">O20/(O20+O18)</f>
        <v>0.172101546615829</v>
      </c>
      <c r="P23" s="11" t="n">
        <f aca="false">P20/(P20+P18)</f>
        <v>0.168953686862049</v>
      </c>
      <c r="R23" s="11" t="n">
        <f aca="false">AVERAGE(G23:P23)</f>
        <v>0.175053409594884</v>
      </c>
    </row>
    <row r="27" customFormat="false" ht="14.25" hidden="false" customHeight="false" outlineLevel="0" collapsed="false">
      <c r="R27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4"/>
  <sheetViews>
    <sheetView showFormulas="false" showGridLines="true" showRowColHeaders="true" showZeros="true" rightToLeft="false" tabSelected="false" showOutlineSymbols="true" defaultGridColor="true" view="normal" topLeftCell="B13" colorId="64" zoomScale="90" zoomScaleNormal="90" zoomScalePageLayoutView="100" workbookViewId="0">
      <selection pane="topLeft" activeCell="A24" activeCellId="0" sqref="A24"/>
    </sheetView>
  </sheetViews>
  <sheetFormatPr defaultColWidth="8.4296875" defaultRowHeight="14.25" zeroHeight="false" outlineLevelRow="0" outlineLevelCol="0"/>
  <cols>
    <col collapsed="false" customWidth="true" hidden="false" outlineLevel="0" max="2" min="2" style="0" width="8.88"/>
    <col collapsed="false" customWidth="true" hidden="false" outlineLevel="0" max="3" min="3" style="0" width="23.67"/>
    <col collapsed="false" customWidth="true" hidden="false" outlineLevel="0" max="4" min="4" style="0" width="9.56"/>
    <col collapsed="false" customWidth="true" hidden="false" outlineLevel="0" max="6" min="6" style="0" width="8.8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2009</v>
      </c>
      <c r="F1" s="0" t="n">
        <v>2010</v>
      </c>
      <c r="G1" s="0" t="n">
        <v>2011</v>
      </c>
      <c r="H1" s="0" t="n">
        <v>2012</v>
      </c>
      <c r="I1" s="0" t="n">
        <v>2013</v>
      </c>
      <c r="J1" s="0" t="n">
        <v>2014</v>
      </c>
      <c r="K1" s="0" t="n">
        <v>2015</v>
      </c>
      <c r="L1" s="0" t="n">
        <v>2016</v>
      </c>
      <c r="M1" s="0" t="n">
        <v>2017</v>
      </c>
      <c r="N1" s="0" t="n">
        <v>2018</v>
      </c>
      <c r="O1" s="0" t="n">
        <v>2019</v>
      </c>
      <c r="P1" s="0" t="n">
        <v>2020</v>
      </c>
      <c r="R1" s="0" t="n">
        <v>2025</v>
      </c>
      <c r="S1" s="0" t="n">
        <v>2030</v>
      </c>
    </row>
    <row r="2" customFormat="false" ht="14.25" hidden="false" customHeight="false" outlineLevel="0" collapsed="false">
      <c r="A2" s="0" t="s">
        <v>33</v>
      </c>
      <c r="B2" s="0" t="s">
        <v>34</v>
      </c>
      <c r="C2" s="0" t="s">
        <v>41</v>
      </c>
      <c r="E2" s="10" t="n">
        <f aca="false">HLOOKUP(E$1,  HDD!$B$4:$AP$33,   MATCH($A$2, HDD!$A$4:$A$33,0), FALSE())</f>
        <v>4150.44</v>
      </c>
      <c r="F2" s="10" t="n">
        <f aca="false">HLOOKUP(F$1,  HDD!$B$4:$AP$33,   MATCH($A$2, HDD!$A$4:$A$33,0), FALSE())</f>
        <v>4635.98</v>
      </c>
      <c r="G2" s="10" t="n">
        <f aca="false">HLOOKUP(G$1,  HDD!$B$4:$AP$33,   MATCH($A$2, HDD!$A$4:$A$33,0), FALSE())</f>
        <v>3937.92</v>
      </c>
      <c r="H2" s="10" t="n">
        <f aca="false">HLOOKUP(H$1,  HDD!$B$4:$AP$33,   MATCH($A$2, HDD!$A$4:$A$33,0), FALSE())</f>
        <v>4322.02</v>
      </c>
      <c r="I2" s="10" t="n">
        <f aca="false">HLOOKUP(I$1,  HDD!$B$4:$AP$33,   MATCH($A$2, HDD!$A$4:$A$33,0), FALSE())</f>
        <v>4036.79</v>
      </c>
      <c r="J2" s="10" t="n">
        <f aca="false">HLOOKUP(J$1,  HDD!$B$4:$AP$33,   MATCH($A$2, HDD!$A$4:$A$33,0), FALSE())</f>
        <v>3939.85</v>
      </c>
      <c r="K2" s="10" t="n">
        <f aca="false">HLOOKUP(K$1,  HDD!$B$4:$AP$33,   MATCH($A$2, HDD!$A$4:$A$33,0), FALSE())</f>
        <v>3657.39</v>
      </c>
      <c r="L2" s="10" t="n">
        <f aca="false">HLOOKUP(L$1,  HDD!$B$4:$AP$33,   MATCH($A$2, HDD!$A$4:$A$33,0), FALSE())</f>
        <v>4002.81</v>
      </c>
      <c r="M2" s="10" t="n">
        <f aca="false">HLOOKUP(M$1,  HDD!$B$4:$AP$33,   MATCH($A$2, HDD!$A$4:$A$33,0), FALSE())</f>
        <v>3997.38</v>
      </c>
      <c r="N2" s="10" t="n">
        <f aca="false">HLOOKUP(N$1,  HDD!$B$4:$AP$33,   MATCH($A$2, HDD!$A$4:$A$33,0), FALSE())</f>
        <v>3862.19</v>
      </c>
      <c r="O2" s="10" t="n">
        <f aca="false">HLOOKUP(O$1,  HDD!$B$4:$AP$33,   MATCH($A$2, HDD!$A$4:$A$33,0), FALSE())</f>
        <v>3622.92</v>
      </c>
      <c r="P2" s="10" t="n">
        <f aca="false">HLOOKUP(P$1,  HDD!$B$4:$AP$33,   MATCH($A$2, HDD!$A$4:$A$33,0), FALSE())</f>
        <v>3403.51</v>
      </c>
      <c r="R2" s="10" t="n">
        <f aca="false">HLOOKUP(R$1,  HDD!$B$4:$AP$33,   MATCH($A$2, HDD!$A$4:$A$33,0), FALSE())</f>
        <v>3805.65371428571</v>
      </c>
      <c r="S2" s="10" t="n">
        <f aca="false">HLOOKUP(S$1,  HDD!$B$4:$AP$33,   MATCH($A$2, HDD!$A$4:$A$33,0), FALSE())</f>
        <v>3738.89942857143</v>
      </c>
    </row>
    <row r="3" customFormat="false" ht="14.25" hidden="false" customHeight="false" outlineLevel="0" collapsed="false">
      <c r="A3" s="0" t="s">
        <v>33</v>
      </c>
      <c r="B3" s="0" t="s">
        <v>34</v>
      </c>
      <c r="C3" s="0" t="s">
        <v>42</v>
      </c>
      <c r="D3" s="0" t="s">
        <v>43</v>
      </c>
      <c r="F3" s="11" t="n">
        <f aca="false">HLOOKUP(F$1, Pop!$B$8:$P$62, MATCH($A$3, Pop!$A$8:$A$62,0), FALSE())/1000000</f>
        <v>2.120504</v>
      </c>
      <c r="G3" s="11" t="n">
        <f aca="false">HLOOKUP(G$1, Pop!$B$8:$P$62, MATCH($A$3, Pop!$A$8:$A$62,0), FALSE())/1000000</f>
        <v>2.074605</v>
      </c>
      <c r="H3" s="11" t="n">
        <f aca="false">HLOOKUP(H$1, Pop!$B$8:$P$62, MATCH($A$3, Pop!$A$8:$A$62,0), FALSE())/1000000</f>
        <v>2.044813</v>
      </c>
      <c r="I3" s="11" t="n">
        <f aca="false">HLOOKUP(I$1, Pop!$B$8:$P$62, MATCH($A$3, Pop!$A$8:$A$62,0), FALSE())/1000000</f>
        <v>2.023825</v>
      </c>
      <c r="J3" s="11" t="n">
        <f aca="false">HLOOKUP(J$1, Pop!$B$8:$P$62, MATCH($A$3, Pop!$A$8:$A$62,0), FALSE())/1000000</f>
        <v>2.001468</v>
      </c>
      <c r="K3" s="11" t="n">
        <f aca="false">HLOOKUP(K$1, Pop!$B$8:$P$62, MATCH($A$3, Pop!$A$8:$A$62,0), FALSE())/1000000</f>
        <v>1.986096</v>
      </c>
      <c r="L3" s="11" t="n">
        <f aca="false">HLOOKUP(L$1, Pop!$B$8:$P$62, MATCH($A$3, Pop!$A$8:$A$62,0), FALSE())/1000000</f>
        <v>1.968957</v>
      </c>
      <c r="M3" s="11" t="n">
        <f aca="false">HLOOKUP(M$1, Pop!$B$8:$P$62, MATCH($A$3, Pop!$A$8:$A$62,0), FALSE())/1000000</f>
        <v>1.950116</v>
      </c>
      <c r="N3" s="11" t="n">
        <f aca="false">HLOOKUP(N$1, Pop!$B$8:$P$62, MATCH($A$3, Pop!$A$8:$A$62,0), FALSE())/1000000</f>
        <v>1.934379</v>
      </c>
      <c r="O3" s="11" t="n">
        <f aca="false">HLOOKUP(O$1, Pop!$B$8:$P$62, MATCH($A$3, Pop!$A$8:$A$62,0), FALSE())/1000000</f>
        <v>1.919968</v>
      </c>
      <c r="P3" s="11" t="n">
        <f aca="false">HLOOKUP(P$1, Pop!$B$8:$P$62, MATCH($A$3, Pop!$A$8:$A$62,0), FALSE())/1000000</f>
        <v>1.907675</v>
      </c>
      <c r="Q3" s="11"/>
      <c r="R3" s="11" t="n">
        <f aca="false">HLOOKUP(R$1, Pop!$B$8:$P$62, MATCH($A$3, Pop!$A$8:$A$62,0), FALSE())/1000000</f>
        <v>1.81555</v>
      </c>
      <c r="S3" s="11" t="n">
        <f aca="false">HLOOKUP(S$1, Pop!$B$8:$P$62, MATCH($A$3, Pop!$A$8:$A$62,0), FALSE())/1000000</f>
        <v>1.712746</v>
      </c>
    </row>
    <row r="4" customFormat="false" ht="14.25" hidden="false" customHeight="false" outlineLevel="0" collapsed="false">
      <c r="A4" s="0" t="s">
        <v>33</v>
      </c>
      <c r="B4" s="0" t="s">
        <v>34</v>
      </c>
      <c r="C4" s="0" t="s">
        <v>44</v>
      </c>
      <c r="D4" s="0" t="s">
        <v>7</v>
      </c>
      <c r="E4" s="9" t="n">
        <f aca="false">E13</f>
        <v>7308</v>
      </c>
      <c r="F4" s="9" t="n">
        <f aca="false">F13</f>
        <v>7962</v>
      </c>
      <c r="G4" s="9" t="n">
        <f aca="false">G13</f>
        <v>6944</v>
      </c>
      <c r="H4" s="9" t="n">
        <f aca="false">H13</f>
        <v>7460</v>
      </c>
      <c r="I4" s="9" t="n">
        <f aca="false">I13</f>
        <v>7291</v>
      </c>
      <c r="J4" s="9" t="n">
        <f aca="false">J13</f>
        <v>7151</v>
      </c>
      <c r="K4" s="9" t="n">
        <f aca="false">K13</f>
        <v>7072</v>
      </c>
      <c r="L4" s="9" t="n">
        <f aca="false">L13</f>
        <v>8046</v>
      </c>
      <c r="M4" s="9" t="n">
        <f aca="false">M13</f>
        <v>8330</v>
      </c>
      <c r="N4" s="9" t="n">
        <f aca="false">N13</f>
        <v>8247</v>
      </c>
      <c r="O4" s="9" t="n">
        <f aca="false">O13</f>
        <v>7948</v>
      </c>
      <c r="P4" s="9" t="n">
        <f aca="false">P13</f>
        <v>7514</v>
      </c>
    </row>
    <row r="5" customFormat="false" ht="14.25" hidden="false" customHeight="false" outlineLevel="0" collapsed="false">
      <c r="A5" s="0" t="s">
        <v>33</v>
      </c>
      <c r="B5" s="0" t="s">
        <v>34</v>
      </c>
      <c r="C5" s="4" t="s">
        <v>45</v>
      </c>
      <c r="D5" s="0" t="s">
        <v>7</v>
      </c>
      <c r="F5" s="9" t="n">
        <f aca="false">F27/$O$27*$O$5</f>
        <v>1998.81351165437</v>
      </c>
      <c r="G5" s="9" t="n">
        <f aca="false">G27/$O$27*$O$5</f>
        <v>1858.33710710492</v>
      </c>
      <c r="H5" s="9" t="n">
        <f aca="false">H27/$O$27*$O$5</f>
        <v>1926.96776967938</v>
      </c>
      <c r="I5" s="9" t="n">
        <f aca="false">I27/$O$27*$O$5</f>
        <v>1799.07628150118</v>
      </c>
      <c r="J5" s="9" t="n">
        <f aca="false">J27/$O$27*$O$5</f>
        <v>1746.9963505693</v>
      </c>
      <c r="K5" s="9" t="n">
        <f aca="false">K27/$O$27*$O$5</f>
        <v>1606.45668070641</v>
      </c>
      <c r="L5" s="9" t="n">
        <f aca="false">L27/$O$27*$O$5</f>
        <v>1689.85331725316</v>
      </c>
      <c r="M5" s="9" t="n">
        <f aca="false">M27/$O$27*$O$5</f>
        <v>1743.1289062898</v>
      </c>
      <c r="N5" s="9" t="n">
        <f aca="false">N27/$O$27*$O$5</f>
        <v>1783.11427396233</v>
      </c>
      <c r="O5" s="9" t="n">
        <f aca="false">$Q$30*O4</f>
        <v>1731.97769080503</v>
      </c>
      <c r="P5" s="9" t="n">
        <f aca="false">TREND(F5:O5,F1:O1,P1)</f>
        <v>1644.62268564602</v>
      </c>
      <c r="R5" s="9" t="n">
        <f aca="false">T10*R8</f>
        <v>1913.667653687</v>
      </c>
      <c r="T5" s="0" t="s">
        <v>46</v>
      </c>
      <c r="U5" s="0" t="s">
        <v>47</v>
      </c>
      <c r="V5" s="0" t="s">
        <v>48</v>
      </c>
    </row>
    <row r="6" customFormat="false" ht="14.25" hidden="false" customHeight="false" outlineLevel="0" collapsed="false">
      <c r="A6" s="0" t="s">
        <v>33</v>
      </c>
      <c r="B6" s="0" t="s">
        <v>34</v>
      </c>
      <c r="C6" s="4" t="s">
        <v>49</v>
      </c>
      <c r="D6" s="0" t="s">
        <v>7</v>
      </c>
      <c r="F6" s="9" t="n">
        <f aca="false">F4-F5</f>
        <v>5963.18648834563</v>
      </c>
      <c r="G6" s="9" t="n">
        <f aca="false">G4-G5</f>
        <v>5085.66289289508</v>
      </c>
      <c r="H6" s="9" t="n">
        <f aca="false">H4-H5</f>
        <v>5533.03223032062</v>
      </c>
      <c r="I6" s="9" t="n">
        <f aca="false">I4-I5</f>
        <v>5491.92371849882</v>
      </c>
      <c r="J6" s="9" t="n">
        <f aca="false">J4-J5</f>
        <v>5404.0036494307</v>
      </c>
      <c r="K6" s="9" t="n">
        <f aca="false">K4-K5</f>
        <v>5465.54331929359</v>
      </c>
      <c r="L6" s="9" t="n">
        <f aca="false">L4-L5</f>
        <v>6356.14668274684</v>
      </c>
      <c r="M6" s="9" t="n">
        <f aca="false">M4-M5</f>
        <v>6586.8710937102</v>
      </c>
      <c r="N6" s="9" t="n">
        <f aca="false">N4-N5</f>
        <v>6463.88572603767</v>
      </c>
      <c r="O6" s="9" t="n">
        <f aca="false">O4-O5</f>
        <v>6216.02230919497</v>
      </c>
      <c r="P6" s="9" t="n">
        <f aca="false">P4-P5</f>
        <v>5869.37731435398</v>
      </c>
      <c r="T6" s="0" t="n">
        <f aca="false" t="array" ref="T6:V6">LINEST(F6:P6,F2:P3)</f>
        <v>-11335.5275297689</v>
      </c>
      <c r="U6" s="0" t="n">
        <v>1.78840070838143</v>
      </c>
      <c r="V6" s="0" t="n">
        <v>21400.0823900776</v>
      </c>
    </row>
    <row r="7" customFormat="false" ht="14.25" hidden="false" customHeight="false" outlineLevel="0" collapsed="false">
      <c r="A7" s="0" t="s">
        <v>33</v>
      </c>
      <c r="B7" s="0" t="s">
        <v>34</v>
      </c>
      <c r="C7" s="4" t="s">
        <v>50</v>
      </c>
      <c r="D7" s="0" t="s">
        <v>7</v>
      </c>
      <c r="F7" s="12" t="n">
        <f aca="false">F2*$U$6+F3*$T$6+$V$6</f>
        <v>5654.04083713465</v>
      </c>
      <c r="G7" s="12" t="n">
        <f aca="false">G2*$U$6+G3*$T$6+$V$6</f>
        <v>4925.91921673077</v>
      </c>
      <c r="H7" s="12" t="n">
        <f aca="false">H2*$U$6+H3*$T$6+$V$6</f>
        <v>5950.55196498695</v>
      </c>
      <c r="I7" s="12" t="n">
        <f aca="false">I2*$U$6+I3*$T$6+$V$6</f>
        <v>5678.35648273011</v>
      </c>
      <c r="J7" s="12" t="n">
        <f aca="false">J2*$U$6+J3*$T$6+$V$6</f>
        <v>5758.41730704266</v>
      </c>
      <c r="K7" s="12" t="n">
        <f aca="false">K2*$U$6+K3*$T$6+$V$6</f>
        <v>5427.51537214084</v>
      </c>
      <c r="L7" s="12" t="n">
        <f aca="false">L2*$U$6+L3*$T$6+$V$6</f>
        <v>6239.54435116267</v>
      </c>
      <c r="M7" s="12" t="n">
        <f aca="false">M2*$U$6+M3*$T$6+$V$6</f>
        <v>6443.40600950453</v>
      </c>
      <c r="N7" s="12" t="n">
        <f aca="false">N2*$U$6+N3*$T$6+$V$6</f>
        <v>6380.01931447442</v>
      </c>
      <c r="O7" s="12" t="n">
        <f aca="false">O2*$U$6+O3*$T$6+$V$6</f>
        <v>6115.4649642115</v>
      </c>
      <c r="P7" s="12" t="n">
        <f aca="false">P2*$U$6+P3*$T$6+$V$6</f>
        <v>5862.41960470898</v>
      </c>
    </row>
    <row r="8" customFormat="false" ht="14.25" hidden="false" customHeight="false" outlineLevel="0" collapsed="false">
      <c r="A8" s="0" t="s">
        <v>33</v>
      </c>
      <c r="B8" s="0" t="s">
        <v>34</v>
      </c>
      <c r="C8" s="4" t="s">
        <v>51</v>
      </c>
      <c r="D8" s="0" t="s">
        <v>7</v>
      </c>
      <c r="F8" s="9" t="n">
        <f aca="false">F7+F5</f>
        <v>7652.85434878902</v>
      </c>
      <c r="G8" s="9" t="n">
        <f aca="false">G7+G5</f>
        <v>6784.2563238357</v>
      </c>
      <c r="H8" s="9" t="n">
        <f aca="false">H7+H5</f>
        <v>7877.51973466633</v>
      </c>
      <c r="I8" s="9" t="n">
        <f aca="false">I7+I5</f>
        <v>7477.43276423129</v>
      </c>
      <c r="J8" s="9" t="n">
        <f aca="false">J7+J5</f>
        <v>7505.41365761195</v>
      </c>
      <c r="K8" s="9" t="n">
        <f aca="false">K7+K5</f>
        <v>7033.97205284725</v>
      </c>
      <c r="L8" s="9" t="n">
        <f aca="false">L7+L5</f>
        <v>7929.39766841583</v>
      </c>
      <c r="M8" s="9" t="n">
        <f aca="false">M7+M5</f>
        <v>8186.53491579434</v>
      </c>
      <c r="N8" s="9" t="n">
        <f aca="false">N7+N5</f>
        <v>8163.13358843675</v>
      </c>
      <c r="O8" s="9" t="n">
        <f aca="false">O7+O5</f>
        <v>7847.44265501653</v>
      </c>
      <c r="P8" s="9" t="n">
        <f aca="false">P7+P5</f>
        <v>7507.042290355</v>
      </c>
      <c r="R8" s="9" t="n">
        <f aca="false">TREND($F$8:$P$8,$F$1:$P$1,R$1)</f>
        <v>8198.88317343585</v>
      </c>
      <c r="S8" s="9" t="n">
        <f aca="false">TREND($F$8:$P$8,$F$1:$P$1,S$1)</f>
        <v>8481.73385106288</v>
      </c>
    </row>
    <row r="9" customFormat="false" ht="14.25" hidden="false" customHeight="false" outlineLevel="0" collapsed="false">
      <c r="A9" s="0" t="s">
        <v>33</v>
      </c>
      <c r="B9" s="0" t="s">
        <v>34</v>
      </c>
      <c r="C9" s="4" t="s">
        <v>52</v>
      </c>
      <c r="F9" s="11" t="n">
        <f aca="false">F8/F4</f>
        <v>0.961172362319646</v>
      </c>
      <c r="G9" s="11" t="n">
        <f aca="false">G8/G4</f>
        <v>0.976995438340394</v>
      </c>
      <c r="H9" s="11" t="n">
        <f aca="false">H8/H4</f>
        <v>1.05596779285071</v>
      </c>
      <c r="I9" s="11" t="n">
        <f aca="false">I8/I4</f>
        <v>1.02557025980404</v>
      </c>
      <c r="J9" s="11" t="n">
        <f aca="false">J8/J4</f>
        <v>1.04956141205593</v>
      </c>
      <c r="K9" s="11" t="n">
        <f aca="false">K8/K4</f>
        <v>0.994622745029306</v>
      </c>
      <c r="L9" s="11" t="n">
        <f aca="false">L8/L4</f>
        <v>0.985508037337289</v>
      </c>
      <c r="M9" s="11" t="n">
        <f aca="false">M8/M4</f>
        <v>0.982777300815647</v>
      </c>
      <c r="N9" s="11" t="n">
        <f aca="false">N8/N4</f>
        <v>0.989830676420122</v>
      </c>
      <c r="O9" s="11" t="n">
        <f aca="false">O8/O4</f>
        <v>0.987348094491259</v>
      </c>
      <c r="P9" s="11" t="n">
        <f aca="false">P8/P4</f>
        <v>0.999074033850811</v>
      </c>
    </row>
    <row r="10" customFormat="false" ht="14.25" hidden="false" customHeight="false" outlineLevel="0" collapsed="false">
      <c r="A10" s="0" t="s">
        <v>33</v>
      </c>
      <c r="B10" s="0" t="s">
        <v>34</v>
      </c>
      <c r="C10" s="0" t="s">
        <v>54</v>
      </c>
      <c r="F10" s="11" t="n">
        <f aca="false">F5/F4</f>
        <v>0.251044148662945</v>
      </c>
      <c r="G10" s="11" t="n">
        <f aca="false">G5/G4</f>
        <v>0.26761767095405</v>
      </c>
      <c r="H10" s="11" t="n">
        <f aca="false">H5/H4</f>
        <v>0.25830667153879</v>
      </c>
      <c r="I10" s="11" t="n">
        <f aca="false">I5/I4</f>
        <v>0.246753021739293</v>
      </c>
      <c r="J10" s="11" t="n">
        <f aca="false">J5/J4</f>
        <v>0.244300985955712</v>
      </c>
      <c r="K10" s="11" t="n">
        <f aca="false">K5/K4</f>
        <v>0.227157336072739</v>
      </c>
      <c r="L10" s="11" t="n">
        <f aca="false">L5/L4</f>
        <v>0.210024026504246</v>
      </c>
      <c r="M10" s="11" t="n">
        <f aca="false">M5/M4</f>
        <v>0.209259172423746</v>
      </c>
      <c r="N10" s="11" t="n">
        <f aca="false">N5/N4</f>
        <v>0.216213686669374</v>
      </c>
      <c r="O10" s="11" t="n">
        <f aca="false">O5/O4</f>
        <v>0.217913650076124</v>
      </c>
      <c r="P10" s="11" t="n">
        <f aca="false">P5/P4</f>
        <v>0.218874459095824</v>
      </c>
      <c r="Q10" s="11"/>
      <c r="R10" s="11"/>
      <c r="S10" s="11" t="s">
        <v>53</v>
      </c>
      <c r="T10" s="11" t="n">
        <f aca="false">AVERAGE(F10:P10)</f>
        <v>0.23340589360844</v>
      </c>
    </row>
    <row r="12" customFormat="false" ht="14.25" hidden="false" customHeight="false" outlineLevel="0" collapsed="false">
      <c r="C12" s="4" t="s">
        <v>88</v>
      </c>
    </row>
    <row r="13" customFormat="false" ht="14.25" hidden="false" customHeight="false" outlineLevel="0" collapsed="false">
      <c r="C13" s="13" t="s">
        <v>89</v>
      </c>
      <c r="E13" s="14" t="n">
        <v>7308</v>
      </c>
      <c r="F13" s="14" t="n">
        <v>7962</v>
      </c>
      <c r="G13" s="14" t="n">
        <v>6944</v>
      </c>
      <c r="H13" s="14" t="n">
        <v>7460</v>
      </c>
      <c r="I13" s="14" t="n">
        <v>7291</v>
      </c>
      <c r="J13" s="14" t="n">
        <v>7151</v>
      </c>
      <c r="K13" s="14" t="n">
        <v>7072</v>
      </c>
      <c r="L13" s="14" t="n">
        <v>8046</v>
      </c>
      <c r="M13" s="14" t="n">
        <v>8330</v>
      </c>
      <c r="N13" s="14" t="n">
        <v>8247</v>
      </c>
      <c r="O13" s="14" t="n">
        <v>7948</v>
      </c>
      <c r="P13" s="14" t="n">
        <v>7514</v>
      </c>
    </row>
    <row r="14" customFormat="false" ht="14.25" hidden="false" customHeight="false" outlineLevel="0" collapsed="false">
      <c r="C14" s="0" t="s">
        <v>90</v>
      </c>
      <c r="E14" s="0" t="n">
        <v>1042</v>
      </c>
      <c r="F14" s="0" t="n">
        <v>1124</v>
      </c>
      <c r="G14" s="0" t="n">
        <v>993</v>
      </c>
      <c r="H14" s="0" t="n">
        <v>1051</v>
      </c>
      <c r="I14" s="0" t="n">
        <v>1003</v>
      </c>
      <c r="J14" s="0" t="n">
        <v>936</v>
      </c>
      <c r="K14" s="0" t="n">
        <v>901</v>
      </c>
      <c r="L14" s="0" t="n">
        <v>956</v>
      </c>
      <c r="M14" s="0" t="n">
        <v>993</v>
      </c>
      <c r="N14" s="0" t="n">
        <v>970</v>
      </c>
      <c r="O14" s="0" t="n">
        <v>910</v>
      </c>
      <c r="P14" s="0" t="n">
        <v>851</v>
      </c>
    </row>
    <row r="15" customFormat="false" ht="14.25" hidden="false" customHeight="false" outlineLevel="0" collapsed="false">
      <c r="C15" s="0" t="s">
        <v>91</v>
      </c>
      <c r="E15" s="0" t="n">
        <v>6169</v>
      </c>
      <c r="F15" s="0" t="n">
        <v>6687</v>
      </c>
      <c r="G15" s="0" t="n">
        <v>5804</v>
      </c>
      <c r="H15" s="0" t="n">
        <v>6220</v>
      </c>
      <c r="I15" s="0" t="n">
        <v>6027</v>
      </c>
      <c r="J15" s="0" t="n">
        <v>5871</v>
      </c>
      <c r="K15" s="0" t="n">
        <v>5861</v>
      </c>
      <c r="L15" s="0" t="n">
        <v>6760</v>
      </c>
      <c r="M15" s="0" t="n">
        <v>7034</v>
      </c>
      <c r="N15" s="0" t="n">
        <v>6998</v>
      </c>
      <c r="O15" s="0" t="n">
        <v>6757</v>
      </c>
      <c r="P15" s="0" t="n">
        <v>6452</v>
      </c>
    </row>
    <row r="16" customFormat="false" ht="14.25" hidden="false" customHeight="false" outlineLevel="0" collapsed="false">
      <c r="C16" s="0" t="s">
        <v>92</v>
      </c>
      <c r="E16" s="0" t="n">
        <v>4512</v>
      </c>
      <c r="F16" s="0" t="n">
        <v>4895</v>
      </c>
      <c r="G16" s="0" t="n">
        <v>4269</v>
      </c>
      <c r="H16" s="0" t="n">
        <v>4477</v>
      </c>
      <c r="I16" s="0" t="n">
        <v>4283</v>
      </c>
      <c r="J16" s="0" t="n">
        <v>4078</v>
      </c>
      <c r="K16" s="0" t="n">
        <v>3917</v>
      </c>
      <c r="L16" s="0" t="n">
        <v>4297</v>
      </c>
      <c r="M16" s="0" t="n">
        <v>4332</v>
      </c>
      <c r="N16" s="0" t="n">
        <v>4315</v>
      </c>
      <c r="O16" s="0" t="n">
        <v>4272</v>
      </c>
      <c r="P16" s="0" t="n">
        <v>4034</v>
      </c>
    </row>
    <row r="17" customFormat="false" ht="14.25" hidden="false" customHeight="false" outlineLevel="0" collapsed="false">
      <c r="C17" s="0" t="s">
        <v>93</v>
      </c>
      <c r="E17" s="0" t="n">
        <v>678</v>
      </c>
      <c r="F17" s="0" t="n">
        <v>668</v>
      </c>
      <c r="G17" s="0" t="n">
        <v>663</v>
      </c>
      <c r="H17" s="0" t="n">
        <v>663</v>
      </c>
      <c r="I17" s="0" t="n">
        <v>638</v>
      </c>
      <c r="J17" s="0" t="n">
        <v>631</v>
      </c>
      <c r="K17" s="0" t="n">
        <v>618</v>
      </c>
      <c r="L17" s="0" t="n">
        <v>619</v>
      </c>
      <c r="M17" s="0" t="n">
        <v>615</v>
      </c>
      <c r="N17" s="0" t="n">
        <v>633</v>
      </c>
      <c r="O17" s="0" t="n">
        <v>643</v>
      </c>
      <c r="P17" s="0" t="n">
        <v>635</v>
      </c>
    </row>
    <row r="18" customFormat="false" ht="14.25" hidden="false" customHeight="false" outlineLevel="0" collapsed="false">
      <c r="C18" s="0" t="s">
        <v>94</v>
      </c>
      <c r="E18" s="0" t="n">
        <v>3644</v>
      </c>
      <c r="F18" s="0" t="n">
        <v>3297</v>
      </c>
      <c r="G18" s="0" t="n">
        <v>3210</v>
      </c>
      <c r="H18" s="0" t="n">
        <v>3046</v>
      </c>
      <c r="I18" s="0" t="n">
        <v>2639</v>
      </c>
      <c r="J18" s="0" t="n">
        <v>2589</v>
      </c>
      <c r="K18" s="0" t="n">
        <v>2524</v>
      </c>
      <c r="L18" s="0" t="n">
        <v>2565</v>
      </c>
      <c r="M18" s="0" t="n">
        <v>2254</v>
      </c>
      <c r="N18" s="0" t="n">
        <v>2360</v>
      </c>
      <c r="O18" s="0" t="n">
        <v>2095</v>
      </c>
      <c r="P18" s="0" t="n">
        <v>2245</v>
      </c>
    </row>
    <row r="19" customFormat="false" ht="14.25" hidden="false" customHeight="false" outlineLevel="0" collapsed="false">
      <c r="C19" s="0" t="s">
        <v>95</v>
      </c>
      <c r="E19" s="0" t="n">
        <v>56</v>
      </c>
      <c r="F19" s="0" t="n">
        <v>71</v>
      </c>
      <c r="G19" s="0" t="n">
        <v>83</v>
      </c>
      <c r="H19" s="0" t="n">
        <v>132</v>
      </c>
      <c r="I19" s="0" t="n">
        <v>166</v>
      </c>
      <c r="J19" s="0" t="n">
        <v>175</v>
      </c>
      <c r="K19" s="0" t="n">
        <v>183</v>
      </c>
      <c r="L19" s="0" t="n">
        <v>198</v>
      </c>
      <c r="M19" s="0" t="n">
        <v>204</v>
      </c>
      <c r="N19" s="0" t="n">
        <v>175</v>
      </c>
      <c r="O19" s="0" t="n">
        <v>175</v>
      </c>
      <c r="P19" s="0" t="n">
        <v>162</v>
      </c>
    </row>
    <row r="20" customFormat="false" ht="14.25" hidden="false" customHeight="false" outlineLevel="0" collapsed="false">
      <c r="C20" s="0" t="s">
        <v>96</v>
      </c>
      <c r="E20" s="0" t="n">
        <v>934</v>
      </c>
      <c r="F20" s="0" t="n">
        <v>948</v>
      </c>
      <c r="G20" s="0" t="n">
        <v>963</v>
      </c>
      <c r="H20" s="0" t="n">
        <v>1016</v>
      </c>
      <c r="I20" s="0" t="n">
        <v>1252</v>
      </c>
      <c r="J20" s="0" t="n">
        <v>1265</v>
      </c>
      <c r="K20" s="0" t="n">
        <v>1275</v>
      </c>
      <c r="L20" s="0" t="n">
        <v>1292</v>
      </c>
      <c r="M20" s="0" t="n">
        <v>1299</v>
      </c>
      <c r="N20" s="0" t="n">
        <v>1270</v>
      </c>
      <c r="O20" s="0" t="n">
        <v>1270</v>
      </c>
      <c r="P20" s="0" t="n">
        <v>1274</v>
      </c>
    </row>
    <row r="22" customFormat="false" ht="14.25" hidden="false" customHeight="false" outlineLevel="0" collapsed="false">
      <c r="C22" s="0" t="s">
        <v>56</v>
      </c>
    </row>
    <row r="23" customFormat="false" ht="14.25" hidden="false" customHeight="false" outlineLevel="0" collapsed="false">
      <c r="C23" s="15" t="s">
        <v>57</v>
      </c>
      <c r="F23" s="16" t="s">
        <v>58</v>
      </c>
      <c r="G23" s="16" t="s">
        <v>59</v>
      </c>
      <c r="H23" s="16" t="s">
        <v>60</v>
      </c>
      <c r="I23" s="16" t="s">
        <v>61</v>
      </c>
      <c r="J23" s="16" t="s">
        <v>62</v>
      </c>
      <c r="K23" s="16" t="s">
        <v>63</v>
      </c>
      <c r="L23" s="16" t="s">
        <v>64</v>
      </c>
      <c r="M23" s="16" t="s">
        <v>65</v>
      </c>
      <c r="N23" s="16" t="s">
        <v>66</v>
      </c>
      <c r="O23" s="16" t="s">
        <v>67</v>
      </c>
    </row>
    <row r="24" customFormat="false" ht="14.25" hidden="false" customHeight="false" outlineLevel="0" collapsed="false">
      <c r="C24" s="17" t="s">
        <v>68</v>
      </c>
      <c r="F24" s="18" t="n">
        <v>58055.045</v>
      </c>
      <c r="G24" s="18" t="n">
        <v>55417.025</v>
      </c>
      <c r="H24" s="18" t="n">
        <v>57491.51</v>
      </c>
      <c r="I24" s="18" t="n">
        <v>52899.925</v>
      </c>
      <c r="J24" s="18" t="n">
        <v>51689.205</v>
      </c>
      <c r="K24" s="19" t="n">
        <v>46171.113</v>
      </c>
      <c r="L24" s="19" t="n">
        <v>47765.056</v>
      </c>
      <c r="M24" s="19" t="n">
        <v>49976.188</v>
      </c>
      <c r="N24" s="19" t="n">
        <v>51420.946</v>
      </c>
      <c r="O24" s="19" t="n">
        <v>49604.871</v>
      </c>
    </row>
    <row r="25" customFormat="false" ht="14.25" hidden="false" customHeight="false" outlineLevel="0" collapsed="false">
      <c r="C25" s="17" t="s">
        <v>8</v>
      </c>
      <c r="F25" s="20" t="n">
        <v>38260.083</v>
      </c>
      <c r="G25" s="20" t="n">
        <v>36985.094</v>
      </c>
      <c r="H25" s="20" t="n">
        <v>38600.609</v>
      </c>
      <c r="I25" s="20" t="n">
        <v>34913.603</v>
      </c>
      <c r="J25" s="20" t="n">
        <v>34028.916</v>
      </c>
      <c r="K25" s="20" t="n">
        <v>29714.271</v>
      </c>
      <c r="L25" s="20" t="n">
        <v>30686.973</v>
      </c>
      <c r="M25" s="20" t="n">
        <v>32797.031</v>
      </c>
      <c r="N25" s="21" t="n">
        <v>33926.53</v>
      </c>
      <c r="O25" s="20" t="n">
        <v>32641.973</v>
      </c>
    </row>
    <row r="26" customFormat="false" ht="14.25" hidden="false" customHeight="false" outlineLevel="0" collapsed="false">
      <c r="C26" s="17" t="s">
        <v>69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customFormat="false" ht="14.25" hidden="false" customHeight="false" outlineLevel="0" collapsed="false">
      <c r="C27" s="17" t="s">
        <v>9</v>
      </c>
      <c r="F27" s="20" t="n">
        <v>10647.227</v>
      </c>
      <c r="G27" s="20" t="n">
        <v>9898.941</v>
      </c>
      <c r="H27" s="20" t="n">
        <v>10264.521</v>
      </c>
      <c r="I27" s="20" t="n">
        <v>9583.272</v>
      </c>
      <c r="J27" s="20" t="n">
        <v>9305.854</v>
      </c>
      <c r="K27" s="20" t="n">
        <v>8557.231</v>
      </c>
      <c r="L27" s="20" t="n">
        <v>9001.466</v>
      </c>
      <c r="M27" s="20" t="n">
        <v>9285.253</v>
      </c>
      <c r="N27" s="20" t="n">
        <v>9498.246</v>
      </c>
      <c r="O27" s="20" t="n">
        <v>9225.853</v>
      </c>
    </row>
    <row r="28" customFormat="false" ht="14.25" hidden="false" customHeight="false" outlineLevel="0" collapsed="false">
      <c r="C28" s="17" t="s">
        <v>70</v>
      </c>
      <c r="F28" s="18"/>
      <c r="G28" s="18"/>
      <c r="H28" s="18"/>
      <c r="I28" s="18"/>
      <c r="J28" s="18"/>
      <c r="K28" s="19"/>
      <c r="L28" s="22"/>
      <c r="M28" s="19"/>
      <c r="N28" s="22"/>
      <c r="O28" s="22"/>
    </row>
    <row r="29" customFormat="false" ht="14.25" hidden="false" customHeight="false" outlineLevel="0" collapsed="false">
      <c r="Q29" s="0" t="s">
        <v>71</v>
      </c>
    </row>
    <row r="30" customFormat="false" ht="14.25" hidden="false" customHeight="false" outlineLevel="0" collapsed="false">
      <c r="C30" s="0" t="s">
        <v>72</v>
      </c>
      <c r="F30" s="11" t="n">
        <f aca="false">F27/(F27+F25)</f>
        <v>0.217702159452237</v>
      </c>
      <c r="G30" s="11" t="n">
        <f aca="false">G27/(G27+G25)</f>
        <v>0.211136712102531</v>
      </c>
      <c r="H30" s="11" t="n">
        <f aca="false">H27/(H27+H25)</f>
        <v>0.210058194872294</v>
      </c>
      <c r="I30" s="11" t="n">
        <f aca="false">I27/(I27+I25)</f>
        <v>0.21536955123253</v>
      </c>
      <c r="J30" s="11" t="n">
        <f aca="false">J27/(J27+J25)</f>
        <v>0.214743357354845</v>
      </c>
      <c r="K30" s="11" t="n">
        <f aca="false">K27/(K27+K25)</f>
        <v>0.223592766231124</v>
      </c>
      <c r="L30" s="11" t="n">
        <f aca="false">L27/(L27+L25)</f>
        <v>0.226803225997374</v>
      </c>
      <c r="M30" s="11" t="n">
        <f aca="false">M27/(M27+M25)</f>
        <v>0.220645176958551</v>
      </c>
      <c r="N30" s="11" t="n">
        <f aca="false">N27/(N27+N25)</f>
        <v>0.218728727581692</v>
      </c>
      <c r="O30" s="11" t="n">
        <f aca="false">O27/(O27+O25)</f>
        <v>0.220356628978061</v>
      </c>
      <c r="Q30" s="11" t="n">
        <f aca="false">AVERAGE(F30:O30)</f>
        <v>0.217913650076124</v>
      </c>
    </row>
    <row r="34" customFormat="false" ht="14.25" hidden="false" customHeight="false" outlineLevel="0" collapsed="false">
      <c r="Q34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1" topLeftCell="AW20" activePane="bottomRight" state="frozen"/>
      <selection pane="topLeft" activeCell="A1" activeCellId="0" sqref="A1"/>
      <selection pane="topRight" activeCell="AW1" activeCellId="0" sqref="AW1"/>
      <selection pane="bottomLeft" activeCell="A20" activeCellId="0" sqref="A20"/>
      <selection pane="bottomRight" activeCell="AX26" activeCellId="0" sqref="AX26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19"/>
    <col collapsed="false" customWidth="true" hidden="false" outlineLevel="0" max="4" min="4" style="0" width="6.44"/>
    <col collapsed="false" customWidth="true" hidden="false" outlineLevel="0" max="48" min="5" style="0" width="9.11"/>
    <col collapsed="false" customWidth="true" hidden="false" outlineLevel="0" max="49" min="49" style="0" width="13.33"/>
    <col collapsed="false" customWidth="true" hidden="false" outlineLevel="0" max="54" min="54" style="0" width="10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1966</v>
      </c>
      <c r="F1" s="0" t="n">
        <v>1967</v>
      </c>
      <c r="G1" s="0" t="n">
        <v>1968</v>
      </c>
      <c r="H1" s="0" t="n">
        <v>1969</v>
      </c>
      <c r="I1" s="27" t="n">
        <v>1970</v>
      </c>
      <c r="J1" s="27" t="n">
        <v>1971</v>
      </c>
      <c r="K1" s="27" t="n">
        <v>1972</v>
      </c>
      <c r="L1" s="27" t="n">
        <v>1973</v>
      </c>
      <c r="M1" s="27" t="n">
        <v>1974</v>
      </c>
      <c r="N1" s="27" t="n">
        <v>1975</v>
      </c>
      <c r="O1" s="27" t="n">
        <v>1976</v>
      </c>
      <c r="P1" s="27" t="n">
        <v>1977</v>
      </c>
      <c r="Q1" s="27" t="n">
        <v>1978</v>
      </c>
      <c r="R1" s="27" t="n">
        <v>1979</v>
      </c>
      <c r="S1" s="27" t="n">
        <v>1980</v>
      </c>
      <c r="T1" s="27" t="n">
        <v>1981</v>
      </c>
      <c r="U1" s="27" t="n">
        <v>1982</v>
      </c>
      <c r="V1" s="27" t="n">
        <v>1983</v>
      </c>
      <c r="W1" s="27" t="n">
        <v>1984</v>
      </c>
      <c r="X1" s="27" t="n">
        <v>1985</v>
      </c>
      <c r="Y1" s="27" t="n">
        <v>1986</v>
      </c>
      <c r="Z1" s="27" t="n">
        <v>1987</v>
      </c>
      <c r="AA1" s="27" t="n">
        <v>1988</v>
      </c>
      <c r="AB1" s="27" t="n">
        <v>1989</v>
      </c>
      <c r="AC1" s="27" t="n">
        <v>1990</v>
      </c>
      <c r="AD1" s="27" t="n">
        <v>1991</v>
      </c>
      <c r="AE1" s="27" t="n">
        <v>1992</v>
      </c>
      <c r="AF1" s="27" t="n">
        <v>1993</v>
      </c>
      <c r="AG1" s="27" t="n">
        <v>1994</v>
      </c>
      <c r="AH1" s="27" t="n">
        <v>1995</v>
      </c>
      <c r="AI1" s="27" t="n">
        <v>1996</v>
      </c>
      <c r="AJ1" s="27" t="n">
        <v>1997</v>
      </c>
      <c r="AK1" s="27" t="n">
        <v>1998</v>
      </c>
      <c r="AL1" s="27" t="n">
        <v>1999</v>
      </c>
      <c r="AM1" s="27" t="n">
        <v>2000</v>
      </c>
      <c r="AN1" s="27" t="n">
        <v>2001</v>
      </c>
      <c r="AO1" s="27" t="n">
        <v>2002</v>
      </c>
      <c r="AP1" s="27" t="n">
        <v>2003</v>
      </c>
      <c r="AQ1" s="27" t="n">
        <v>2004</v>
      </c>
      <c r="AR1" s="27" t="n">
        <v>2005</v>
      </c>
      <c r="AS1" s="27" t="n">
        <v>2006</v>
      </c>
      <c r="AT1" s="27" t="n">
        <v>2007</v>
      </c>
      <c r="AU1" s="27" t="n">
        <v>2008</v>
      </c>
      <c r="AV1" s="3" t="n">
        <v>2009</v>
      </c>
      <c r="AW1" s="3" t="n">
        <v>2010</v>
      </c>
      <c r="AX1" s="3" t="n">
        <v>2011</v>
      </c>
      <c r="AY1" s="3" t="n">
        <v>2012</v>
      </c>
      <c r="AZ1" s="3" t="n">
        <v>2013</v>
      </c>
      <c r="BA1" s="3" t="n">
        <v>2014</v>
      </c>
      <c r="BB1" s="3" t="n">
        <v>2015</v>
      </c>
      <c r="BC1" s="3" t="n">
        <v>2016</v>
      </c>
      <c r="BD1" s="3" t="n">
        <v>2017</v>
      </c>
      <c r="BE1" s="3" t="n">
        <v>2018</v>
      </c>
      <c r="BF1" s="3" t="n">
        <v>2019</v>
      </c>
      <c r="BG1" s="3" t="n">
        <v>2020</v>
      </c>
      <c r="BH1" s="3" t="n">
        <v>2021</v>
      </c>
      <c r="BI1" s="3" t="n">
        <v>2022</v>
      </c>
      <c r="BJ1" s="3" t="n">
        <v>2025</v>
      </c>
      <c r="BK1" s="3" t="n">
        <v>2030</v>
      </c>
    </row>
    <row r="2" customFormat="false" ht="14.25" hidden="false" customHeight="false" outlineLevel="0" collapsed="false">
      <c r="A2" s="0" t="s">
        <v>16</v>
      </c>
      <c r="B2" s="0" t="s">
        <v>97</v>
      </c>
      <c r="C2" s="7" t="s">
        <v>41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3"/>
      <c r="AW2" s="28" t="n">
        <f aca="false">HLOOKUP(AW$1,  HDD!$B$4:$AP$33,   MATCH($A$2, HDD!$A$4:$A$33,0), FALSE())</f>
        <v>6205.66</v>
      </c>
      <c r="AX2" s="28" t="n">
        <f aca="false">HLOOKUP(AX$1,  HDD!$B$4:$AP$33,   MATCH($A$2, HDD!$A$4:$A$33,0), FALSE())</f>
        <v>5198.76</v>
      </c>
      <c r="AY2" s="28" t="n">
        <f aca="false">HLOOKUP(AY$1,  HDD!$B$4:$AP$33,   MATCH($A$2, HDD!$A$4:$A$33,0), FALSE())</f>
        <v>5783.7</v>
      </c>
      <c r="AZ2" s="28" t="n">
        <f aca="false">HLOOKUP(AZ$1,  HDD!$B$4:$AP$33,   MATCH($A$2, HDD!$A$4:$A$33,0), FALSE())</f>
        <v>5492.84</v>
      </c>
      <c r="BA2" s="28" t="n">
        <f aca="false">HLOOKUP(BA$1,  HDD!$B$4:$AP$33,   MATCH($A$2, HDD!$A$4:$A$33,0), FALSE())</f>
        <v>5136.42</v>
      </c>
      <c r="BB2" s="28" t="n">
        <f aca="false">HLOOKUP(BB$1,  HDD!$B$4:$AP$33,   MATCH($A$2, HDD!$A$4:$A$33,0), FALSE())</f>
        <v>5264.25</v>
      </c>
      <c r="BC2" s="28" t="n">
        <f aca="false">HLOOKUP(BC$1,  HDD!$B$4:$AP$33,   MATCH($A$2, HDD!$A$4:$A$33,0), FALSE())</f>
        <v>5371.01</v>
      </c>
      <c r="BD2" s="28" t="n">
        <f aca="false">HLOOKUP(BD$1,  HDD!$B$4:$AP$33,   MATCH($A$2, HDD!$A$4:$A$33,0), FALSE())</f>
        <v>5513.51</v>
      </c>
      <c r="BE2" s="28" t="n">
        <f aca="false">HLOOKUP(BE$1,  HDD!$B$4:$AP$33,   MATCH($A$2, HDD!$A$4:$A$33,0), FALSE())</f>
        <v>5420.27</v>
      </c>
      <c r="BF2" s="28" t="n">
        <f aca="false">HLOOKUP(BF$1,  HDD!$B$4:$AP$33,   MATCH($A$2, HDD!$A$4:$A$33,0), FALSE())</f>
        <v>5509.44</v>
      </c>
      <c r="BG2" s="28" t="n">
        <f aca="false">HLOOKUP(BG$1,  HDD!$B$4:$AP$33,   MATCH($A$2, HDD!$A$4:$A$33,0), FALSE())</f>
        <v>5098.68</v>
      </c>
      <c r="BH2" s="12"/>
      <c r="BI2" s="12"/>
      <c r="BJ2" s="28" t="n">
        <f aca="false">HLOOKUP(BJ$1,  HDD!$B$4:$AP$33,   MATCH($A$2, HDD!$A$4:$A$33,0), FALSE())</f>
        <v>5335.22313445378</v>
      </c>
      <c r="BK2" s="28" t="n">
        <f aca="false">HLOOKUP(BK$1,  HDD!$B$4:$AP$33,   MATCH($A$2, HDD!$A$4:$A$33,0), FALSE())</f>
        <v>5289.54163585434</v>
      </c>
    </row>
    <row r="3" customFormat="false" ht="14.25" hidden="false" customHeight="false" outlineLevel="0" collapsed="false">
      <c r="A3" s="0" t="s">
        <v>16</v>
      </c>
      <c r="B3" s="0" t="s">
        <v>97</v>
      </c>
      <c r="C3" s="7" t="s">
        <v>42</v>
      </c>
      <c r="D3" s="7" t="s">
        <v>43</v>
      </c>
      <c r="E3" s="7"/>
      <c r="F3" s="7"/>
      <c r="G3" s="7"/>
      <c r="H3" s="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9"/>
      <c r="AV3" s="30"/>
      <c r="AW3" s="31" t="n">
        <f aca="false">HLOOKUP(AW$1, Pop!$B$8:$M$62, MATCH($A$3, Pop!$A$8:$A$62,0), FALSE())/1000000</f>
        <v>4.858199</v>
      </c>
      <c r="AX3" s="31" t="n">
        <f aca="false">HLOOKUP(AX$1, Pop!$B$8:$P$62, MATCH($A$3, Pop!$A$8:$A$62,0), FALSE())/1000000</f>
        <v>4.920305</v>
      </c>
      <c r="AY3" s="31" t="n">
        <f aca="false">HLOOKUP(AY$1, Pop!$B$8:$P$62, MATCH($A$3, Pop!$A$8:$A$62,0), FALSE())/1000000</f>
        <v>4.98587</v>
      </c>
      <c r="AZ3" s="31" t="n">
        <f aca="false">HLOOKUP(AZ$1, Pop!$B$8:$P$62, MATCH($A$3, Pop!$A$8:$A$62,0), FALSE())/1000000</f>
        <v>5.051275</v>
      </c>
      <c r="BA3" s="31" t="n">
        <f aca="false">HLOOKUP(BA$1, Pop!$B$8:$P$62, MATCH($A$3, Pop!$A$8:$A$62,0), FALSE())/1000000</f>
        <v>5.10797</v>
      </c>
      <c r="BB3" s="31" t="n">
        <f aca="false">HLOOKUP(BB$1, Pop!$B$8:$P$62, MATCH($A$3, Pop!$A$8:$A$62,0), FALSE())/1000000</f>
        <v>5.166493</v>
      </c>
      <c r="BC3" s="31" t="n">
        <f aca="false">HLOOKUP(BC$1, Pop!$B$8:$P$62, MATCH($A$3, Pop!$A$8:$A$62,0), FALSE())/1000000</f>
        <v>5.210721</v>
      </c>
      <c r="BD3" s="31" t="n">
        <f aca="false">HLOOKUP(BD$1, Pop!$B$8:$P$62, MATCH($A$3, Pop!$A$8:$A$62,0), FALSE())/1000000</f>
        <v>5.258317</v>
      </c>
      <c r="BE3" s="31" t="n">
        <f aca="false">HLOOKUP(BE$1, Pop!$B$8:$P$62, MATCH($A$3, Pop!$A$8:$A$62,0), FALSE())/1000000</f>
        <v>5.295619</v>
      </c>
      <c r="BF3" s="31" t="n">
        <f aca="false">HLOOKUP(BF$1, Pop!$B$8:$P$62, MATCH($A$3, Pop!$A$8:$A$62,0), FALSE())/1000000</f>
        <v>5.328212</v>
      </c>
      <c r="BG3" s="31" t="n">
        <f aca="false">HLOOKUP(BG$1, Pop!$B$8:$P$62, MATCH($A$3, Pop!$A$8:$A$62,0), FALSE())/1000000</f>
        <v>5.36758</v>
      </c>
      <c r="BH3" s="31" t="n">
        <f aca="false">HLOOKUP(BH$1, Pop!$B$8:$M$62, MATCH($A$3, Pop!$A$8:$A$62,0), FALSE())/1000000</f>
        <v>5.391369</v>
      </c>
      <c r="BI3" s="32"/>
      <c r="BJ3" s="31" t="n">
        <f aca="false">HLOOKUP(BJ$1, Pop!$B$8:$P$62, MATCH($A$3, Pop!$A$8:$A$62,0), FALSE())/1000000</f>
        <v>5.497555</v>
      </c>
      <c r="BK3" s="31" t="n">
        <f aca="false">HLOOKUP(BK$1, Pop!$B$8:$P$62, MATCH($A$3, Pop!$A$8:$A$62,0), FALSE())/1000000</f>
        <v>5.625562</v>
      </c>
    </row>
    <row r="4" customFormat="false" ht="14.25" hidden="false" customHeight="false" outlineLevel="0" collapsed="false">
      <c r="A4" s="0" t="s">
        <v>16</v>
      </c>
      <c r="B4" s="0" t="s">
        <v>97</v>
      </c>
      <c r="C4" s="7" t="s">
        <v>44</v>
      </c>
      <c r="D4" s="7" t="s">
        <v>7</v>
      </c>
      <c r="E4" s="33"/>
      <c r="F4" s="33"/>
      <c r="G4" s="7"/>
      <c r="H4" s="7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0" t="n">
        <f aca="false">$BC91</f>
        <v>4300</v>
      </c>
      <c r="AX4" s="0" t="n">
        <f aca="false">$BC92</f>
        <v>3730</v>
      </c>
      <c r="AY4" s="0" t="n">
        <f aca="false">$BC93</f>
        <v>4223</v>
      </c>
      <c r="AZ4" s="0" t="n">
        <f aca="false">$BC94</f>
        <v>4700</v>
      </c>
      <c r="BA4" s="0" t="n">
        <f aca="false">$BC95</f>
        <v>4461</v>
      </c>
      <c r="BB4" s="0" t="n">
        <f aca="false">$BC96</f>
        <v>4831</v>
      </c>
      <c r="BC4" s="0" t="n">
        <f aca="false">$BC97</f>
        <v>5246</v>
      </c>
      <c r="BD4" s="0" t="n">
        <f aca="false">$BC98</f>
        <v>5478</v>
      </c>
      <c r="BE4" s="0" t="n">
        <f aca="false">$BC99</f>
        <v>5747</v>
      </c>
      <c r="BF4" s="0" t="n">
        <f aca="false">$BC100</f>
        <v>5870</v>
      </c>
      <c r="BH4" s="35"/>
      <c r="BI4" s="35"/>
      <c r="BJ4" s="35"/>
      <c r="BK4" s="35"/>
      <c r="BM4" s="0" t="s">
        <v>46</v>
      </c>
      <c r="BN4" s="0" t="s">
        <v>47</v>
      </c>
      <c r="BO4" s="0" t="s">
        <v>48</v>
      </c>
    </row>
    <row r="5" customFormat="false" ht="14.25" hidden="false" customHeight="false" outlineLevel="0" collapsed="false">
      <c r="A5" s="0" t="s">
        <v>16</v>
      </c>
      <c r="B5" s="0" t="s">
        <v>97</v>
      </c>
      <c r="C5" s="7" t="s">
        <v>9</v>
      </c>
      <c r="D5" s="7"/>
      <c r="E5" s="33"/>
      <c r="F5" s="33"/>
      <c r="G5" s="7"/>
      <c r="H5" s="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3"/>
      <c r="AW5" s="36" t="n">
        <f aca="false">BB33/$BK$33*$BF$5</f>
        <v>866.811803257397</v>
      </c>
      <c r="AX5" s="36" t="n">
        <f aca="false">BC33/$BK$33*$BF$5</f>
        <v>869.38766539825</v>
      </c>
      <c r="AY5" s="36" t="n">
        <f aca="false">BD33/$BK$33*$BF$5</f>
        <v>884.637681081709</v>
      </c>
      <c r="AZ5" s="36" t="n">
        <f aca="false">BE33/$BK$33*$BF$5</f>
        <v>899.598957056163</v>
      </c>
      <c r="BA5" s="36" t="n">
        <f aca="false">BF33/$BK$33*$BF$5</f>
        <v>908.025597511049</v>
      </c>
      <c r="BB5" s="36" t="n">
        <f aca="false">BG33/$BK$33*$BF$5</f>
        <v>919.856327166826</v>
      </c>
      <c r="BC5" s="36" t="n">
        <f aca="false">BH33/$BK$33*$BF$5</f>
        <v>913.276101166889</v>
      </c>
      <c r="BD5" s="36" t="n">
        <f aca="false">BI33/$BK$33*$BF$5</f>
        <v>927.469937388464</v>
      </c>
      <c r="BE5" s="36" t="n">
        <f aca="false">BJ33/$BK$33*$BF$5</f>
        <v>940.394838573099</v>
      </c>
      <c r="BF5" s="36" t="n">
        <f aca="false">$BM$39*BF4</f>
        <v>945.353297210108</v>
      </c>
      <c r="BG5" s="36"/>
      <c r="BH5" s="35"/>
      <c r="BI5" s="35"/>
      <c r="BJ5" s="36" t="n">
        <f aca="false">$BN$10*BJ$8</f>
        <v>1361.36226113426</v>
      </c>
      <c r="BK5" s="36"/>
    </row>
    <row r="6" customFormat="false" ht="14.25" hidden="false" customHeight="false" outlineLevel="0" collapsed="false">
      <c r="A6" s="0" t="s">
        <v>16</v>
      </c>
      <c r="B6" s="0" t="s">
        <v>97</v>
      </c>
      <c r="C6" s="7" t="s">
        <v>8</v>
      </c>
      <c r="D6" s="7"/>
      <c r="E6" s="33"/>
      <c r="F6" s="33"/>
      <c r="G6" s="7"/>
      <c r="H6" s="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3"/>
      <c r="AW6" s="36" t="n">
        <f aca="false">AW4-AW5</f>
        <v>3433.1881967426</v>
      </c>
      <c r="AX6" s="36" t="n">
        <f aca="false">AX4-AX5</f>
        <v>2860.61233460175</v>
      </c>
      <c r="AY6" s="36" t="n">
        <f aca="false">AY4-AY5</f>
        <v>3338.36231891829</v>
      </c>
      <c r="AZ6" s="36" t="n">
        <f aca="false">AZ4-AZ5</f>
        <v>3800.40104294384</v>
      </c>
      <c r="BA6" s="36" t="n">
        <f aca="false">BA4-BA5</f>
        <v>3552.97440248895</v>
      </c>
      <c r="BB6" s="36" t="n">
        <f aca="false">BB4-BB5</f>
        <v>3911.14367283317</v>
      </c>
      <c r="BC6" s="36" t="n">
        <f aca="false">BC4-BC5</f>
        <v>4332.72389883311</v>
      </c>
      <c r="BD6" s="36" t="n">
        <f aca="false">BD4-BD5</f>
        <v>4550.53006261154</v>
      </c>
      <c r="BE6" s="36" t="n">
        <f aca="false">BE4-BE5</f>
        <v>4806.6051614269</v>
      </c>
      <c r="BF6" s="36" t="n">
        <f aca="false">BF4-BF5</f>
        <v>4924.64670278989</v>
      </c>
      <c r="BG6" s="36"/>
      <c r="BH6" s="35"/>
      <c r="BI6" s="35"/>
      <c r="BJ6" s="35"/>
      <c r="BK6" s="35"/>
      <c r="BM6" s="37" t="n">
        <f aca="false" t="array" ref="BM6:BO6">LINEST(AW6:BF6,AW2:BF3)</f>
        <v>4574.77618338832</v>
      </c>
      <c r="BN6" s="37" t="n">
        <v>0.815615650699885</v>
      </c>
      <c r="BO6" s="37" t="n">
        <v>-23941.3417254057</v>
      </c>
    </row>
    <row r="7" customFormat="false" ht="14.25" hidden="false" customHeight="false" outlineLevel="0" collapsed="false">
      <c r="A7" s="0" t="s">
        <v>16</v>
      </c>
      <c r="B7" s="0" t="s">
        <v>97</v>
      </c>
      <c r="C7" s="7" t="s">
        <v>98</v>
      </c>
      <c r="D7" s="7"/>
      <c r="E7" s="33"/>
      <c r="F7" s="33"/>
      <c r="G7" s="7"/>
      <c r="H7" s="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3"/>
      <c r="AW7" s="12" t="n">
        <f aca="false">$BN$6*AW2+$BM$6*AW3+$BO$6</f>
        <v>3345.26477287753</v>
      </c>
      <c r="AX7" s="12" t="n">
        <f aca="false">$BN$6*AX2+$BM$6*AX3+$BO$6</f>
        <v>2808.14242383333</v>
      </c>
      <c r="AY7" s="12" t="n">
        <f aca="false">$BN$6*AY2+$BM$6*AY3+$BO$6</f>
        <v>3585.17384301758</v>
      </c>
      <c r="AZ7" s="12" t="n">
        <f aca="false">$BN$6*AZ2+$BM$6*AZ3+$BO$6</f>
        <v>3647.15711112953</v>
      </c>
      <c r="BA7" s="12" t="n">
        <f aca="false">$BN$6*BA2+$BM$6*BA3+$BO$6</f>
        <v>3615.82231662428</v>
      </c>
      <c r="BB7" s="12" t="n">
        <f aca="false">$BN$6*BB2+$BM$6*BB3+$BO$6</f>
        <v>3987.81209183368</v>
      </c>
      <c r="BC7" s="12" t="n">
        <f aca="false">$BN$6*BC2+$BM$6*BC3+$BO$6</f>
        <v>4277.2204197413</v>
      </c>
      <c r="BD7" s="12" t="n">
        <f aca="false">$BN$6*BD2+$BM$6*BD3+$BO$6</f>
        <v>4611.18669719058</v>
      </c>
      <c r="BE7" s="12" t="n">
        <f aca="false">$BN$6*BE2+$BM$6*BE3+$BO$6</f>
        <v>4705.78699511207</v>
      </c>
      <c r="BF7" s="12" t="n">
        <f aca="false">$BN$6*BF2+$BM$6*BF3+$BO$6</f>
        <v>4927.62112283015</v>
      </c>
      <c r="BG7" s="12"/>
      <c r="BH7" s="35"/>
      <c r="BI7" s="35"/>
      <c r="BJ7" s="12" t="n">
        <f aca="false">BN6*BJ2+BM6*BJ3+BO6</f>
        <v>5560.23344389831</v>
      </c>
      <c r="BK7" s="12" t="n">
        <f aca="false">BN6*BK2+BM6*BK3+BO6</f>
        <v>6108.57827360018</v>
      </c>
    </row>
    <row r="8" customFormat="false" ht="14.25" hidden="false" customHeight="false" outlineLevel="0" collapsed="false">
      <c r="A8" s="0" t="s">
        <v>16</v>
      </c>
      <c r="B8" s="0" t="s">
        <v>97</v>
      </c>
      <c r="C8" s="7" t="s">
        <v>51</v>
      </c>
      <c r="D8" s="7"/>
      <c r="E8" s="33"/>
      <c r="F8" s="33"/>
      <c r="G8" s="7"/>
      <c r="H8" s="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3"/>
      <c r="AW8" s="36" t="n">
        <f aca="false">AW5+AW7</f>
        <v>4212.07657613493</v>
      </c>
      <c r="AX8" s="36" t="n">
        <f aca="false">AX5+AX7</f>
        <v>3677.53008923159</v>
      </c>
      <c r="AY8" s="36" t="n">
        <f aca="false">AY5+AY7</f>
        <v>4469.81152409929</v>
      </c>
      <c r="AZ8" s="36" t="n">
        <f aca="false">AZ5+AZ7</f>
        <v>4546.75606818569</v>
      </c>
      <c r="BA8" s="36" t="n">
        <f aca="false">BA5+BA7</f>
        <v>4523.84791413533</v>
      </c>
      <c r="BB8" s="36" t="n">
        <f aca="false">BB5+BB7</f>
        <v>4907.6684190005</v>
      </c>
      <c r="BC8" s="36" t="n">
        <f aca="false">BC5+BC7</f>
        <v>5190.49652090819</v>
      </c>
      <c r="BD8" s="36" t="n">
        <f aca="false">BD5+BD7</f>
        <v>5538.65663457904</v>
      </c>
      <c r="BE8" s="36" t="n">
        <f aca="false">BE5+BE7</f>
        <v>5646.18183368517</v>
      </c>
      <c r="BF8" s="36" t="n">
        <f aca="false">BF5+BF7</f>
        <v>5872.97442004026</v>
      </c>
      <c r="BG8" s="36"/>
      <c r="BH8" s="36"/>
      <c r="BI8" s="36"/>
      <c r="BJ8" s="36" t="n">
        <f aca="false">TREND($AW$8:$BF$8,$AW$1:$BF$1,BJ$1)</f>
        <v>7174.19428683893</v>
      </c>
      <c r="BK8" s="36" t="n">
        <f aca="false">TREND($AW$8:$BF$8,$AW$1:$BF$1,BK$1)</f>
        <v>8276.85823295271</v>
      </c>
    </row>
    <row r="9" customFormat="false" ht="14.25" hidden="false" customHeight="false" outlineLevel="0" collapsed="false">
      <c r="A9" s="0" t="s">
        <v>16</v>
      </c>
      <c r="B9" s="0" t="s">
        <v>97</v>
      </c>
      <c r="C9" s="7" t="s">
        <v>52</v>
      </c>
      <c r="D9" s="7"/>
      <c r="E9" s="33"/>
      <c r="F9" s="33"/>
      <c r="G9" s="7"/>
      <c r="H9" s="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3"/>
      <c r="AW9" s="38" t="n">
        <f aca="false">AW8/AW4</f>
        <v>0.979552692124402</v>
      </c>
      <c r="AX9" s="38" t="n">
        <f aca="false">AX8/AX4</f>
        <v>0.985932999793991</v>
      </c>
      <c r="AY9" s="38" t="n">
        <f aca="false">AY8/AY4</f>
        <v>1.05844459486131</v>
      </c>
      <c r="AZ9" s="38" t="n">
        <f aca="false">AZ8/AZ4</f>
        <v>0.967394908124616</v>
      </c>
      <c r="BA9" s="38" t="n">
        <f aca="false">BA8/BA4</f>
        <v>1.01408830175641</v>
      </c>
      <c r="BB9" s="38" t="n">
        <f aca="false">BB8/BB4</f>
        <v>1.01587009294152</v>
      </c>
      <c r="BC9" s="38" t="n">
        <f aca="false">BC8/BC4</f>
        <v>0.989419847675979</v>
      </c>
      <c r="BD9" s="38" t="n">
        <f aca="false">BD8/BD4</f>
        <v>1.01107277009475</v>
      </c>
      <c r="BE9" s="38" t="n">
        <f aca="false">BE8/BE4</f>
        <v>0.982457253120789</v>
      </c>
      <c r="BF9" s="38" t="n">
        <f aca="false">BF8/BF4</f>
        <v>1.00050671550941</v>
      </c>
      <c r="BG9" s="38"/>
      <c r="BH9" s="35"/>
      <c r="BI9" s="35"/>
      <c r="BJ9" s="38"/>
      <c r="BK9" s="12"/>
    </row>
    <row r="10" customFormat="false" ht="14.25" hidden="false" customHeight="false" outlineLevel="0" collapsed="false">
      <c r="A10" s="0" t="s">
        <v>16</v>
      </c>
      <c r="B10" s="0" t="s">
        <v>97</v>
      </c>
      <c r="C10" s="7" t="s">
        <v>99</v>
      </c>
      <c r="D10" s="7"/>
      <c r="E10" s="33"/>
      <c r="F10" s="33"/>
      <c r="G10" s="7"/>
      <c r="H10" s="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3"/>
      <c r="AW10" s="39" t="n">
        <f aca="false">AW5/AW4</f>
        <v>0.201584140292418</v>
      </c>
      <c r="AX10" s="39" t="n">
        <f aca="false">AX5/AX4</f>
        <v>0.233079803055831</v>
      </c>
      <c r="AY10" s="39" t="n">
        <f aca="false">AY5/AY4</f>
        <v>0.209480862202631</v>
      </c>
      <c r="AZ10" s="39" t="n">
        <f aca="false">AZ5/AZ4</f>
        <v>0.191404033416205</v>
      </c>
      <c r="BA10" s="39" t="n">
        <f aca="false">BA5/BA4</f>
        <v>0.203547544835474</v>
      </c>
      <c r="BB10" s="39" t="n">
        <f aca="false">BB5/BB4</f>
        <v>0.190407022804145</v>
      </c>
      <c r="BC10" s="39" t="n">
        <f aca="false">BC5/BC4</f>
        <v>0.174089992597577</v>
      </c>
      <c r="BD10" s="39" t="n">
        <f aca="false">BD5/BD4</f>
        <v>0.169308130227905</v>
      </c>
      <c r="BE10" s="39" t="n">
        <f aca="false">BE5/BE4</f>
        <v>0.163632301822359</v>
      </c>
      <c r="BF10" s="39" t="n">
        <f aca="false">BF5/BF4</f>
        <v>0.161048261875657</v>
      </c>
      <c r="BG10" s="39"/>
      <c r="BH10" s="35"/>
      <c r="BI10" s="35"/>
      <c r="BJ10" s="12"/>
      <c r="BK10" s="12"/>
      <c r="BM10" s="0" t="s">
        <v>53</v>
      </c>
      <c r="BN10" s="11" t="n">
        <f aca="false">AVERAGE(AW10:BF10)</f>
        <v>0.18975820931302</v>
      </c>
    </row>
    <row r="11" customFormat="false" ht="14.25" hidden="false" customHeight="false" outlineLevel="0" collapsed="false">
      <c r="C11" s="7"/>
      <c r="D11" s="7"/>
      <c r="E11" s="33"/>
      <c r="F11" s="33"/>
      <c r="G11" s="7"/>
      <c r="H11" s="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3"/>
      <c r="AW11" s="36"/>
      <c r="AX11" s="36"/>
      <c r="AY11" s="39"/>
      <c r="AZ11" s="39"/>
      <c r="BA11" s="39"/>
      <c r="BB11" s="39"/>
      <c r="BC11" s="39"/>
      <c r="BD11" s="39"/>
      <c r="BE11" s="39"/>
      <c r="BF11" s="39"/>
      <c r="BG11" s="39"/>
      <c r="BH11" s="35"/>
      <c r="BI11" s="35"/>
      <c r="BJ11" s="12"/>
      <c r="BK11" s="12"/>
      <c r="BN11" s="11"/>
    </row>
    <row r="12" customFormat="false" ht="14.25" hidden="false" customHeight="false" outlineLevel="0" collapsed="false">
      <c r="A12" s="0" t="s">
        <v>16</v>
      </c>
      <c r="B12" s="0" t="s">
        <v>17</v>
      </c>
      <c r="C12" s="7" t="s">
        <v>42</v>
      </c>
      <c r="D12" s="7" t="s">
        <v>43</v>
      </c>
      <c r="E12" s="7"/>
      <c r="F12" s="7"/>
      <c r="G12" s="7"/>
      <c r="H12" s="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9"/>
      <c r="AV12" s="40"/>
      <c r="AW12" s="41" t="n">
        <f aca="false">AW57</f>
        <v>3.719214</v>
      </c>
      <c r="AX12" s="41" t="n">
        <f aca="false">AX57</f>
        <v>3.771944</v>
      </c>
      <c r="AY12" s="41" t="n">
        <f aca="false">AY57</f>
        <v>3.827145</v>
      </c>
      <c r="AZ12" s="41" t="n">
        <f aca="false">AZ57</f>
        <v>3.88011</v>
      </c>
      <c r="BA12" s="41" t="n">
        <f aca="false">BA57</f>
        <v>3.928053</v>
      </c>
      <c r="BB12" s="41" t="n">
        <f aca="false">BB57</f>
        <v>3.975558</v>
      </c>
      <c r="BC12" s="41" t="n">
        <f aca="false">BC57</f>
        <v>4.016932</v>
      </c>
      <c r="BD12" s="41" t="n">
        <f aca="false">BD57</f>
        <v>4.0528</v>
      </c>
      <c r="BE12" s="41" t="n">
        <f aca="false">BE57</f>
        <v>4.084018</v>
      </c>
      <c r="BF12" s="41" t="n">
        <f aca="false">BF57</f>
        <v>4.11231</v>
      </c>
      <c r="BG12" s="41"/>
      <c r="BH12" s="32"/>
      <c r="BI12" s="32"/>
      <c r="BJ12" s="41" t="n">
        <f aca="false">BJ57</f>
        <v>4.267043</v>
      </c>
      <c r="BK12" s="41" t="n">
        <f aca="false">BK57</f>
        <v>4.377598</v>
      </c>
    </row>
    <row r="13" customFormat="false" ht="14.25" hidden="false" customHeight="false" outlineLevel="0" collapsed="false">
      <c r="A13" s="0" t="s">
        <v>16</v>
      </c>
      <c r="B13" s="0" t="s">
        <v>17</v>
      </c>
      <c r="C13" s="7" t="s">
        <v>6</v>
      </c>
      <c r="D13" s="7" t="s">
        <v>7</v>
      </c>
      <c r="E13" s="7"/>
      <c r="F13" s="7"/>
      <c r="G13" s="7"/>
      <c r="H13" s="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3"/>
      <c r="AW13" s="36" t="n">
        <f aca="false">AW$12/AW$3*AW$9*$BJ$8</f>
        <v>5379.93221814172</v>
      </c>
      <c r="AX13" s="36" t="n">
        <f aca="false">AX$12/AX$3*AX$9*$BJ$8</f>
        <v>5422.42743041563</v>
      </c>
      <c r="AY13" s="36" t="n">
        <f aca="false">AY$12/AY$3*AY$9*$BJ$8</f>
        <v>5828.74732746435</v>
      </c>
      <c r="AZ13" s="36" t="n">
        <f aca="false">AZ$12/AZ$3*AZ$9*$BJ$8</f>
        <v>5331.13838384826</v>
      </c>
      <c r="BA13" s="36" t="n">
        <f aca="false">BA$12/BA$3*BA$9*$BJ$8</f>
        <v>5594.71422195317</v>
      </c>
      <c r="BB13" s="36" t="n">
        <f aca="false">BB$12/BB$3*BB$9*$BJ$8</f>
        <v>5608.07169659522</v>
      </c>
      <c r="BC13" s="36" t="n">
        <f aca="false">BC$12/BC$3*BC$9*$BJ$8</f>
        <v>5472.05446691687</v>
      </c>
      <c r="BD13" s="36" t="n">
        <f aca="false">BD$12/BD$3*BD$9*$BJ$8</f>
        <v>5590.67126585987</v>
      </c>
      <c r="BE13" s="36" t="n">
        <f aca="false">BE$12/BE$3*BE$9*$BJ$8</f>
        <v>5435.7279505112</v>
      </c>
      <c r="BF13" s="36" t="n">
        <f aca="false">BF$12/BF$3*BF$9*$BJ$8</f>
        <v>5539.84343857831</v>
      </c>
      <c r="BG13" s="36"/>
      <c r="BH13" s="12"/>
      <c r="BI13" s="12"/>
      <c r="BJ13" s="12" t="n">
        <f aca="false">BJ12/BJ$3*BJ$8</f>
        <v>5568.40186451905</v>
      </c>
      <c r="BK13" s="12" t="n">
        <f aca="false">BK12/BK$3*BK$8</f>
        <v>6440.73570726931</v>
      </c>
    </row>
    <row r="14" customFormat="false" ht="14.25" hidden="false" customHeight="false" outlineLevel="0" collapsed="false">
      <c r="A14" s="0" t="s">
        <v>16</v>
      </c>
      <c r="B14" s="0" t="s">
        <v>17</v>
      </c>
      <c r="C14" s="7" t="s">
        <v>8</v>
      </c>
      <c r="D14" s="7" t="s">
        <v>7</v>
      </c>
      <c r="E14" s="7"/>
      <c r="F14" s="7"/>
      <c r="G14" s="7"/>
      <c r="H14" s="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3"/>
      <c r="AW14" s="36" t="n">
        <f aca="false">AW$9*$BJ$13-AW$15</f>
        <v>4397.89307067376</v>
      </c>
      <c r="AX14" s="36" t="n">
        <f aca="false">AX$9*$BJ$13-AX$15</f>
        <v>4433.4211877973</v>
      </c>
      <c r="AY14" s="36" t="n">
        <f aca="false">AY$9*$BJ$13-AY$15</f>
        <v>4837.19488896939</v>
      </c>
      <c r="AZ14" s="36" t="n">
        <f aca="false">AZ$9*$BJ$13-AZ$15</f>
        <v>4330.19364358093</v>
      </c>
      <c r="BA14" s="36" t="n">
        <f aca="false">BA$9*$BJ$13-BA$15</f>
        <v>4590.20122374091</v>
      </c>
      <c r="BB14" s="36" t="n">
        <f aca="false">BB$9*$BJ$13-BB$15</f>
        <v>4600.12295309831</v>
      </c>
      <c r="BC14" s="36" t="n">
        <f aca="false">BC$9*$BJ$13-BC$15</f>
        <v>4452.83735804466</v>
      </c>
      <c r="BD14" s="36" t="n">
        <f aca="false">BD$9*$BJ$13-BD$15</f>
        <v>4573.40953161363</v>
      </c>
      <c r="BE14" s="36" t="n">
        <f aca="false">BE$9*$BJ$13-BE$15</f>
        <v>4414.06683354165</v>
      </c>
      <c r="BF14" s="36" t="n">
        <f aca="false">BF$9*$BJ$13-BF$15</f>
        <v>4514.57349356004</v>
      </c>
      <c r="BG14" s="36"/>
      <c r="BH14" s="12"/>
      <c r="BI14" s="12"/>
      <c r="BJ14" s="12" t="n">
        <f aca="false">BJ13-BJ15</f>
        <v>4511.75189797264</v>
      </c>
      <c r="BK14" s="12" t="n">
        <f aca="false">BK13-BK15</f>
        <v>5384.08574072289</v>
      </c>
    </row>
    <row r="15" customFormat="false" ht="14.25" hidden="false" customHeight="false" outlineLevel="0" collapsed="false">
      <c r="A15" s="0" t="s">
        <v>16</v>
      </c>
      <c r="B15" s="0" t="s">
        <v>17</v>
      </c>
      <c r="C15" s="7" t="s">
        <v>9</v>
      </c>
      <c r="D15" s="7" t="s">
        <v>100</v>
      </c>
      <c r="E15" s="7"/>
      <c r="F15" s="7"/>
      <c r="G15" s="7"/>
      <c r="H15" s="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3"/>
      <c r="AW15" s="36" t="n">
        <f aca="false">$BJ$15</f>
        <v>1056.64996654642</v>
      </c>
      <c r="AX15" s="36" t="n">
        <f aca="false">$BJ$15</f>
        <v>1056.64996654642</v>
      </c>
      <c r="AY15" s="36" t="n">
        <f aca="false">$BJ$15</f>
        <v>1056.64996654642</v>
      </c>
      <c r="AZ15" s="36" t="n">
        <f aca="false">$BJ$15</f>
        <v>1056.64996654642</v>
      </c>
      <c r="BA15" s="36" t="n">
        <f aca="false">$BJ$15</f>
        <v>1056.64996654642</v>
      </c>
      <c r="BB15" s="36" t="n">
        <f aca="false">$BJ$15</f>
        <v>1056.64996654642</v>
      </c>
      <c r="BC15" s="36" t="n">
        <f aca="false">$BJ$15</f>
        <v>1056.64996654642</v>
      </c>
      <c r="BD15" s="36" t="n">
        <f aca="false">$BJ$15</f>
        <v>1056.64996654642</v>
      </c>
      <c r="BE15" s="36" t="n">
        <f aca="false">$BJ$15</f>
        <v>1056.64996654642</v>
      </c>
      <c r="BF15" s="36" t="n">
        <f aca="false">$BJ$15</f>
        <v>1056.64996654642</v>
      </c>
      <c r="BG15" s="36"/>
      <c r="BH15" s="12"/>
      <c r="BI15" s="12"/>
      <c r="BJ15" s="12" t="n">
        <f aca="false">BJ12/BJ3*BJ5</f>
        <v>1056.64996654642</v>
      </c>
      <c r="BK15" s="36" t="n">
        <f aca="false">$BJ$15</f>
        <v>1056.64996654642</v>
      </c>
    </row>
    <row r="16" customFormat="false" ht="14.25" hidden="false" customHeight="false" outlineLevel="0" collapsed="false">
      <c r="A16" s="0" t="s">
        <v>16</v>
      </c>
      <c r="B16" s="0" t="s">
        <v>18</v>
      </c>
      <c r="C16" s="7" t="s">
        <v>42</v>
      </c>
      <c r="D16" s="7" t="s">
        <v>43</v>
      </c>
      <c r="E16" s="7"/>
      <c r="F16" s="7"/>
      <c r="G16" s="7"/>
      <c r="H16" s="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9"/>
      <c r="AV16" s="40"/>
      <c r="AW16" s="41" t="n">
        <f aca="false">AW61</f>
        <v>0.541809</v>
      </c>
      <c r="AX16" s="41" t="n">
        <f aca="false">AX61</f>
        <v>0.54797</v>
      </c>
      <c r="AY16" s="41" t="n">
        <f aca="false">AY61</f>
        <v>0.554578</v>
      </c>
      <c r="AZ16" s="41" t="n">
        <f aca="false">AZ61</f>
        <v>0.562159</v>
      </c>
      <c r="BA16" s="41" t="n">
        <f aca="false">BA61</f>
        <v>0.567727</v>
      </c>
      <c r="BB16" s="41" t="n">
        <f aca="false">BB61</f>
        <v>0.573766</v>
      </c>
      <c r="BC16" s="41" t="n">
        <f aca="false">BC61</f>
        <v>0.57866</v>
      </c>
      <c r="BD16" s="41" t="n">
        <f aca="false">BD61</f>
        <v>0.583637</v>
      </c>
      <c r="BE16" s="41" t="n">
        <f aca="false">BE61</f>
        <v>0.587628879877957</v>
      </c>
      <c r="BF16" s="41" t="n">
        <f aca="false">BF61</f>
        <v>0.591066650469317</v>
      </c>
      <c r="BG16" s="41"/>
      <c r="BH16" s="32"/>
      <c r="BI16" s="32"/>
      <c r="BJ16" s="41" t="n">
        <f aca="false">BJ61</f>
        <v>0.606386871359658</v>
      </c>
      <c r="BK16" s="41" t="n">
        <f aca="false">BK61</f>
        <v>0.619975919500195</v>
      </c>
      <c r="BL16" s="37"/>
    </row>
    <row r="17" customFormat="false" ht="14.25" hidden="false" customHeight="false" outlineLevel="0" collapsed="false">
      <c r="A17" s="0" t="s">
        <v>16</v>
      </c>
      <c r="B17" s="0" t="s">
        <v>18</v>
      </c>
      <c r="C17" s="7" t="s">
        <v>6</v>
      </c>
      <c r="D17" s="7" t="s">
        <v>7</v>
      </c>
      <c r="E17" s="7"/>
      <c r="F17" s="7"/>
      <c r="G17" s="7"/>
      <c r="H17" s="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3"/>
      <c r="AW17" s="36" t="n">
        <f aca="false">AW16/AW$3*AW$9*$BJ$8</f>
        <v>783.739708223067</v>
      </c>
      <c r="AX17" s="36" t="n">
        <f aca="false">AX16/AX$3*AX$9*$BJ$8</f>
        <v>787.744345898257</v>
      </c>
      <c r="AY17" s="36" t="n">
        <f aca="false">AY16/AY$3*AY$9*$BJ$8</f>
        <v>844.623089893517</v>
      </c>
      <c r="AZ17" s="36" t="n">
        <f aca="false">AZ16/AZ$3*AZ$9*$BJ$8</f>
        <v>772.387231992329</v>
      </c>
      <c r="BA17" s="36" t="n">
        <f aca="false">BA16/BA$3*BA$9*$BJ$8</f>
        <v>808.611880004371</v>
      </c>
      <c r="BB17" s="36" t="n">
        <f aca="false">BB16/BB$3*BB$9*$BJ$8</f>
        <v>809.375907751479</v>
      </c>
      <c r="BC17" s="36" t="n">
        <f aca="false">BC16/BC$3*BC$9*$BJ$8</f>
        <v>788.277978772386</v>
      </c>
      <c r="BD17" s="36" t="n">
        <f aca="false">BD16/BD$3*BD$9*$BJ$8</f>
        <v>805.10328799661</v>
      </c>
      <c r="BE17" s="36" t="n">
        <f aca="false">BE16/BE$3*BE$9*$BJ$8</f>
        <v>782.11964954126</v>
      </c>
      <c r="BF17" s="36" t="n">
        <f aca="false">BF16/BF$3*BF$9*$BJ$8</f>
        <v>796.247536145111</v>
      </c>
      <c r="BG17" s="36"/>
      <c r="BH17" s="12"/>
      <c r="BI17" s="12"/>
      <c r="BJ17" s="12" t="n">
        <f aca="false">BJ16/BJ$3*BJ$8</f>
        <v>791.322183793085</v>
      </c>
      <c r="BK17" s="12" t="n">
        <f aca="false">BK16/BK$3*BK$8</f>
        <v>912.16713877611</v>
      </c>
      <c r="BL17" s="9"/>
    </row>
    <row r="18" customFormat="false" ht="14.25" hidden="false" customHeight="false" outlineLevel="0" collapsed="false">
      <c r="A18" s="0" t="s">
        <v>16</v>
      </c>
      <c r="B18" s="0" t="s">
        <v>18</v>
      </c>
      <c r="C18" s="7" t="s">
        <v>8</v>
      </c>
      <c r="D18" s="7" t="s">
        <v>7</v>
      </c>
      <c r="E18" s="7"/>
      <c r="F18" s="7"/>
      <c r="G18" s="7"/>
      <c r="H18" s="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3"/>
      <c r="AW18" s="36" t="n">
        <f aca="false">AW17-AW19</f>
        <v>633.579827636822</v>
      </c>
      <c r="AX18" s="36" t="n">
        <f aca="false">AX17-AX19</f>
        <v>637.584465312012</v>
      </c>
      <c r="AY18" s="36" t="n">
        <f aca="false">AY17-AY19</f>
        <v>694.463209307273</v>
      </c>
      <c r="AZ18" s="36" t="n">
        <f aca="false">AZ17-AZ19</f>
        <v>622.227351406084</v>
      </c>
      <c r="BA18" s="36" t="n">
        <f aca="false">BA17-BA19</f>
        <v>658.451999418126</v>
      </c>
      <c r="BB18" s="36" t="n">
        <f aca="false">BB17-BB19</f>
        <v>659.216027165234</v>
      </c>
      <c r="BC18" s="36" t="n">
        <f aca="false">BC17-BC19</f>
        <v>638.118098186141</v>
      </c>
      <c r="BD18" s="36" t="n">
        <f aca="false">BD17-BD19</f>
        <v>654.943407410365</v>
      </c>
      <c r="BE18" s="36" t="n">
        <f aca="false">BE17-BE19</f>
        <v>631.959768955016</v>
      </c>
      <c r="BF18" s="36" t="n">
        <f aca="false">BF17-BF19</f>
        <v>646.087655558867</v>
      </c>
      <c r="BG18" s="36"/>
      <c r="BH18" s="12"/>
      <c r="BI18" s="12"/>
      <c r="BJ18" s="12" t="n">
        <f aca="false">BJ17-BJ19</f>
        <v>641.162303206841</v>
      </c>
      <c r="BK18" s="12" t="n">
        <f aca="false">BK17-BK19</f>
        <v>762.007258189866</v>
      </c>
      <c r="BL18" s="9"/>
    </row>
    <row r="19" customFormat="false" ht="14.25" hidden="false" customHeight="false" outlineLevel="0" collapsed="false">
      <c r="A19" s="0" t="s">
        <v>16</v>
      </c>
      <c r="B19" s="0" t="s">
        <v>18</v>
      </c>
      <c r="C19" s="7" t="s">
        <v>9</v>
      </c>
      <c r="D19" s="9" t="s">
        <v>7</v>
      </c>
      <c r="AW19" s="12" t="n">
        <f aca="false">$BJ$19</f>
        <v>150.159880586245</v>
      </c>
      <c r="AX19" s="12" t="n">
        <f aca="false">$BJ$19</f>
        <v>150.159880586245</v>
      </c>
      <c r="AY19" s="9" t="n">
        <f aca="false">$BJ$19</f>
        <v>150.159880586245</v>
      </c>
      <c r="AZ19" s="9" t="n">
        <f aca="false">$BJ$19</f>
        <v>150.159880586245</v>
      </c>
      <c r="BA19" s="9" t="n">
        <f aca="false">$BJ$19</f>
        <v>150.159880586245</v>
      </c>
      <c r="BB19" s="9" t="n">
        <f aca="false">$BJ$19</f>
        <v>150.159880586245</v>
      </c>
      <c r="BC19" s="9" t="n">
        <f aca="false">$BJ$19</f>
        <v>150.159880586245</v>
      </c>
      <c r="BD19" s="9" t="n">
        <f aca="false">$BJ$19</f>
        <v>150.159880586245</v>
      </c>
      <c r="BE19" s="9" t="n">
        <f aca="false">$BJ$19</f>
        <v>150.159880586245</v>
      </c>
      <c r="BF19" s="9" t="n">
        <f aca="false">$BJ$19</f>
        <v>150.159880586245</v>
      </c>
      <c r="BG19" s="9"/>
      <c r="BJ19" s="9" t="n">
        <f aca="false">BJ16/BJ3*BJ5</f>
        <v>150.159880586245</v>
      </c>
      <c r="BK19" s="9" t="n">
        <f aca="false">$BJ$19</f>
        <v>150.159880586245</v>
      </c>
    </row>
    <row r="20" customFormat="false" ht="14.25" hidden="false" customHeight="false" outlineLevel="0" collapsed="false">
      <c r="A20" s="0" t="s">
        <v>16</v>
      </c>
      <c r="B20" s="0" t="s">
        <v>19</v>
      </c>
      <c r="C20" s="7" t="s">
        <v>42</v>
      </c>
      <c r="D20" s="7" t="s">
        <v>43</v>
      </c>
      <c r="E20" s="7"/>
      <c r="F20" s="7"/>
      <c r="G20" s="7"/>
      <c r="H20" s="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9"/>
      <c r="AV20" s="40"/>
      <c r="AW20" s="41" t="n">
        <f aca="false">AW67</f>
        <v>0.597176</v>
      </c>
      <c r="AX20" s="41" t="n">
        <f aca="false">AX67</f>
        <v>0.600391</v>
      </c>
      <c r="AY20" s="41" t="n">
        <f aca="false">AY67</f>
        <v>0.604147</v>
      </c>
      <c r="AZ20" s="41" t="n">
        <f aca="false">AZ67</f>
        <v>0.609006</v>
      </c>
      <c r="BA20" s="41" t="n">
        <f aca="false">BA67</f>
        <v>0.613276</v>
      </c>
      <c r="BB20" s="41" t="n">
        <f aca="false">BB67</f>
        <v>0.616478</v>
      </c>
      <c r="BC20" s="41" t="n">
        <f aca="false">BC67</f>
        <v>0.618393</v>
      </c>
      <c r="BD20" s="41" t="n">
        <f aca="false">BD67</f>
        <v>0.62188</v>
      </c>
      <c r="BE20" s="41" t="n">
        <f aca="false">BE67</f>
        <v>0.623972120122043</v>
      </c>
      <c r="BF20" s="41" t="n">
        <f aca="false">BF67</f>
        <v>0.624835349530683</v>
      </c>
      <c r="BG20" s="41"/>
      <c r="BH20" s="32"/>
      <c r="BI20" s="32"/>
      <c r="BJ20" s="41" t="n">
        <f aca="false">BJ67</f>
        <v>0.624125128640342</v>
      </c>
      <c r="BK20" s="41" t="n">
        <f aca="false">BK67</f>
        <v>0.627988080499806</v>
      </c>
      <c r="BL20" s="37"/>
    </row>
    <row r="21" customFormat="false" ht="14.25" hidden="false" customHeight="false" outlineLevel="0" collapsed="false">
      <c r="A21" s="0" t="s">
        <v>16</v>
      </c>
      <c r="B21" s="0" t="s">
        <v>19</v>
      </c>
      <c r="C21" s="7" t="s">
        <v>6</v>
      </c>
      <c r="D21" s="7" t="s">
        <v>7</v>
      </c>
      <c r="E21" s="7"/>
      <c r="F21" s="7"/>
      <c r="G21" s="7"/>
      <c r="H21" s="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3"/>
      <c r="AW21" s="36" t="n">
        <f aca="false">AW20/AW$3*AW$9*$BJ$8</f>
        <v>863.829401131798</v>
      </c>
      <c r="AX21" s="36" t="n">
        <f aca="false">AX20/AX$3*AX$9*$BJ$8</f>
        <v>863.103118014126</v>
      </c>
      <c r="AY21" s="36" t="n">
        <f aca="false">AY20/AY$3*AY$9*$BJ$8</f>
        <v>920.116748031654</v>
      </c>
      <c r="AZ21" s="36" t="n">
        <f aca="false">AZ20/AZ$3*AZ$9*$BJ$8</f>
        <v>836.7534071441</v>
      </c>
      <c r="BA21" s="36" t="n">
        <f aca="false">BA20/BA$3*BA$9*$BJ$8</f>
        <v>873.487185428138</v>
      </c>
      <c r="BB21" s="36" t="n">
        <f aca="false">BB20/BB$3*BB$9*$BJ$8</f>
        <v>869.627062005793</v>
      </c>
      <c r="BC21" s="36" t="n">
        <f aca="false">BC20/BC$3*BC$9*$BJ$8</f>
        <v>842.404147732679</v>
      </c>
      <c r="BD21" s="36" t="n">
        <f aca="false">BD20/BD$3*BD$9*$BJ$8</f>
        <v>857.857936935684</v>
      </c>
      <c r="BE21" s="36" t="n">
        <f aca="false">BE20/BE$3*BE$9*$BJ$8</f>
        <v>830.491612350171</v>
      </c>
      <c r="BF21" s="36" t="n">
        <f aca="false">BF20/BF$3*BF$9*$BJ$8</f>
        <v>841.738587628204</v>
      </c>
      <c r="BG21" s="36"/>
      <c r="BH21" s="12"/>
      <c r="BI21" s="12"/>
      <c r="BJ21" s="12" t="n">
        <f aca="false">BJ20/BJ$3*BJ$8</f>
        <v>814.470238526791</v>
      </c>
      <c r="BK21" s="12" t="n">
        <f aca="false">BK20/BK$3*BK$8</f>
        <v>923.955386907297</v>
      </c>
      <c r="BL21" s="9"/>
    </row>
    <row r="22" customFormat="false" ht="14.25" hidden="false" customHeight="false" outlineLevel="0" collapsed="false">
      <c r="A22" s="0" t="s">
        <v>16</v>
      </c>
      <c r="B22" s="0" t="s">
        <v>19</v>
      </c>
      <c r="C22" s="7" t="s">
        <v>8</v>
      </c>
      <c r="D22" s="7" t="s">
        <v>7</v>
      </c>
      <c r="E22" s="7"/>
      <c r="F22" s="7"/>
      <c r="G22" s="7"/>
      <c r="H22" s="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3"/>
      <c r="AW22" s="36" t="n">
        <f aca="false">AW21-AW23</f>
        <v>709.276987130206</v>
      </c>
      <c r="AX22" s="36" t="n">
        <f aca="false">AX21-AX23</f>
        <v>708.550704012533</v>
      </c>
      <c r="AY22" s="36" t="n">
        <f aca="false">AY21-AY23</f>
        <v>765.564334030062</v>
      </c>
      <c r="AZ22" s="36" t="n">
        <f aca="false">AZ21-AZ23</f>
        <v>682.200993142508</v>
      </c>
      <c r="BA22" s="36" t="n">
        <f aca="false">BA21-BA23</f>
        <v>718.934771426546</v>
      </c>
      <c r="BB22" s="36" t="n">
        <f aca="false">BB21-BB23</f>
        <v>715.074648004201</v>
      </c>
      <c r="BC22" s="36" t="n">
        <f aca="false">BC21-BC23</f>
        <v>687.851733731087</v>
      </c>
      <c r="BD22" s="36" t="n">
        <f aca="false">BD21-BD23</f>
        <v>703.305522934091</v>
      </c>
      <c r="BE22" s="36" t="n">
        <f aca="false">BE21-BE23</f>
        <v>675.939198348579</v>
      </c>
      <c r="BF22" s="36" t="n">
        <f aca="false">BF21-BF23</f>
        <v>687.186173626612</v>
      </c>
      <c r="BG22" s="36"/>
      <c r="BH22" s="12"/>
      <c r="BI22" s="12"/>
      <c r="BJ22" s="12" t="n">
        <f aca="false">BJ21-BJ23</f>
        <v>659.917824525199</v>
      </c>
      <c r="BK22" s="12" t="n">
        <f aca="false">BK21-BK23</f>
        <v>769.402972905704</v>
      </c>
      <c r="BL22" s="9"/>
    </row>
    <row r="23" customFormat="false" ht="14.25" hidden="false" customHeight="false" outlineLevel="0" collapsed="false">
      <c r="A23" s="0" t="s">
        <v>16</v>
      </c>
      <c r="B23" s="0" t="s">
        <v>19</v>
      </c>
      <c r="C23" s="7" t="s">
        <v>9</v>
      </c>
      <c r="D23" s="9" t="s">
        <v>7</v>
      </c>
      <c r="AW23" s="9" t="n">
        <f aca="false">$BJ$23</f>
        <v>154.552414001592</v>
      </c>
      <c r="AX23" s="9" t="n">
        <f aca="false">$BJ$23</f>
        <v>154.552414001592</v>
      </c>
      <c r="AY23" s="9" t="n">
        <f aca="false">$BJ$23</f>
        <v>154.552414001592</v>
      </c>
      <c r="AZ23" s="9" t="n">
        <f aca="false">$BJ$23</f>
        <v>154.552414001592</v>
      </c>
      <c r="BA23" s="9" t="n">
        <f aca="false">$BJ$23</f>
        <v>154.552414001592</v>
      </c>
      <c r="BB23" s="9" t="n">
        <f aca="false">$BJ$23</f>
        <v>154.552414001592</v>
      </c>
      <c r="BC23" s="9" t="n">
        <f aca="false">$BJ$23</f>
        <v>154.552414001592</v>
      </c>
      <c r="BD23" s="9" t="n">
        <f aca="false">$BJ$23</f>
        <v>154.552414001592</v>
      </c>
      <c r="BE23" s="9" t="n">
        <f aca="false">$BJ$23</f>
        <v>154.552414001592</v>
      </c>
      <c r="BF23" s="9" t="n">
        <f aca="false">$BJ$23</f>
        <v>154.552414001592</v>
      </c>
      <c r="BG23" s="9"/>
      <c r="BJ23" s="9" t="n">
        <f aca="false">BJ20/BJ3*BJ5</f>
        <v>154.552414001592</v>
      </c>
      <c r="BK23" s="9" t="n">
        <f aca="false">BJ23</f>
        <v>154.552414001592</v>
      </c>
    </row>
    <row r="24" customFormat="false" ht="14.25" hidden="false" customHeight="false" outlineLevel="0" collapsed="false">
      <c r="C24" s="7"/>
      <c r="D24" s="9"/>
      <c r="AW24" s="12"/>
      <c r="AX24" s="12"/>
      <c r="AY24" s="9"/>
      <c r="AZ24" s="9"/>
      <c r="BA24" s="9"/>
      <c r="BB24" s="9"/>
      <c r="BC24" s="9"/>
      <c r="BD24" s="9"/>
      <c r="BE24" s="9"/>
      <c r="BF24" s="9"/>
      <c r="BG24" s="9"/>
      <c r="BJ24" s="9"/>
      <c r="BK24" s="9"/>
    </row>
    <row r="25" customFormat="false" ht="14.25" hidden="false" customHeight="false" outlineLevel="0" collapsed="false">
      <c r="C25" s="7"/>
      <c r="D25" s="9"/>
      <c r="AW25" s="12"/>
      <c r="AX25" s="12"/>
      <c r="AY25" s="9"/>
      <c r="AZ25" s="9"/>
      <c r="BA25" s="9"/>
      <c r="BB25" s="9"/>
      <c r="BC25" s="9"/>
      <c r="BD25" s="9"/>
      <c r="BE25" s="9"/>
      <c r="BF25" s="9"/>
      <c r="BG25" s="9"/>
      <c r="BJ25" s="9"/>
      <c r="BK25" s="9"/>
    </row>
    <row r="26" customFormat="false" ht="14.25" hidden="false" customHeight="false" outlineLevel="0" collapsed="false">
      <c r="C26" s="7"/>
      <c r="D26" s="9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J26" s="9"/>
      <c r="BK26" s="9"/>
    </row>
    <row r="28" customFormat="false" ht="14.25" hidden="false" customHeight="false" outlineLevel="0" collapsed="false">
      <c r="C28" s="0" t="s">
        <v>101</v>
      </c>
    </row>
    <row r="29" customFormat="false" ht="14.25" hidden="false" customHeight="false" outlineLevel="0" collapsed="false">
      <c r="C29" s="0" t="s">
        <v>102</v>
      </c>
      <c r="BA29" s="15" t="s">
        <v>57</v>
      </c>
      <c r="BB29" s="16" t="s">
        <v>58</v>
      </c>
      <c r="BC29" s="16" t="s">
        <v>59</v>
      </c>
      <c r="BD29" s="16" t="s">
        <v>60</v>
      </c>
      <c r="BE29" s="16" t="s">
        <v>61</v>
      </c>
      <c r="BF29" s="16" t="s">
        <v>62</v>
      </c>
      <c r="BG29" s="16" t="s">
        <v>63</v>
      </c>
      <c r="BH29" s="16" t="s">
        <v>64</v>
      </c>
      <c r="BI29" s="16" t="s">
        <v>65</v>
      </c>
      <c r="BJ29" s="16" t="s">
        <v>66</v>
      </c>
      <c r="BK29" s="16" t="s">
        <v>67</v>
      </c>
    </row>
    <row r="30" customFormat="false" ht="14.25" hidden="false" customHeight="false" outlineLevel="0" collapsed="false">
      <c r="C30" s="0" t="s">
        <v>103</v>
      </c>
      <c r="BA30" s="17" t="s">
        <v>68</v>
      </c>
      <c r="BB30" s="18" t="n">
        <v>196248.951</v>
      </c>
      <c r="BC30" s="18" t="n">
        <v>178090.451</v>
      </c>
      <c r="BD30" s="18" t="n">
        <v>187378.354</v>
      </c>
      <c r="BE30" s="18" t="n">
        <v>186281.512</v>
      </c>
      <c r="BF30" s="18" t="n">
        <v>175295.59</v>
      </c>
      <c r="BG30" s="43" t="n">
        <v>183959.168</v>
      </c>
      <c r="BH30" s="43" t="n">
        <v>187002.743</v>
      </c>
      <c r="BI30" s="43" t="n">
        <v>189925.033</v>
      </c>
      <c r="BJ30" s="43" t="n">
        <v>191874.673</v>
      </c>
      <c r="BK30" s="43" t="n">
        <v>191179.459</v>
      </c>
    </row>
    <row r="31" customFormat="false" ht="14.25" hidden="false" customHeight="false" outlineLevel="0" collapsed="false">
      <c r="C31" s="0" t="s">
        <v>104</v>
      </c>
      <c r="BA31" s="17" t="s">
        <v>8</v>
      </c>
      <c r="BB31" s="18" t="n">
        <v>138016.551</v>
      </c>
      <c r="BC31" s="18" t="n">
        <v>119347.451</v>
      </c>
      <c r="BD31" s="18" t="n">
        <v>127769.554</v>
      </c>
      <c r="BE31" s="18" t="n">
        <v>124234.112</v>
      </c>
      <c r="BF31" s="18" t="n">
        <v>112684.39</v>
      </c>
      <c r="BG31" s="43" t="n">
        <v>120510.968</v>
      </c>
      <c r="BH31" s="43" t="n">
        <v>124350.543</v>
      </c>
      <c r="BI31" s="43" t="n">
        <v>126211.633</v>
      </c>
      <c r="BJ31" s="43" t="n">
        <v>127270.273</v>
      </c>
      <c r="BK31" s="43" t="n">
        <v>126541.808</v>
      </c>
    </row>
    <row r="32" customFormat="false" ht="14.25" hidden="false" customHeight="false" outlineLevel="0" collapsed="false">
      <c r="BA32" s="17" t="s">
        <v>69</v>
      </c>
      <c r="BB32" s="18" t="s">
        <v>105</v>
      </c>
      <c r="BC32" s="18" t="s">
        <v>105</v>
      </c>
      <c r="BD32" s="18" t="s">
        <v>105</v>
      </c>
      <c r="BE32" s="18" t="s">
        <v>105</v>
      </c>
      <c r="BF32" s="18" t="s">
        <v>105</v>
      </c>
      <c r="BG32" s="18" t="s">
        <v>105</v>
      </c>
      <c r="BH32" s="18" t="s">
        <v>105</v>
      </c>
      <c r="BI32" s="18" t="s">
        <v>105</v>
      </c>
      <c r="BJ32" s="18" t="s">
        <v>105</v>
      </c>
      <c r="BK32" s="18" t="s">
        <v>105</v>
      </c>
    </row>
    <row r="33" customFormat="false" ht="14.25" hidden="false" customHeight="false" outlineLevel="0" collapsed="false">
      <c r="BA33" s="17" t="s">
        <v>9</v>
      </c>
      <c r="BB33" s="18" t="n">
        <v>22815.6</v>
      </c>
      <c r="BC33" s="18" t="n">
        <v>22883.4</v>
      </c>
      <c r="BD33" s="18" t="n">
        <v>23284.8</v>
      </c>
      <c r="BE33" s="18" t="n">
        <v>23678.6</v>
      </c>
      <c r="BF33" s="18" t="n">
        <v>23900.4</v>
      </c>
      <c r="BG33" s="43" t="n">
        <v>24211.8</v>
      </c>
      <c r="BH33" s="43" t="n">
        <v>24038.6</v>
      </c>
      <c r="BI33" s="43" t="n">
        <v>24412.2</v>
      </c>
      <c r="BJ33" s="43" t="n">
        <v>24752.4</v>
      </c>
      <c r="BK33" s="43" t="n">
        <v>24882.913</v>
      </c>
    </row>
    <row r="34" customFormat="false" ht="14.25" hidden="false" customHeight="false" outlineLevel="0" collapsed="false">
      <c r="BA34" s="17" t="s">
        <v>70</v>
      </c>
      <c r="BB34" s="18" t="s">
        <v>105</v>
      </c>
      <c r="BC34" s="18" t="s">
        <v>105</v>
      </c>
      <c r="BD34" s="18" t="s">
        <v>105</v>
      </c>
      <c r="BE34" s="18" t="s">
        <v>105</v>
      </c>
      <c r="BF34" s="18" t="s">
        <v>105</v>
      </c>
      <c r="BG34" s="19"/>
      <c r="BH34" s="22"/>
      <c r="BI34" s="19"/>
      <c r="BJ34" s="22"/>
      <c r="BK34" s="22"/>
    </row>
    <row r="38" customFormat="false" ht="14.25" hidden="false" customHeight="false" outlineLevel="0" collapsed="false">
      <c r="BM38" s="0" t="s">
        <v>71</v>
      </c>
    </row>
    <row r="39" customFormat="false" ht="14.25" hidden="false" customHeight="false" outlineLevel="0" collapsed="false">
      <c r="BA39" s="0" t="s">
        <v>72</v>
      </c>
      <c r="BB39" s="11" t="n">
        <f aca="false">BB33/(BB31+BB33)</f>
        <v>0.14185969570226</v>
      </c>
      <c r="BC39" s="11" t="n">
        <f aca="false">BC33/(BC31+BC33)</f>
        <v>0.160889144929605</v>
      </c>
      <c r="BD39" s="11" t="n">
        <f aca="false">BD33/(BD31+BD33)</f>
        <v>0.154148486180014</v>
      </c>
      <c r="BE39" s="11" t="n">
        <f aca="false">BE33/(BE31+BE33)</f>
        <v>0.160084956051648</v>
      </c>
      <c r="BF39" s="11" t="n">
        <f aca="false">BF33/(BF31+BF33)</f>
        <v>0.174985809181242</v>
      </c>
      <c r="BG39" s="11" t="n">
        <f aca="false">BG33/(BG31+BG33)</f>
        <v>0.16729779518866</v>
      </c>
      <c r="BH39" s="11" t="n">
        <f aca="false">BH33/(BH31+BH33)</f>
        <v>0.16199702696578</v>
      </c>
      <c r="BI39" s="11" t="n">
        <f aca="false">BI33/(BI31+BI33)</f>
        <v>0.162073952798692</v>
      </c>
      <c r="BJ39" s="11" t="n">
        <f aca="false">BJ33/(BJ31+BJ33)</f>
        <v>0.162820449815404</v>
      </c>
      <c r="BK39" s="11" t="n">
        <f aca="false">BK33/(BK31+BK33)</f>
        <v>0.164325301943267</v>
      </c>
      <c r="BM39" s="11" t="n">
        <f aca="false">AVERAGE(BB39:BK39)</f>
        <v>0.161048261875657</v>
      </c>
    </row>
    <row r="41" customFormat="false" ht="18" hidden="false" customHeight="false" outlineLevel="0" collapsed="false">
      <c r="AR41" s="44" t="s">
        <v>106</v>
      </c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</row>
    <row r="42" customFormat="false" ht="14.25" hidden="false" customHeight="false" outlineLevel="0" collapsed="false"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</row>
    <row r="43" customFormat="false" ht="14.25" hidden="false" customHeight="false" outlineLevel="0" collapsed="false">
      <c r="AR43" s="45"/>
      <c r="AS43" s="45"/>
      <c r="AT43" s="46" t="n">
        <v>2007</v>
      </c>
      <c r="AU43" s="46" t="n">
        <v>2008</v>
      </c>
      <c r="AV43" s="46" t="n">
        <v>2009</v>
      </c>
      <c r="AW43" s="46" t="n">
        <v>2010</v>
      </c>
      <c r="AX43" s="46" t="n">
        <v>2011</v>
      </c>
      <c r="AY43" s="46" t="n">
        <v>2012</v>
      </c>
      <c r="AZ43" s="46" t="n">
        <v>2013</v>
      </c>
      <c r="BA43" s="46" t="n">
        <v>2014</v>
      </c>
      <c r="BB43" s="46" t="n">
        <v>2015</v>
      </c>
      <c r="BC43" s="46" t="n">
        <v>2016</v>
      </c>
      <c r="BD43" s="46" t="n">
        <v>2017</v>
      </c>
      <c r="BE43" s="46" t="n">
        <v>2018</v>
      </c>
      <c r="BF43" s="46" t="n">
        <v>2019</v>
      </c>
      <c r="BJ43" s="0" t="n">
        <v>2025</v>
      </c>
      <c r="BK43" s="0" t="n">
        <v>2030</v>
      </c>
    </row>
    <row r="44" customFormat="false" ht="14.25" hidden="false" customHeight="false" outlineLevel="0" collapsed="false">
      <c r="AR44" s="13" t="s">
        <v>107</v>
      </c>
      <c r="AS44" s="13" t="s">
        <v>108</v>
      </c>
      <c r="AT44" s="14" t="n">
        <v>262523</v>
      </c>
      <c r="AU44" s="14" t="n">
        <v>265458</v>
      </c>
      <c r="AV44" s="14" t="n">
        <v>268584</v>
      </c>
      <c r="AW44" s="14" t="n">
        <v>271662</v>
      </c>
      <c r="AX44" s="14" t="n">
        <v>274827</v>
      </c>
      <c r="AY44" s="14" t="n">
        <v>278352</v>
      </c>
      <c r="AZ44" s="14" t="n">
        <v>282000</v>
      </c>
      <c r="BA44" s="14" t="n">
        <v>284962</v>
      </c>
      <c r="BB44" s="14" t="n">
        <v>287198</v>
      </c>
      <c r="BC44" s="14" t="n">
        <v>289867</v>
      </c>
      <c r="BD44" s="14" t="n">
        <v>292893</v>
      </c>
      <c r="BE44" s="14" t="n">
        <v>295420</v>
      </c>
      <c r="BF44" s="14" t="n">
        <v>297520</v>
      </c>
      <c r="BG44" s="9"/>
      <c r="BH44" s="9"/>
      <c r="BI44" s="9"/>
      <c r="BJ44" s="36" t="n">
        <v>1291770</v>
      </c>
      <c r="BK44" s="36" t="n">
        <v>1336341</v>
      </c>
      <c r="BL44" s="9"/>
      <c r="BN44" s="36"/>
      <c r="BO44" s="36"/>
    </row>
    <row r="45" customFormat="false" ht="14.25" hidden="false" customHeight="false" outlineLevel="0" collapsed="false">
      <c r="AR45" s="45"/>
      <c r="AS45" s="13" t="s">
        <v>109</v>
      </c>
      <c r="AT45" s="14" t="n">
        <v>509177</v>
      </c>
      <c r="AU45" s="14" t="n">
        <v>518567</v>
      </c>
      <c r="AV45" s="14" t="n">
        <v>527625</v>
      </c>
      <c r="AW45" s="14" t="n">
        <v>536499</v>
      </c>
      <c r="AX45" s="14" t="n">
        <v>545653</v>
      </c>
      <c r="AY45" s="14" t="n">
        <v>556254</v>
      </c>
      <c r="AZ45" s="14" t="n">
        <v>566399</v>
      </c>
      <c r="BA45" s="14" t="n">
        <v>575757</v>
      </c>
      <c r="BB45" s="14" t="n">
        <v>584899</v>
      </c>
      <c r="BC45" s="14" t="n">
        <v>594533</v>
      </c>
      <c r="BD45" s="14" t="n">
        <v>604368</v>
      </c>
      <c r="BE45" s="14" t="n">
        <v>614026</v>
      </c>
      <c r="BF45" s="14" t="n">
        <v>624055</v>
      </c>
      <c r="BG45" s="47"/>
      <c r="BH45" s="47"/>
      <c r="BI45" s="47"/>
      <c r="BJ45" s="47"/>
      <c r="BK45" s="47"/>
      <c r="BL45" s="47"/>
      <c r="BN45" s="47"/>
      <c r="BO45" s="47"/>
    </row>
    <row r="46" customFormat="false" ht="14.25" hidden="false" customHeight="false" outlineLevel="0" collapsed="false">
      <c r="AR46" s="45"/>
      <c r="AS46" s="13" t="s">
        <v>110</v>
      </c>
      <c r="AT46" s="14" t="n">
        <v>548617</v>
      </c>
      <c r="AU46" s="14" t="n">
        <v>560484</v>
      </c>
      <c r="AV46" s="14" t="n">
        <v>575475</v>
      </c>
      <c r="AW46" s="14" t="n">
        <v>586860</v>
      </c>
      <c r="AX46" s="14" t="n">
        <v>599230</v>
      </c>
      <c r="AY46" s="14" t="n">
        <v>613285</v>
      </c>
      <c r="AZ46" s="14" t="n">
        <v>623966</v>
      </c>
      <c r="BA46" s="14" t="n">
        <v>634463</v>
      </c>
      <c r="BB46" s="14" t="n">
        <v>647676</v>
      </c>
      <c r="BC46" s="14" t="n">
        <v>658390</v>
      </c>
      <c r="BD46" s="14" t="n">
        <v>666759</v>
      </c>
      <c r="BE46" s="14" t="n">
        <v>673469</v>
      </c>
      <c r="BF46" s="14" t="n">
        <v>681067</v>
      </c>
      <c r="BG46" s="9"/>
      <c r="BH46" s="9"/>
      <c r="BI46" s="9"/>
      <c r="BJ46" s="36" t="n">
        <v>722769</v>
      </c>
      <c r="BK46" s="36" t="n">
        <v>745187</v>
      </c>
      <c r="BL46" s="9"/>
      <c r="BN46" s="36"/>
      <c r="BO46" s="36"/>
    </row>
    <row r="47" customFormat="false" ht="14.25" hidden="false" customHeight="false" outlineLevel="0" collapsed="false">
      <c r="AR47" s="45"/>
      <c r="AS47" s="13" t="s">
        <v>111</v>
      </c>
      <c r="AT47" s="14" t="n">
        <v>188692</v>
      </c>
      <c r="AU47" s="14" t="n">
        <v>189289</v>
      </c>
      <c r="AV47" s="14" t="n">
        <v>190071</v>
      </c>
      <c r="AW47" s="14" t="n">
        <v>190709</v>
      </c>
      <c r="AX47" s="14" t="n">
        <v>191622</v>
      </c>
      <c r="AY47" s="14" t="n">
        <v>192791</v>
      </c>
      <c r="AZ47" s="14" t="n">
        <v>193719</v>
      </c>
      <c r="BA47" s="14" t="n">
        <v>194433</v>
      </c>
      <c r="BB47" s="14" t="n">
        <v>195153</v>
      </c>
      <c r="BC47" s="14" t="n">
        <v>195356</v>
      </c>
      <c r="BD47" s="14" t="n">
        <v>196190</v>
      </c>
      <c r="BE47" s="14" t="n">
        <v>196966</v>
      </c>
      <c r="BF47" s="14" t="n">
        <v>197406</v>
      </c>
      <c r="BG47" s="9"/>
      <c r="BH47" s="9"/>
      <c r="BI47" s="9"/>
      <c r="BJ47" s="36" t="n">
        <v>374043</v>
      </c>
      <c r="BK47" s="36" t="n">
        <v>377932</v>
      </c>
      <c r="BL47" s="9"/>
      <c r="BN47" s="36"/>
      <c r="BO47" s="36"/>
    </row>
    <row r="48" customFormat="false" ht="14.25" hidden="false" customHeight="false" outlineLevel="0" collapsed="false">
      <c r="AR48" s="45"/>
      <c r="AS48" s="13" t="s">
        <v>112</v>
      </c>
      <c r="AT48" s="14" t="n">
        <v>183037</v>
      </c>
      <c r="AU48" s="14" t="n">
        <v>183637</v>
      </c>
      <c r="AV48" s="14" t="n">
        <v>184288</v>
      </c>
      <c r="AW48" s="14" t="n">
        <v>185216</v>
      </c>
      <c r="AX48" s="14" t="n">
        <v>186087</v>
      </c>
      <c r="AY48" s="14" t="n">
        <v>187147</v>
      </c>
      <c r="AZ48" s="14" t="n">
        <v>187254</v>
      </c>
      <c r="BA48" s="14" t="n">
        <v>187820</v>
      </c>
      <c r="BB48" s="14" t="n">
        <v>188807</v>
      </c>
      <c r="BC48" s="14" t="n">
        <v>188953</v>
      </c>
      <c r="BD48" s="14" t="n">
        <v>189479</v>
      </c>
      <c r="BE48" s="14" t="n">
        <v>189870</v>
      </c>
      <c r="BF48" s="14" t="n">
        <v>189545</v>
      </c>
      <c r="BG48" s="9"/>
      <c r="BH48" s="9"/>
      <c r="BI48" s="9"/>
      <c r="BJ48" s="36" t="n">
        <v>426249</v>
      </c>
      <c r="BK48" s="36" t="n">
        <v>434220</v>
      </c>
      <c r="BL48" s="9"/>
      <c r="BN48" s="36"/>
      <c r="BO48" s="36"/>
    </row>
    <row r="49" customFormat="false" ht="14.25" hidden="false" customHeight="false" outlineLevel="0" collapsed="false">
      <c r="AR49" s="45"/>
      <c r="AS49" s="13" t="s">
        <v>113</v>
      </c>
      <c r="AT49" s="14" t="n">
        <v>247655</v>
      </c>
      <c r="AU49" s="14" t="n">
        <v>251220</v>
      </c>
      <c r="AV49" s="14" t="n">
        <v>254634</v>
      </c>
      <c r="AW49" s="14" t="n">
        <v>257673</v>
      </c>
      <c r="AX49" s="14" t="n">
        <v>261110</v>
      </c>
      <c r="AY49" s="14" t="n">
        <v>265164</v>
      </c>
      <c r="AZ49" s="14" t="n">
        <v>269003</v>
      </c>
      <c r="BA49" s="14" t="n">
        <v>272228</v>
      </c>
      <c r="BB49" s="14" t="n">
        <v>274737</v>
      </c>
      <c r="BC49" s="14" t="n">
        <v>277684</v>
      </c>
      <c r="BD49" s="14" t="n">
        <v>279714</v>
      </c>
      <c r="BE49" s="14" t="n">
        <v>281769</v>
      </c>
      <c r="BF49" s="14" t="n">
        <v>283148</v>
      </c>
      <c r="BG49" s="9"/>
      <c r="BH49" s="9"/>
      <c r="BI49" s="9"/>
      <c r="BJ49" s="36" t="n">
        <v>314200</v>
      </c>
      <c r="BK49" s="36" t="n">
        <v>321273</v>
      </c>
      <c r="BL49" s="9"/>
      <c r="BN49" s="36"/>
      <c r="BO49" s="36"/>
    </row>
    <row r="50" customFormat="false" ht="14.25" hidden="false" customHeight="false" outlineLevel="0" collapsed="false">
      <c r="AR50" s="45"/>
      <c r="AS50" s="13" t="s">
        <v>114</v>
      </c>
      <c r="AT50" s="14" t="n">
        <v>223804</v>
      </c>
      <c r="AU50" s="14" t="n">
        <v>226433</v>
      </c>
      <c r="AV50" s="14" t="n">
        <v>229134</v>
      </c>
      <c r="AW50" s="14" t="n">
        <v>231286</v>
      </c>
      <c r="AX50" s="14" t="n">
        <v>233705</v>
      </c>
      <c r="AY50" s="14" t="n">
        <v>236424</v>
      </c>
      <c r="AZ50" s="14" t="n">
        <v>238748</v>
      </c>
      <c r="BA50" s="14" t="n">
        <v>240860</v>
      </c>
      <c r="BB50" s="14" t="n">
        <v>242662</v>
      </c>
      <c r="BC50" s="14" t="n">
        <v>244967</v>
      </c>
      <c r="BD50" s="14" t="n">
        <v>247048</v>
      </c>
      <c r="BE50" s="14" t="n">
        <v>249058</v>
      </c>
      <c r="BF50" s="14" t="n">
        <v>251084</v>
      </c>
      <c r="BG50" s="47"/>
      <c r="BH50" s="47"/>
      <c r="BI50" s="47"/>
      <c r="BJ50" s="36" t="n">
        <v>492364</v>
      </c>
      <c r="BK50" s="36" t="n">
        <v>504565</v>
      </c>
      <c r="BL50" s="47"/>
      <c r="BN50" s="47"/>
      <c r="BO50" s="47"/>
    </row>
    <row r="51" customFormat="false" ht="14.25" hidden="false" customHeight="false" outlineLevel="0" collapsed="false">
      <c r="AR51" s="45"/>
      <c r="AS51" s="13" t="s">
        <v>115</v>
      </c>
      <c r="AT51" s="14" t="n">
        <v>166170</v>
      </c>
      <c r="AU51" s="14" t="n">
        <v>166731</v>
      </c>
      <c r="AV51" s="14" t="n">
        <v>167548</v>
      </c>
      <c r="AW51" s="14" t="n">
        <v>168231</v>
      </c>
      <c r="AX51" s="14" t="n">
        <v>169185</v>
      </c>
      <c r="AY51" s="14" t="n">
        <v>170023</v>
      </c>
      <c r="AZ51" s="14" t="n">
        <v>170902</v>
      </c>
      <c r="BA51" s="14" t="n">
        <v>171469</v>
      </c>
      <c r="BB51" s="14" t="n">
        <v>171953</v>
      </c>
      <c r="BC51" s="14" t="n">
        <v>172494</v>
      </c>
      <c r="BD51" s="14" t="n">
        <v>173307</v>
      </c>
      <c r="BE51" s="14" t="n">
        <v>173391</v>
      </c>
      <c r="BF51" s="14" t="n">
        <v>173318</v>
      </c>
      <c r="BG51" s="9"/>
      <c r="BH51" s="9"/>
      <c r="BI51" s="9"/>
      <c r="BJ51" s="36" t="n">
        <v>645648</v>
      </c>
      <c r="BK51" s="36" t="n">
        <v>658080</v>
      </c>
      <c r="BL51" s="9"/>
      <c r="BN51" s="36"/>
      <c r="BO51" s="36"/>
    </row>
    <row r="52" customFormat="false" ht="14.25" hidden="false" customHeight="false" outlineLevel="0" collapsed="false">
      <c r="AR52" s="45"/>
      <c r="AS52" s="13" t="s">
        <v>116</v>
      </c>
      <c r="AT52" s="14" t="n">
        <v>104759</v>
      </c>
      <c r="AU52" s="14" t="n">
        <v>106130</v>
      </c>
      <c r="AV52" s="14" t="n">
        <v>107359</v>
      </c>
      <c r="AW52" s="14" t="n">
        <v>108499</v>
      </c>
      <c r="AX52" s="14" t="n">
        <v>110048</v>
      </c>
      <c r="AY52" s="14" t="n">
        <v>111495</v>
      </c>
      <c r="AZ52" s="14" t="n">
        <v>112772</v>
      </c>
      <c r="BA52" s="14" t="n">
        <v>113747</v>
      </c>
      <c r="BB52" s="14" t="n">
        <v>114767</v>
      </c>
      <c r="BC52" s="14" t="n">
        <v>115785</v>
      </c>
      <c r="BD52" s="14" t="n">
        <v>116673</v>
      </c>
      <c r="BE52" s="14" t="n">
        <v>117222</v>
      </c>
      <c r="BF52" s="14" t="n">
        <v>117655</v>
      </c>
      <c r="BG52" s="9"/>
      <c r="BH52" s="9"/>
      <c r="BI52" s="9"/>
      <c r="BJ52" s="9"/>
      <c r="BK52" s="9"/>
      <c r="BL52" s="9"/>
      <c r="BN52" s="36"/>
      <c r="BO52" s="36"/>
    </row>
    <row r="53" customFormat="false" ht="14.25" hidden="false" customHeight="false" outlineLevel="0" collapsed="false">
      <c r="AR53" s="45"/>
      <c r="AS53" s="13" t="s">
        <v>117</v>
      </c>
      <c r="AT53" s="14" t="n">
        <v>163702</v>
      </c>
      <c r="AU53" s="14" t="n">
        <v>165944</v>
      </c>
      <c r="AV53" s="14" t="n">
        <v>168233</v>
      </c>
      <c r="AW53" s="14" t="n">
        <v>170377</v>
      </c>
      <c r="AX53" s="14" t="n">
        <v>172408</v>
      </c>
      <c r="AY53" s="14" t="n">
        <v>174324</v>
      </c>
      <c r="AZ53" s="14" t="n">
        <v>176353</v>
      </c>
      <c r="BA53" s="14" t="n">
        <v>178478</v>
      </c>
      <c r="BB53" s="14" t="n">
        <v>180877</v>
      </c>
      <c r="BC53" s="14" t="n">
        <v>182701</v>
      </c>
      <c r="BD53" s="14" t="n">
        <v>184116</v>
      </c>
      <c r="BE53" s="14" t="n">
        <v>186532</v>
      </c>
      <c r="BF53" s="14" t="n">
        <v>187589</v>
      </c>
      <c r="BG53" s="9"/>
      <c r="BH53" s="9"/>
      <c r="BI53" s="9"/>
      <c r="BJ53" s="9"/>
      <c r="BK53" s="9"/>
      <c r="BL53" s="9"/>
      <c r="BN53" s="36"/>
      <c r="BO53" s="36"/>
    </row>
    <row r="54" customFormat="false" ht="14.25" hidden="false" customHeight="false" outlineLevel="0" collapsed="false">
      <c r="AR54" s="45"/>
      <c r="AS54" s="13" t="s">
        <v>118</v>
      </c>
      <c r="AT54" s="14" t="n">
        <v>404566</v>
      </c>
      <c r="AU54" s="14" t="n">
        <v>412687</v>
      </c>
      <c r="AV54" s="14" t="n">
        <v>420574</v>
      </c>
      <c r="AW54" s="14" t="n">
        <v>427947</v>
      </c>
      <c r="AX54" s="14" t="n">
        <v>436087</v>
      </c>
      <c r="AY54" s="14" t="n">
        <v>443115</v>
      </c>
      <c r="AZ54" s="14" t="n">
        <v>452159</v>
      </c>
      <c r="BA54" s="14" t="n">
        <v>459625</v>
      </c>
      <c r="BB54" s="14" t="n">
        <v>466302</v>
      </c>
      <c r="BC54" s="14" t="n">
        <v>470175</v>
      </c>
      <c r="BD54" s="14" t="n">
        <v>472024</v>
      </c>
      <c r="BE54" s="14" t="n">
        <v>473526</v>
      </c>
      <c r="BF54" s="14" t="n">
        <v>475654</v>
      </c>
      <c r="BG54" s="9"/>
      <c r="BH54" s="9"/>
      <c r="BI54" s="9"/>
      <c r="BJ54" s="9"/>
      <c r="BK54" s="9"/>
      <c r="BL54" s="9"/>
      <c r="BN54" s="36"/>
      <c r="BO54" s="36"/>
    </row>
    <row r="55" customFormat="false" ht="14.25" hidden="false" customHeight="false" outlineLevel="0" collapsed="false">
      <c r="AR55" s="45"/>
      <c r="AS55" s="13" t="s">
        <v>119</v>
      </c>
      <c r="AT55" s="14" t="n">
        <v>456711</v>
      </c>
      <c r="AU55" s="14" t="n">
        <v>462674</v>
      </c>
      <c r="AV55" s="14" t="n">
        <v>469681</v>
      </c>
      <c r="AW55" s="14" t="n">
        <v>477175</v>
      </c>
      <c r="AX55" s="14" t="n">
        <v>484240</v>
      </c>
      <c r="AY55" s="14" t="n">
        <v>490570</v>
      </c>
      <c r="AZ55" s="14" t="n">
        <v>498135</v>
      </c>
      <c r="BA55" s="14" t="n">
        <v>505246</v>
      </c>
      <c r="BB55" s="14" t="n">
        <v>511357</v>
      </c>
      <c r="BC55" s="14" t="n">
        <v>516497</v>
      </c>
      <c r="BD55" s="14" t="n">
        <v>519963</v>
      </c>
      <c r="BE55" s="14" t="n">
        <v>522539</v>
      </c>
      <c r="BF55" s="14" t="n">
        <v>524495</v>
      </c>
      <c r="BG55" s="9"/>
      <c r="BH55" s="9"/>
      <c r="BI55" s="9"/>
      <c r="BJ55" s="9"/>
      <c r="BK55" s="9"/>
      <c r="BL55" s="9"/>
      <c r="BN55" s="36"/>
      <c r="BO55" s="36"/>
    </row>
    <row r="56" customFormat="false" ht="14.25" hidden="false" customHeight="false" outlineLevel="0" collapsed="false">
      <c r="AR56" s="45"/>
      <c r="AS56" s="13" t="s">
        <v>120</v>
      </c>
      <c r="AT56" s="14" t="n">
        <v>106194</v>
      </c>
      <c r="AU56" s="14" t="n">
        <v>106259</v>
      </c>
      <c r="AV56" s="14" t="n">
        <v>106457</v>
      </c>
      <c r="AW56" s="14" t="n">
        <v>107080</v>
      </c>
      <c r="AX56" s="14" t="n">
        <v>107742</v>
      </c>
      <c r="AY56" s="14" t="n">
        <v>108201</v>
      </c>
      <c r="AZ56" s="14" t="n">
        <v>108700</v>
      </c>
      <c r="BA56" s="14" t="n">
        <v>108965</v>
      </c>
      <c r="BB56" s="14" t="n">
        <v>109170</v>
      </c>
      <c r="BC56" s="14" t="n">
        <v>109530</v>
      </c>
      <c r="BD56" s="14" t="n">
        <v>110266</v>
      </c>
      <c r="BE56" s="14" t="n">
        <v>110230</v>
      </c>
      <c r="BF56" s="14" t="n">
        <v>109774</v>
      </c>
      <c r="BG56" s="9"/>
      <c r="BH56" s="9"/>
      <c r="BI56" s="9"/>
      <c r="BJ56" s="9"/>
      <c r="BK56" s="9"/>
      <c r="BL56" s="9"/>
      <c r="BN56" s="36"/>
      <c r="BO56" s="36"/>
    </row>
    <row r="57" customFormat="false" ht="14.25" hidden="false" customHeight="false" outlineLevel="0" collapsed="false">
      <c r="AR57" s="45"/>
      <c r="AS57" s="13" t="s">
        <v>121</v>
      </c>
      <c r="AT57" s="48" t="n">
        <f aca="false">SUM(AT44:AT56)/1000000</f>
        <v>3.565607</v>
      </c>
      <c r="AU57" s="48" t="n">
        <f aca="false">SUM(AU44:AU56)/1000000</f>
        <v>3.615513</v>
      </c>
      <c r="AV57" s="48" t="n">
        <f aca="false">SUM(AV44:AV56)/1000000</f>
        <v>3.669663</v>
      </c>
      <c r="AW57" s="48" t="n">
        <f aca="false">SUM(AW44:AW56)/1000000</f>
        <v>3.719214</v>
      </c>
      <c r="AX57" s="48" t="n">
        <f aca="false">SUM(AX44:AX56)/1000000</f>
        <v>3.771944</v>
      </c>
      <c r="AY57" s="48" t="n">
        <f aca="false">SUM(AY44:AY56)/1000000</f>
        <v>3.827145</v>
      </c>
      <c r="AZ57" s="48" t="n">
        <f aca="false">SUM(AZ44:AZ56)/1000000</f>
        <v>3.88011</v>
      </c>
      <c r="BA57" s="48" t="n">
        <f aca="false">SUM(BA44:BA56)/1000000</f>
        <v>3.928053</v>
      </c>
      <c r="BB57" s="48" t="n">
        <f aca="false">SUM(BB44:BB56)/1000000</f>
        <v>3.975558</v>
      </c>
      <c r="BC57" s="48" t="n">
        <f aca="false">SUM(BC44:BC56)/1000000</f>
        <v>4.016932</v>
      </c>
      <c r="BD57" s="48" t="n">
        <f aca="false">SUM(BD44:BD56)/1000000</f>
        <v>4.0528</v>
      </c>
      <c r="BE57" s="48" t="n">
        <f aca="false">SUM(BE44:BE56)/1000000</f>
        <v>4.084018</v>
      </c>
      <c r="BF57" s="48" t="n">
        <f aca="false">SUM(BF44:BF56)/1000000</f>
        <v>4.11231</v>
      </c>
      <c r="BG57" s="9"/>
      <c r="BH57" s="9"/>
      <c r="BI57" s="9"/>
      <c r="BJ57" s="48" t="n">
        <f aca="false">SUM(BJ44:BJ56)/1000000</f>
        <v>4.267043</v>
      </c>
      <c r="BK57" s="48" t="n">
        <f aca="false">SUM(BK44:BK56)/1000000</f>
        <v>4.377598</v>
      </c>
      <c r="BL57" s="9"/>
      <c r="BN57" s="36"/>
      <c r="BO57" s="36"/>
    </row>
    <row r="58" customFormat="false" ht="14.25" hidden="false" customHeight="false" outlineLevel="0" collapsed="false">
      <c r="AR58" s="45"/>
      <c r="AS58" s="13" t="s">
        <v>122</v>
      </c>
      <c r="AT58" s="14" t="n">
        <v>245385</v>
      </c>
      <c r="AU58" s="14" t="n">
        <v>246772</v>
      </c>
      <c r="AV58" s="14" t="n">
        <v>248727</v>
      </c>
      <c r="AW58" s="14" t="n">
        <v>251262</v>
      </c>
      <c r="AX58" s="14" t="n">
        <v>253904</v>
      </c>
      <c r="AY58" s="14" t="n">
        <v>256628</v>
      </c>
      <c r="AZ58" s="14" t="n">
        <v>259404</v>
      </c>
      <c r="BA58" s="14" t="n">
        <v>261530</v>
      </c>
      <c r="BB58" s="14" t="n">
        <v>263719</v>
      </c>
      <c r="BC58" s="14" t="n">
        <v>265290</v>
      </c>
      <c r="BD58" s="14" t="n">
        <v>266274</v>
      </c>
      <c r="BE58" s="14" t="n">
        <v>266856</v>
      </c>
      <c r="BF58" s="14" t="n">
        <v>267420</v>
      </c>
      <c r="BG58" s="9"/>
      <c r="BH58" s="9"/>
      <c r="BI58" s="9"/>
      <c r="BJ58" s="36" t="n">
        <v>266790</v>
      </c>
      <c r="BK58" s="36" t="n">
        <v>270262</v>
      </c>
      <c r="BL58" s="9"/>
      <c r="BN58" s="36"/>
      <c r="BO58" s="36"/>
    </row>
    <row r="59" customFormat="false" ht="14.25" hidden="false" customHeight="false" outlineLevel="0" collapsed="false">
      <c r="AR59" s="45"/>
      <c r="AS59" s="13" t="s">
        <v>123</v>
      </c>
      <c r="AT59" s="49" t="n">
        <f aca="false">AT62+AT60</f>
        <v>407905</v>
      </c>
      <c r="AU59" s="49" t="n">
        <f aca="false">AU62+AU60</f>
        <v>412849</v>
      </c>
      <c r="AV59" s="49" t="n">
        <f aca="false">AV62+AV60</f>
        <v>417437</v>
      </c>
      <c r="AW59" s="49" t="n">
        <f aca="false">AW62+AW60</f>
        <v>422102</v>
      </c>
      <c r="AX59" s="49" t="n">
        <f aca="false">AX62+AX60</f>
        <v>426206</v>
      </c>
      <c r="AY59" s="49" t="n">
        <f aca="false">AY62+AY60</f>
        <v>431340</v>
      </c>
      <c r="AZ59" s="49" t="n">
        <f aca="false">AZ62+AZ60</f>
        <v>437198</v>
      </c>
      <c r="BA59" s="49" t="n">
        <f aca="false">BA62+BA60</f>
        <v>441339</v>
      </c>
      <c r="BB59" s="49" t="n">
        <f aca="false">BB62+BB60</f>
        <v>445785</v>
      </c>
      <c r="BC59" s="49" t="n">
        <f aca="false">BC62+BC60</f>
        <v>449769</v>
      </c>
      <c r="BD59" s="49" t="n">
        <f aca="false">BD62+BD60</f>
        <v>454596</v>
      </c>
      <c r="BE59" s="14" t="n">
        <v>458744</v>
      </c>
      <c r="BF59" s="14" t="n">
        <v>462032</v>
      </c>
      <c r="BG59" s="9"/>
      <c r="BH59" s="9"/>
      <c r="BI59" s="9"/>
      <c r="BJ59" s="36" t="n">
        <v>480029</v>
      </c>
      <c r="BK59" s="36" t="n">
        <v>490706</v>
      </c>
      <c r="BL59" s="9"/>
      <c r="BN59" s="36"/>
      <c r="BO59" s="36"/>
    </row>
    <row r="60" customFormat="false" ht="14.25" hidden="false" customHeight="false" outlineLevel="0" collapsed="false">
      <c r="AR60" s="45"/>
      <c r="AS60" s="13" t="s">
        <v>124</v>
      </c>
      <c r="AT60" s="14" t="n">
        <v>278836</v>
      </c>
      <c r="AU60" s="14" t="n">
        <v>282993</v>
      </c>
      <c r="AV60" s="14" t="n">
        <v>286729</v>
      </c>
      <c r="AW60" s="14" t="n">
        <v>290547</v>
      </c>
      <c r="AX60" s="14" t="n">
        <v>294066</v>
      </c>
      <c r="AY60" s="14" t="n">
        <v>297950</v>
      </c>
      <c r="AZ60" s="14" t="n">
        <v>302755</v>
      </c>
      <c r="BA60" s="14" t="n">
        <v>306197</v>
      </c>
      <c r="BB60" s="14" t="n">
        <v>310047</v>
      </c>
      <c r="BC60" s="14" t="n">
        <v>313370</v>
      </c>
      <c r="BD60" s="14" t="n">
        <v>317363</v>
      </c>
      <c r="BE60" s="49" t="n">
        <f aca="false">TREND($AT60:$BD60,$AT$43:$BD$43,BE$43)</f>
        <v>321391.327272727</v>
      </c>
      <c r="BF60" s="49" t="n">
        <f aca="false">TREND($AT60:$BD60,$AT$43:$BD$43,BF$43)</f>
        <v>325246.654545454</v>
      </c>
      <c r="BG60" s="9"/>
      <c r="BH60" s="9"/>
      <c r="BI60" s="9"/>
      <c r="BJ60" s="49" t="n">
        <f aca="false">TREND($AT60:$BD60,$AT$43:$BD$43,BJ$43)</f>
        <v>348378.618181818</v>
      </c>
      <c r="BK60" s="49" t="n">
        <f aca="false">TREND($AT60:$BD60,$AT$43:$BD$43,BK$43)</f>
        <v>367655.254545455</v>
      </c>
      <c r="BL60" s="9"/>
      <c r="BN60" s="36"/>
      <c r="BO60" s="36"/>
    </row>
    <row r="61" customFormat="false" ht="14.25" hidden="false" customHeight="false" outlineLevel="0" collapsed="false">
      <c r="AR61" s="45"/>
      <c r="AS61" s="13" t="s">
        <v>125</v>
      </c>
      <c r="AT61" s="48" t="n">
        <f aca="false">(AT58+AT60)/1000000</f>
        <v>0.524221</v>
      </c>
      <c r="AU61" s="48" t="n">
        <f aca="false">(AU58+AU60)/1000000</f>
        <v>0.529765</v>
      </c>
      <c r="AV61" s="48" t="n">
        <f aca="false">(AV58+AV60)/1000000</f>
        <v>0.535456</v>
      </c>
      <c r="AW61" s="48" t="n">
        <f aca="false">(AW58+AW60)/1000000</f>
        <v>0.541809</v>
      </c>
      <c r="AX61" s="48" t="n">
        <f aca="false">(AX58+AX60)/1000000</f>
        <v>0.54797</v>
      </c>
      <c r="AY61" s="48" t="n">
        <f aca="false">(AY58+AY60)/1000000</f>
        <v>0.554578</v>
      </c>
      <c r="AZ61" s="48" t="n">
        <f aca="false">(AZ58+AZ60)/1000000</f>
        <v>0.562159</v>
      </c>
      <c r="BA61" s="48" t="n">
        <f aca="false">(BA58+BA60)/1000000</f>
        <v>0.567727</v>
      </c>
      <c r="BB61" s="48" t="n">
        <f aca="false">(BB58+BB60)/1000000</f>
        <v>0.573766</v>
      </c>
      <c r="BC61" s="48" t="n">
        <f aca="false">(BC58+BC60)/1000000</f>
        <v>0.57866</v>
      </c>
      <c r="BD61" s="48" t="n">
        <f aca="false">(BD58+BD60)/1000000</f>
        <v>0.583637</v>
      </c>
      <c r="BE61" s="50" t="n">
        <f aca="false">(BE60/(BE60+BE62)*BE59+BE58)/1000000</f>
        <v>0.587628879877957</v>
      </c>
      <c r="BF61" s="50" t="n">
        <f aca="false">(BF60/(BF60+BF62)*BF59+BF58)/1000000</f>
        <v>0.591066650469317</v>
      </c>
      <c r="BG61" s="9"/>
      <c r="BH61" s="9"/>
      <c r="BI61" s="9"/>
      <c r="BJ61" s="50" t="n">
        <f aca="false">(BJ60/(BJ60+BJ62)*BJ59+BJ58)/1000000</f>
        <v>0.606386871359658</v>
      </c>
      <c r="BK61" s="50" t="n">
        <f aca="false">(BK60/(BK60+BK62)*BK59+BK58)/1000000</f>
        <v>0.619975919500195</v>
      </c>
      <c r="BL61" s="9"/>
      <c r="BN61" s="36"/>
      <c r="BO61" s="36"/>
    </row>
    <row r="62" customFormat="false" ht="14.25" hidden="false" customHeight="false" outlineLevel="0" collapsed="false">
      <c r="AR62" s="45"/>
      <c r="AS62" s="13" t="s">
        <v>126</v>
      </c>
      <c r="AT62" s="14" t="n">
        <v>129069</v>
      </c>
      <c r="AU62" s="14" t="n">
        <v>129856</v>
      </c>
      <c r="AV62" s="14" t="n">
        <v>130708</v>
      </c>
      <c r="AW62" s="14" t="n">
        <v>131555</v>
      </c>
      <c r="AX62" s="14" t="n">
        <v>132140</v>
      </c>
      <c r="AY62" s="14" t="n">
        <v>133390</v>
      </c>
      <c r="AZ62" s="14" t="n">
        <v>134443</v>
      </c>
      <c r="BA62" s="14" t="n">
        <v>135142</v>
      </c>
      <c r="BB62" s="14" t="n">
        <v>135738</v>
      </c>
      <c r="BC62" s="14" t="n">
        <v>136399</v>
      </c>
      <c r="BD62" s="14" t="n">
        <v>137233</v>
      </c>
      <c r="BE62" s="49" t="n">
        <f aca="false">TREND($AT62:$BD62,$AT$43:$BD$43,BE$43)</f>
        <v>138237.127272727</v>
      </c>
      <c r="BF62" s="49" t="n">
        <f aca="false">TREND($AT62:$BD62,$AT$43:$BD$43,BF$43)</f>
        <v>139069.481818182</v>
      </c>
      <c r="BG62" s="9"/>
      <c r="BH62" s="9"/>
      <c r="BI62" s="9"/>
      <c r="BJ62" s="49" t="n">
        <f aca="false">TREND($AT62:$BD62,$AT$43:$BD$43,BJ$43)</f>
        <v>144063.609090909</v>
      </c>
      <c r="BK62" s="49" t="n">
        <f aca="false">TREND($AT62:$BD62,$AT$43:$BD$43,BK$43)</f>
        <v>148225.381818182</v>
      </c>
      <c r="BL62" s="9"/>
      <c r="BN62" s="36"/>
      <c r="BO62" s="36"/>
    </row>
    <row r="63" customFormat="false" ht="14.25" hidden="false" customHeight="false" outlineLevel="0" collapsed="false">
      <c r="AR63" s="45"/>
      <c r="AS63" s="13" t="s">
        <v>127</v>
      </c>
      <c r="AT63" s="14" t="n">
        <v>235436</v>
      </c>
      <c r="AU63" s="14" t="n">
        <v>234996</v>
      </c>
      <c r="AV63" s="14" t="n">
        <v>235380</v>
      </c>
      <c r="AW63" s="14" t="n">
        <v>236271</v>
      </c>
      <c r="AX63" s="14" t="n">
        <v>237280</v>
      </c>
      <c r="AY63" s="14" t="n">
        <v>238320</v>
      </c>
      <c r="AZ63" s="14" t="n">
        <v>239611</v>
      </c>
      <c r="BA63" s="14" t="n">
        <v>240877</v>
      </c>
      <c r="BB63" s="14" t="n">
        <v>241682</v>
      </c>
      <c r="BC63" s="14" t="n">
        <v>241906</v>
      </c>
      <c r="BD63" s="14" t="n">
        <v>242866</v>
      </c>
      <c r="BE63" s="14" t="n">
        <v>243335</v>
      </c>
      <c r="BF63" s="14" t="n">
        <v>243385</v>
      </c>
      <c r="BG63" s="47"/>
      <c r="BH63" s="47"/>
      <c r="BI63" s="47"/>
      <c r="BJ63" s="36" t="n">
        <v>239106</v>
      </c>
      <c r="BK63" s="36" t="n">
        <v>239632</v>
      </c>
      <c r="BL63" s="47"/>
      <c r="BN63" s="47"/>
      <c r="BO63" s="47"/>
    </row>
    <row r="64" customFormat="false" ht="14.25" hidden="false" customHeight="false" outlineLevel="0" collapsed="false">
      <c r="AR64" s="45"/>
      <c r="AS64" s="13" t="s">
        <v>128</v>
      </c>
      <c r="AT64" s="14" t="n">
        <v>154136</v>
      </c>
      <c r="AU64" s="14" t="n">
        <v>154642</v>
      </c>
      <c r="AV64" s="14" t="n">
        <v>155553</v>
      </c>
      <c r="AW64" s="14" t="n">
        <v>156494</v>
      </c>
      <c r="AX64" s="14" t="n">
        <v>157554</v>
      </c>
      <c r="AY64" s="14" t="n">
        <v>158650</v>
      </c>
      <c r="AZ64" s="14" t="n">
        <v>160418</v>
      </c>
      <c r="BA64" s="14" t="n">
        <v>162050</v>
      </c>
      <c r="BB64" s="14" t="n">
        <v>163453</v>
      </c>
      <c r="BC64" s="14" t="n">
        <v>164330</v>
      </c>
      <c r="BD64" s="14" t="n">
        <v>165632</v>
      </c>
      <c r="BE64" s="14" t="n">
        <v>166499</v>
      </c>
      <c r="BF64" s="14" t="n">
        <v>167202</v>
      </c>
      <c r="BG64" s="9"/>
      <c r="BH64" s="9"/>
      <c r="BI64" s="9"/>
      <c r="BJ64" s="36" t="n">
        <v>244587</v>
      </c>
      <c r="BK64" s="36" t="n">
        <v>247364</v>
      </c>
      <c r="BL64" s="9"/>
      <c r="BN64" s="36"/>
      <c r="BO64" s="36"/>
    </row>
    <row r="65" customFormat="false" ht="14.25" hidden="false" customHeight="false" outlineLevel="0" collapsed="false">
      <c r="AR65" s="45"/>
      <c r="AS65" s="13" t="s">
        <v>129</v>
      </c>
      <c r="AT65" s="14" t="n">
        <v>72665</v>
      </c>
      <c r="AU65" s="14" t="n">
        <v>72399</v>
      </c>
      <c r="AV65" s="14" t="n">
        <v>72492</v>
      </c>
      <c r="AW65" s="14" t="n">
        <v>72856</v>
      </c>
      <c r="AX65" s="14" t="n">
        <v>73417</v>
      </c>
      <c r="AY65" s="14" t="n">
        <v>73787</v>
      </c>
      <c r="AZ65" s="14" t="n">
        <v>74534</v>
      </c>
      <c r="BA65" s="14" t="n">
        <v>75207</v>
      </c>
      <c r="BB65" s="14" t="n">
        <v>75605</v>
      </c>
      <c r="BC65" s="14" t="n">
        <v>75758</v>
      </c>
      <c r="BD65" s="14" t="n">
        <v>76149</v>
      </c>
      <c r="BE65" s="14" t="n">
        <v>76167</v>
      </c>
      <c r="BF65" s="14" t="n">
        <v>75863</v>
      </c>
      <c r="BG65" s="9"/>
      <c r="BH65" s="9"/>
      <c r="BI65" s="9"/>
      <c r="BJ65" s="9"/>
      <c r="BK65" s="9"/>
      <c r="BL65" s="9"/>
      <c r="BN65" s="36"/>
      <c r="BO65" s="36"/>
    </row>
    <row r="66" customFormat="false" ht="14.25" hidden="false" customHeight="false" outlineLevel="0" collapsed="false">
      <c r="AR66" s="45"/>
      <c r="AS66" s="13" t="s">
        <v>130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4" t="n">
        <v>0</v>
      </c>
      <c r="AZ66" s="14" t="n">
        <v>0</v>
      </c>
      <c r="BA66" s="14" t="n">
        <v>0</v>
      </c>
      <c r="BB66" s="14" t="n">
        <v>0</v>
      </c>
      <c r="BC66" s="14" t="n">
        <v>0</v>
      </c>
      <c r="BD66" s="14" t="n">
        <v>0</v>
      </c>
      <c r="BE66" s="14" t="n">
        <v>0</v>
      </c>
      <c r="BF66" s="14" t="n">
        <v>0</v>
      </c>
      <c r="BG66" s="9"/>
      <c r="BH66" s="9"/>
      <c r="BI66" s="9"/>
      <c r="BJ66" s="9"/>
      <c r="BK66" s="9"/>
      <c r="BL66" s="9"/>
      <c r="BN66" s="36"/>
      <c r="BO66" s="36"/>
    </row>
    <row r="67" customFormat="false" ht="14.25" hidden="false" customHeight="false" outlineLevel="0" collapsed="false">
      <c r="AR67" s="45"/>
      <c r="AS67" s="13" t="s">
        <v>131</v>
      </c>
      <c r="AT67" s="48" t="n">
        <f aca="false">SUM(AT62:AT65)/1000000</f>
        <v>0.591306</v>
      </c>
      <c r="AU67" s="48" t="n">
        <f aca="false">SUM(AU62:AU65)/1000000</f>
        <v>0.591893</v>
      </c>
      <c r="AV67" s="48" t="n">
        <f aca="false">SUM(AV62:AV65)/1000000</f>
        <v>0.594133</v>
      </c>
      <c r="AW67" s="48" t="n">
        <f aca="false">SUM(AW62:AW65)/1000000</f>
        <v>0.597176</v>
      </c>
      <c r="AX67" s="48" t="n">
        <f aca="false">SUM(AX62:AX65)/1000000</f>
        <v>0.600391</v>
      </c>
      <c r="AY67" s="48" t="n">
        <f aca="false">SUM(AY62:AY65)/1000000</f>
        <v>0.604147</v>
      </c>
      <c r="AZ67" s="48" t="n">
        <f aca="false">SUM(AZ62:AZ65)/1000000</f>
        <v>0.609006</v>
      </c>
      <c r="BA67" s="48" t="n">
        <f aca="false">SUM(BA62:BA65)/1000000</f>
        <v>0.613276</v>
      </c>
      <c r="BB67" s="48" t="n">
        <f aca="false">SUM(BB62:BB65)/1000000</f>
        <v>0.616478</v>
      </c>
      <c r="BC67" s="48" t="n">
        <f aca="false">SUM(BC62:BC65)/1000000</f>
        <v>0.618393</v>
      </c>
      <c r="BD67" s="48" t="n">
        <f aca="false">SUM(BD62:BD65)/1000000</f>
        <v>0.62188</v>
      </c>
      <c r="BE67" s="50" t="n">
        <f aca="false">(BE62/(BE62+BE60)*BE59+BE63+BE64+BE65+BE66)/1000000</f>
        <v>0.623972120122043</v>
      </c>
      <c r="BF67" s="50" t="n">
        <f aca="false">(BF62/(BF62+BF60)*BF59+BF63+BF64+BF65+BF66)/1000000</f>
        <v>0.624835349530683</v>
      </c>
      <c r="BG67" s="9"/>
      <c r="BH67" s="9"/>
      <c r="BI67" s="9"/>
      <c r="BJ67" s="50" t="n">
        <f aca="false">(BJ62/(BJ62+BJ60)*BJ59+BJ63+BJ64+BJ65+BJ66)/1000000</f>
        <v>0.624125128640342</v>
      </c>
      <c r="BK67" s="50" t="n">
        <f aca="false">(BK62/(BK62+BK60)*BK59+BK63+BK64+BK65+BK66)/1000000</f>
        <v>0.627988080499806</v>
      </c>
      <c r="BL67" s="9"/>
      <c r="BN67" s="36"/>
      <c r="BO67" s="36"/>
    </row>
    <row r="68" customFormat="false" ht="14.25" hidden="false" customHeight="false" outlineLevel="0" collapsed="false">
      <c r="AZ68" s="46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N68" s="47"/>
      <c r="BO68" s="47"/>
    </row>
    <row r="69" customFormat="false" ht="14.25" hidden="false" customHeight="false" outlineLevel="0" collapsed="false">
      <c r="AS69" s="13" t="s">
        <v>97</v>
      </c>
      <c r="AX69" s="37" t="n">
        <f aca="false">AX67+AX61+AX57</f>
        <v>4.920305</v>
      </c>
      <c r="AY69" s="37" t="n">
        <f aca="false">AY67+AY61+AY57</f>
        <v>4.98587</v>
      </c>
      <c r="AZ69" s="37" t="n">
        <f aca="false">AZ67+AZ61+AZ57</f>
        <v>5.051275</v>
      </c>
      <c r="BA69" s="37" t="n">
        <f aca="false">BA67+BA61+BA57</f>
        <v>5.109056</v>
      </c>
      <c r="BB69" s="37" t="n">
        <f aca="false">BB67+BB61+BB57</f>
        <v>5.165802</v>
      </c>
      <c r="BC69" s="37" t="n">
        <f aca="false">BC67+BC61+BC57</f>
        <v>5.213985</v>
      </c>
      <c r="BD69" s="37" t="n">
        <f aca="false">BD67+BD61+BD57</f>
        <v>5.258317</v>
      </c>
      <c r="BE69" s="37" t="n">
        <f aca="false">BE67+BE61+BE57</f>
        <v>5.295619</v>
      </c>
      <c r="BF69" s="37" t="n">
        <f aca="false">BF67+BF61+BF57</f>
        <v>5.328212</v>
      </c>
      <c r="BG69" s="9"/>
      <c r="BH69" s="9"/>
      <c r="BI69" s="9"/>
      <c r="BJ69" s="37" t="n">
        <f aca="false">BJ67+BJ61+BJ57</f>
        <v>5.497555</v>
      </c>
      <c r="BK69" s="37" t="n">
        <f aca="false">BK67+BK61+BK57</f>
        <v>5.625562</v>
      </c>
      <c r="BL69" s="9"/>
      <c r="BN69" s="9"/>
      <c r="BO69" s="9"/>
    </row>
    <row r="71" customFormat="false" ht="14.25" hidden="false" customHeight="false" outlineLevel="0" collapsed="false">
      <c r="AY71" s="0" t="s">
        <v>132</v>
      </c>
    </row>
    <row r="72" customFormat="false" ht="15" hidden="false" customHeight="false" outlineLevel="0" collapsed="false">
      <c r="AZ72" s="51" t="s">
        <v>133</v>
      </c>
      <c r="BA72" s="52" t="s">
        <v>134</v>
      </c>
      <c r="BB72" s="53" t="s">
        <v>135</v>
      </c>
      <c r="BC72" s="0" t="s">
        <v>136</v>
      </c>
    </row>
    <row r="73" customFormat="false" ht="14.25" hidden="false" customHeight="false" outlineLevel="0" collapsed="false">
      <c r="AY73" s="54" t="n">
        <v>1992</v>
      </c>
      <c r="AZ73" s="55" t="n">
        <v>540</v>
      </c>
      <c r="BA73" s="55" t="n">
        <v>254</v>
      </c>
      <c r="BB73" s="55" t="n">
        <v>237</v>
      </c>
      <c r="BC73" s="0" t="n">
        <f aca="false">SUM(AZ73:BB73)</f>
        <v>1031</v>
      </c>
    </row>
    <row r="74" customFormat="false" ht="14.25" hidden="false" customHeight="false" outlineLevel="0" collapsed="false">
      <c r="AY74" s="54" t="n">
        <v>1993</v>
      </c>
      <c r="AZ74" s="55" t="n">
        <v>557</v>
      </c>
      <c r="BA74" s="55" t="n">
        <v>268</v>
      </c>
      <c r="BB74" s="55" t="n">
        <v>253</v>
      </c>
      <c r="BC74" s="0" t="n">
        <f aca="false">SUM(AZ74:BB74)</f>
        <v>1078</v>
      </c>
    </row>
    <row r="75" customFormat="false" ht="14.25" hidden="false" customHeight="false" outlineLevel="0" collapsed="false">
      <c r="AY75" s="54" t="n">
        <v>1994</v>
      </c>
      <c r="AZ75" s="55" t="n">
        <v>596</v>
      </c>
      <c r="BA75" s="55" t="n">
        <v>240</v>
      </c>
      <c r="BB75" s="55" t="n">
        <v>295</v>
      </c>
      <c r="BC75" s="0" t="n">
        <f aca="false">SUM(AZ75:BB75)</f>
        <v>1131</v>
      </c>
    </row>
    <row r="76" customFormat="false" ht="14.25" hidden="false" customHeight="false" outlineLevel="0" collapsed="false">
      <c r="AY76" s="54" t="n">
        <v>1995</v>
      </c>
      <c r="AZ76" s="55" t="n">
        <v>598</v>
      </c>
      <c r="BA76" s="55" t="n">
        <v>271</v>
      </c>
      <c r="BB76" s="55" t="n">
        <v>316</v>
      </c>
      <c r="BC76" s="0" t="n">
        <f aca="false">SUM(AZ76:BB76)</f>
        <v>1185</v>
      </c>
    </row>
    <row r="77" customFormat="false" ht="14.25" hidden="false" customHeight="false" outlineLevel="0" collapsed="false">
      <c r="AY77" s="54" t="n">
        <v>1996</v>
      </c>
      <c r="AZ77" s="55" t="n">
        <v>665</v>
      </c>
      <c r="BA77" s="55" t="n">
        <v>300</v>
      </c>
      <c r="BB77" s="55" t="n">
        <v>333</v>
      </c>
      <c r="BC77" s="0" t="n">
        <f aca="false">SUM(AZ77:BB77)</f>
        <v>1298</v>
      </c>
    </row>
    <row r="78" customFormat="false" ht="14.25" hidden="false" customHeight="false" outlineLevel="0" collapsed="false">
      <c r="AY78" s="54" t="n">
        <v>1997</v>
      </c>
      <c r="AZ78" s="55" t="n">
        <v>753</v>
      </c>
      <c r="BA78" s="55" t="n">
        <v>255</v>
      </c>
      <c r="BB78" s="55" t="n">
        <v>273</v>
      </c>
      <c r="BC78" s="0" t="n">
        <f aca="false">SUM(AZ78:BB78)</f>
        <v>1281</v>
      </c>
    </row>
    <row r="79" customFormat="false" ht="14.25" hidden="false" customHeight="false" outlineLevel="0" collapsed="false">
      <c r="AY79" s="54" t="n">
        <v>1998</v>
      </c>
      <c r="AZ79" s="55" t="n">
        <v>861</v>
      </c>
      <c r="BA79" s="55" t="n">
        <v>269</v>
      </c>
      <c r="BB79" s="55" t="n">
        <v>247</v>
      </c>
      <c r="BC79" s="0" t="n">
        <f aca="false">SUM(AZ79:BB79)</f>
        <v>1377</v>
      </c>
    </row>
    <row r="80" customFormat="false" ht="14.25" hidden="false" customHeight="false" outlineLevel="0" collapsed="false">
      <c r="AY80" s="54" t="n">
        <v>1999</v>
      </c>
      <c r="AZ80" s="55" t="n">
        <v>971</v>
      </c>
      <c r="BA80" s="55" t="n">
        <v>299</v>
      </c>
      <c r="BB80" s="55" t="n">
        <v>238</v>
      </c>
      <c r="BC80" s="0" t="n">
        <f aca="false">SUM(AZ80:BB80)</f>
        <v>1508</v>
      </c>
    </row>
    <row r="81" customFormat="false" ht="14.25" hidden="false" customHeight="false" outlineLevel="0" collapsed="false">
      <c r="AY81" s="54" t="n">
        <v>2000</v>
      </c>
      <c r="AZ81" s="55" t="n">
        <v>1012</v>
      </c>
      <c r="BA81" s="55" t="n">
        <v>211</v>
      </c>
      <c r="BB81" s="55" t="n">
        <v>235</v>
      </c>
      <c r="BC81" s="0" t="n">
        <f aca="false">SUM(AZ81:BB81)</f>
        <v>1458</v>
      </c>
    </row>
    <row r="82" customFormat="false" ht="14.25" hidden="false" customHeight="false" outlineLevel="0" collapsed="false">
      <c r="AY82" s="54" t="n">
        <v>2001</v>
      </c>
      <c r="AZ82" s="55" t="n">
        <v>1296</v>
      </c>
      <c r="BA82" s="55" t="n">
        <v>300</v>
      </c>
      <c r="BB82" s="55" t="n">
        <v>219</v>
      </c>
      <c r="BC82" s="0" t="n">
        <f aca="false">SUM(AZ82:BB82)</f>
        <v>1815</v>
      </c>
    </row>
    <row r="83" customFormat="false" ht="14.25" hidden="false" customHeight="false" outlineLevel="0" collapsed="false">
      <c r="AY83" s="54" t="n">
        <v>2002</v>
      </c>
      <c r="AZ83" s="55" t="n">
        <v>1346</v>
      </c>
      <c r="BA83" s="55" t="n">
        <v>304</v>
      </c>
      <c r="BB83" s="55" t="n">
        <v>282</v>
      </c>
      <c r="BC83" s="0" t="n">
        <f aca="false">SUM(AZ83:BB83)</f>
        <v>1932</v>
      </c>
    </row>
    <row r="84" customFormat="false" ht="14.25" hidden="false" customHeight="false" outlineLevel="0" collapsed="false">
      <c r="AY84" s="54" t="n">
        <v>2003</v>
      </c>
      <c r="AZ84" s="55" t="n">
        <v>1445</v>
      </c>
      <c r="BA84" s="55" t="n">
        <v>346</v>
      </c>
      <c r="BB84" s="55" t="n">
        <v>295</v>
      </c>
      <c r="BC84" s="0" t="n">
        <f aca="false">SUM(AZ84:BB84)</f>
        <v>2086</v>
      </c>
    </row>
    <row r="85" customFormat="false" ht="14.25" hidden="false" customHeight="false" outlineLevel="0" collapsed="false">
      <c r="AY85" s="54" t="n">
        <v>2004</v>
      </c>
      <c r="AZ85" s="55" t="n">
        <v>1560</v>
      </c>
      <c r="BA85" s="55" t="n">
        <v>381</v>
      </c>
      <c r="BB85" s="55" t="n">
        <v>289</v>
      </c>
      <c r="BC85" s="0" t="n">
        <f aca="false">SUM(AZ85:BB85)</f>
        <v>2230</v>
      </c>
    </row>
    <row r="86" customFormat="false" ht="14.25" hidden="false" customHeight="false" outlineLevel="0" collapsed="false">
      <c r="AY86" s="54" t="n">
        <v>2005</v>
      </c>
      <c r="AZ86" s="55" t="n">
        <v>1655</v>
      </c>
      <c r="BA86" s="55" t="n">
        <v>395</v>
      </c>
      <c r="BB86" s="55" t="n">
        <v>300</v>
      </c>
      <c r="BC86" s="0" t="n">
        <f aca="false">SUM(AZ86:BB86)</f>
        <v>2350</v>
      </c>
    </row>
    <row r="87" customFormat="false" ht="14.25" hidden="false" customHeight="false" outlineLevel="0" collapsed="false">
      <c r="AY87" s="54" t="n">
        <v>2006</v>
      </c>
      <c r="AZ87" s="55" t="n">
        <v>1749</v>
      </c>
      <c r="BA87" s="55" t="n">
        <v>445</v>
      </c>
      <c r="BB87" s="55" t="n">
        <v>301</v>
      </c>
      <c r="BC87" s="0" t="n">
        <f aca="false">SUM(AZ87:BB87)</f>
        <v>2495</v>
      </c>
    </row>
    <row r="88" customFormat="false" ht="14.25" hidden="false" customHeight="false" outlineLevel="0" collapsed="false">
      <c r="AY88" s="54" t="n">
        <v>2007</v>
      </c>
      <c r="AZ88" s="55" t="n">
        <v>1922</v>
      </c>
      <c r="BA88" s="55" t="n">
        <v>512</v>
      </c>
      <c r="BB88" s="55" t="n">
        <v>324</v>
      </c>
      <c r="BC88" s="0" t="n">
        <f aca="false">SUM(AZ88:BB88)</f>
        <v>2758</v>
      </c>
    </row>
    <row r="89" customFormat="false" ht="14.25" hidden="false" customHeight="false" outlineLevel="0" collapsed="false">
      <c r="AY89" s="54" t="n">
        <v>2008</v>
      </c>
      <c r="AZ89" s="55" t="n">
        <v>1930</v>
      </c>
      <c r="BA89" s="55" t="n">
        <v>661</v>
      </c>
      <c r="BB89" s="55" t="n">
        <v>326</v>
      </c>
      <c r="BC89" s="0" t="n">
        <f aca="false">SUM(AZ89:BB89)</f>
        <v>2917</v>
      </c>
    </row>
    <row r="90" customFormat="false" ht="14.25" hidden="false" customHeight="false" outlineLevel="0" collapsed="false">
      <c r="AY90" s="54" t="n">
        <v>2009</v>
      </c>
      <c r="AZ90" s="55" t="n">
        <v>2232</v>
      </c>
      <c r="BA90" s="55" t="n">
        <v>692</v>
      </c>
      <c r="BB90" s="55" t="n">
        <v>369</v>
      </c>
      <c r="BC90" s="0" t="n">
        <f aca="false">SUM(AZ90:BB90)</f>
        <v>3293</v>
      </c>
    </row>
    <row r="91" customFormat="false" ht="14.25" hidden="false" customHeight="false" outlineLevel="0" collapsed="false">
      <c r="AY91" s="54" t="n">
        <v>2010</v>
      </c>
      <c r="AZ91" s="55" t="n">
        <v>2804</v>
      </c>
      <c r="BA91" s="55" t="n">
        <v>1023</v>
      </c>
      <c r="BB91" s="55" t="n">
        <v>473</v>
      </c>
      <c r="BC91" s="0" t="n">
        <f aca="false">SUM(AZ91:BB91)</f>
        <v>4300</v>
      </c>
    </row>
    <row r="92" customFormat="false" ht="14.25" hidden="false" customHeight="false" outlineLevel="0" collapsed="false">
      <c r="AY92" s="54" t="n">
        <v>2011</v>
      </c>
      <c r="AZ92" s="55" t="n">
        <v>2571</v>
      </c>
      <c r="BA92" s="55" t="n">
        <v>754</v>
      </c>
      <c r="BB92" s="55" t="n">
        <v>405</v>
      </c>
      <c r="BC92" s="0" t="n">
        <f aca="false">SUM(AZ92:BB92)</f>
        <v>3730</v>
      </c>
    </row>
    <row r="93" customFormat="false" ht="14.25" hidden="false" customHeight="false" outlineLevel="0" collapsed="false">
      <c r="AY93" s="54" t="n">
        <v>2012</v>
      </c>
      <c r="AZ93" s="55" t="n">
        <v>2828</v>
      </c>
      <c r="BA93" s="55" t="n">
        <v>913</v>
      </c>
      <c r="BB93" s="55" t="n">
        <v>482</v>
      </c>
      <c r="BC93" s="0" t="n">
        <f aca="false">SUM(AZ93:BB93)</f>
        <v>4223</v>
      </c>
    </row>
    <row r="94" customFormat="false" ht="14.25" hidden="false" customHeight="false" outlineLevel="0" collapsed="false">
      <c r="AY94" s="54" t="n">
        <v>2013</v>
      </c>
      <c r="AZ94" s="55" t="n">
        <v>3065</v>
      </c>
      <c r="BA94" s="55" t="n">
        <v>1054</v>
      </c>
      <c r="BB94" s="55" t="n">
        <v>581</v>
      </c>
      <c r="BC94" s="0" t="n">
        <f aca="false">SUM(AZ94:BB94)</f>
        <v>4700</v>
      </c>
    </row>
    <row r="95" customFormat="false" ht="14.25" hidden="false" customHeight="false" outlineLevel="0" collapsed="false">
      <c r="AY95" s="54" t="n">
        <v>2014</v>
      </c>
      <c r="AZ95" s="55" t="n">
        <v>2878</v>
      </c>
      <c r="BA95" s="55" t="n">
        <v>967</v>
      </c>
      <c r="BB95" s="55" t="n">
        <v>616</v>
      </c>
      <c r="BC95" s="0" t="n">
        <f aca="false">SUM(AZ95:BB95)</f>
        <v>4461</v>
      </c>
    </row>
    <row r="96" customFormat="false" ht="14.25" hidden="false" customHeight="false" outlineLevel="0" collapsed="false">
      <c r="AY96" s="54" t="n">
        <v>2015</v>
      </c>
      <c r="AZ96" s="55" t="n">
        <v>2977</v>
      </c>
      <c r="BA96" s="55" t="n">
        <v>1007</v>
      </c>
      <c r="BB96" s="55" t="n">
        <v>847</v>
      </c>
      <c r="BC96" s="0" t="n">
        <f aca="false">SUM(AZ96:BB96)</f>
        <v>4831</v>
      </c>
    </row>
    <row r="97" customFormat="false" ht="14.25" hidden="false" customHeight="false" outlineLevel="0" collapsed="false">
      <c r="AY97" s="54" t="n">
        <v>2016</v>
      </c>
      <c r="AZ97" s="55" t="n">
        <v>3192</v>
      </c>
      <c r="BA97" s="55" t="n">
        <v>1184</v>
      </c>
      <c r="BB97" s="55" t="n">
        <v>870</v>
      </c>
      <c r="BC97" s="0" t="n">
        <f aca="false">SUM(AZ97:BB97)</f>
        <v>5246</v>
      </c>
    </row>
    <row r="98" customFormat="false" ht="14.25" hidden="false" customHeight="false" outlineLevel="0" collapsed="false">
      <c r="AY98" s="54" t="n">
        <v>2017</v>
      </c>
      <c r="AZ98" s="55" t="n">
        <v>3169</v>
      </c>
      <c r="BA98" s="55" t="n">
        <v>1334</v>
      </c>
      <c r="BB98" s="55" t="n">
        <v>975</v>
      </c>
      <c r="BC98" s="0" t="n">
        <f aca="false">SUM(AZ98:BB98)</f>
        <v>5478</v>
      </c>
    </row>
    <row r="99" customFormat="false" ht="14.25" hidden="false" customHeight="false" outlineLevel="0" collapsed="false">
      <c r="AY99" s="54" t="n">
        <v>2018</v>
      </c>
      <c r="AZ99" s="55" t="n">
        <v>3395</v>
      </c>
      <c r="BA99" s="55" t="n">
        <v>1374</v>
      </c>
      <c r="BB99" s="55" t="n">
        <v>978</v>
      </c>
      <c r="BC99" s="0" t="n">
        <f aca="false">SUM(AZ99:BB99)</f>
        <v>5747</v>
      </c>
    </row>
    <row r="100" customFormat="false" ht="14.25" hidden="false" customHeight="false" outlineLevel="0" collapsed="false">
      <c r="AY100" s="54" t="n">
        <v>2019</v>
      </c>
      <c r="AZ100" s="55" t="n">
        <v>3452</v>
      </c>
      <c r="BA100" s="55" t="n">
        <v>1513</v>
      </c>
      <c r="BB100" s="55" t="n">
        <v>905</v>
      </c>
      <c r="BC100" s="0" t="n">
        <f aca="false">SUM(AZ100:BB100)</f>
        <v>5870</v>
      </c>
    </row>
    <row r="101" customFormat="false" ht="14.25" hidden="false" customHeight="false" outlineLevel="0" collapsed="false">
      <c r="AZ101" s="0" t="n">
        <f aca="false">SUM(AZ73:AZ100)</f>
        <v>52019</v>
      </c>
      <c r="BA101" s="0" t="n">
        <f aca="false">SUM(BA73:BA100)</f>
        <v>17526</v>
      </c>
      <c r="BB101" s="0" t="n">
        <f aca="false">SUM(BB73:BB100)</f>
        <v>12264</v>
      </c>
      <c r="BC101" s="0" t="n">
        <f aca="false">SUM(AZ101:BB101)</f>
        <v>81809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16" activeCellId="0" sqref="C16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19"/>
    <col collapsed="false" customWidth="true" hidden="false" outlineLevel="0" max="4" min="4" style="0" width="6.44"/>
    <col collapsed="false" customWidth="true" hidden="false" outlineLevel="0" max="5" min="5" style="0" width="9.11"/>
    <col collapsed="false" customWidth="true" hidden="false" outlineLevel="0" max="6" min="6" style="0" width="13.33"/>
    <col collapsed="false" customWidth="true" hidden="false" outlineLevel="0" max="11" min="11" style="0" width="10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3" t="n">
        <v>2009</v>
      </c>
      <c r="F1" s="3" t="n">
        <v>2010</v>
      </c>
      <c r="G1" s="3" t="n">
        <v>2011</v>
      </c>
      <c r="H1" s="3" t="n">
        <v>2012</v>
      </c>
      <c r="I1" s="3" t="n">
        <v>2013</v>
      </c>
      <c r="J1" s="3" t="n">
        <v>2014</v>
      </c>
      <c r="K1" s="3" t="n">
        <v>2015</v>
      </c>
      <c r="L1" s="3" t="n">
        <v>2016</v>
      </c>
      <c r="M1" s="3" t="n">
        <v>2017</v>
      </c>
      <c r="N1" s="3" t="n">
        <v>2018</v>
      </c>
      <c r="O1" s="3" t="n">
        <v>2019</v>
      </c>
      <c r="P1" s="3" t="n">
        <v>2020</v>
      </c>
      <c r="Q1" s="3" t="n">
        <v>2021</v>
      </c>
      <c r="R1" s="3" t="n">
        <v>2025</v>
      </c>
      <c r="S1" s="3" t="n">
        <v>2030</v>
      </c>
    </row>
    <row r="2" customFormat="false" ht="14.25" hidden="false" customHeight="false" outlineLevel="0" collapsed="false">
      <c r="A2" s="0" t="s">
        <v>35</v>
      </c>
      <c r="B2" s="0" t="s">
        <v>36</v>
      </c>
      <c r="C2" s="7" t="s">
        <v>41</v>
      </c>
      <c r="E2" s="3"/>
      <c r="F2" s="28" t="n">
        <f aca="false">HLOOKUP(F$1,  HDD!$B$4:$AP$33,   MATCH($A$2, HDD!$A$4:$A$33,0), FALSE())</f>
        <v>4415</v>
      </c>
      <c r="G2" s="28" t="n">
        <f aca="false">HLOOKUP(G$1,  HDD!$B$4:$AP$33,   MATCH($A$2, HDD!$A$4:$A$33,0), FALSE())</f>
        <v>3767.86</v>
      </c>
      <c r="H2" s="28" t="n">
        <f aca="false">HLOOKUP(H$1,  HDD!$B$4:$AP$33,   MATCH($A$2, HDD!$A$4:$A$33,0), FALSE())</f>
        <v>4081.27</v>
      </c>
      <c r="I2" s="28" t="n">
        <f aca="false">HLOOKUP(I$1,  HDD!$B$4:$AP$33,   MATCH($A$2, HDD!$A$4:$A$33,0), FALSE())</f>
        <v>3873.17</v>
      </c>
      <c r="J2" s="28" t="n">
        <f aca="false">HLOOKUP(J$1,  HDD!$B$4:$AP$33,   MATCH($A$2, HDD!$A$4:$A$33,0), FALSE())</f>
        <v>3729.28</v>
      </c>
      <c r="K2" s="28" t="n">
        <f aca="false">HLOOKUP(K$1,  HDD!$B$4:$AP$33,   MATCH($A$2, HDD!$A$4:$A$33,0), FALSE())</f>
        <v>3523.32</v>
      </c>
      <c r="L2" s="28" t="n">
        <f aca="false">HLOOKUP(L$1,  HDD!$B$4:$AP$33,   MATCH($A$2, HDD!$A$4:$A$33,0), FALSE())</f>
        <v>3829.94</v>
      </c>
      <c r="M2" s="28" t="n">
        <f aca="false">HLOOKUP(M$1,  HDD!$B$4:$AP$33,   MATCH($A$2, HDD!$A$4:$A$33,0), FALSE())</f>
        <v>3761.5</v>
      </c>
      <c r="N2" s="28" t="n">
        <f aca="false">HLOOKUP(N$1,  HDD!$B$4:$AP$33,   MATCH($A$2, HDD!$A$4:$A$33,0), FALSE())</f>
        <v>3687.57</v>
      </c>
      <c r="O2" s="28" t="n">
        <f aca="false">HLOOKUP(O$1,  HDD!$B$4:$AP$33,   MATCH($A$2, HDD!$A$4:$A$33,0), FALSE())</f>
        <v>3391.36</v>
      </c>
      <c r="P2" s="28" t="n">
        <f aca="false">HLOOKUP(P$1,  HDD!$B$4:$AP$33,   MATCH($A$2, HDD!$A$4:$A$33,0), FALSE())</f>
        <v>3305.64</v>
      </c>
      <c r="Q2" s="12"/>
      <c r="R2" s="28" t="n">
        <f aca="false">HLOOKUP(R$1,  HDD!$B$4:$AP$33,   MATCH($A$2, HDD!$A$4:$A$33,0), FALSE())</f>
        <v>3631.8477394958</v>
      </c>
      <c r="S2" s="28" t="n">
        <f aca="false">HLOOKUP(S$1,  HDD!$B$4:$AP$33,   MATCH($A$2, HDD!$A$4:$A$33,0), FALSE())</f>
        <v>3565.13414005602</v>
      </c>
    </row>
    <row r="3" customFormat="false" ht="14.25" hidden="false" customHeight="false" outlineLevel="0" collapsed="false">
      <c r="A3" s="0" t="s">
        <v>35</v>
      </c>
      <c r="B3" s="0" t="s">
        <v>36</v>
      </c>
      <c r="C3" s="7" t="s">
        <v>42</v>
      </c>
      <c r="D3" s="7" t="s">
        <v>43</v>
      </c>
      <c r="E3" s="30"/>
      <c r="F3" s="31" t="n">
        <f aca="false">HLOOKUP(F$1, Pop!$B$8:$M$62, MATCH($A$3, Pop!$A$8:$A$62,0), FALSE())/1000000</f>
        <v>3.141976</v>
      </c>
      <c r="G3" s="31" t="n">
        <f aca="false">HLOOKUP(G$1, Pop!$B$8:$P$62, MATCH($A$3, Pop!$A$8:$A$62,0), FALSE())/1000000</f>
        <v>3.052588</v>
      </c>
      <c r="H3" s="31" t="n">
        <f aca="false">HLOOKUP(H$1, Pop!$B$8:$P$62, MATCH($A$3, Pop!$A$8:$A$62,0), FALSE())/1000000</f>
        <v>3.003641</v>
      </c>
      <c r="I3" s="31" t="n">
        <f aca="false">HLOOKUP(I$1, Pop!$B$8:$P$62, MATCH($A$3, Pop!$A$8:$A$62,0), FALSE())/1000000</f>
        <v>2.971905</v>
      </c>
      <c r="J3" s="31" t="n">
        <f aca="false">HLOOKUP(J$1, Pop!$B$8:$P$62, MATCH($A$3, Pop!$A$8:$A$62,0), FALSE())/1000000</f>
        <v>2.943472</v>
      </c>
      <c r="K3" s="31" t="n">
        <f aca="false">HLOOKUP(K$1, Pop!$B$8:$P$62, MATCH($A$3, Pop!$A$8:$A$62,0), FALSE())/1000000</f>
        <v>2.921262</v>
      </c>
      <c r="L3" s="31" t="n">
        <f aca="false">HLOOKUP(L$1, Pop!$B$8:$P$62, MATCH($A$3, Pop!$A$8:$A$62,0), FALSE())/1000000</f>
        <v>2.888558</v>
      </c>
      <c r="M3" s="31" t="n">
        <f aca="false">HLOOKUP(M$1, Pop!$B$8:$P$62, MATCH($A$3, Pop!$A$8:$A$62,0), FALSE())/1000000</f>
        <v>2.847904</v>
      </c>
      <c r="N3" s="31" t="n">
        <f aca="false">HLOOKUP(N$1, Pop!$B$8:$P$62, MATCH($A$3, Pop!$A$8:$A$62,0), FALSE())/1000000</f>
        <v>2.808901</v>
      </c>
      <c r="O3" s="31" t="n">
        <f aca="false">HLOOKUP(O$1, Pop!$B$8:$P$62, MATCH($A$3, Pop!$A$8:$A$62,0), FALSE())/1000000</f>
        <v>2.794184</v>
      </c>
      <c r="P3" s="31" t="n">
        <f aca="false">HLOOKUP(P$1, Pop!$B$8:$P$62, MATCH($A$3, Pop!$A$8:$A$62,0), FALSE())/1000000</f>
        <v>2.79409</v>
      </c>
      <c r="Q3" s="31" t="n">
        <f aca="false">HLOOKUP(Q$1, Pop!$B$8:$M$62, MATCH($A$3, Pop!$A$8:$A$62,0), FALSE())/1000000</f>
        <v>2.79568</v>
      </c>
      <c r="R3" s="31" t="n">
        <f aca="false">HLOOKUP(R$1, Pop!$B$8:$P$62, MATCH($A$3, Pop!$A$8:$A$62,0), FALSE())/1000000</f>
        <v>2.707915</v>
      </c>
      <c r="S3" s="31" t="n">
        <f aca="false">HLOOKUP(S$1, Pop!$B$8:$P$62, MATCH($A$3, Pop!$A$8:$A$62,0), FALSE())/1000000</f>
        <v>2.575553</v>
      </c>
    </row>
    <row r="4" customFormat="false" ht="14.25" hidden="false" customHeight="false" outlineLevel="0" collapsed="false">
      <c r="A4" s="0" t="s">
        <v>35</v>
      </c>
      <c r="B4" s="0" t="s">
        <v>36</v>
      </c>
      <c r="C4" s="7" t="s">
        <v>44</v>
      </c>
      <c r="D4" s="7" t="s">
        <v>7</v>
      </c>
      <c r="E4" s="14"/>
      <c r="F4" s="36" t="n">
        <f aca="false">TREND($H4:$P4,H1:P1,F1)</f>
        <v>9359.29755555556</v>
      </c>
      <c r="G4" s="36" t="n">
        <f aca="false">TREND($H4:$P4,H1:P1,G1)</f>
        <v>9250.31722222222</v>
      </c>
      <c r="H4" s="14" t="n">
        <f aca="false">H13</f>
        <v>9469.3</v>
      </c>
      <c r="I4" s="14" t="n">
        <f aca="false">I13</f>
        <v>8902.7</v>
      </c>
      <c r="J4" s="14" t="n">
        <f aca="false">J13</f>
        <v>8562</v>
      </c>
      <c r="K4" s="14" t="n">
        <f aca="false">K13</f>
        <v>8365</v>
      </c>
      <c r="L4" s="14" t="n">
        <f aca="false">L13</f>
        <v>8973</v>
      </c>
      <c r="M4" s="14" t="n">
        <f aca="false">M13</f>
        <v>9026</v>
      </c>
      <c r="N4" s="36" t="n">
        <f aca="false">TREND($H4:$M4,H1:M1,N1)</f>
        <v>8662.74000000001</v>
      </c>
      <c r="O4" s="14" t="n">
        <f aca="false">O13</f>
        <v>8368</v>
      </c>
      <c r="P4" s="14" t="n">
        <f aca="false">P13</f>
        <v>8020</v>
      </c>
      <c r="Q4" s="35"/>
      <c r="R4" s="35"/>
      <c r="S4" s="35"/>
    </row>
    <row r="5" customFormat="false" ht="14.25" hidden="false" customHeight="false" outlineLevel="0" collapsed="false">
      <c r="A5" s="0" t="s">
        <v>35</v>
      </c>
      <c r="B5" s="0" t="s">
        <v>36</v>
      </c>
      <c r="C5" s="7" t="s">
        <v>9</v>
      </c>
      <c r="D5" s="7" t="s">
        <v>7</v>
      </c>
      <c r="E5" s="3"/>
      <c r="F5" s="36" t="n">
        <f aca="false">TREND($M5:$O5,$M1:$O1,F1)</f>
        <v>1253.94515436764</v>
      </c>
      <c r="G5" s="36" t="n">
        <f aca="false">TREND($M5:$O5,$M1:$O1,G1)</f>
        <v>1219.44554907949</v>
      </c>
      <c r="H5" s="36" t="n">
        <f aca="false">TREND($M5:$O5,$M1:$O1,H1)</f>
        <v>1184.94594379133</v>
      </c>
      <c r="I5" s="36" t="n">
        <f aca="false">TREND($M5:$O5,$M1:$O1,I1)</f>
        <v>1150.44633850317</v>
      </c>
      <c r="J5" s="36" t="n">
        <f aca="false">TREND($M5:$O5,$M1:$O1,J1)</f>
        <v>1115.94673321501</v>
      </c>
      <c r="K5" s="36" t="n">
        <f aca="false">TREND($M5:$O5,$M1:$O1,K1)</f>
        <v>1081.44712792686</v>
      </c>
      <c r="L5" s="36" t="n">
        <f aca="false">TREND($M5:$O5,$M1:$O1,L1)</f>
        <v>1046.9475226387</v>
      </c>
      <c r="M5" s="36" t="n">
        <f aca="false">M21/$O$21*$O$5</f>
        <v>1005.68266542373</v>
      </c>
      <c r="N5" s="36" t="n">
        <f aca="false">N21/$O$21*$O$5</f>
        <v>991.478815915976</v>
      </c>
      <c r="O5" s="36" t="n">
        <f aca="false">$Q$25*O4</f>
        <v>936.683454847409</v>
      </c>
      <c r="P5" s="36" t="n">
        <f aca="false">$Q$25*P4</f>
        <v>897.729601801652</v>
      </c>
      <c r="Q5" s="36"/>
      <c r="R5" s="36" t="n">
        <f aca="false">$V$10*R$8</f>
        <v>830.334616587808</v>
      </c>
      <c r="T5" s="36"/>
      <c r="U5" s="0" t="s">
        <v>46</v>
      </c>
      <c r="V5" s="0" t="s">
        <v>47</v>
      </c>
      <c r="W5" s="0" t="s">
        <v>48</v>
      </c>
    </row>
    <row r="6" customFormat="false" ht="14.25" hidden="false" customHeight="false" outlineLevel="0" collapsed="false">
      <c r="A6" s="0" t="s">
        <v>35</v>
      </c>
      <c r="B6" s="0" t="s">
        <v>36</v>
      </c>
      <c r="C6" s="7" t="s">
        <v>8</v>
      </c>
      <c r="D6" s="7" t="s">
        <v>7</v>
      </c>
      <c r="E6" s="3"/>
      <c r="F6" s="36" t="n">
        <f aca="false">F4-F5</f>
        <v>8105.35240118792</v>
      </c>
      <c r="G6" s="36" t="n">
        <f aca="false">G4-G5</f>
        <v>8030.87167314273</v>
      </c>
      <c r="H6" s="36" t="n">
        <f aca="false">H4-H5</f>
        <v>8284.35405620867</v>
      </c>
      <c r="I6" s="36" t="n">
        <f aca="false">I4-I5</f>
        <v>7752.25366149683</v>
      </c>
      <c r="J6" s="36" t="n">
        <f aca="false">J4-J5</f>
        <v>7446.05326678499</v>
      </c>
      <c r="K6" s="36" t="n">
        <f aca="false">K4-L5</f>
        <v>7318.0524773613</v>
      </c>
      <c r="L6" s="36" t="n">
        <f aca="false">L4-M5</f>
        <v>7967.31733457627</v>
      </c>
      <c r="M6" s="36" t="n">
        <f aca="false">M4-N5</f>
        <v>8034.52118408402</v>
      </c>
      <c r="N6" s="36" t="n">
        <f aca="false">N4-O5</f>
        <v>7726.0565451526</v>
      </c>
      <c r="O6" s="36" t="n">
        <f aca="false">O4-P5</f>
        <v>7470.27039819835</v>
      </c>
      <c r="P6" s="36" t="n">
        <f aca="false">P4-Q5</f>
        <v>8020</v>
      </c>
      <c r="Q6" s="35"/>
      <c r="R6" s="35"/>
      <c r="S6" s="35"/>
      <c r="U6" s="37" t="n">
        <f aca="false" t="array" ref="U6:W6">LINEST(F6:P6,F2:P3)</f>
        <v>-729.289506754843</v>
      </c>
      <c r="V6" s="37" t="n">
        <v>0.759966751546885</v>
      </c>
      <c r="W6" s="37" t="n">
        <v>7107.13839929594</v>
      </c>
    </row>
    <row r="7" customFormat="false" ht="14.25" hidden="false" customHeight="false" outlineLevel="0" collapsed="false">
      <c r="A7" s="0" t="s">
        <v>35</v>
      </c>
      <c r="B7" s="0" t="s">
        <v>36</v>
      </c>
      <c r="C7" s="7" t="s">
        <v>98</v>
      </c>
      <c r="D7" s="7" t="s">
        <v>7</v>
      </c>
      <c r="E7" s="3"/>
      <c r="F7" s="12" t="n">
        <f aca="false">$V$6*F2+$U$6*F3+$W$6</f>
        <v>8170.98148009989</v>
      </c>
      <c r="G7" s="12" t="n">
        <f aca="false">$V$6*G2+$U$6*G3+$W$6</f>
        <v>7744.36632693364</v>
      </c>
      <c r="H7" s="12" t="n">
        <f aca="false">$V$6*H2+$U$6*H3+$W$6</f>
        <v>8018.24404002308</v>
      </c>
      <c r="I7" s="12" t="n">
        <f aca="false">$V$6*I2+$U$6*I3+$W$6</f>
        <v>7883.23969081254</v>
      </c>
      <c r="J7" s="12" t="n">
        <f aca="false">$V$6*J2+$U$6*J3+$W$6</f>
        <v>7794.62396347802</v>
      </c>
      <c r="K7" s="12" t="n">
        <f aca="false">$V$6*K2+$U$6*K3+$W$6</f>
        <v>7654.29873127445</v>
      </c>
      <c r="L7" s="12" t="n">
        <f aca="false">$V$6*L2+$U$6*L3+$W$6</f>
        <v>7911.17042066267</v>
      </c>
      <c r="M7" s="12" t="n">
        <f aca="false">$V$6*M2+$U$6*M3+$W$6</f>
        <v>7888.80683179441</v>
      </c>
      <c r="N7" s="12" t="n">
        <f aca="false">$V$6*N2+$U$6*N3+$W$6</f>
        <v>7861.06696848451</v>
      </c>
      <c r="O7" s="12" t="n">
        <f aca="false">$V$6*O2+$U$6*O3+$W$6</f>
        <v>7646.69017067972</v>
      </c>
      <c r="P7" s="12" t="n">
        <f aca="false">$V$6*P2+$U$6*P3+$W$6</f>
        <v>7581.61437395075</v>
      </c>
      <c r="Q7" s="35"/>
      <c r="R7" s="12" t="n">
        <f aca="false">V6*R2+U6*R3+W6</f>
        <v>7892.36793330942</v>
      </c>
      <c r="S7" s="12" t="n">
        <f aca="false">V6*S2+U6*S3+W6</f>
        <v>7938.19803355226</v>
      </c>
    </row>
    <row r="8" customFormat="false" ht="14.25" hidden="false" customHeight="false" outlineLevel="0" collapsed="false">
      <c r="A8" s="0" t="s">
        <v>35</v>
      </c>
      <c r="B8" s="0" t="s">
        <v>36</v>
      </c>
      <c r="C8" s="7" t="s">
        <v>51</v>
      </c>
      <c r="D8" s="7" t="s">
        <v>7</v>
      </c>
      <c r="E8" s="3"/>
      <c r="F8" s="36" t="n">
        <f aca="false">F5+F7</f>
        <v>9424.92663446753</v>
      </c>
      <c r="G8" s="36" t="n">
        <f aca="false">G5+G7</f>
        <v>8963.81187601313</v>
      </c>
      <c r="H8" s="36" t="n">
        <f aca="false">H5+H7</f>
        <v>9203.18998381441</v>
      </c>
      <c r="I8" s="36" t="n">
        <f aca="false">I5+I7</f>
        <v>9033.68602931571</v>
      </c>
      <c r="J8" s="36" t="n">
        <f aca="false">J5+J7</f>
        <v>8910.57069669303</v>
      </c>
      <c r="K8" s="36" t="n">
        <f aca="false">L5+K7</f>
        <v>8701.24625391315</v>
      </c>
      <c r="L8" s="36" t="n">
        <f aca="false">M5+L7</f>
        <v>8916.85308608639</v>
      </c>
      <c r="M8" s="36" t="n">
        <f aca="false">N5+M7</f>
        <v>8880.28564771039</v>
      </c>
      <c r="N8" s="36" t="n">
        <f aca="false">O5+N7</f>
        <v>8797.75042333192</v>
      </c>
      <c r="O8" s="36" t="n">
        <f aca="false">P5+O7</f>
        <v>8544.41977248137</v>
      </c>
      <c r="P8" s="36" t="n">
        <f aca="false">Q5+P7</f>
        <v>7581.61437395075</v>
      </c>
      <c r="Q8" s="36"/>
      <c r="R8" s="36" t="n">
        <f aca="false">TREND($H$8:$P$8,$H$1:$P$1,R$1)</f>
        <v>7529.8520086006</v>
      </c>
      <c r="S8" s="36" t="n">
        <f aca="false">TREND($H$8:$P$8,$H$1:$P$1,S$1)</f>
        <v>6863.12681169371</v>
      </c>
    </row>
    <row r="9" customFormat="false" ht="14.25" hidden="false" customHeight="false" outlineLevel="0" collapsed="false">
      <c r="A9" s="0" t="s">
        <v>35</v>
      </c>
      <c r="B9" s="0" t="s">
        <v>36</v>
      </c>
      <c r="C9" s="7" t="s">
        <v>52</v>
      </c>
      <c r="D9" s="7"/>
      <c r="E9" s="3"/>
      <c r="F9" s="38" t="n">
        <f aca="false">F8/F4</f>
        <v>1.00701217997637</v>
      </c>
      <c r="G9" s="38" t="n">
        <f aca="false">G8/G4</f>
        <v>0.969027511238122</v>
      </c>
      <c r="H9" s="38" t="n">
        <f aca="false">H8/H4</f>
        <v>0.971897604238371</v>
      </c>
      <c r="I9" s="38" t="n">
        <f aca="false">I8/I4</f>
        <v>1.01471306786882</v>
      </c>
      <c r="J9" s="38" t="n">
        <f aca="false">J8/J4</f>
        <v>1.04071136378101</v>
      </c>
      <c r="K9" s="38" t="n">
        <f aca="false">K8/K4</f>
        <v>1.04019680261962</v>
      </c>
      <c r="L9" s="38" t="n">
        <f aca="false">L8/L4</f>
        <v>0.993742682055766</v>
      </c>
      <c r="M9" s="38" t="n">
        <f aca="false">M8/M4</f>
        <v>0.983856154189052</v>
      </c>
      <c r="N9" s="38" t="n">
        <f aca="false">N8/N4</f>
        <v>1.01558518705766</v>
      </c>
      <c r="O9" s="38" t="n">
        <f aca="false">O8/O4</f>
        <v>1.02108266879557</v>
      </c>
      <c r="P9" s="38" t="n">
        <f aca="false">P8/P4</f>
        <v>0.945338450617301</v>
      </c>
      <c r="Q9" s="35"/>
      <c r="S9" s="12"/>
    </row>
    <row r="10" customFormat="false" ht="14.25" hidden="false" customHeight="false" outlineLevel="0" collapsed="false">
      <c r="A10" s="0" t="s">
        <v>35</v>
      </c>
      <c r="B10" s="0" t="s">
        <v>36</v>
      </c>
      <c r="C10" s="7" t="s">
        <v>99</v>
      </c>
      <c r="D10" s="7"/>
      <c r="E10" s="3"/>
      <c r="F10" s="39" t="n">
        <f aca="false">F5/F4</f>
        <v>0.133978554151568</v>
      </c>
      <c r="G10" s="39" t="n">
        <f aca="false">G5/G4</f>
        <v>0.131827430323146</v>
      </c>
      <c r="H10" s="39" t="n">
        <f aca="false">H5/H4</f>
        <v>0.12513553734609</v>
      </c>
      <c r="I10" s="39" t="n">
        <f aca="false">I5/I4</f>
        <v>0.129224430622527</v>
      </c>
      <c r="J10" s="39" t="n">
        <f aca="false">J5/J4</f>
        <v>0.130337156413806</v>
      </c>
      <c r="K10" s="39" t="n">
        <f aca="false">L5/K4</f>
        <v>0.125158101929313</v>
      </c>
      <c r="L10" s="39" t="n">
        <f aca="false">M5/L4</f>
        <v>0.112078754644347</v>
      </c>
      <c r="M10" s="39" t="n">
        <f aca="false">N5/M4</f>
        <v>0.109846977167735</v>
      </c>
      <c r="N10" s="39" t="n">
        <f aca="false">O5/N4</f>
        <v>0.108127850408463</v>
      </c>
      <c r="O10" s="39" t="n">
        <f aca="false">P5/O4</f>
        <v>0.107281262165589</v>
      </c>
      <c r="P10" s="39" t="n">
        <f aca="false">Q5/P4</f>
        <v>0</v>
      </c>
      <c r="Q10" s="35"/>
      <c r="R10" s="38"/>
      <c r="S10" s="12"/>
      <c r="U10" s="0" t="s">
        <v>53</v>
      </c>
      <c r="V10" s="11" t="n">
        <f aca="false">AVERAGE(F10:P10)</f>
        <v>0.110272368652053</v>
      </c>
    </row>
    <row r="11" customFormat="false" ht="14.25" hidden="false" customHeight="false" outlineLevel="0" collapsed="false">
      <c r="C11" s="7"/>
      <c r="D11" s="7"/>
      <c r="E11" s="3"/>
      <c r="F11" s="36"/>
      <c r="G11" s="36"/>
      <c r="H11" s="39"/>
      <c r="I11" s="39"/>
      <c r="J11" s="39"/>
      <c r="K11" s="39"/>
      <c r="L11" s="39"/>
      <c r="M11" s="39"/>
      <c r="N11" s="39"/>
      <c r="O11" s="39"/>
      <c r="P11" s="39"/>
      <c r="Q11" s="35"/>
      <c r="R11" s="12"/>
      <c r="S11" s="12"/>
      <c r="V11" s="11"/>
    </row>
    <row r="12" customFormat="false" ht="14.25" hidden="false" customHeight="false" outlineLevel="0" collapsed="false">
      <c r="C12" s="7"/>
      <c r="D12" s="9"/>
      <c r="E12" s="56"/>
      <c r="F12" s="56"/>
      <c r="G12" s="56"/>
      <c r="H12" s="11"/>
      <c r="I12" s="11"/>
      <c r="J12" s="11"/>
      <c r="K12" s="11"/>
      <c r="L12" s="11"/>
      <c r="M12" s="11"/>
      <c r="N12" s="11"/>
      <c r="O12" s="11"/>
      <c r="P12" s="9"/>
      <c r="R12" s="12"/>
      <c r="S12" s="9"/>
    </row>
    <row r="13" customFormat="false" ht="14.25" hidden="false" customHeight="false" outlineLevel="0" collapsed="false">
      <c r="C13" s="7" t="s">
        <v>137</v>
      </c>
      <c r="D13" s="9" t="s">
        <v>100</v>
      </c>
      <c r="F13" s="12"/>
      <c r="G13" s="12"/>
      <c r="H13" s="9" t="n">
        <v>9469.3</v>
      </c>
      <c r="I13" s="9" t="n">
        <v>8902.7</v>
      </c>
      <c r="J13" s="9" t="n">
        <v>8562</v>
      </c>
      <c r="K13" s="9" t="n">
        <v>8365</v>
      </c>
      <c r="L13" s="57" t="n">
        <v>8973</v>
      </c>
      <c r="M13" s="9" t="n">
        <v>9026</v>
      </c>
      <c r="N13" s="9"/>
      <c r="O13" s="9" t="n">
        <v>8368</v>
      </c>
      <c r="P13" s="9" t="n">
        <v>8020</v>
      </c>
      <c r="R13" s="9"/>
      <c r="S13" s="9"/>
    </row>
    <row r="14" customFormat="false" ht="14.25" hidden="false" customHeight="false" outlineLevel="0" collapsed="false">
      <c r="C14" s="7"/>
      <c r="D14" s="9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R14" s="9"/>
      <c r="S14" s="9"/>
    </row>
    <row r="15" customFormat="false" ht="14.25" hidden="false" customHeight="false" outlineLevel="0" collapsed="false">
      <c r="R15" s="9"/>
    </row>
    <row r="16" customFormat="false" ht="14.25" hidden="false" customHeight="false" outlineLevel="0" collapsed="false">
      <c r="C16" s="0" t="s">
        <v>103</v>
      </c>
    </row>
    <row r="17" customFormat="false" ht="14.25" hidden="false" customHeight="false" outlineLevel="0" collapsed="false">
      <c r="C17" s="15" t="s">
        <v>57</v>
      </c>
      <c r="F17" s="16" t="s">
        <v>58</v>
      </c>
      <c r="G17" s="16" t="s">
        <v>59</v>
      </c>
      <c r="H17" s="16" t="s">
        <v>60</v>
      </c>
      <c r="I17" s="16" t="s">
        <v>61</v>
      </c>
      <c r="J17" s="16" t="s">
        <v>62</v>
      </c>
      <c r="K17" s="16" t="s">
        <v>63</v>
      </c>
      <c r="L17" s="16" t="s">
        <v>64</v>
      </c>
      <c r="M17" s="16" t="s">
        <v>65</v>
      </c>
      <c r="N17" s="16" t="s">
        <v>66</v>
      </c>
      <c r="O17" s="16" t="s">
        <v>67</v>
      </c>
    </row>
    <row r="18" customFormat="false" ht="14.25" hidden="false" customHeight="false" outlineLevel="0" collapsed="false">
      <c r="C18" s="17" t="s">
        <v>68</v>
      </c>
      <c r="F18" s="58" t="s">
        <v>105</v>
      </c>
      <c r="G18" s="58" t="s">
        <v>105</v>
      </c>
      <c r="H18" s="58" t="s">
        <v>105</v>
      </c>
      <c r="I18" s="58" t="s">
        <v>105</v>
      </c>
      <c r="J18" s="58" t="s">
        <v>105</v>
      </c>
      <c r="K18" s="26" t="s">
        <v>105</v>
      </c>
      <c r="L18" s="26" t="s">
        <v>105</v>
      </c>
      <c r="M18" s="59" t="n">
        <v>60930.096</v>
      </c>
      <c r="N18" s="26" t="n">
        <v>63150.649</v>
      </c>
      <c r="O18" s="26" t="n">
        <v>60603.465</v>
      </c>
    </row>
    <row r="19" customFormat="false" ht="14.25" hidden="false" customHeight="false" outlineLevel="0" collapsed="false">
      <c r="C19" s="17" t="s">
        <v>8</v>
      </c>
      <c r="F19" s="58" t="s">
        <v>105</v>
      </c>
      <c r="G19" s="58" t="s">
        <v>105</v>
      </c>
      <c r="H19" s="58" t="s">
        <v>105</v>
      </c>
      <c r="I19" s="58" t="s">
        <v>105</v>
      </c>
      <c r="J19" s="58" t="s">
        <v>105</v>
      </c>
      <c r="K19" s="26" t="s">
        <v>105</v>
      </c>
      <c r="L19" s="26" t="s">
        <v>105</v>
      </c>
      <c r="M19" s="26" t="n">
        <v>42808.824</v>
      </c>
      <c r="N19" s="59" t="n">
        <v>44597.574</v>
      </c>
      <c r="O19" s="26" t="n">
        <v>42542.987</v>
      </c>
    </row>
    <row r="20" customFormat="false" ht="14.25" hidden="false" customHeight="false" outlineLevel="0" collapsed="false">
      <c r="C20" s="17" t="s">
        <v>69</v>
      </c>
      <c r="F20" s="18" t="s">
        <v>105</v>
      </c>
      <c r="G20" s="18" t="s">
        <v>105</v>
      </c>
      <c r="H20" s="18" t="s">
        <v>105</v>
      </c>
      <c r="I20" s="18" t="s">
        <v>105</v>
      </c>
      <c r="J20" s="18" t="s">
        <v>105</v>
      </c>
      <c r="K20" s="18" t="s">
        <v>105</v>
      </c>
      <c r="L20" s="18" t="s">
        <v>105</v>
      </c>
      <c r="M20" s="18" t="s">
        <v>105</v>
      </c>
      <c r="N20" s="18" t="s">
        <v>105</v>
      </c>
      <c r="O20" s="18" t="s">
        <v>105</v>
      </c>
    </row>
    <row r="21" customFormat="false" ht="14.25" hidden="false" customHeight="false" outlineLevel="0" collapsed="false">
      <c r="C21" s="17" t="s">
        <v>9</v>
      </c>
      <c r="F21" s="58" t="s">
        <v>105</v>
      </c>
      <c r="G21" s="58" t="s">
        <v>105</v>
      </c>
      <c r="H21" s="58" t="s">
        <v>105</v>
      </c>
      <c r="I21" s="58" t="s">
        <v>105</v>
      </c>
      <c r="J21" s="58" t="s">
        <v>105</v>
      </c>
      <c r="K21" s="26" t="s">
        <v>105</v>
      </c>
      <c r="L21" s="59" t="s">
        <v>105</v>
      </c>
      <c r="M21" s="26" t="n">
        <v>5614.295</v>
      </c>
      <c r="N21" s="26" t="n">
        <v>5535.001</v>
      </c>
      <c r="O21" s="26" t="n">
        <v>5229.102</v>
      </c>
    </row>
    <row r="22" customFormat="false" ht="14.25" hidden="false" customHeight="false" outlineLevel="0" collapsed="false">
      <c r="C22" s="17" t="s">
        <v>70</v>
      </c>
      <c r="F22" s="18" t="s">
        <v>105</v>
      </c>
      <c r="G22" s="18" t="s">
        <v>105</v>
      </c>
      <c r="H22" s="18" t="s">
        <v>105</v>
      </c>
      <c r="I22" s="18" t="s">
        <v>105</v>
      </c>
      <c r="J22" s="18" t="s">
        <v>105</v>
      </c>
      <c r="K22" s="19"/>
      <c r="L22" s="22"/>
      <c r="M22" s="19"/>
      <c r="N22" s="22"/>
      <c r="O22" s="22"/>
    </row>
    <row r="24" customFormat="false" ht="14.25" hidden="false" customHeight="false" outlineLevel="0" collapsed="false">
      <c r="Q24" s="0" t="s">
        <v>71</v>
      </c>
    </row>
    <row r="25" customFormat="false" ht="14.25" hidden="false" customHeight="false" outlineLevel="0" collapsed="false">
      <c r="C25" s="0" t="s">
        <v>72</v>
      </c>
      <c r="F25" s="11"/>
      <c r="G25" s="11"/>
      <c r="H25" s="11"/>
      <c r="I25" s="11"/>
      <c r="J25" s="11"/>
      <c r="K25" s="11"/>
      <c r="L25" s="11"/>
      <c r="M25" s="11" t="n">
        <f aca="false">M21/(M19+M21)</f>
        <v>0.115942448895124</v>
      </c>
      <c r="N25" s="11" t="n">
        <f aca="false">N21/(N19+N21)</f>
        <v>0.110407275110046</v>
      </c>
      <c r="O25" s="11" t="n">
        <f aca="false">O21/(O19+O21)</f>
        <v>0.109459353975498</v>
      </c>
      <c r="Q25" s="11" t="n">
        <f aca="false">AVERAGE(M25:O25)</f>
        <v>0.111936359326889</v>
      </c>
    </row>
    <row r="32" customFormat="false" ht="14.25" hidden="false" customHeight="false" outlineLevel="0" collapsed="false">
      <c r="G32" s="0" t="n">
        <v>2013</v>
      </c>
      <c r="H32" s="0" t="n">
        <v>2014</v>
      </c>
      <c r="I32" s="0" t="n">
        <v>2015</v>
      </c>
      <c r="J32" s="0" t="n">
        <v>2016</v>
      </c>
      <c r="K32" s="0" t="n">
        <v>2017</v>
      </c>
      <c r="L32" s="0" t="n">
        <v>2018</v>
      </c>
      <c r="M32" s="0" t="n">
        <v>2019</v>
      </c>
      <c r="N32" s="0" t="n">
        <v>2020</v>
      </c>
      <c r="O32" s="0" t="n">
        <v>2021</v>
      </c>
    </row>
    <row r="33" customFormat="false" ht="14.25" hidden="false" customHeight="false" outlineLevel="0" collapsed="false">
      <c r="F33" s="0" t="s">
        <v>138</v>
      </c>
      <c r="G33" s="0" t="n">
        <v>428500</v>
      </c>
      <c r="H33" s="0" t="n">
        <v>393200</v>
      </c>
      <c r="I33" s="0" t="n">
        <v>394100</v>
      </c>
      <c r="J33" s="0" t="n">
        <v>416900</v>
      </c>
      <c r="K33" s="0" t="n">
        <v>431700</v>
      </c>
      <c r="M33" s="0" t="n">
        <v>345000</v>
      </c>
      <c r="N33" s="0" t="n">
        <v>344000</v>
      </c>
    </row>
    <row r="34" customFormat="false" ht="14.25" hidden="false" customHeight="false" outlineLevel="0" collapsed="false">
      <c r="F34" s="0" t="s">
        <v>139</v>
      </c>
      <c r="G34" s="60" t="n">
        <v>56521</v>
      </c>
      <c r="H34" s="60" t="n">
        <v>56796.2</v>
      </c>
      <c r="I34" s="60" t="n">
        <v>56048.7</v>
      </c>
      <c r="J34" s="60" t="n">
        <v>54259.8</v>
      </c>
      <c r="K34" s="60" t="n">
        <v>54911.8</v>
      </c>
      <c r="M34" s="0" t="n">
        <v>53500</v>
      </c>
      <c r="N34" s="60" t="n">
        <v>53271.1</v>
      </c>
    </row>
    <row r="38" customFormat="false" ht="14.25" hidden="false" customHeight="false" outlineLevel="0" collapsed="false">
      <c r="F38" s="0" t="s">
        <v>140</v>
      </c>
      <c r="G38" s="0" t="n">
        <v>119027.7779</v>
      </c>
      <c r="H38" s="0" t="n">
        <v>109222.2223</v>
      </c>
      <c r="I38" s="0" t="n">
        <v>109472.2223</v>
      </c>
      <c r="J38" s="0" t="n">
        <v>115805.5556</v>
      </c>
      <c r="K38" s="0" t="n">
        <v>119916.6668</v>
      </c>
      <c r="L38" s="0" t="n">
        <v>0</v>
      </c>
      <c r="M38" s="0" t="n">
        <v>95833.33341</v>
      </c>
      <c r="N38" s="0" t="n">
        <v>95555.55563</v>
      </c>
      <c r="O3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Q29" activeCellId="0" sqref="Q29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19"/>
    <col collapsed="false" customWidth="true" hidden="false" outlineLevel="0" max="4" min="4" style="0" width="6.44"/>
    <col collapsed="false" customWidth="true" hidden="false" outlineLevel="0" max="14" min="5" style="0" width="9.11"/>
    <col collapsed="false" customWidth="true" hidden="false" outlineLevel="0" max="15" min="15" style="0" width="13.33"/>
    <col collapsed="false" customWidth="true" hidden="false" outlineLevel="0" max="20" min="20" style="0" width="10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7" t="n">
        <v>2000</v>
      </c>
      <c r="F1" s="27" t="n">
        <v>2001</v>
      </c>
      <c r="G1" s="27" t="n">
        <v>2002</v>
      </c>
      <c r="H1" s="27" t="n">
        <v>2003</v>
      </c>
      <c r="I1" s="27" t="n">
        <v>2004</v>
      </c>
      <c r="J1" s="27" t="n">
        <v>2005</v>
      </c>
      <c r="K1" s="27" t="n">
        <v>2006</v>
      </c>
      <c r="L1" s="27" t="n">
        <v>2007</v>
      </c>
      <c r="M1" s="27" t="n">
        <v>2008</v>
      </c>
      <c r="N1" s="3" t="n">
        <v>2009</v>
      </c>
      <c r="O1" s="3" t="n">
        <v>2010</v>
      </c>
      <c r="P1" s="3" t="n">
        <v>2011</v>
      </c>
      <c r="Q1" s="3" t="n">
        <v>2012</v>
      </c>
      <c r="R1" s="3" t="n">
        <v>2013</v>
      </c>
      <c r="S1" s="3" t="n">
        <v>2014</v>
      </c>
      <c r="T1" s="3" t="n">
        <v>2015</v>
      </c>
      <c r="U1" s="3" t="n">
        <v>2016</v>
      </c>
      <c r="V1" s="3" t="n">
        <v>2017</v>
      </c>
      <c r="W1" s="3" t="n">
        <v>2018</v>
      </c>
      <c r="X1" s="3" t="n">
        <v>2019</v>
      </c>
      <c r="Y1" s="3" t="n">
        <v>2020</v>
      </c>
      <c r="Z1" s="3" t="n">
        <v>2021</v>
      </c>
      <c r="AA1" s="3" t="n">
        <v>2022</v>
      </c>
      <c r="AB1" s="3" t="n">
        <v>2025</v>
      </c>
      <c r="AC1" s="3" t="n">
        <v>2030</v>
      </c>
    </row>
    <row r="2" customFormat="false" ht="14.25" hidden="false" customHeight="false" outlineLevel="0" collapsed="false">
      <c r="A2" s="0" t="s">
        <v>31</v>
      </c>
      <c r="B2" s="0" t="s">
        <v>32</v>
      </c>
      <c r="C2" s="7" t="s">
        <v>41</v>
      </c>
      <c r="E2" s="27"/>
      <c r="F2" s="27"/>
      <c r="G2" s="27"/>
      <c r="H2" s="27"/>
      <c r="I2" s="27"/>
      <c r="J2" s="27"/>
      <c r="K2" s="27"/>
      <c r="L2" s="27"/>
      <c r="M2" s="27"/>
      <c r="N2" s="3"/>
      <c r="O2" s="28" t="n">
        <f aca="false">HLOOKUP(O$1,  HDD!$B$4:$AP$33,   MATCH($A$2, HDD!$A$4:$A$33,0), FALSE())</f>
        <v>3923.03</v>
      </c>
      <c r="P2" s="28" t="n">
        <f aca="false">HLOOKUP(P$1,  HDD!$B$4:$AP$33,   MATCH($A$2, HDD!$A$4:$A$33,0), FALSE())</f>
        <v>3315.94</v>
      </c>
      <c r="Q2" s="28" t="n">
        <f aca="false">HLOOKUP(Q$1,  HDD!$B$4:$AP$33,   MATCH($A$2, HDD!$A$4:$A$33,0), FALSE())</f>
        <v>3551.16</v>
      </c>
      <c r="R2" s="28" t="n">
        <f aca="false">HLOOKUP(R$1,  HDD!$B$4:$AP$33,   MATCH($A$2, HDD!$A$4:$A$33,0), FALSE())</f>
        <v>3502.91</v>
      </c>
      <c r="S2" s="28" t="n">
        <f aca="false">HLOOKUP(S$1,  HDD!$B$4:$AP$33,   MATCH($A$2, HDD!$A$4:$A$33,0), FALSE())</f>
        <v>3094.64</v>
      </c>
      <c r="T2" s="28" t="n">
        <f aca="false">HLOOKUP(T$1,  HDD!$B$4:$AP$33,   MATCH($A$2, HDD!$A$4:$A$33,0), FALSE())</f>
        <v>3112.56</v>
      </c>
      <c r="U2" s="28" t="n">
        <f aca="false">HLOOKUP(U$1,  HDD!$B$4:$AP$33,   MATCH($A$2, HDD!$A$4:$A$33,0), FALSE())</f>
        <v>3286.01</v>
      </c>
      <c r="V2" s="28" t="n">
        <f aca="false">HLOOKUP(V$1,  HDD!$B$4:$AP$33,   MATCH($A$2, HDD!$A$4:$A$33,0), FALSE())</f>
        <v>3288.37</v>
      </c>
      <c r="W2" s="28" t="n">
        <f aca="false">HLOOKUP(W$1,  HDD!$B$4:$AP$33,   MATCH($A$2, HDD!$A$4:$A$33,0), FALSE())</f>
        <v>3123.43</v>
      </c>
      <c r="X2" s="28" t="n">
        <f aca="false">HLOOKUP(X$1,  HDD!$B$4:$AP$33,   MATCH($A$2, HDD!$A$4:$A$33,0), FALSE())</f>
        <v>2951.82</v>
      </c>
      <c r="Y2" s="28" t="n">
        <f aca="false">HLOOKUP(Y$1,  HDD!$B$4:$AP$33,   MATCH($A$2, HDD!$A$4:$A$33,0), FALSE())</f>
        <v>3006.1</v>
      </c>
      <c r="Z2" s="12"/>
      <c r="AA2" s="12"/>
      <c r="AB2" s="28" t="n">
        <f aca="false">HLOOKUP(AB$1,  HDD!$B$4:$AP$33,   MATCH($A$2, HDD!$A$4:$A$33,0), FALSE())</f>
        <v>3149.27726890756</v>
      </c>
      <c r="AC2" s="28" t="n">
        <f aca="false">HLOOKUP(AC$1,  HDD!$B$4:$AP$33,   MATCH($A$2, HDD!$A$4:$A$33,0), FALSE())</f>
        <v>3079.02260504202</v>
      </c>
    </row>
    <row r="3" customFormat="false" ht="14.25" hidden="false" customHeight="false" outlineLevel="0" collapsed="false">
      <c r="A3" s="0" t="s">
        <v>31</v>
      </c>
      <c r="B3" s="0" t="s">
        <v>32</v>
      </c>
      <c r="C3" s="7" t="s">
        <v>42</v>
      </c>
      <c r="D3" s="7" t="s">
        <v>43</v>
      </c>
      <c r="E3" s="27"/>
      <c r="F3" s="27"/>
      <c r="G3" s="27"/>
      <c r="H3" s="27"/>
      <c r="I3" s="27"/>
      <c r="J3" s="27"/>
      <c r="K3" s="27"/>
      <c r="L3" s="27"/>
      <c r="M3" s="29"/>
      <c r="N3" s="30"/>
      <c r="O3" s="31" t="n">
        <f aca="false">HLOOKUP(O$1, Pop!$B$8:$M$62, MATCH($A$3, Pop!$A$8:$A$62,0), FALSE())/1000000</f>
        <v>38.022869</v>
      </c>
      <c r="P3" s="31" t="n">
        <f aca="false">HLOOKUP(P$1, Pop!$B$8:$P$62, MATCH($A$3, Pop!$A$8:$A$62,0), FALSE())/1000000</f>
        <v>38.062718</v>
      </c>
      <c r="Q3" s="31" t="n">
        <f aca="false">HLOOKUP(Q$1, Pop!$B$8:$P$62, MATCH($A$3, Pop!$A$8:$A$62,0), FALSE())/1000000</f>
        <v>38.063792</v>
      </c>
      <c r="R3" s="31" t="n">
        <f aca="false">HLOOKUP(R$1, Pop!$B$8:$P$62, MATCH($A$3, Pop!$A$8:$A$62,0), FALSE())/1000000</f>
        <v>38.062535</v>
      </c>
      <c r="S3" s="31" t="n">
        <f aca="false">HLOOKUP(S$1, Pop!$B$8:$P$62, MATCH($A$3, Pop!$A$8:$A$62,0), FALSE())/1000000</f>
        <v>38.017856</v>
      </c>
      <c r="T3" s="31" t="n">
        <f aca="false">HLOOKUP(T$1, Pop!$B$8:$P$62, MATCH($A$3, Pop!$A$8:$A$62,0), FALSE())/1000000</f>
        <v>38.005614</v>
      </c>
      <c r="U3" s="31" t="n">
        <f aca="false">HLOOKUP(U$1, Pop!$B$8:$P$62, MATCH($A$3, Pop!$A$8:$A$62,0), FALSE())/1000000</f>
        <v>37.967209</v>
      </c>
      <c r="V3" s="31" t="n">
        <f aca="false">HLOOKUP(V$1, Pop!$B$8:$P$62, MATCH($A$3, Pop!$A$8:$A$62,0), FALSE())/1000000</f>
        <v>37.972964</v>
      </c>
      <c r="W3" s="31" t="n">
        <f aca="false">HLOOKUP(W$1, Pop!$B$8:$P$62, MATCH($A$3, Pop!$A$8:$A$62,0), FALSE())/1000000</f>
        <v>37.976687</v>
      </c>
      <c r="X3" s="31" t="n">
        <f aca="false">HLOOKUP(X$1, Pop!$B$8:$P$62, MATCH($A$3, Pop!$A$8:$A$62,0), FALSE())/1000000</f>
        <v>37.972812</v>
      </c>
      <c r="Y3" s="31" t="n">
        <f aca="false">HLOOKUP(Y$1, Pop!$B$8:$P$62, MATCH($A$3, Pop!$A$8:$A$62,0), FALSE())/1000000</f>
        <v>37.958138</v>
      </c>
      <c r="Z3" s="31" t="n">
        <f aca="false">HLOOKUP(Z$1, Pop!$B$8:$M$62, MATCH($A$3, Pop!$A$8:$A$62,0), FALSE())/1000000</f>
        <v>37.840001</v>
      </c>
      <c r="AA3" s="32"/>
      <c r="AB3" s="31" t="n">
        <f aca="false">HLOOKUP(AB$1, Pop!$B$8:$P$62, MATCH($A$3, Pop!$A$8:$A$62,0), FALSE())/1000000</f>
        <v>37.567248</v>
      </c>
      <c r="AC3" s="31" t="n">
        <f aca="false">HLOOKUP(AC$1, Pop!$B$8:$P$62, MATCH($A$3, Pop!$A$8:$A$62,0), FALSE())/1000000</f>
        <v>37.018453</v>
      </c>
    </row>
    <row r="4" customFormat="false" ht="14.25" hidden="false" customHeight="false" outlineLevel="0" collapsed="false">
      <c r="A4" s="0" t="s">
        <v>31</v>
      </c>
      <c r="B4" s="0" t="s">
        <v>32</v>
      </c>
      <c r="C4" s="7" t="s">
        <v>44</v>
      </c>
      <c r="D4" s="7" t="s">
        <v>7</v>
      </c>
      <c r="E4" s="14" t="n">
        <f aca="false">E14*1000/3600</f>
        <v>0</v>
      </c>
      <c r="F4" s="14" t="n">
        <f aca="false">F14*1000/3600</f>
        <v>0</v>
      </c>
      <c r="G4" s="14" t="n">
        <f aca="false">G14*1000/3600</f>
        <v>0</v>
      </c>
      <c r="H4" s="14" t="n">
        <f aca="false">H14*1000/3600</f>
        <v>0</v>
      </c>
      <c r="I4" s="14" t="n">
        <f aca="false">I14*1000/3600</f>
        <v>0</v>
      </c>
      <c r="J4" s="14" t="n">
        <f aca="false">J14*1000/3600</f>
        <v>0</v>
      </c>
      <c r="K4" s="14" t="n">
        <f aca="false">K14*1000/3600</f>
        <v>0</v>
      </c>
      <c r="L4" s="14" t="n">
        <f aca="false">L14*1000/3600</f>
        <v>0</v>
      </c>
      <c r="M4" s="14" t="n">
        <f aca="false">M14*1000/3600</f>
        <v>118055.555555556</v>
      </c>
      <c r="N4" s="14" t="n">
        <f aca="false">N14*1000/3600</f>
        <v>117500</v>
      </c>
      <c r="O4" s="14" t="n">
        <f aca="false">O14*1000/3600</f>
        <v>128472.222222222</v>
      </c>
      <c r="P4" s="14" t="n">
        <f aca="false">P14*1000/3600</f>
        <v>117027.777777778</v>
      </c>
      <c r="Q4" s="14" t="n">
        <f aca="false">Q14*1000/3600</f>
        <v>119833.333333333</v>
      </c>
      <c r="R4" s="14" t="n">
        <f aca="false">R14*1000/3600</f>
        <v>119027.777777778</v>
      </c>
      <c r="S4" s="14" t="n">
        <f aca="false">S14*1000/3600</f>
        <v>109222.222222222</v>
      </c>
      <c r="T4" s="14" t="n">
        <f aca="false">T14*1000/3600</f>
        <v>109472.222222222</v>
      </c>
      <c r="U4" s="14" t="n">
        <f aca="false">U14*1000/3600</f>
        <v>115805.555555556</v>
      </c>
      <c r="V4" s="14" t="n">
        <f aca="false">V14*1000/3600</f>
        <v>119916.666666667</v>
      </c>
      <c r="W4" s="14" t="n">
        <f aca="false">W14*1000/3600</f>
        <v>114333.333333333</v>
      </c>
      <c r="X4" s="14" t="n">
        <f aca="false">X14*1000/3600</f>
        <v>111194.444444444</v>
      </c>
      <c r="Y4" s="14" t="n">
        <f aca="false">Y14*1000/3600</f>
        <v>109388.888888889</v>
      </c>
      <c r="Z4" s="35"/>
      <c r="AA4" s="35"/>
      <c r="AB4" s="35"/>
      <c r="AC4" s="35"/>
    </row>
    <row r="5" customFormat="false" ht="14.25" hidden="false" customHeight="false" outlineLevel="0" collapsed="false">
      <c r="A5" s="0" t="s">
        <v>31</v>
      </c>
      <c r="B5" s="0" t="s">
        <v>32</v>
      </c>
      <c r="C5" s="7" t="s">
        <v>9</v>
      </c>
      <c r="D5" s="7" t="s">
        <v>7</v>
      </c>
      <c r="E5" s="27"/>
      <c r="F5" s="27"/>
      <c r="G5" s="27"/>
      <c r="H5" s="27"/>
      <c r="I5" s="27"/>
      <c r="J5" s="27"/>
      <c r="K5" s="27"/>
      <c r="L5" s="27"/>
      <c r="M5" s="27"/>
      <c r="N5" s="3"/>
      <c r="O5" s="36" t="n">
        <f aca="false">TREND($T5:$X5,$T1:$X1,O1)</f>
        <v>20581.0322814578</v>
      </c>
      <c r="P5" s="36" t="n">
        <f aca="false">TREND($T5:$X5,$T1:$X1,P1)</f>
        <v>20824.7178941165</v>
      </c>
      <c r="Q5" s="36" t="n">
        <f aca="false">TREND($T5:$X5,$T1:$X1,Q1)</f>
        <v>21068.4035067752</v>
      </c>
      <c r="R5" s="36" t="n">
        <f aca="false">TREND($T5:$X5,$T1:$X1,R1)</f>
        <v>21312.0891194338</v>
      </c>
      <c r="S5" s="36" t="n">
        <f aca="false">TREND($T5:$X5,$T1:$X1,S1)</f>
        <v>21555.7747320925</v>
      </c>
      <c r="T5" s="36" t="n">
        <f aca="false">T23/$X$23*$X$5</f>
        <v>21398.1699213534</v>
      </c>
      <c r="U5" s="36" t="n">
        <f aca="false">U23/$X$23*$X$5</f>
        <v>22170.0288249836</v>
      </c>
      <c r="V5" s="36" t="n">
        <f aca="false">V23/$X$23*$X$5</f>
        <v>22762.9182311002</v>
      </c>
      <c r="W5" s="36" t="n">
        <f aca="false">W23/$X$23*$X$5</f>
        <v>22802.8569515341</v>
      </c>
      <c r="X5" s="36" t="n">
        <f aca="false">$Z$27*X4</f>
        <v>22300.1839213715</v>
      </c>
      <c r="Y5" s="36" t="n">
        <f aca="false">TREND($T$5:$X$5,$T$1:$X$1,Y$1)</f>
        <v>23017.8884080446</v>
      </c>
      <c r="Z5" s="35"/>
      <c r="AA5" s="35"/>
      <c r="AB5" s="36" t="n">
        <f aca="false">$AF$10*AB$8</f>
        <v>20026.1561325792</v>
      </c>
      <c r="AC5" s="36"/>
      <c r="AE5" s="0" t="s">
        <v>46</v>
      </c>
      <c r="AF5" s="0" t="s">
        <v>47</v>
      </c>
      <c r="AG5" s="0" t="s">
        <v>48</v>
      </c>
    </row>
    <row r="6" customFormat="false" ht="14.25" hidden="false" customHeight="false" outlineLevel="0" collapsed="false">
      <c r="A6" s="0" t="s">
        <v>31</v>
      </c>
      <c r="B6" s="0" t="s">
        <v>32</v>
      </c>
      <c r="C6" s="7" t="s">
        <v>8</v>
      </c>
      <c r="D6" s="7" t="s">
        <v>7</v>
      </c>
      <c r="E6" s="27"/>
      <c r="F6" s="27"/>
      <c r="G6" s="27"/>
      <c r="H6" s="27"/>
      <c r="I6" s="27"/>
      <c r="J6" s="27"/>
      <c r="K6" s="27"/>
      <c r="L6" s="27"/>
      <c r="M6" s="27"/>
      <c r="N6" s="3"/>
      <c r="O6" s="36" t="n">
        <f aca="false">O4-O5</f>
        <v>107891.189940764</v>
      </c>
      <c r="P6" s="36" t="n">
        <f aca="false">P4-P5</f>
        <v>96203.0598836613</v>
      </c>
      <c r="Q6" s="36" t="n">
        <f aca="false">Q4-Q5</f>
        <v>98764.9298265582</v>
      </c>
      <c r="R6" s="36" t="n">
        <f aca="false">R4-R5</f>
        <v>97715.688658344</v>
      </c>
      <c r="S6" s="36" t="n">
        <f aca="false">S4-S5</f>
        <v>87666.4474901297</v>
      </c>
      <c r="T6" s="36" t="n">
        <f aca="false">T4-T5</f>
        <v>88074.0523008688</v>
      </c>
      <c r="U6" s="36" t="n">
        <f aca="false">U4-U5</f>
        <v>93635.526730572</v>
      </c>
      <c r="V6" s="36" t="n">
        <f aca="false">V4-V5</f>
        <v>97153.7484355665</v>
      </c>
      <c r="W6" s="36" t="n">
        <f aca="false">W4-W5</f>
        <v>91530.4763817992</v>
      </c>
      <c r="X6" s="36" t="n">
        <f aca="false">X4-X5</f>
        <v>88894.2605230729</v>
      </c>
      <c r="Y6" s="36" t="n">
        <f aca="false">Y4-Y5</f>
        <v>86371.0004808443</v>
      </c>
      <c r="Z6" s="35"/>
      <c r="AA6" s="35"/>
      <c r="AB6" s="35"/>
      <c r="AC6" s="35"/>
      <c r="AE6" s="37" t="n">
        <f aca="false" t="array" ref="AE6:AG6">LINEST(O6:Y6,O2:Y3)</f>
        <v>-14089.9021477804</v>
      </c>
      <c r="AF6" s="37" t="n">
        <v>22.8178315691408</v>
      </c>
      <c r="AG6" s="37" t="n">
        <v>554513.712733162</v>
      </c>
    </row>
    <row r="7" customFormat="false" ht="14.25" hidden="false" customHeight="false" outlineLevel="0" collapsed="false">
      <c r="A7" s="0" t="s">
        <v>31</v>
      </c>
      <c r="B7" s="0" t="s">
        <v>32</v>
      </c>
      <c r="C7" s="7" t="s">
        <v>98</v>
      </c>
      <c r="D7" s="7" t="s">
        <v>7</v>
      </c>
      <c r="E7" s="27"/>
      <c r="F7" s="27"/>
      <c r="G7" s="27"/>
      <c r="H7" s="27"/>
      <c r="I7" s="27"/>
      <c r="J7" s="27"/>
      <c r="K7" s="27"/>
      <c r="L7" s="27"/>
      <c r="M7" s="27"/>
      <c r="N7" s="3"/>
      <c r="O7" s="12" t="n">
        <f aca="false">$AF$6*O2+$AE$6*O3+$AG$6</f>
        <v>108290.246925974</v>
      </c>
      <c r="P7" s="12" t="n">
        <f aca="false">$AF$6*P2+$AE$6*P3+$AG$6</f>
        <v>93876.3010479774</v>
      </c>
      <c r="Q7" s="12" t="n">
        <f aca="false">$AF$6*Q2+$AE$6*Q3+$AG$6</f>
        <v>99228.378834764</v>
      </c>
      <c r="R7" s="12" t="n">
        <f aca="false">$AF$6*R2+$AE$6*R3+$AG$6</f>
        <v>98145.1294685526</v>
      </c>
      <c r="S7" s="12" t="n">
        <f aca="false">$AF$6*S2+$AE$6*S3+$AG$6</f>
        <v>89458.8161118802</v>
      </c>
      <c r="T7" s="12" t="n">
        <f aca="false">$AF$6*T2+$AE$6*T3+$AG$6</f>
        <v>90040.2002356923</v>
      </c>
      <c r="U7" s="12" t="n">
        <f aca="false">$AF$6*U2+$AE$6*U3+$AG$6</f>
        <v>94539.0758133454</v>
      </c>
      <c r="V7" s="12" t="n">
        <f aca="false">$AF$6*V2+$AE$6*V3+$AG$6</f>
        <v>94511.838508988</v>
      </c>
      <c r="W7" s="12" t="n">
        <f aca="false">$AF$6*W2+$AE$6*W3+$AG$6</f>
        <v>90695.8086642778</v>
      </c>
      <c r="X7" s="12" t="n">
        <f aca="false">$AF$6*X2+$AE$6*X3+$AG$6</f>
        <v>86834.6389595202</v>
      </c>
      <c r="Y7" s="12" t="n">
        <f aca="false">$AF$6*Y2+$AE$6*Y3+$AG$6</f>
        <v>88279.9460812096</v>
      </c>
      <c r="Z7" s="35"/>
      <c r="AA7" s="35"/>
      <c r="AB7" s="12" t="n">
        <f aca="false">AF6*AB2+AE6*AB3+AG6</f>
        <v>97054.5427382179</v>
      </c>
      <c r="AC7" s="12" t="n">
        <f aca="false">AF6*AC2+AE6*AC3+AG6</f>
        <v>103183.951500378</v>
      </c>
    </row>
    <row r="8" customFormat="false" ht="14.25" hidden="false" customHeight="false" outlineLevel="0" collapsed="false">
      <c r="A8" s="0" t="s">
        <v>31</v>
      </c>
      <c r="B8" s="0" t="s">
        <v>32</v>
      </c>
      <c r="C8" s="7" t="s">
        <v>51</v>
      </c>
      <c r="D8" s="7" t="s">
        <v>7</v>
      </c>
      <c r="E8" s="27"/>
      <c r="F8" s="27"/>
      <c r="G8" s="27"/>
      <c r="H8" s="27"/>
      <c r="I8" s="27"/>
      <c r="J8" s="27"/>
      <c r="K8" s="27"/>
      <c r="L8" s="27"/>
      <c r="M8" s="27"/>
      <c r="N8" s="3"/>
      <c r="O8" s="36" t="n">
        <f aca="false">O5+O7</f>
        <v>128871.279207432</v>
      </c>
      <c r="P8" s="36" t="n">
        <f aca="false">P5+P7</f>
        <v>114701.018942094</v>
      </c>
      <c r="Q8" s="36" t="n">
        <f aca="false">Q5+Q7</f>
        <v>120296.782341539</v>
      </c>
      <c r="R8" s="36" t="n">
        <f aca="false">R5+R7</f>
        <v>119457.218587986</v>
      </c>
      <c r="S8" s="36" t="n">
        <f aca="false">S5+S7</f>
        <v>111014.590843973</v>
      </c>
      <c r="T8" s="36" t="n">
        <f aca="false">T5+T7</f>
        <v>111438.370157046</v>
      </c>
      <c r="U8" s="36" t="n">
        <f aca="false">U5+U7</f>
        <v>116709.104638329</v>
      </c>
      <c r="V8" s="36" t="n">
        <f aca="false">V5+V7</f>
        <v>117274.756740088</v>
      </c>
      <c r="W8" s="36" t="n">
        <f aca="false">W5+W7</f>
        <v>113498.665615812</v>
      </c>
      <c r="X8" s="36" t="n">
        <f aca="false">X5+X7</f>
        <v>109134.822880892</v>
      </c>
      <c r="Y8" s="36" t="n">
        <f aca="false">Y5+Y7</f>
        <v>111297.834489254</v>
      </c>
      <c r="Z8" s="36"/>
      <c r="AA8" s="36"/>
      <c r="AB8" s="36" t="n">
        <f aca="false">TREND($Q$8:$Y$8,$Q$1:$Y$1,AB$1)</f>
        <v>106034.249894436</v>
      </c>
      <c r="AC8" s="36" t="n">
        <f aca="false">TREND($Q$8:$Y$8,$Q$1:$Y$1,AC$1)</f>
        <v>101354.379694127</v>
      </c>
    </row>
    <row r="9" customFormat="false" ht="14.25" hidden="false" customHeight="false" outlineLevel="0" collapsed="false">
      <c r="A9" s="0" t="s">
        <v>31</v>
      </c>
      <c r="B9" s="0" t="s">
        <v>32</v>
      </c>
      <c r="C9" s="7" t="s">
        <v>52</v>
      </c>
      <c r="D9" s="7"/>
      <c r="E9" s="27"/>
      <c r="F9" s="27"/>
      <c r="G9" s="27"/>
      <c r="H9" s="27"/>
      <c r="I9" s="27"/>
      <c r="J9" s="27"/>
      <c r="K9" s="27"/>
      <c r="L9" s="27"/>
      <c r="M9" s="27"/>
      <c r="N9" s="3"/>
      <c r="O9" s="38" t="n">
        <f aca="false">O8/O4</f>
        <v>1.00310617329028</v>
      </c>
      <c r="P9" s="38" t="n">
        <f aca="false">P8/P4</f>
        <v>0.980117892692946</v>
      </c>
      <c r="Q9" s="38" t="n">
        <f aca="false">Q8/Q4</f>
        <v>1.00386744652188</v>
      </c>
      <c r="R9" s="38" t="n">
        <f aca="false">R8/R4</f>
        <v>1.00360790412311</v>
      </c>
      <c r="S9" s="38" t="n">
        <f aca="false">S8/S4</f>
        <v>1.01641029256943</v>
      </c>
      <c r="T9" s="38" t="n">
        <f aca="false">T8/T4</f>
        <v>1.01796024502757</v>
      </c>
      <c r="U9" s="38" t="n">
        <f aca="false">U8/U4</f>
        <v>1.00780229479008</v>
      </c>
      <c r="V9" s="38" t="n">
        <f aca="false">V8/V4</f>
        <v>0.977968784489964</v>
      </c>
      <c r="W9" s="38" t="n">
        <f aca="false">W8/W4</f>
        <v>0.992699699263661</v>
      </c>
      <c r="X9" s="38" t="n">
        <f aca="false">X8/X4</f>
        <v>0.981477297954559</v>
      </c>
      <c r="Y9" s="38" t="n">
        <f aca="false">Y8/Y4</f>
        <v>1.01745100091751</v>
      </c>
      <c r="Z9" s="35"/>
      <c r="AA9" s="35"/>
      <c r="AB9" s="38"/>
      <c r="AC9" s="12"/>
    </row>
    <row r="10" customFormat="false" ht="14.25" hidden="false" customHeight="false" outlineLevel="0" collapsed="false">
      <c r="A10" s="0" t="s">
        <v>31</v>
      </c>
      <c r="B10" s="0" t="s">
        <v>32</v>
      </c>
      <c r="C10" s="7" t="s">
        <v>99</v>
      </c>
      <c r="D10" s="7"/>
      <c r="E10" s="27"/>
      <c r="F10" s="27"/>
      <c r="G10" s="27"/>
      <c r="H10" s="27"/>
      <c r="I10" s="27"/>
      <c r="J10" s="27"/>
      <c r="K10" s="27"/>
      <c r="L10" s="27"/>
      <c r="M10" s="27"/>
      <c r="N10" s="3"/>
      <c r="O10" s="39" t="n">
        <f aca="false">O5/O4</f>
        <v>0.160198305325942</v>
      </c>
      <c r="P10" s="39" t="n">
        <f aca="false">P5/P4</f>
        <v>0.177946794253072</v>
      </c>
      <c r="Q10" s="39" t="n">
        <f aca="false">Q5/Q4</f>
        <v>0.175814215633729</v>
      </c>
      <c r="R10" s="39" t="n">
        <f aca="false">R5/R4</f>
        <v>0.179051390501661</v>
      </c>
      <c r="S10" s="39" t="n">
        <f aca="false">S5/S4</f>
        <v>0.19735704230807</v>
      </c>
      <c r="T10" s="39" t="n">
        <f aca="false">T5/T4</f>
        <v>0.195466662565015</v>
      </c>
      <c r="U10" s="39" t="n">
        <f aca="false">U5/U4</f>
        <v>0.191441841616553</v>
      </c>
      <c r="V10" s="39" t="n">
        <f aca="false">V5/V4</f>
        <v>0.189822806652677</v>
      </c>
      <c r="W10" s="39" t="n">
        <f aca="false">W5/W4</f>
        <v>0.199441897535284</v>
      </c>
      <c r="X10" s="39" t="n">
        <f aca="false">X5/X4</f>
        <v>0.200551241860948</v>
      </c>
      <c r="Y10" s="39" t="n">
        <f aca="false">Y5/Y4</f>
        <v>0.210422545121789</v>
      </c>
      <c r="Z10" s="35"/>
      <c r="AA10" s="35"/>
      <c r="AB10" s="12"/>
      <c r="AC10" s="12"/>
      <c r="AE10" s="0" t="s">
        <v>53</v>
      </c>
      <c r="AF10" s="11" t="n">
        <f aca="false">AVERAGE(O10:Y10)</f>
        <v>0.188864976670431</v>
      </c>
    </row>
    <row r="11" customFormat="false" ht="14.25" hidden="false" customHeight="false" outlineLevel="0" collapsed="false">
      <c r="C11" s="7"/>
      <c r="D11" s="7"/>
      <c r="E11" s="27"/>
      <c r="F11" s="27"/>
      <c r="G11" s="27"/>
      <c r="H11" s="27"/>
      <c r="I11" s="27"/>
      <c r="J11" s="27"/>
      <c r="K11" s="27"/>
      <c r="L11" s="27"/>
      <c r="M11" s="27"/>
      <c r="N11" s="3"/>
      <c r="O11" s="36"/>
      <c r="P11" s="36"/>
      <c r="Q11" s="39"/>
      <c r="R11" s="39"/>
      <c r="S11" s="39"/>
      <c r="T11" s="39"/>
      <c r="U11" s="39"/>
      <c r="V11" s="39"/>
      <c r="W11" s="39"/>
      <c r="X11" s="39"/>
      <c r="Y11" s="39"/>
      <c r="Z11" s="35"/>
      <c r="AA11" s="35"/>
      <c r="AB11" s="12"/>
      <c r="AC11" s="12"/>
      <c r="AF11" s="11"/>
    </row>
    <row r="12" customFormat="false" ht="14.25" hidden="false" customHeight="false" outlineLevel="0" collapsed="false">
      <c r="C12" s="7"/>
      <c r="D12" s="9"/>
      <c r="J12" s="56"/>
      <c r="K12" s="56"/>
      <c r="L12" s="56"/>
      <c r="M12" s="56"/>
      <c r="N12" s="56"/>
      <c r="O12" s="56"/>
      <c r="P12" s="56"/>
      <c r="Q12" s="11"/>
      <c r="R12" s="11"/>
      <c r="S12" s="11"/>
      <c r="T12" s="11"/>
      <c r="U12" s="11"/>
      <c r="V12" s="11"/>
      <c r="W12" s="11"/>
      <c r="X12" s="11"/>
      <c r="Y12" s="9"/>
      <c r="AB12" s="9"/>
      <c r="AC12" s="9"/>
    </row>
    <row r="13" customFormat="false" ht="14.25" hidden="false" customHeight="false" outlineLevel="0" collapsed="false">
      <c r="C13" s="4" t="s">
        <v>141</v>
      </c>
      <c r="D13" s="9"/>
      <c r="O13" s="12"/>
      <c r="P13" s="12"/>
      <c r="Q13" s="9"/>
      <c r="R13" s="9"/>
      <c r="S13" s="9"/>
      <c r="T13" s="9"/>
      <c r="U13" s="9"/>
      <c r="V13" s="9"/>
      <c r="W13" s="9"/>
      <c r="X13" s="9"/>
      <c r="Y13" s="9"/>
      <c r="AB13" s="9"/>
      <c r="AC13" s="9"/>
    </row>
    <row r="14" customFormat="false" ht="14.25" hidden="false" customHeight="false" outlineLevel="0" collapsed="false">
      <c r="C14" s="7"/>
      <c r="D14" s="9"/>
      <c r="M14" s="0" t="n">
        <v>425000</v>
      </c>
      <c r="N14" s="0" t="n">
        <v>423000</v>
      </c>
      <c r="O14" s="12" t="n">
        <v>462500</v>
      </c>
      <c r="P14" s="12" t="n">
        <v>421300</v>
      </c>
      <c r="Q14" s="9" t="n">
        <v>431400</v>
      </c>
      <c r="R14" s="9" t="n">
        <v>428500</v>
      </c>
      <c r="S14" s="9" t="n">
        <v>393200</v>
      </c>
      <c r="T14" s="9" t="n">
        <v>394100</v>
      </c>
      <c r="U14" s="9" t="n">
        <v>416900</v>
      </c>
      <c r="V14" s="9" t="n">
        <v>431700</v>
      </c>
      <c r="W14" s="9" t="n">
        <v>411600</v>
      </c>
      <c r="X14" s="9" t="n">
        <v>400300</v>
      </c>
      <c r="Y14" s="9" t="n">
        <v>393800</v>
      </c>
      <c r="AB14" s="9"/>
      <c r="AC14" s="9"/>
    </row>
    <row r="15" customFormat="false" ht="14.25" hidden="false" customHeight="false" outlineLevel="0" collapsed="false">
      <c r="C15" s="7"/>
      <c r="D15" s="9"/>
      <c r="O15" s="12"/>
      <c r="P15" s="12"/>
      <c r="Q15" s="9"/>
      <c r="R15" s="9"/>
      <c r="S15" s="9"/>
      <c r="T15" s="9"/>
      <c r="U15" s="9"/>
      <c r="V15" s="9"/>
      <c r="W15" s="9"/>
      <c r="X15" s="9"/>
      <c r="Y15" s="9"/>
      <c r="AB15" s="9"/>
      <c r="AC15" s="9"/>
    </row>
    <row r="16" customFormat="false" ht="14.25" hidden="false" customHeight="false" outlineLevel="0" collapsed="false">
      <c r="C16" s="7"/>
      <c r="D16" s="9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AB16" s="9"/>
      <c r="AC16" s="9"/>
    </row>
    <row r="18" customFormat="false" ht="14.25" hidden="false" customHeight="false" outlineLevel="0" collapsed="false">
      <c r="C18" s="0" t="s">
        <v>103</v>
      </c>
    </row>
    <row r="19" customFormat="false" ht="14.25" hidden="false" customHeight="false" outlineLevel="0" collapsed="false">
      <c r="C19" s="15" t="s">
        <v>57</v>
      </c>
      <c r="O19" s="16" t="s">
        <v>58</v>
      </c>
      <c r="P19" s="16" t="s">
        <v>59</v>
      </c>
      <c r="Q19" s="16" t="s">
        <v>60</v>
      </c>
      <c r="R19" s="16" t="s">
        <v>61</v>
      </c>
      <c r="S19" s="16" t="s">
        <v>62</v>
      </c>
      <c r="T19" s="16" t="s">
        <v>63</v>
      </c>
      <c r="U19" s="16" t="s">
        <v>64</v>
      </c>
      <c r="V19" s="16" t="s">
        <v>65</v>
      </c>
      <c r="W19" s="16" t="s">
        <v>66</v>
      </c>
      <c r="X19" s="16" t="s">
        <v>67</v>
      </c>
    </row>
    <row r="20" customFormat="false" ht="14.25" hidden="false" customHeight="false" outlineLevel="0" collapsed="false">
      <c r="C20" s="17" t="s">
        <v>68</v>
      </c>
      <c r="O20" s="58" t="s">
        <v>105</v>
      </c>
      <c r="P20" s="58" t="s">
        <v>105</v>
      </c>
      <c r="Q20" s="58" t="s">
        <v>105</v>
      </c>
      <c r="R20" s="58" t="s">
        <v>105</v>
      </c>
      <c r="S20" s="58" t="s">
        <v>105</v>
      </c>
      <c r="T20" s="26" t="s">
        <v>142</v>
      </c>
      <c r="U20" s="26" t="n">
        <v>833739.29</v>
      </c>
      <c r="V20" s="59" t="n">
        <v>837193.47</v>
      </c>
      <c r="W20" s="26" t="n">
        <v>824549.5</v>
      </c>
      <c r="X20" s="26" t="n">
        <v>771528.96</v>
      </c>
    </row>
    <row r="21" customFormat="false" ht="14.25" hidden="false" customHeight="false" outlineLevel="0" collapsed="false">
      <c r="C21" s="17" t="s">
        <v>8</v>
      </c>
      <c r="O21" s="58" t="s">
        <v>105</v>
      </c>
      <c r="P21" s="58" t="s">
        <v>105</v>
      </c>
      <c r="Q21" s="58" t="s">
        <v>105</v>
      </c>
      <c r="R21" s="58" t="s">
        <v>105</v>
      </c>
      <c r="S21" s="58" t="s">
        <v>105</v>
      </c>
      <c r="T21" s="26" t="n">
        <v>522381.593</v>
      </c>
      <c r="U21" s="26" t="n">
        <v>553789.34</v>
      </c>
      <c r="V21" s="26" t="n">
        <v>553012.913</v>
      </c>
      <c r="W21" s="59" t="n">
        <v>539061.448</v>
      </c>
      <c r="X21" s="26" t="n">
        <v>487413.316</v>
      </c>
    </row>
    <row r="22" customFormat="false" ht="14.25" hidden="false" customHeight="false" outlineLevel="0" collapsed="false">
      <c r="C22" s="17" t="s">
        <v>69</v>
      </c>
      <c r="O22" s="18" t="s">
        <v>105</v>
      </c>
      <c r="P22" s="18" t="s">
        <v>105</v>
      </c>
      <c r="Q22" s="18" t="s">
        <v>105</v>
      </c>
      <c r="R22" s="18" t="s">
        <v>105</v>
      </c>
      <c r="S22" s="18" t="s">
        <v>105</v>
      </c>
      <c r="T22" s="18" t="s">
        <v>105</v>
      </c>
      <c r="U22" s="18" t="s">
        <v>105</v>
      </c>
      <c r="V22" s="18" t="s">
        <v>105</v>
      </c>
      <c r="W22" s="18" t="s">
        <v>105</v>
      </c>
      <c r="X22" s="18" t="s">
        <v>105</v>
      </c>
    </row>
    <row r="23" customFormat="false" ht="14.25" hidden="false" customHeight="false" outlineLevel="0" collapsed="false">
      <c r="C23" s="17" t="s">
        <v>9</v>
      </c>
      <c r="O23" s="58" t="s">
        <v>105</v>
      </c>
      <c r="P23" s="58" t="s">
        <v>105</v>
      </c>
      <c r="Q23" s="58" t="s">
        <v>105</v>
      </c>
      <c r="R23" s="58" t="s">
        <v>105</v>
      </c>
      <c r="S23" s="58" t="s">
        <v>105</v>
      </c>
      <c r="T23" s="26" t="n">
        <v>127737.88</v>
      </c>
      <c r="U23" s="59" t="n">
        <v>132345.546</v>
      </c>
      <c r="V23" s="26" t="n">
        <v>135884.841</v>
      </c>
      <c r="W23" s="26" t="n">
        <v>136123.258</v>
      </c>
      <c r="X23" s="26" t="n">
        <v>133122.516</v>
      </c>
    </row>
    <row r="24" customFormat="false" ht="14.25" hidden="false" customHeight="false" outlineLevel="0" collapsed="false">
      <c r="C24" s="17" t="s">
        <v>70</v>
      </c>
      <c r="O24" s="18" t="s">
        <v>105</v>
      </c>
      <c r="P24" s="18" t="s">
        <v>105</v>
      </c>
      <c r="Q24" s="18" t="s">
        <v>105</v>
      </c>
      <c r="R24" s="18" t="s">
        <v>105</v>
      </c>
      <c r="S24" s="18" t="s">
        <v>105</v>
      </c>
      <c r="T24" s="19"/>
      <c r="U24" s="22"/>
      <c r="V24" s="19"/>
      <c r="W24" s="22"/>
      <c r="X24" s="22"/>
    </row>
    <row r="26" customFormat="false" ht="14.25" hidden="false" customHeight="false" outlineLevel="0" collapsed="false">
      <c r="Z26" s="0" t="s">
        <v>71</v>
      </c>
    </row>
    <row r="27" customFormat="false" ht="14.25" hidden="false" customHeight="false" outlineLevel="0" collapsed="false">
      <c r="C27" s="0" t="s">
        <v>72</v>
      </c>
      <c r="O27" s="11"/>
      <c r="P27" s="11"/>
      <c r="Q27" s="11"/>
      <c r="R27" s="11"/>
      <c r="S27" s="11"/>
      <c r="T27" s="11" t="n">
        <f aca="false">T23/(T21+T23)</f>
        <v>0.196483700773565</v>
      </c>
      <c r="U27" s="11" t="n">
        <f aca="false">U23/(U21+U23)</f>
        <v>0.192885609958623</v>
      </c>
      <c r="V27" s="11" t="n">
        <f aca="false">V23/(V21+V23)</f>
        <v>0.197249650199905</v>
      </c>
      <c r="W27" s="11" t="n">
        <f aca="false">W23/(W21+W23)</f>
        <v>0.201608917960295</v>
      </c>
      <c r="X27" s="11" t="n">
        <f aca="false">X23/(X21+X23)</f>
        <v>0.214528330412352</v>
      </c>
      <c r="Z27" s="11" t="n">
        <f aca="false">AVERAGE(O27:X27)</f>
        <v>0.200551241860948</v>
      </c>
    </row>
    <row r="36" customFormat="false" ht="14.25" hidden="false" customHeight="false" outlineLevel="0" collapsed="false">
      <c r="P36" s="60"/>
      <c r="Q36" s="60"/>
      <c r="R36" s="60"/>
      <c r="S36" s="60"/>
      <c r="T36" s="60"/>
      <c r="W36" s="6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1" topLeftCell="V2" activePane="bottomRight" state="frozen"/>
      <selection pane="topLeft" activeCell="A1" activeCellId="0" sqref="A1"/>
      <selection pane="topRight" activeCell="V1" activeCellId="0" sqref="V1"/>
      <selection pane="bottomLeft" activeCell="A2" activeCellId="0" sqref="A2"/>
      <selection pane="bottomRight" activeCell="Z14" activeCellId="0" sqref="Z14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19"/>
    <col collapsed="false" customWidth="true" hidden="false" outlineLevel="0" max="4" min="4" style="0" width="6.44"/>
    <col collapsed="false" customWidth="true" hidden="false" outlineLevel="0" max="14" min="5" style="0" width="9.11"/>
    <col collapsed="false" customWidth="true" hidden="false" outlineLevel="0" max="15" min="15" style="0" width="13.33"/>
    <col collapsed="false" customWidth="true" hidden="false" outlineLevel="0" max="20" min="20" style="0" width="10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7" t="n">
        <v>2000</v>
      </c>
      <c r="F1" s="27" t="n">
        <v>2001</v>
      </c>
      <c r="G1" s="27" t="n">
        <v>2002</v>
      </c>
      <c r="H1" s="27" t="n">
        <v>2003</v>
      </c>
      <c r="I1" s="27" t="n">
        <v>2004</v>
      </c>
      <c r="J1" s="27" t="n">
        <v>2005</v>
      </c>
      <c r="K1" s="27" t="n">
        <v>2006</v>
      </c>
      <c r="L1" s="27" t="n">
        <v>2007</v>
      </c>
      <c r="M1" s="27" t="n">
        <v>2008</v>
      </c>
      <c r="N1" s="3" t="n">
        <v>2009</v>
      </c>
      <c r="O1" s="3" t="n">
        <v>2010</v>
      </c>
      <c r="P1" s="3" t="n">
        <v>2011</v>
      </c>
      <c r="Q1" s="3" t="n">
        <v>2012</v>
      </c>
      <c r="R1" s="3" t="n">
        <v>2013</v>
      </c>
      <c r="S1" s="3" t="n">
        <v>2014</v>
      </c>
      <c r="T1" s="3" t="n">
        <v>2015</v>
      </c>
      <c r="U1" s="3" t="n">
        <v>2016</v>
      </c>
      <c r="V1" s="3" t="n">
        <v>2017</v>
      </c>
      <c r="W1" s="3" t="n">
        <v>2018</v>
      </c>
      <c r="X1" s="3" t="n">
        <v>2019</v>
      </c>
      <c r="Y1" s="3" t="n">
        <v>2020</v>
      </c>
      <c r="Z1" s="3" t="n">
        <v>2021</v>
      </c>
      <c r="AA1" s="3" t="n">
        <v>2022</v>
      </c>
      <c r="AB1" s="3" t="n">
        <v>2025</v>
      </c>
      <c r="AC1" s="3" t="n">
        <v>2030</v>
      </c>
    </row>
    <row r="2" customFormat="false" ht="14.25" hidden="false" customHeight="false" outlineLevel="0" collapsed="false">
      <c r="A2" s="0" t="s">
        <v>29</v>
      </c>
      <c r="B2" s="0" t="s">
        <v>30</v>
      </c>
      <c r="C2" s="7" t="s">
        <v>41</v>
      </c>
      <c r="E2" s="27"/>
      <c r="F2" s="27"/>
      <c r="G2" s="27"/>
      <c r="H2" s="27"/>
      <c r="I2" s="27"/>
      <c r="J2" s="27"/>
      <c r="K2" s="27"/>
      <c r="L2" s="27"/>
      <c r="M2" s="27"/>
      <c r="N2" s="3"/>
      <c r="O2" s="28" t="n">
        <f aca="false">HLOOKUP(O$1,  HDD!$B$4:$AP$33,   MATCH($A$2, HDD!$A$4:$A$33,0), FALSE())</f>
        <v>3635.4</v>
      </c>
      <c r="P2" s="28" t="n">
        <f aca="false">HLOOKUP(P$1,  HDD!$B$4:$AP$33,   MATCH($A$2, HDD!$A$4:$A$33,0), FALSE())</f>
        <v>2873.02</v>
      </c>
      <c r="Q2" s="28" t="n">
        <f aca="false">HLOOKUP(Q$1,  HDD!$B$4:$AP$33,   MATCH($A$2, HDD!$A$4:$A$33,0), FALSE())</f>
        <v>3130.93</v>
      </c>
      <c r="R2" s="28" t="n">
        <f aca="false">HLOOKUP(R$1,  HDD!$B$4:$AP$33,   MATCH($A$2, HDD!$A$4:$A$33,0), FALSE())</f>
        <v>3289.06</v>
      </c>
      <c r="S2" s="28" t="n">
        <f aca="false">HLOOKUP(S$1,  HDD!$B$4:$AP$33,   MATCH($A$2, HDD!$A$4:$A$33,0), FALSE())</f>
        <v>2659</v>
      </c>
      <c r="T2" s="28" t="n">
        <f aca="false">HLOOKUP(T$1,  HDD!$B$4:$AP$33,   MATCH($A$2, HDD!$A$4:$A$33,0), FALSE())</f>
        <v>2908.42</v>
      </c>
      <c r="U2" s="28" t="n">
        <f aca="false">HLOOKUP(U$1,  HDD!$B$4:$AP$33,   MATCH($A$2, HDD!$A$4:$A$33,0), FALSE())</f>
        <v>3009.02</v>
      </c>
      <c r="V2" s="28" t="n">
        <f aca="false">HLOOKUP(V$1,  HDD!$B$4:$AP$33,   MATCH($A$2, HDD!$A$4:$A$33,0), FALSE())</f>
        <v>2965.83</v>
      </c>
      <c r="W2" s="28" t="n">
        <f aca="false">HLOOKUP(W$1,  HDD!$B$4:$AP$33,   MATCH($A$2, HDD!$A$4:$A$33,0), FALSE())</f>
        <v>2774.95</v>
      </c>
      <c r="X2" s="28" t="n">
        <f aca="false">HLOOKUP(X$1,  HDD!$B$4:$AP$33,   MATCH($A$2, HDD!$A$4:$A$33,0), FALSE())</f>
        <v>2800.81</v>
      </c>
      <c r="Y2" s="28" t="n">
        <f aca="false">HLOOKUP(Y$1,  HDD!$B$4:$AP$33,   MATCH($A$2, HDD!$A$4:$A$33,0), FALSE())</f>
        <v>2741.03</v>
      </c>
      <c r="Z2" s="12"/>
      <c r="AA2" s="12"/>
      <c r="AB2" s="28" t="n">
        <f aca="false">HLOOKUP(AB$1,  HDD!$B$4:$AP$33,   MATCH($A$2, HDD!$A$4:$A$33,0), FALSE())</f>
        <v>2860.09332773109</v>
      </c>
      <c r="AC2" s="28" t="n">
        <f aca="false">HLOOKUP(AC$1,  HDD!$B$4:$AP$33,   MATCH($A$2, HDD!$A$4:$A$33,0), FALSE())</f>
        <v>2803.17105882353</v>
      </c>
    </row>
    <row r="3" customFormat="false" ht="14.25" hidden="false" customHeight="false" outlineLevel="0" collapsed="false">
      <c r="A3" s="0" t="s">
        <v>29</v>
      </c>
      <c r="B3" s="0" t="s">
        <v>30</v>
      </c>
      <c r="C3" s="7" t="s">
        <v>42</v>
      </c>
      <c r="D3" s="7" t="s">
        <v>43</v>
      </c>
      <c r="E3" s="27"/>
      <c r="F3" s="27"/>
      <c r="G3" s="27"/>
      <c r="H3" s="27"/>
      <c r="I3" s="27"/>
      <c r="J3" s="27"/>
      <c r="K3" s="27"/>
      <c r="L3" s="27"/>
      <c r="M3" s="29"/>
      <c r="N3" s="30"/>
      <c r="O3" s="31" t="n">
        <f aca="false">HLOOKUP(O$1, Pop!$B$8:$M$62, MATCH($A$3, Pop!$A$8:$A$62,0), FALSE())/1000000</f>
        <v>81.802257</v>
      </c>
      <c r="P3" s="31" t="n">
        <f aca="false">HLOOKUP(P$1, Pop!$B$8:$P$62, MATCH($A$3, Pop!$A$8:$A$62,0), FALSE())/1000000</f>
        <v>80.222065</v>
      </c>
      <c r="Q3" s="31" t="n">
        <f aca="false">HLOOKUP(Q$1, Pop!$B$8:$P$62, MATCH($A$3, Pop!$A$8:$A$62,0), FALSE())/1000000</f>
        <v>80.3279</v>
      </c>
      <c r="R3" s="31" t="n">
        <f aca="false">HLOOKUP(R$1, Pop!$B$8:$P$62, MATCH($A$3, Pop!$A$8:$A$62,0), FALSE())/1000000</f>
        <v>80.523746</v>
      </c>
      <c r="S3" s="31" t="n">
        <f aca="false">HLOOKUP(S$1, Pop!$B$8:$P$62, MATCH($A$3, Pop!$A$8:$A$62,0), FALSE())/1000000</f>
        <v>80.767463</v>
      </c>
      <c r="T3" s="31" t="n">
        <f aca="false">HLOOKUP(T$1, Pop!$B$8:$P$62, MATCH($A$3, Pop!$A$8:$A$62,0), FALSE())/1000000</f>
        <v>81.197537</v>
      </c>
      <c r="U3" s="31" t="n">
        <f aca="false">HLOOKUP(U$1, Pop!$B$8:$P$62, MATCH($A$3, Pop!$A$8:$A$62,0), FALSE())/1000000</f>
        <v>82.175684</v>
      </c>
      <c r="V3" s="31" t="n">
        <f aca="false">HLOOKUP(V$1, Pop!$B$8:$P$62, MATCH($A$3, Pop!$A$8:$A$62,0), FALSE())/1000000</f>
        <v>82.521653</v>
      </c>
      <c r="W3" s="31" t="n">
        <f aca="false">HLOOKUP(W$1, Pop!$B$8:$P$62, MATCH($A$3, Pop!$A$8:$A$62,0), FALSE())/1000000</f>
        <v>82.792351</v>
      </c>
      <c r="X3" s="31" t="n">
        <f aca="false">HLOOKUP(X$1, Pop!$B$8:$P$62, MATCH($A$3, Pop!$A$8:$A$62,0), FALSE())/1000000</f>
        <v>83.019213</v>
      </c>
      <c r="Y3" s="31" t="n">
        <f aca="false">HLOOKUP(Y$1, Pop!$B$8:$P$62, MATCH($A$3, Pop!$A$8:$A$62,0), FALSE())/1000000</f>
        <v>83.166711</v>
      </c>
      <c r="Z3" s="31" t="n">
        <f aca="false">HLOOKUP(Z$1, Pop!$B$8:$M$62, MATCH($A$3, Pop!$A$8:$A$62,0), FALSE())/1000000</f>
        <v>83.155031</v>
      </c>
      <c r="AA3" s="32"/>
      <c r="AB3" s="31" t="n">
        <f aca="false">HLOOKUP(AB$1, Pop!$B$8:$P$62, MATCH($A$3, Pop!$A$8:$A$62,0), FALSE())/1000000</f>
        <v>83.482307</v>
      </c>
      <c r="AC3" s="31" t="n">
        <f aca="false">HLOOKUP(AC$1, Pop!$B$8:$P$62, MATCH($A$3, Pop!$A$8:$A$62,0), FALSE())/1000000</f>
        <v>83.453697</v>
      </c>
    </row>
    <row r="4" customFormat="false" ht="14.25" hidden="false" customHeight="false" outlineLevel="0" collapsed="false">
      <c r="A4" s="0" t="s">
        <v>29</v>
      </c>
      <c r="B4" s="0" t="s">
        <v>30</v>
      </c>
      <c r="C4" s="7" t="s">
        <v>44</v>
      </c>
      <c r="D4" s="7" t="s">
        <v>7</v>
      </c>
      <c r="E4" s="14" t="n">
        <f aca="false">E13*1000/3600</f>
        <v>73536.1111111111</v>
      </c>
      <c r="F4" s="14" t="n">
        <f aca="false">F13*1000/3600</f>
        <v>74344.4444444444</v>
      </c>
      <c r="G4" s="14" t="n">
        <f aca="false">G13*1000/3600</f>
        <v>75116.1111111111</v>
      </c>
      <c r="H4" s="14" t="n">
        <f aca="false">H13*1000/3600</f>
        <v>119028.055555556</v>
      </c>
      <c r="I4" s="14" t="n">
        <f aca="false">I13*1000/3600</f>
        <v>124666.111111111</v>
      </c>
      <c r="J4" s="14" t="n">
        <f aca="false">J13*1000/3600</f>
        <v>125088.055555556</v>
      </c>
      <c r="K4" s="14" t="n">
        <f aca="false">K13*1000/3600</f>
        <v>124891.111111111</v>
      </c>
      <c r="L4" s="14" t="n">
        <f aca="false">L13*1000/3600</f>
        <v>118690.833333333</v>
      </c>
      <c r="M4" s="14" t="n">
        <f aca="false">M13*1000/3600</f>
        <v>121097.777777778</v>
      </c>
      <c r="N4" s="14" t="n">
        <f aca="false">N13*1000/3600</f>
        <v>118784.722222222</v>
      </c>
      <c r="O4" s="14" t="n">
        <f aca="false">O13*1000/3600</f>
        <v>131084.722222222</v>
      </c>
      <c r="P4" s="14" t="n">
        <f aca="false">P13*1000/3600</f>
        <v>116719.166666667</v>
      </c>
      <c r="Q4" s="14" t="n">
        <f aca="false">Q13*1000/3600</f>
        <v>119594.444444444</v>
      </c>
      <c r="R4" s="14" t="n">
        <f aca="false">R13*1000/3600</f>
        <v>120788.333333333</v>
      </c>
      <c r="S4" s="14" t="n">
        <f aca="false">S13*1000/3600</f>
        <v>106415.555555556</v>
      </c>
      <c r="T4" s="14" t="n">
        <f aca="false">T13*1000/3600</f>
        <v>111591.388888889</v>
      </c>
      <c r="U4" s="14" t="n">
        <f aca="false">U13*1000/3600</f>
        <v>113760.833333333</v>
      </c>
      <c r="V4" s="14" t="n">
        <f aca="false">V13*1000/3600</f>
        <v>114055.833333333</v>
      </c>
      <c r="W4" s="14" t="n">
        <f aca="false">W13*1000/3600</f>
        <v>109472.5</v>
      </c>
      <c r="X4" s="14" t="n">
        <f aca="false">X13*1000/3600</f>
        <v>112010.277777778</v>
      </c>
      <c r="Y4" s="14" t="n">
        <f aca="false">Y13*1000/3600</f>
        <v>104065.277777778</v>
      </c>
      <c r="Z4" s="35"/>
      <c r="AA4" s="35"/>
      <c r="AB4" s="35"/>
      <c r="AC4" s="35"/>
    </row>
    <row r="5" customFormat="false" ht="14.25" hidden="false" customHeight="false" outlineLevel="0" collapsed="false">
      <c r="A5" s="0" t="s">
        <v>29</v>
      </c>
      <c r="B5" s="0" t="s">
        <v>30</v>
      </c>
      <c r="C5" s="7" t="s">
        <v>9</v>
      </c>
      <c r="D5" s="7"/>
      <c r="E5" s="27"/>
      <c r="F5" s="27"/>
      <c r="G5" s="27"/>
      <c r="H5" s="27"/>
      <c r="I5" s="27"/>
      <c r="J5" s="27"/>
      <c r="K5" s="27"/>
      <c r="L5" s="27"/>
      <c r="M5" s="27"/>
      <c r="N5" s="3"/>
      <c r="O5" s="36" t="n">
        <f aca="false">O22/$X$22*$X$5</f>
        <v>17329.3769482966</v>
      </c>
      <c r="P5" s="36" t="n">
        <f aca="false">P22/$X$22*$X$5</f>
        <v>20454.0138186086</v>
      </c>
      <c r="Q5" s="36" t="n">
        <f aca="false">Q22/$X$22*$X$5</f>
        <v>20196.710555081</v>
      </c>
      <c r="R5" s="36" t="n">
        <f aca="false">R22/$X$22*$X$5</f>
        <v>18754.4420732735</v>
      </c>
      <c r="S5" s="36" t="n">
        <f aca="false">S22/$X$22*$X$5</f>
        <v>18292.6614147607</v>
      </c>
      <c r="T5" s="36" t="n">
        <f aca="false">T22/$X$22*$X$5</f>
        <v>17900.1878437692</v>
      </c>
      <c r="U5" s="36" t="n">
        <f aca="false">U22/$X$22*$X$5</f>
        <v>18444.6053431091</v>
      </c>
      <c r="V5" s="36" t="n">
        <f aca="false">V22/$X$22*$X$5</f>
        <v>19456.0527131699</v>
      </c>
      <c r="W5" s="36" t="n">
        <f aca="false">W22/$X$22*$X$5</f>
        <v>20336.137083655</v>
      </c>
      <c r="X5" s="36" t="n">
        <f aca="false">$Z$26*X4</f>
        <v>20780.7322222659</v>
      </c>
      <c r="Y5" s="36" t="n">
        <f aca="false">TREND($O$5:$X$5,$O$1:$X$1,Y$1)</f>
        <v>20034.8849132659</v>
      </c>
      <c r="Z5" s="35"/>
      <c r="AA5" s="35"/>
      <c r="AB5" s="36" t="n">
        <f aca="false">$AF$10*AB$8</f>
        <v>16895.8904176412</v>
      </c>
      <c r="AC5" s="36"/>
      <c r="AE5" s="0" t="s">
        <v>46</v>
      </c>
      <c r="AF5" s="0" t="s">
        <v>47</v>
      </c>
      <c r="AG5" s="0" t="s">
        <v>48</v>
      </c>
    </row>
    <row r="6" customFormat="false" ht="14.25" hidden="false" customHeight="false" outlineLevel="0" collapsed="false">
      <c r="A6" s="0" t="s">
        <v>29</v>
      </c>
      <c r="B6" s="0" t="s">
        <v>30</v>
      </c>
      <c r="C6" s="7" t="s">
        <v>8</v>
      </c>
      <c r="D6" s="7"/>
      <c r="E6" s="27"/>
      <c r="F6" s="27"/>
      <c r="G6" s="27"/>
      <c r="H6" s="27"/>
      <c r="I6" s="27"/>
      <c r="J6" s="27"/>
      <c r="K6" s="27"/>
      <c r="L6" s="27"/>
      <c r="M6" s="27"/>
      <c r="N6" s="3"/>
      <c r="O6" s="36" t="n">
        <f aca="false">O4-O5</f>
        <v>113755.345273926</v>
      </c>
      <c r="P6" s="36" t="n">
        <f aca="false">P4-P5</f>
        <v>96265.1528480581</v>
      </c>
      <c r="Q6" s="36" t="n">
        <f aca="false">Q4-Q5</f>
        <v>99397.7338893634</v>
      </c>
      <c r="R6" s="36" t="n">
        <f aca="false">R4-R5</f>
        <v>102033.89126006</v>
      </c>
      <c r="S6" s="36" t="n">
        <f aca="false">S4-S5</f>
        <v>88122.8941407949</v>
      </c>
      <c r="T6" s="36" t="n">
        <f aca="false">T4-T5</f>
        <v>93691.2010451197</v>
      </c>
      <c r="U6" s="36" t="n">
        <f aca="false">U4-U5</f>
        <v>95316.2279902242</v>
      </c>
      <c r="V6" s="36" t="n">
        <f aca="false">V4-V5</f>
        <v>94599.7806201634</v>
      </c>
      <c r="W6" s="36" t="n">
        <f aca="false">W4-W5</f>
        <v>89136.362916345</v>
      </c>
      <c r="X6" s="36" t="n">
        <f aca="false">X4-X5</f>
        <v>91229.5455555119</v>
      </c>
      <c r="Y6" s="36" t="n">
        <f aca="false">Y4-Y5</f>
        <v>84030.3928645119</v>
      </c>
      <c r="Z6" s="35"/>
      <c r="AA6" s="35"/>
      <c r="AB6" s="35"/>
      <c r="AC6" s="35"/>
      <c r="AE6" s="37" t="n">
        <f aca="false" t="array" ref="AE6:AG6">LINEST(O6:Y6,O2:Y3)</f>
        <v>-1062.92226399764</v>
      </c>
      <c r="AF6" s="37" t="n">
        <v>26.1804510659825</v>
      </c>
      <c r="AG6" s="37" t="n">
        <v>104021.913813157</v>
      </c>
    </row>
    <row r="7" customFormat="false" ht="14.25" hidden="false" customHeight="false" outlineLevel="0" collapsed="false">
      <c r="A7" s="0" t="s">
        <v>29</v>
      </c>
      <c r="B7" s="0" t="s">
        <v>30</v>
      </c>
      <c r="C7" s="7" t="s">
        <v>98</v>
      </c>
      <c r="D7" s="7"/>
      <c r="E7" s="27"/>
      <c r="F7" s="27"/>
      <c r="G7" s="27"/>
      <c r="H7" s="27"/>
      <c r="I7" s="27"/>
      <c r="J7" s="27"/>
      <c r="K7" s="27"/>
      <c r="L7" s="27"/>
      <c r="M7" s="27"/>
      <c r="N7" s="3"/>
      <c r="O7" s="12" t="n">
        <f aca="false">$AF$6*O2+$AE$6*O3+$AG$6</f>
        <v>112248.885407873</v>
      </c>
      <c r="P7" s="12" t="n">
        <f aca="false">$AF$6*P2+$AE$6*P3+$AG$6</f>
        <v>93969.0543823801</v>
      </c>
      <c r="Q7" s="12" t="n">
        <f aca="false">$AF$6*Q2+$AE$6*Q3+$AG$6</f>
        <v>100608.760138997</v>
      </c>
      <c r="R7" s="12" t="n">
        <f aca="false">$AF$6*R2+$AE$6*R3+$AG$6</f>
        <v>104540.505792346</v>
      </c>
      <c r="S7" s="12" t="n">
        <f aca="false">$AF$6*S2+$AE$6*S3+$AG$6</f>
        <v>87786.1985682987</v>
      </c>
      <c r="T7" s="12" t="n">
        <f aca="false">$AF$6*T2+$AE$6*T3+$AG$6</f>
        <v>93858.9914434095</v>
      </c>
      <c r="U7" s="12" t="n">
        <f aca="false">$AF$6*U2+$AE$6*U3+$AG$6</f>
        <v>95453.0505968849</v>
      </c>
      <c r="V7" s="12" t="n">
        <f aca="false">$AF$6*V2+$AE$6*V3+$AG$6</f>
        <v>93954.5787625921</v>
      </c>
      <c r="W7" s="12" t="n">
        <f aca="false">$AF$6*W2+$AE$6*W3+$AG$6</f>
        <v>88669.5233320977</v>
      </c>
      <c r="X7" s="12" t="n">
        <f aca="false">$AF$6*X2+$AE$6*X3+$AG$6</f>
        <v>89105.413126009</v>
      </c>
      <c r="Y7" s="12" t="n">
        <f aca="false">$AF$6*Y2+$AE$6*Y3+$AG$6</f>
        <v>87383.5668531894</v>
      </c>
      <c r="Z7" s="35"/>
      <c r="AA7" s="35"/>
      <c r="AB7" s="12" t="n">
        <f aca="false">AF6*AB2+AE6*AB3+AG6</f>
        <v>90165.2444637777</v>
      </c>
      <c r="AC7" s="12" t="n">
        <f aca="false">AF6*AC2+AE6*AC3+AG6</f>
        <v>88705.4039940516</v>
      </c>
    </row>
    <row r="8" customFormat="false" ht="14.25" hidden="false" customHeight="false" outlineLevel="0" collapsed="false">
      <c r="A8" s="0" t="s">
        <v>29</v>
      </c>
      <c r="B8" s="0" t="s">
        <v>30</v>
      </c>
      <c r="C8" s="7" t="s">
        <v>51</v>
      </c>
      <c r="D8" s="7"/>
      <c r="E8" s="27"/>
      <c r="F8" s="27"/>
      <c r="G8" s="27"/>
      <c r="H8" s="27"/>
      <c r="I8" s="27"/>
      <c r="J8" s="27"/>
      <c r="K8" s="27"/>
      <c r="L8" s="27"/>
      <c r="M8" s="27"/>
      <c r="N8" s="3"/>
      <c r="O8" s="36" t="n">
        <f aca="false">O5+O7</f>
        <v>129578.262356169</v>
      </c>
      <c r="P8" s="36" t="n">
        <f aca="false">P5+P7</f>
        <v>114423.068200989</v>
      </c>
      <c r="Q8" s="36" t="n">
        <f aca="false">Q5+Q7</f>
        <v>120805.470694078</v>
      </c>
      <c r="R8" s="36" t="n">
        <f aca="false">R5+R7</f>
        <v>123294.94786562</v>
      </c>
      <c r="S8" s="36" t="n">
        <f aca="false">S5+S7</f>
        <v>106078.859983059</v>
      </c>
      <c r="T8" s="36" t="n">
        <f aca="false">T5+T7</f>
        <v>111759.179287179</v>
      </c>
      <c r="U8" s="36" t="n">
        <f aca="false">U5+U7</f>
        <v>113897.655939994</v>
      </c>
      <c r="V8" s="36" t="n">
        <f aca="false">V5+V7</f>
        <v>113410.631475762</v>
      </c>
      <c r="W8" s="36" t="n">
        <f aca="false">W5+W7</f>
        <v>109005.660415753</v>
      </c>
      <c r="X8" s="36" t="n">
        <f aca="false">X5+X7</f>
        <v>109886.145348275</v>
      </c>
      <c r="Y8" s="36" t="n">
        <f aca="false">Y5+Y7</f>
        <v>107418.451766455</v>
      </c>
      <c r="Z8" s="36"/>
      <c r="AA8" s="36"/>
      <c r="AB8" s="36" t="n">
        <f aca="false">TREND($Q$8:$Y$8,$Q$1:$Y$1,AB$1)</f>
        <v>99899.2524438473</v>
      </c>
      <c r="AC8" s="36" t="n">
        <f aca="false">TREND($Q$8:$Y$8,$Q$1:$Y$1,AC$1)</f>
        <v>92710.1332598007</v>
      </c>
    </row>
    <row r="9" customFormat="false" ht="14.25" hidden="false" customHeight="false" outlineLevel="0" collapsed="false">
      <c r="A9" s="0" t="s">
        <v>29</v>
      </c>
      <c r="B9" s="0" t="s">
        <v>30</v>
      </c>
      <c r="C9" s="7" t="s">
        <v>52</v>
      </c>
      <c r="D9" s="7"/>
      <c r="E9" s="27"/>
      <c r="F9" s="27"/>
      <c r="G9" s="27"/>
      <c r="H9" s="27"/>
      <c r="I9" s="27"/>
      <c r="J9" s="27"/>
      <c r="K9" s="27"/>
      <c r="L9" s="27"/>
      <c r="M9" s="27"/>
      <c r="N9" s="3"/>
      <c r="O9" s="38" t="n">
        <f aca="false">O8/O4</f>
        <v>0.988507738808044</v>
      </c>
      <c r="P9" s="38" t="n">
        <f aca="false">P8/P4</f>
        <v>0.980328008404692</v>
      </c>
      <c r="Q9" s="38" t="n">
        <f aca="false">Q8/Q4</f>
        <v>1.01012610790794</v>
      </c>
      <c r="R9" s="38" t="n">
        <f aca="false">R8/R4</f>
        <v>1.02075212450667</v>
      </c>
      <c r="S9" s="38" t="n">
        <f aca="false">S8/S4</f>
        <v>0.996836030496308</v>
      </c>
      <c r="T9" s="38" t="n">
        <f aca="false">T8/T4</f>
        <v>1.00150361421218</v>
      </c>
      <c r="U9" s="38" t="n">
        <f aca="false">U8/U4</f>
        <v>1.0012027215576</v>
      </c>
      <c r="V9" s="38" t="n">
        <f aca="false">V8/V4</f>
        <v>0.99434310513794</v>
      </c>
      <c r="W9" s="38" t="n">
        <f aca="false">W8/W4</f>
        <v>0.995735553821761</v>
      </c>
      <c r="X9" s="38" t="n">
        <f aca="false">X8/X4</f>
        <v>0.981036272102485</v>
      </c>
      <c r="Y9" s="38" t="n">
        <f aca="false">Y8/Y4</f>
        <v>1.0322218328753</v>
      </c>
      <c r="Z9" s="35"/>
      <c r="AA9" s="35"/>
      <c r="AB9" s="38"/>
      <c r="AC9" s="12"/>
    </row>
    <row r="10" customFormat="false" ht="14.25" hidden="false" customHeight="false" outlineLevel="0" collapsed="false">
      <c r="A10" s="0" t="s">
        <v>29</v>
      </c>
      <c r="B10" s="0" t="s">
        <v>30</v>
      </c>
      <c r="C10" s="7" t="s">
        <v>99</v>
      </c>
      <c r="D10" s="7"/>
      <c r="E10" s="27"/>
      <c r="F10" s="27"/>
      <c r="G10" s="27"/>
      <c r="H10" s="27"/>
      <c r="I10" s="27"/>
      <c r="J10" s="27"/>
      <c r="K10" s="27"/>
      <c r="L10" s="27"/>
      <c r="M10" s="27"/>
      <c r="N10" s="3"/>
      <c r="O10" s="39" t="n">
        <f aca="false">O5/O4</f>
        <v>0.132199822027458</v>
      </c>
      <c r="P10" s="39" t="n">
        <f aca="false">P5/P4</f>
        <v>0.175241259878272</v>
      </c>
      <c r="Q10" s="39" t="n">
        <f aca="false">Q5/Q4</f>
        <v>0.168876661862525</v>
      </c>
      <c r="R10" s="39" t="n">
        <f aca="false">R5/R4</f>
        <v>0.155266999350987</v>
      </c>
      <c r="S10" s="39" t="n">
        <f aca="false">S5/S4</f>
        <v>0.171898378195383</v>
      </c>
      <c r="T10" s="39" t="n">
        <f aca="false">T5/T4</f>
        <v>0.160408325606488</v>
      </c>
      <c r="U10" s="39" t="n">
        <f aca="false">U5/U4</f>
        <v>0.162134935220316</v>
      </c>
      <c r="V10" s="39" t="n">
        <f aca="false">V5/V4</f>
        <v>0.170583583009812</v>
      </c>
      <c r="W10" s="39" t="n">
        <f aca="false">W5/W4</f>
        <v>0.185764800143004</v>
      </c>
      <c r="X10" s="39" t="n">
        <f aca="false">X5/X4</f>
        <v>0.185525227100086</v>
      </c>
      <c r="Y10" s="39" t="n">
        <f aca="false">Y5/Y4</f>
        <v>0.192522283523315</v>
      </c>
      <c r="Z10" s="35"/>
      <c r="AA10" s="35"/>
      <c r="AB10" s="12"/>
      <c r="AC10" s="12"/>
      <c r="AE10" s="0" t="s">
        <v>53</v>
      </c>
      <c r="AF10" s="11" t="n">
        <f aca="false">AVERAGE(O10:Y10)</f>
        <v>0.169129297810695</v>
      </c>
    </row>
    <row r="11" customFormat="false" ht="14.25" hidden="false" customHeight="false" outlineLevel="0" collapsed="false">
      <c r="C11" s="7"/>
      <c r="D11" s="7"/>
      <c r="E11" s="27"/>
      <c r="F11" s="27"/>
      <c r="G11" s="27"/>
      <c r="H11" s="27"/>
      <c r="I11" s="27"/>
      <c r="J11" s="27"/>
      <c r="K11" s="27"/>
      <c r="L11" s="27"/>
      <c r="M11" s="27"/>
      <c r="N11" s="3"/>
      <c r="O11" s="36"/>
      <c r="P11" s="36"/>
      <c r="Q11" s="39"/>
      <c r="R11" s="39"/>
      <c r="S11" s="39"/>
      <c r="T11" s="39"/>
      <c r="U11" s="39"/>
      <c r="V11" s="39"/>
      <c r="W11" s="39"/>
      <c r="X11" s="39"/>
      <c r="Y11" s="39"/>
      <c r="Z11" s="35"/>
      <c r="AA11" s="35"/>
      <c r="AB11" s="12"/>
      <c r="AC11" s="12"/>
      <c r="AF11" s="11"/>
    </row>
    <row r="12" customFormat="false" ht="14.25" hidden="false" customHeight="false" outlineLevel="0" collapsed="false">
      <c r="C12" s="7"/>
      <c r="D12" s="9"/>
      <c r="J12" s="56"/>
      <c r="K12" s="56"/>
      <c r="L12" s="56"/>
      <c r="M12" s="56"/>
      <c r="N12" s="56"/>
      <c r="O12" s="56"/>
      <c r="P12" s="56"/>
      <c r="Q12" s="11"/>
      <c r="R12" s="11"/>
      <c r="S12" s="11"/>
      <c r="T12" s="11"/>
      <c r="U12" s="11"/>
      <c r="V12" s="11"/>
      <c r="W12" s="11"/>
      <c r="X12" s="11"/>
      <c r="Y12" s="9"/>
      <c r="AB12" s="9"/>
      <c r="AC12" s="9"/>
    </row>
    <row r="13" customFormat="false" ht="14.25" hidden="false" customHeight="false" outlineLevel="0" collapsed="false">
      <c r="C13" s="4" t="s">
        <v>143</v>
      </c>
      <c r="D13" s="9" t="s">
        <v>76</v>
      </c>
      <c r="E13" s="0" t="s">
        <v>144</v>
      </c>
      <c r="F13" s="0" t="n">
        <v>267640</v>
      </c>
      <c r="G13" s="0" t="n">
        <v>270418</v>
      </c>
      <c r="H13" s="0" t="n">
        <v>428501</v>
      </c>
      <c r="I13" s="0" t="n">
        <v>448798</v>
      </c>
      <c r="J13" s="0" t="n">
        <v>450317</v>
      </c>
      <c r="K13" s="0" t="n">
        <v>449608</v>
      </c>
      <c r="L13" s="0" t="n">
        <v>427287</v>
      </c>
      <c r="M13" s="0" t="n">
        <v>435952</v>
      </c>
      <c r="N13" s="0" t="n">
        <v>427625</v>
      </c>
      <c r="O13" s="12" t="n">
        <v>471905</v>
      </c>
      <c r="P13" s="12" t="n">
        <v>420189</v>
      </c>
      <c r="Q13" s="9" t="n">
        <v>430540</v>
      </c>
      <c r="R13" s="9" t="n">
        <v>434838</v>
      </c>
      <c r="S13" s="9" t="n">
        <v>383096</v>
      </c>
      <c r="T13" s="9" t="n">
        <v>401729</v>
      </c>
      <c r="U13" s="9" t="n">
        <v>409539</v>
      </c>
      <c r="V13" s="9" t="n">
        <v>410601</v>
      </c>
      <c r="W13" s="9" t="n">
        <v>394101</v>
      </c>
      <c r="X13" s="9" t="n">
        <v>403237</v>
      </c>
      <c r="Y13" s="9" t="n">
        <v>374635</v>
      </c>
      <c r="AB13" s="9"/>
      <c r="AC13" s="9"/>
    </row>
    <row r="14" customFormat="false" ht="14.25" hidden="false" customHeight="false" outlineLevel="0" collapsed="false">
      <c r="C14" s="7"/>
      <c r="D14" s="9"/>
      <c r="O14" s="12"/>
      <c r="P14" s="12"/>
      <c r="Q14" s="9"/>
      <c r="R14" s="9"/>
      <c r="S14" s="9"/>
      <c r="T14" s="9"/>
      <c r="U14" s="9"/>
      <c r="V14" s="9"/>
      <c r="W14" s="9"/>
      <c r="X14" s="9"/>
      <c r="Y14" s="9"/>
      <c r="AB14" s="9"/>
      <c r="AC14" s="9"/>
    </row>
    <row r="15" customFormat="false" ht="14.25" hidden="false" customHeight="false" outlineLevel="0" collapsed="false">
      <c r="C15" s="7"/>
      <c r="D15" s="9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AB15" s="9"/>
      <c r="AC15" s="9"/>
    </row>
    <row r="17" customFormat="false" ht="14.25" hidden="false" customHeight="false" outlineLevel="0" collapsed="false">
      <c r="C17" s="0" t="s">
        <v>103</v>
      </c>
    </row>
    <row r="18" customFormat="false" ht="14.25" hidden="false" customHeight="false" outlineLevel="0" collapsed="false">
      <c r="C18" s="15" t="s">
        <v>57</v>
      </c>
      <c r="O18" s="16" t="s">
        <v>58</v>
      </c>
      <c r="P18" s="16" t="s">
        <v>59</v>
      </c>
      <c r="Q18" s="16" t="s">
        <v>60</v>
      </c>
      <c r="R18" s="16" t="s">
        <v>61</v>
      </c>
      <c r="S18" s="16" t="s">
        <v>62</v>
      </c>
      <c r="T18" s="16" t="s">
        <v>63</v>
      </c>
      <c r="U18" s="16" t="s">
        <v>64</v>
      </c>
      <c r="V18" s="16" t="s">
        <v>65</v>
      </c>
      <c r="W18" s="16" t="s">
        <v>66</v>
      </c>
      <c r="X18" s="16" t="s">
        <v>67</v>
      </c>
    </row>
    <row r="19" customFormat="false" ht="14.25" hidden="false" customHeight="false" outlineLevel="0" collapsed="false">
      <c r="C19" s="17" t="s">
        <v>68</v>
      </c>
      <c r="O19" s="58" t="n">
        <v>2671611.069</v>
      </c>
      <c r="P19" s="58" t="n">
        <v>2344389.719</v>
      </c>
      <c r="Q19" s="58" t="n">
        <v>2477306.061</v>
      </c>
      <c r="R19" s="58" t="n">
        <v>2615756.628</v>
      </c>
      <c r="S19" s="58" t="n">
        <v>2249855.74</v>
      </c>
      <c r="T19" s="26" t="n">
        <v>2295341.212</v>
      </c>
      <c r="U19" s="26" t="n">
        <v>2381618.167</v>
      </c>
      <c r="V19" s="59" t="n">
        <v>2365892.782</v>
      </c>
      <c r="W19" s="26" t="n">
        <v>2337023.173</v>
      </c>
      <c r="X19" s="26" t="n">
        <v>2409028.83</v>
      </c>
    </row>
    <row r="20" customFormat="false" ht="14.25" hidden="false" customHeight="false" outlineLevel="0" collapsed="false">
      <c r="C20" s="17" t="s">
        <v>8</v>
      </c>
      <c r="O20" s="58" t="n">
        <v>1922857.614</v>
      </c>
      <c r="P20" s="58" t="n">
        <v>1543489.033</v>
      </c>
      <c r="Q20" s="58" t="n">
        <v>1676595.827</v>
      </c>
      <c r="R20" s="58" t="n">
        <v>1846294.802</v>
      </c>
      <c r="S20" s="58" t="n">
        <v>1500409.503</v>
      </c>
      <c r="T20" s="26" t="n">
        <v>1556113.219</v>
      </c>
      <c r="U20" s="26" t="n">
        <v>1633708.648</v>
      </c>
      <c r="V20" s="26" t="n">
        <v>1597438.8</v>
      </c>
      <c r="W20" s="59" t="n">
        <v>1548081.208</v>
      </c>
      <c r="X20" s="26" t="n">
        <v>1608346.838</v>
      </c>
    </row>
    <row r="21" customFormat="false" ht="14.25" hidden="false" customHeight="false" outlineLevel="0" collapsed="false">
      <c r="C21" s="17" t="s">
        <v>69</v>
      </c>
      <c r="O21" s="18" t="s">
        <v>105</v>
      </c>
      <c r="P21" s="18" t="s">
        <v>105</v>
      </c>
      <c r="Q21" s="18" t="s">
        <v>105</v>
      </c>
      <c r="R21" s="18" t="s">
        <v>105</v>
      </c>
      <c r="S21" s="18" t="s">
        <v>105</v>
      </c>
      <c r="T21" s="18" t="s">
        <v>105</v>
      </c>
      <c r="U21" s="18" t="s">
        <v>105</v>
      </c>
      <c r="V21" s="18" t="s">
        <v>105</v>
      </c>
      <c r="W21" s="18" t="s">
        <v>105</v>
      </c>
      <c r="X21" s="18" t="s">
        <v>105</v>
      </c>
    </row>
    <row r="22" customFormat="false" ht="14.25" hidden="false" customHeight="false" outlineLevel="0" collapsed="false">
      <c r="C22" s="17" t="s">
        <v>9</v>
      </c>
      <c r="O22" s="58" t="n">
        <v>336154.533</v>
      </c>
      <c r="P22" s="58" t="n">
        <v>396766.109</v>
      </c>
      <c r="Q22" s="58" t="n">
        <v>391774.951</v>
      </c>
      <c r="R22" s="58" t="n">
        <v>363797.887</v>
      </c>
      <c r="S22" s="58" t="n">
        <v>354840.285</v>
      </c>
      <c r="T22" s="26" t="n">
        <v>347227.099</v>
      </c>
      <c r="U22" s="59" t="n">
        <v>357787.687</v>
      </c>
      <c r="V22" s="26" t="n">
        <v>377407.701</v>
      </c>
      <c r="W22" s="26" t="n">
        <v>394479.541</v>
      </c>
      <c r="X22" s="26" t="n">
        <v>403103.779</v>
      </c>
    </row>
    <row r="23" customFormat="false" ht="14.25" hidden="false" customHeight="false" outlineLevel="0" collapsed="false">
      <c r="C23" s="17" t="s">
        <v>70</v>
      </c>
      <c r="O23" s="18" t="s">
        <v>105</v>
      </c>
      <c r="P23" s="18" t="s">
        <v>105</v>
      </c>
      <c r="Q23" s="18" t="s">
        <v>105</v>
      </c>
      <c r="R23" s="18" t="s">
        <v>105</v>
      </c>
      <c r="S23" s="18" t="s">
        <v>105</v>
      </c>
      <c r="T23" s="19"/>
      <c r="U23" s="22"/>
      <c r="V23" s="19"/>
      <c r="W23" s="22"/>
      <c r="X23" s="22"/>
    </row>
    <row r="25" customFormat="false" ht="14.25" hidden="false" customHeight="false" outlineLevel="0" collapsed="false">
      <c r="Z25" s="0" t="s">
        <v>71</v>
      </c>
    </row>
    <row r="26" customFormat="false" ht="14.25" hidden="false" customHeight="false" outlineLevel="0" collapsed="false">
      <c r="C26" s="0" t="s">
        <v>72</v>
      </c>
      <c r="O26" s="11" t="n">
        <f aca="false">O22/(O20+O22)</f>
        <v>0.14880598736329</v>
      </c>
      <c r="P26" s="11" t="n">
        <f aca="false">P22/(P20+P22)</f>
        <v>0.20449171885251</v>
      </c>
      <c r="Q26" s="11" t="n">
        <f aca="false">Q22/(Q20+Q22)</f>
        <v>0.189412340943448</v>
      </c>
      <c r="R26" s="11" t="n">
        <f aca="false">R22/(R20+R22)</f>
        <v>0.164607524748027</v>
      </c>
      <c r="S26" s="11" t="n">
        <f aca="false">S22/(S20+S22)</f>
        <v>0.191262808542092</v>
      </c>
      <c r="T26" s="11" t="n">
        <f aca="false">T22/(T20+T22)</f>
        <v>0.182430380797513</v>
      </c>
      <c r="U26" s="11" t="n">
        <f aca="false">U22/(U20+U22)</f>
        <v>0.179657718024372</v>
      </c>
      <c r="V26" s="11" t="n">
        <f aca="false">V22/(V20+V22)</f>
        <v>0.19110735989298</v>
      </c>
      <c r="W26" s="11" t="n">
        <f aca="false">W22/(W20+W22)</f>
        <v>0.203071919991728</v>
      </c>
      <c r="X26" s="11" t="n">
        <f aca="false">X22/(X20+X22)</f>
        <v>0.200404511844896</v>
      </c>
      <c r="Z26" s="11" t="n">
        <f aca="false">AVERAGE(O26:X26)</f>
        <v>0.185525227100086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AA2" activePane="bottomRight" state="frozen"/>
      <selection pane="topLeft" activeCell="A1" activeCellId="0" sqref="A1"/>
      <selection pane="topRight" activeCell="AA1" activeCellId="0" sqref="AA1"/>
      <selection pane="bottomLeft" activeCell="A2" activeCellId="0" sqref="A2"/>
      <selection pane="bottomRight" activeCell="AB13" activeCellId="0" sqref="AB13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19"/>
    <col collapsed="false" customWidth="true" hidden="false" outlineLevel="0" max="4" min="4" style="0" width="6.44"/>
    <col collapsed="false" customWidth="true" hidden="false" outlineLevel="0" max="14" min="5" style="0" width="9.11"/>
    <col collapsed="false" customWidth="true" hidden="false" outlineLevel="0" max="15" min="15" style="0" width="13.33"/>
    <col collapsed="false" customWidth="true" hidden="false" outlineLevel="0" max="20" min="20" style="0" width="10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7" t="n">
        <v>2000</v>
      </c>
      <c r="F1" s="27" t="n">
        <v>2001</v>
      </c>
      <c r="G1" s="27" t="n">
        <v>2002</v>
      </c>
      <c r="H1" s="27" t="n">
        <v>2003</v>
      </c>
      <c r="I1" s="27" t="n">
        <v>2004</v>
      </c>
      <c r="J1" s="27" t="n">
        <v>2005</v>
      </c>
      <c r="K1" s="27" t="n">
        <v>2006</v>
      </c>
      <c r="L1" s="27" t="n">
        <v>2007</v>
      </c>
      <c r="M1" s="27" t="n">
        <v>2008</v>
      </c>
      <c r="N1" s="3" t="n">
        <v>2009</v>
      </c>
      <c r="O1" s="3" t="n">
        <v>2010</v>
      </c>
      <c r="P1" s="3" t="n">
        <v>2011</v>
      </c>
      <c r="Q1" s="3" t="n">
        <v>2012</v>
      </c>
      <c r="R1" s="3" t="n">
        <v>2013</v>
      </c>
      <c r="S1" s="3" t="n">
        <v>2014</v>
      </c>
      <c r="T1" s="3" t="n">
        <v>2015</v>
      </c>
      <c r="U1" s="3" t="n">
        <v>2016</v>
      </c>
      <c r="V1" s="3" t="n">
        <v>2017</v>
      </c>
      <c r="W1" s="3" t="n">
        <v>2018</v>
      </c>
      <c r="X1" s="3" t="n">
        <v>2019</v>
      </c>
      <c r="Y1" s="3" t="n">
        <v>2020</v>
      </c>
      <c r="Z1" s="3" t="n">
        <v>2021</v>
      </c>
      <c r="AA1" s="3" t="n">
        <v>2022</v>
      </c>
      <c r="AB1" s="3" t="n">
        <v>2025</v>
      </c>
      <c r="AC1" s="3" t="n">
        <v>2030</v>
      </c>
    </row>
    <row r="2" customFormat="false" ht="14.25" hidden="false" customHeight="false" outlineLevel="0" collapsed="false">
      <c r="A2" s="0" t="s">
        <v>20</v>
      </c>
      <c r="B2" s="0" t="s">
        <v>21</v>
      </c>
      <c r="C2" s="7" t="s">
        <v>41</v>
      </c>
      <c r="E2" s="27"/>
      <c r="F2" s="27"/>
      <c r="G2" s="27"/>
      <c r="H2" s="27"/>
      <c r="I2" s="27"/>
      <c r="J2" s="27"/>
      <c r="K2" s="27"/>
      <c r="L2" s="27"/>
      <c r="M2" s="27"/>
      <c r="N2" s="3"/>
      <c r="O2" s="28" t="n">
        <f aca="false">HLOOKUP(O$1,  HDD!$B$4:$AP$33,   MATCH($A$2, HDD!$A$4:$A$33,0), FALSE())</f>
        <v>6179.75</v>
      </c>
      <c r="P2" s="28" t="n">
        <f aca="false">HLOOKUP(P$1,  HDD!$B$4:$AP$33,   MATCH($A$2, HDD!$A$4:$A$33,0), FALSE())</f>
        <v>5239.13</v>
      </c>
      <c r="Q2" s="28" t="n">
        <f aca="false">HLOOKUP(Q$1,  HDD!$B$4:$AP$33,   MATCH($A$2, HDD!$A$4:$A$33,0), FALSE())</f>
        <v>5839.92</v>
      </c>
      <c r="R2" s="28" t="n">
        <f aca="false">HLOOKUP(R$1,  HDD!$B$4:$AP$33,   MATCH($A$2, HDD!$A$4:$A$33,0), FALSE())</f>
        <v>5238.58</v>
      </c>
      <c r="S2" s="28" t="n">
        <f aca="false">HLOOKUP(S$1,  HDD!$B$4:$AP$33,   MATCH($A$2, HDD!$A$4:$A$33,0), FALSE())</f>
        <v>5237.14</v>
      </c>
      <c r="T2" s="28" t="n">
        <f aca="false">HLOOKUP(T$1,  HDD!$B$4:$AP$33,   MATCH($A$2, HDD!$A$4:$A$33,0), FALSE())</f>
        <v>5014.74</v>
      </c>
      <c r="U2" s="28" t="n">
        <f aca="false">HLOOKUP(U$1,  HDD!$B$4:$AP$33,   MATCH($A$2, HDD!$A$4:$A$33,0), FALSE())</f>
        <v>5325.9</v>
      </c>
      <c r="V2" s="28" t="n">
        <f aca="false">HLOOKUP(V$1,  HDD!$B$4:$AP$33,   MATCH($A$2, HDD!$A$4:$A$33,0), FALSE())</f>
        <v>5508.23</v>
      </c>
      <c r="W2" s="28" t="n">
        <f aca="false">HLOOKUP(W$1,  HDD!$B$4:$AP$33,   MATCH($A$2, HDD!$A$4:$A$33,0), FALSE())</f>
        <v>5349.59</v>
      </c>
      <c r="X2" s="28" t="n">
        <f aca="false">HLOOKUP(X$1,  HDD!$B$4:$AP$33,   MATCH($A$2, HDD!$A$4:$A$33,0), FALSE())</f>
        <v>5482.97</v>
      </c>
      <c r="Y2" s="28" t="n">
        <f aca="false">HLOOKUP(Y$1,  HDD!$B$4:$AP$33,   MATCH($A$2, HDD!$A$4:$A$33,0), FALSE())</f>
        <v>4871.03</v>
      </c>
      <c r="Z2" s="12"/>
      <c r="AA2" s="12"/>
      <c r="AB2" s="28" t="n">
        <f aca="false">HLOOKUP(AB$1,  HDD!$B$4:$AP$33,   MATCH($A$2, HDD!$A$4:$A$33,0), FALSE())</f>
        <v>5220.63278991597</v>
      </c>
      <c r="AC2" s="28" t="n">
        <f aca="false">HLOOKUP(AC$1,  HDD!$B$4:$AP$33,   MATCH($A$2, HDD!$A$4:$A$33,0), FALSE())</f>
        <v>5137.99937254901</v>
      </c>
    </row>
    <row r="3" customFormat="false" ht="14.25" hidden="false" customHeight="false" outlineLevel="0" collapsed="false">
      <c r="A3" s="0" t="s">
        <v>20</v>
      </c>
      <c r="B3" s="0" t="s">
        <v>21</v>
      </c>
      <c r="C3" s="7" t="s">
        <v>42</v>
      </c>
      <c r="D3" s="7" t="s">
        <v>43</v>
      </c>
      <c r="E3" s="27"/>
      <c r="F3" s="27"/>
      <c r="G3" s="27"/>
      <c r="H3" s="27"/>
      <c r="I3" s="27"/>
      <c r="J3" s="27"/>
      <c r="K3" s="27"/>
      <c r="L3" s="27"/>
      <c r="M3" s="29"/>
      <c r="N3" s="30"/>
      <c r="O3" s="31" t="n">
        <f aca="false">HLOOKUP(O$1, Pop!$B$8:$M$62, MATCH($A$3, Pop!$A$8:$A$62,0), FALSE())/1000000</f>
        <v>5.351427</v>
      </c>
      <c r="P3" s="31" t="n">
        <f aca="false">HLOOKUP(P$1, Pop!$B$8:$P$62, MATCH($A$3, Pop!$A$8:$A$62,0), FALSE())/1000000</f>
        <v>5.375276</v>
      </c>
      <c r="Q3" s="31" t="n">
        <f aca="false">HLOOKUP(Q$1, Pop!$B$8:$P$62, MATCH($A$3, Pop!$A$8:$A$62,0), FALSE())/1000000</f>
        <v>5.401267</v>
      </c>
      <c r="R3" s="31" t="n">
        <f aca="false">HLOOKUP(R$1, Pop!$B$8:$P$62, MATCH($A$3, Pop!$A$8:$A$62,0), FALSE())/1000000</f>
        <v>5.426674</v>
      </c>
      <c r="S3" s="31" t="n">
        <f aca="false">HLOOKUP(S$1, Pop!$B$8:$P$62, MATCH($A$3, Pop!$A$8:$A$62,0), FALSE())/1000000</f>
        <v>5.45127</v>
      </c>
      <c r="T3" s="31" t="n">
        <f aca="false">HLOOKUP(T$1, Pop!$B$8:$P$62, MATCH($A$3, Pop!$A$8:$A$62,0), FALSE())/1000000</f>
        <v>5.471753</v>
      </c>
      <c r="U3" s="31" t="n">
        <f aca="false">HLOOKUP(U$1, Pop!$B$8:$P$62, MATCH($A$3, Pop!$A$8:$A$62,0), FALSE())/1000000</f>
        <v>5.487308</v>
      </c>
      <c r="V3" s="31" t="n">
        <f aca="false">HLOOKUP(V$1, Pop!$B$8:$P$62, MATCH($A$3, Pop!$A$8:$A$62,0), FALSE())/1000000</f>
        <v>5.503297</v>
      </c>
      <c r="W3" s="31" t="n">
        <f aca="false">HLOOKUP(W$1, Pop!$B$8:$P$62, MATCH($A$3, Pop!$A$8:$A$62,0), FALSE())/1000000</f>
        <v>5.51313</v>
      </c>
      <c r="X3" s="31" t="n">
        <f aca="false">HLOOKUP(X$1, Pop!$B$8:$P$62, MATCH($A$3, Pop!$A$8:$A$62,0), FALSE())/1000000</f>
        <v>5.517919</v>
      </c>
      <c r="Y3" s="31" t="n">
        <f aca="false">HLOOKUP(Y$1, Pop!$B$8:$P$62, MATCH($A$3, Pop!$A$8:$A$62,0), FALSE())/1000000</f>
        <v>5.525292</v>
      </c>
      <c r="Z3" s="31" t="n">
        <f aca="false">HLOOKUP(Z$1, Pop!$B$8:$M$62, MATCH($A$3, Pop!$A$8:$A$62,0), FALSE())/1000000</f>
        <v>5.533793</v>
      </c>
      <c r="AA3" s="32"/>
      <c r="AB3" s="31" t="n">
        <f aca="false">HLOOKUP(AB$1, Pop!$B$8:$P$62, MATCH($A$3, Pop!$A$8:$A$62,0), FALSE())/1000000</f>
        <v>5.576186</v>
      </c>
      <c r="AC3" s="31" t="n">
        <f aca="false">HLOOKUP(AC$1, Pop!$B$8:$P$62, MATCH($A$3, Pop!$A$8:$A$62,0), FALSE())/1000000</f>
        <v>5.598821</v>
      </c>
    </row>
    <row r="4" customFormat="false" ht="14.25" hidden="false" customHeight="false" outlineLevel="0" collapsed="false">
      <c r="A4" s="0" t="s">
        <v>20</v>
      </c>
      <c r="B4" s="0" t="s">
        <v>21</v>
      </c>
      <c r="C4" s="7" t="s">
        <v>44</v>
      </c>
      <c r="D4" s="7" t="s">
        <v>7</v>
      </c>
      <c r="E4" s="14" t="n">
        <v>27934</v>
      </c>
      <c r="F4" s="14" t="n">
        <v>30909</v>
      </c>
      <c r="G4" s="14" t="n">
        <v>31941</v>
      </c>
      <c r="H4" s="14" t="n">
        <v>33457</v>
      </c>
      <c r="I4" s="14" t="n">
        <v>32855</v>
      </c>
      <c r="J4" s="14" t="n">
        <v>32242</v>
      </c>
      <c r="K4" s="14" t="n">
        <v>33338</v>
      </c>
      <c r="L4" s="14" t="n">
        <v>33151</v>
      </c>
      <c r="M4" s="14" t="n">
        <v>33400</v>
      </c>
      <c r="N4" s="14" t="n">
        <v>35482</v>
      </c>
      <c r="O4" s="14" t="n">
        <v>39473</v>
      </c>
      <c r="P4" s="14" t="n">
        <v>35469</v>
      </c>
      <c r="Q4" s="14" t="n">
        <v>38807</v>
      </c>
      <c r="R4" s="14" t="n">
        <v>36471</v>
      </c>
      <c r="S4" s="14" t="n">
        <v>36211</v>
      </c>
      <c r="T4" s="14" t="n">
        <v>35062</v>
      </c>
      <c r="U4" s="14" t="n">
        <v>38525</v>
      </c>
      <c r="V4" s="14" t="n">
        <v>38301</v>
      </c>
      <c r="W4" s="14" t="n">
        <v>38509</v>
      </c>
      <c r="X4" s="14" t="n">
        <v>38141</v>
      </c>
      <c r="Y4" s="14" t="n">
        <v>35148</v>
      </c>
      <c r="Z4" s="35"/>
      <c r="AA4" s="35"/>
      <c r="AB4" s="35"/>
      <c r="AC4" s="35"/>
    </row>
    <row r="5" customFormat="false" ht="14.25" hidden="false" customHeight="false" outlineLevel="0" collapsed="false">
      <c r="A5" s="0" t="s">
        <v>20</v>
      </c>
      <c r="B5" s="0" t="s">
        <v>21</v>
      </c>
      <c r="C5" s="7" t="s">
        <v>9</v>
      </c>
      <c r="D5" s="7"/>
      <c r="E5" s="27"/>
      <c r="F5" s="27"/>
      <c r="G5" s="27"/>
      <c r="H5" s="27"/>
      <c r="I5" s="27"/>
      <c r="J5" s="27"/>
      <c r="K5" s="27"/>
      <c r="L5" s="27"/>
      <c r="M5" s="27"/>
      <c r="N5" s="3"/>
      <c r="O5" s="36" t="n">
        <f aca="false">TREND($T$5:$X$5,$T$1:$X$1,O$1)</f>
        <v>5475.70043855871</v>
      </c>
      <c r="P5" s="36" t="n">
        <f aca="false">TREND($T$5:$X$5,$T$1:$X$1,P$1)</f>
        <v>5668.16394195915</v>
      </c>
      <c r="Q5" s="36" t="n">
        <f aca="false">TREND($T$5:$X$5,$T$1:$X$1,Q$1)</f>
        <v>5860.6274453596</v>
      </c>
      <c r="R5" s="36" t="n">
        <f aca="false">TREND($T$5:$X$5,$T$1:$X$1,R$1)</f>
        <v>6053.09094875999</v>
      </c>
      <c r="S5" s="36" t="n">
        <f aca="false">TREND($T$5:$X$5,$T$1:$X$1,S$1)</f>
        <v>6245.55445216043</v>
      </c>
      <c r="T5" s="36" t="n">
        <f aca="false">Y83/$AC$83*$X$5</f>
        <v>6441.26307087776</v>
      </c>
      <c r="U5" s="36" t="n">
        <f aca="false">Z83/$AC$83*$X$5</f>
        <v>6457.61238950319</v>
      </c>
      <c r="V5" s="36" t="n">
        <f aca="false">AA83/$AC$83*$X$5</f>
        <v>7050.08947809307</v>
      </c>
      <c r="W5" s="36" t="n">
        <f aca="false">AB83/$AC$83*$X$5</f>
        <v>7066.74618140594</v>
      </c>
      <c r="X5" s="36" t="n">
        <f aca="false">$AE$89*X4</f>
        <v>7099.01369192852</v>
      </c>
      <c r="Y5" s="36" t="n">
        <f aca="false">TREND($T$5:$X$5,$T$1:$X$1,Y$1)</f>
        <v>7400.33547256299</v>
      </c>
      <c r="Z5" s="35"/>
      <c r="AA5" s="35"/>
      <c r="AB5" s="36" t="n">
        <f aca="false">$AF$12*AB$8</f>
        <v>6509.44879449424</v>
      </c>
      <c r="AC5" s="36"/>
      <c r="AE5" s="0" t="s">
        <v>46</v>
      </c>
      <c r="AF5" s="0" t="s">
        <v>47</v>
      </c>
      <c r="AG5" s="0" t="s">
        <v>48</v>
      </c>
    </row>
    <row r="6" customFormat="false" ht="14.25" hidden="false" customHeight="false" outlineLevel="0" collapsed="false">
      <c r="A6" s="0" t="s">
        <v>20</v>
      </c>
      <c r="B6" s="0" t="s">
        <v>21</v>
      </c>
      <c r="C6" s="7" t="s">
        <v>8</v>
      </c>
      <c r="D6" s="7"/>
      <c r="E6" s="27"/>
      <c r="F6" s="27"/>
      <c r="G6" s="27"/>
      <c r="H6" s="27"/>
      <c r="I6" s="27"/>
      <c r="J6" s="27"/>
      <c r="K6" s="27"/>
      <c r="L6" s="27"/>
      <c r="M6" s="27"/>
      <c r="N6" s="3"/>
      <c r="O6" s="36" t="n">
        <f aca="false">O4-O5</f>
        <v>33997.2995614413</v>
      </c>
      <c r="P6" s="36" t="n">
        <f aca="false">P4-P5</f>
        <v>29800.8360580408</v>
      </c>
      <c r="Q6" s="36" t="n">
        <f aca="false">Q4-Q5</f>
        <v>32946.3725546404</v>
      </c>
      <c r="R6" s="36" t="n">
        <f aca="false">R4-R5</f>
        <v>30417.90905124</v>
      </c>
      <c r="S6" s="36" t="n">
        <f aca="false">S4-S5</f>
        <v>29965.4455478396</v>
      </c>
      <c r="T6" s="36" t="n">
        <f aca="false">T4-T5</f>
        <v>28620.7369291222</v>
      </c>
      <c r="U6" s="36" t="n">
        <f aca="false">U4-U5</f>
        <v>32067.3876104968</v>
      </c>
      <c r="V6" s="36" t="n">
        <f aca="false">V4-V5</f>
        <v>31250.9105219069</v>
      </c>
      <c r="W6" s="36" t="n">
        <f aca="false">W4-W5</f>
        <v>31442.2538185941</v>
      </c>
      <c r="X6" s="36" t="n">
        <f aca="false">X4-X5</f>
        <v>31041.9863080715</v>
      </c>
      <c r="Y6" s="36" t="n">
        <f aca="false">Y4-Y5</f>
        <v>27747.664527437</v>
      </c>
      <c r="Z6" s="35"/>
      <c r="AA6" s="35"/>
      <c r="AB6" s="35"/>
      <c r="AC6" s="35"/>
      <c r="AE6" s="37" t="n">
        <f aca="false" t="array" ref="AE6:AG6">LINEST(O6:Y6,O2:Y3)</f>
        <v>3593.40315430089</v>
      </c>
      <c r="AF6" s="37" t="n">
        <v>4.98287302374623</v>
      </c>
      <c r="AG6" s="37" t="n">
        <v>-15619.3931365856</v>
      </c>
    </row>
    <row r="7" customFormat="false" ht="14.25" hidden="false" customHeight="false" outlineLevel="0" collapsed="false">
      <c r="A7" s="0" t="s">
        <v>20</v>
      </c>
      <c r="B7" s="0" t="s">
        <v>21</v>
      </c>
      <c r="C7" s="7" t="s">
        <v>98</v>
      </c>
      <c r="D7" s="7"/>
      <c r="E7" s="27"/>
      <c r="F7" s="27"/>
      <c r="G7" s="27"/>
      <c r="H7" s="27"/>
      <c r="I7" s="27"/>
      <c r="J7" s="27"/>
      <c r="K7" s="27"/>
      <c r="L7" s="27"/>
      <c r="M7" s="27"/>
      <c r="N7" s="3"/>
      <c r="O7" s="12" t="n">
        <f aca="false">$AF$6*O2+$AE$6*O3+$AG$6</f>
        <v>34403.3510937211</v>
      </c>
      <c r="P7" s="12" t="n">
        <f aca="false">$AF$6*P2+$AE$6*P3+$AG$6</f>
        <v>29802.0601419518</v>
      </c>
      <c r="Q7" s="12" t="n">
        <f aca="false">$AF$6*Q2+$AE$6*Q3+$AG$6</f>
        <v>32889.1165672718</v>
      </c>
      <c r="R7" s="12" t="n">
        <f aca="false">$AF$6*R2+$AE$6*R3+$AG$6</f>
        <v>29984.0132971135</v>
      </c>
      <c r="S7" s="12" t="n">
        <f aca="false">$AF$6*S2+$AE$6*S3+$AG$6</f>
        <v>30065.2213039425</v>
      </c>
      <c r="T7" s="12" t="n">
        <f aca="false">$AF$6*T2+$AE$6*T3+$AG$6</f>
        <v>29030.6340202709</v>
      </c>
      <c r="U7" s="12" t="n">
        <f aca="false">$AF$6*U2+$AE$6*U3+$AG$6</f>
        <v>30637.0001764049</v>
      </c>
      <c r="V7" s="12" t="n">
        <f aca="false">$AF$6*V2+$AE$6*V3+$AG$6</f>
        <v>31602.9823378587</v>
      </c>
      <c r="W7" s="12" t="n">
        <f aca="false">$AF$6*W2+$AE$6*W3+$AG$6</f>
        <v>30847.8332945878</v>
      </c>
      <c r="X7" s="12" t="n">
        <f aca="false">$AF$6*X2+$AE$6*X3+$AG$6</f>
        <v>31529.6577062011</v>
      </c>
      <c r="Y7" s="12" t="n">
        <f aca="false">$AF$6*Y2+$AE$6*Y3+$AG$6</f>
        <v>28506.9325495064</v>
      </c>
      <c r="Z7" s="35"/>
      <c r="AA7" s="35"/>
      <c r="AB7" s="12" t="n">
        <f aca="false">AF6*AB2+AE6*AB3+AG6</f>
        <v>30431.8415205401</v>
      </c>
      <c r="AC7" s="12" t="n">
        <f aca="false">AF6*AC2+AE6*AC3+AG6</f>
        <v>30101.42637468</v>
      </c>
    </row>
    <row r="8" customFormat="false" ht="14.25" hidden="false" customHeight="false" outlineLevel="0" collapsed="false">
      <c r="A8" s="0" t="s">
        <v>20</v>
      </c>
      <c r="B8" s="0" t="s">
        <v>21</v>
      </c>
      <c r="C8" s="7" t="s">
        <v>51</v>
      </c>
      <c r="D8" s="7"/>
      <c r="E8" s="27"/>
      <c r="F8" s="27"/>
      <c r="G8" s="27"/>
      <c r="H8" s="27"/>
      <c r="I8" s="27"/>
      <c r="J8" s="27"/>
      <c r="K8" s="27"/>
      <c r="L8" s="27"/>
      <c r="M8" s="27"/>
      <c r="N8" s="3"/>
      <c r="O8" s="36" t="n">
        <f aca="false">O5+O7</f>
        <v>39879.0515322798</v>
      </c>
      <c r="P8" s="36" t="n">
        <f aca="false">P5+P7</f>
        <v>35470.224083911</v>
      </c>
      <c r="Q8" s="36" t="n">
        <f aca="false">Q5+Q7</f>
        <v>38749.7440126314</v>
      </c>
      <c r="R8" s="36" t="n">
        <f aca="false">R5+R7</f>
        <v>36037.1042458735</v>
      </c>
      <c r="S8" s="36" t="n">
        <f aca="false">S5+S7</f>
        <v>36310.775756103</v>
      </c>
      <c r="T8" s="36" t="n">
        <f aca="false">T5+T7</f>
        <v>35471.8970911487</v>
      </c>
      <c r="U8" s="36" t="n">
        <f aca="false">U5+U7</f>
        <v>37094.6125659081</v>
      </c>
      <c r="V8" s="36" t="n">
        <f aca="false">V5+V7</f>
        <v>38653.0718159518</v>
      </c>
      <c r="W8" s="36" t="n">
        <f aca="false">W5+W7</f>
        <v>37914.5794759938</v>
      </c>
      <c r="X8" s="36" t="n">
        <f aca="false">X5+X7</f>
        <v>38628.6713981296</v>
      </c>
      <c r="Y8" s="36" t="n">
        <f aca="false">Y5+Y7</f>
        <v>35907.2680220694</v>
      </c>
      <c r="Z8" s="36"/>
      <c r="AA8" s="36"/>
      <c r="AB8" s="36" t="n">
        <f aca="false">TREND($Q$8:$Y$8,$Q$1:$Y$1,AB$1)</f>
        <v>37615.450769289</v>
      </c>
      <c r="AC8" s="36" t="n">
        <f aca="false">TREND($Q$8:$Y$8,$Q$1:$Y$1,AC$1)</f>
        <v>37848.2490742145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4" t="s">
        <v>145</v>
      </c>
      <c r="D9" s="7"/>
      <c r="E9" s="27"/>
      <c r="F9" s="27"/>
      <c r="G9" s="27"/>
      <c r="H9" s="27"/>
      <c r="I9" s="27"/>
      <c r="J9" s="27"/>
      <c r="K9" s="27"/>
      <c r="L9" s="27"/>
      <c r="M9" s="27"/>
      <c r="N9" s="3"/>
      <c r="O9" s="39" t="n">
        <v>0.75</v>
      </c>
      <c r="P9" s="39" t="n">
        <v>0.75</v>
      </c>
      <c r="Q9" s="39" t="n">
        <v>0.75</v>
      </c>
      <c r="R9" s="39" t="n">
        <v>0.75</v>
      </c>
      <c r="S9" s="39" t="n">
        <v>0.75</v>
      </c>
      <c r="T9" s="39" t="n">
        <v>0.75</v>
      </c>
      <c r="U9" s="39" t="n">
        <v>0.75</v>
      </c>
      <c r="V9" s="39" t="n">
        <v>0.75</v>
      </c>
      <c r="W9" s="39" t="n">
        <v>0.75</v>
      </c>
      <c r="X9" s="39" t="n">
        <v>0.75</v>
      </c>
      <c r="Y9" s="39" t="n">
        <v>0.75</v>
      </c>
      <c r="Z9" s="36"/>
      <c r="AA9" s="36"/>
      <c r="AB9" s="39" t="n">
        <v>0.7</v>
      </c>
      <c r="AC9" s="39" t="n">
        <v>0.7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4" t="s">
        <v>146</v>
      </c>
      <c r="D10" s="7"/>
      <c r="E10" s="27"/>
      <c r="F10" s="27"/>
      <c r="G10" s="27"/>
      <c r="H10" s="27"/>
      <c r="I10" s="27"/>
      <c r="J10" s="27"/>
      <c r="K10" s="27"/>
      <c r="L10" s="27"/>
      <c r="M10" s="27"/>
      <c r="N10" s="3"/>
      <c r="O10" s="39"/>
      <c r="P10" s="39"/>
      <c r="Q10" s="39"/>
      <c r="R10" s="39"/>
      <c r="S10" s="39"/>
      <c r="T10" s="39" t="n">
        <f aca="false">T8*T9</f>
        <v>26603.9228183615</v>
      </c>
      <c r="U10" s="39" t="n">
        <f aca="false">U8*U9</f>
        <v>27820.9594244311</v>
      </c>
      <c r="V10" s="39" t="n">
        <f aca="false">V8*V9</f>
        <v>28989.8038619638</v>
      </c>
      <c r="W10" s="39" t="n">
        <f aca="false">W8*W9</f>
        <v>28435.9346069953</v>
      </c>
      <c r="X10" s="39" t="n">
        <f aca="false">X8*X9</f>
        <v>28971.5035485972</v>
      </c>
      <c r="Y10" s="39" t="n">
        <f aca="false">Y8*Y9</f>
        <v>26930.4510165521</v>
      </c>
      <c r="Z10" s="36"/>
      <c r="AA10" s="36"/>
      <c r="AB10" s="39" t="n">
        <f aca="false">AB8*AB9</f>
        <v>26330.8155385023</v>
      </c>
      <c r="AC10" s="39" t="n">
        <f aca="false">AC8*AC9</f>
        <v>26493.7743519501</v>
      </c>
    </row>
    <row r="11" customFormat="false" ht="14.25" hidden="false" customHeight="false" outlineLevel="0" collapsed="false">
      <c r="A11" s="0" t="s">
        <v>20</v>
      </c>
      <c r="B11" s="0" t="s">
        <v>21</v>
      </c>
      <c r="C11" s="7" t="s">
        <v>52</v>
      </c>
      <c r="D11" s="7"/>
      <c r="E11" s="27"/>
      <c r="F11" s="27"/>
      <c r="G11" s="27"/>
      <c r="H11" s="27"/>
      <c r="I11" s="27"/>
      <c r="J11" s="27"/>
      <c r="K11" s="27"/>
      <c r="L11" s="27"/>
      <c r="M11" s="27"/>
      <c r="N11" s="3"/>
      <c r="O11" s="38" t="n">
        <f aca="false">O8/O4</f>
        <v>1.01028681712259</v>
      </c>
      <c r="P11" s="38" t="n">
        <f aca="false">P8/P4</f>
        <v>1.00003451137362</v>
      </c>
      <c r="Q11" s="38" t="n">
        <f aca="false">Q8/Q4</f>
        <v>0.998524596403519</v>
      </c>
      <c r="R11" s="38" t="n">
        <f aca="false">R8/R4</f>
        <v>0.988102992675647</v>
      </c>
      <c r="S11" s="38" t="n">
        <f aca="false">S8/S4</f>
        <v>1.00275539908047</v>
      </c>
      <c r="T11" s="38" t="n">
        <f aca="false">T8/T4</f>
        <v>1.01169063633417</v>
      </c>
      <c r="U11" s="38" t="n">
        <f aca="false">U8/U4</f>
        <v>0.962871189251347</v>
      </c>
      <c r="V11" s="38" t="n">
        <f aca="false">V8/V4</f>
        <v>1.00919223560617</v>
      </c>
      <c r="W11" s="38" t="n">
        <f aca="false">W8/W4</f>
        <v>0.984564114258843</v>
      </c>
      <c r="X11" s="38" t="n">
        <f aca="false">X8/X4</f>
        <v>1.01278601500038</v>
      </c>
      <c r="Y11" s="38" t="n">
        <f aca="false">Y8/Y4</f>
        <v>1.02160202634771</v>
      </c>
      <c r="Z11" s="35"/>
      <c r="AA11" s="35"/>
      <c r="AB11" s="38"/>
      <c r="AC11" s="12"/>
    </row>
    <row r="12" customFormat="false" ht="14.25" hidden="false" customHeight="false" outlineLevel="0" collapsed="false">
      <c r="A12" s="0" t="s">
        <v>20</v>
      </c>
      <c r="B12" s="0" t="s">
        <v>21</v>
      </c>
      <c r="C12" s="7" t="s">
        <v>99</v>
      </c>
      <c r="D12" s="7"/>
      <c r="E12" s="27"/>
      <c r="F12" s="27"/>
      <c r="G12" s="27"/>
      <c r="H12" s="27"/>
      <c r="I12" s="27"/>
      <c r="J12" s="27"/>
      <c r="K12" s="27"/>
      <c r="L12" s="27"/>
      <c r="M12" s="27"/>
      <c r="N12" s="3"/>
      <c r="O12" s="39" t="n">
        <f aca="false">O5/O4</f>
        <v>0.138720148926069</v>
      </c>
      <c r="P12" s="39" t="n">
        <f aca="false">P5/P4</f>
        <v>0.159806138937076</v>
      </c>
      <c r="Q12" s="39" t="n">
        <f aca="false">Q5/Q4</f>
        <v>0.151019853257392</v>
      </c>
      <c r="R12" s="39" t="n">
        <f aca="false">R5/R4</f>
        <v>0.165969974740478</v>
      </c>
      <c r="S12" s="39" t="n">
        <f aca="false">S5/S4</f>
        <v>0.172476718460148</v>
      </c>
      <c r="T12" s="39" t="n">
        <f aca="false">T5/T4</f>
        <v>0.183710657431914</v>
      </c>
      <c r="U12" s="39" t="n">
        <f aca="false">U5/U4</f>
        <v>0.16762134690469</v>
      </c>
      <c r="V12" s="39" t="n">
        <f aca="false">V5/V4</f>
        <v>0.184070637270386</v>
      </c>
      <c r="W12" s="39" t="n">
        <f aca="false">W5/W4</f>
        <v>0.183508950671426</v>
      </c>
      <c r="X12" s="39" t="n">
        <f aca="false">X5/X4</f>
        <v>0.186125526124866</v>
      </c>
      <c r="Y12" s="39" t="n">
        <f aca="false">Y5/Y4</f>
        <v>0.210547839779304</v>
      </c>
      <c r="Z12" s="35"/>
      <c r="AA12" s="35"/>
      <c r="AB12" s="12"/>
      <c r="AC12" s="12"/>
      <c r="AE12" s="0" t="s">
        <v>53</v>
      </c>
      <c r="AF12" s="11" t="n">
        <f aca="false">AVERAGE(O12:Y12)</f>
        <v>0.17305252659125</v>
      </c>
    </row>
    <row r="13" customFormat="false" ht="14.25" hidden="false" customHeight="false" outlineLevel="0" collapsed="false">
      <c r="A13" s="0" t="s">
        <v>20</v>
      </c>
      <c r="C13" s="7"/>
      <c r="D13" s="7"/>
      <c r="E13" s="27"/>
      <c r="F13" s="27"/>
      <c r="G13" s="27"/>
      <c r="H13" s="27"/>
      <c r="I13" s="27"/>
      <c r="J13" s="27"/>
      <c r="K13" s="27"/>
      <c r="L13" s="27"/>
      <c r="M13" s="27"/>
      <c r="N13" s="3"/>
      <c r="O13" s="36"/>
      <c r="P13" s="36"/>
      <c r="Q13" s="39"/>
      <c r="R13" s="39"/>
      <c r="S13" s="39"/>
      <c r="T13" s="39"/>
      <c r="U13" s="39"/>
      <c r="V13" s="39"/>
      <c r="W13" s="39"/>
      <c r="X13" s="39"/>
      <c r="Y13" s="39"/>
      <c r="Z13" s="35"/>
      <c r="AA13" s="35"/>
      <c r="AB13" s="12"/>
      <c r="AC13" s="12"/>
      <c r="AF13" s="11"/>
    </row>
    <row r="14" customFormat="false" ht="14.25" hidden="false" customHeight="false" outlineLevel="0" collapsed="false">
      <c r="A14" s="0" t="s">
        <v>20</v>
      </c>
      <c r="B14" s="0" t="s">
        <v>147</v>
      </c>
      <c r="C14" s="7" t="s">
        <v>148</v>
      </c>
      <c r="D14" s="9"/>
      <c r="E14" s="27"/>
      <c r="F14" s="27"/>
      <c r="G14" s="27"/>
      <c r="H14" s="27"/>
      <c r="I14" s="27"/>
      <c r="J14" s="0" t="n">
        <f aca="false">J121</f>
        <v>3618</v>
      </c>
      <c r="K14" s="0" t="n">
        <f aca="false">K121</f>
        <v>3675</v>
      </c>
      <c r="L14" s="9" t="n">
        <f aca="false">L121</f>
        <v>3508.8</v>
      </c>
      <c r="M14" s="0" t="n">
        <f aca="false">M121</f>
        <v>3244</v>
      </c>
      <c r="N14" s="0" t="n">
        <f aca="false">N121</f>
        <v>3737</v>
      </c>
      <c r="O14" s="0" t="n">
        <f aca="false">O121</f>
        <v>4376</v>
      </c>
      <c r="P14" s="0" t="n">
        <f aca="false">P121</f>
        <v>3493</v>
      </c>
      <c r="Q14" s="0" t="n">
        <f aca="false">Q121</f>
        <v>3797</v>
      </c>
      <c r="R14" s="0" t="n">
        <f aca="false">R121</f>
        <v>3592</v>
      </c>
      <c r="S14" s="0" t="n">
        <f aca="false">S121</f>
        <v>3464</v>
      </c>
      <c r="T14" s="0" t="n">
        <f aca="false">T121</f>
        <v>3118</v>
      </c>
      <c r="U14" s="0" t="n">
        <f aca="false">U121</f>
        <v>3589</v>
      </c>
      <c r="V14" s="0" t="n">
        <f aca="false">V121</f>
        <v>3549</v>
      </c>
      <c r="W14" s="0" t="n">
        <f aca="false">W121</f>
        <v>3552</v>
      </c>
      <c r="X14" s="0" t="n">
        <f aca="false">X121</f>
        <v>3419</v>
      </c>
      <c r="Y14" s="0" t="n">
        <f aca="false">Y121</f>
        <v>2906</v>
      </c>
      <c r="Z14" s="32"/>
      <c r="AA14" s="32"/>
      <c r="AB14" s="9" t="n">
        <v>3327.91815384616</v>
      </c>
      <c r="AC14" s="9" t="n">
        <v>3226.63430769231</v>
      </c>
    </row>
    <row r="15" customFormat="false" ht="14.25" hidden="false" customHeight="false" outlineLevel="0" collapsed="false">
      <c r="A15" s="0" t="s">
        <v>20</v>
      </c>
      <c r="B15" s="0" t="s">
        <v>147</v>
      </c>
      <c r="C15" s="7" t="s">
        <v>42</v>
      </c>
      <c r="D15" s="7" t="s">
        <v>43</v>
      </c>
      <c r="E15" s="27"/>
      <c r="F15" s="27"/>
      <c r="G15" s="27"/>
      <c r="H15" s="27"/>
      <c r="I15" s="27"/>
      <c r="J15" s="37" t="n">
        <f aca="false">J110</f>
        <v>0.560905</v>
      </c>
      <c r="K15" s="37" t="n">
        <f aca="false">K110</f>
        <v>0.564521</v>
      </c>
      <c r="L15" s="37" t="n">
        <f aca="false">L110</f>
        <v>0.568531</v>
      </c>
      <c r="M15" s="37" t="n">
        <f aca="false">M110</f>
        <v>0.576632</v>
      </c>
      <c r="N15" s="37" t="n">
        <f aca="false">N110</f>
        <v>0.58335</v>
      </c>
      <c r="O15" s="37" t="n">
        <f aca="false">O110</f>
        <v>0.588549</v>
      </c>
      <c r="P15" s="37" t="n">
        <f aca="false">P110</f>
        <v>0.595384</v>
      </c>
      <c r="Q15" s="37" t="n">
        <f aca="false">Q110</f>
        <v>0.603968</v>
      </c>
      <c r="R15" s="37" t="n">
        <f aca="false">R110</f>
        <v>0.612664</v>
      </c>
      <c r="S15" s="37" t="n">
        <f aca="false">S110</f>
        <v>0.620715</v>
      </c>
      <c r="T15" s="37" t="n">
        <f aca="false">T110</f>
        <v>0.628208</v>
      </c>
      <c r="U15" s="37" t="n">
        <f aca="false">U110</f>
        <v>0.635181</v>
      </c>
      <c r="V15" s="37" t="n">
        <f aca="false">V110</f>
        <v>0.643272</v>
      </c>
      <c r="W15" s="37" t="n">
        <f aca="false">W110</f>
        <v>0.648042</v>
      </c>
      <c r="X15" s="37" t="n">
        <f aca="false">X110</f>
        <v>0.653835</v>
      </c>
      <c r="Y15" s="37" t="n">
        <f aca="false">Y110</f>
        <v>0.65692</v>
      </c>
      <c r="Z15" s="32"/>
      <c r="AA15" s="32"/>
      <c r="AB15" s="32" t="n">
        <v>0.695419</v>
      </c>
      <c r="AC15" s="32" t="n">
        <v>0.723687</v>
      </c>
    </row>
    <row r="16" customFormat="false" ht="14.25" hidden="false" customHeight="false" outlineLevel="0" collapsed="false">
      <c r="A16" s="0" t="s">
        <v>20</v>
      </c>
      <c r="B16" s="0" t="s">
        <v>147</v>
      </c>
      <c r="C16" s="7" t="s">
        <v>44</v>
      </c>
      <c r="D16" s="7" t="s">
        <v>7</v>
      </c>
      <c r="E16" s="27"/>
      <c r="F16" s="27"/>
      <c r="G16" s="27"/>
      <c r="H16" s="27"/>
      <c r="I16" s="27"/>
      <c r="J16" s="12" t="n">
        <f aca="false">J96</f>
        <v>7072.8</v>
      </c>
      <c r="K16" s="12" t="n">
        <f aca="false">K96</f>
        <v>7183.5</v>
      </c>
      <c r="L16" s="12" t="n">
        <f aca="false">L96</f>
        <v>6863.9</v>
      </c>
      <c r="M16" s="12" t="n">
        <f aca="false">M96</f>
        <v>6532.9</v>
      </c>
      <c r="N16" s="12" t="n">
        <f aca="false">N96</f>
        <v>7183.5</v>
      </c>
      <c r="O16" s="12" t="n">
        <f aca="false">O96</f>
        <v>7770.9</v>
      </c>
      <c r="P16" s="12" t="n">
        <f aca="false">P96</f>
        <v>6881.8</v>
      </c>
      <c r="Q16" s="12" t="n">
        <f aca="false">Q96</f>
        <v>7302.2</v>
      </c>
      <c r="R16" s="12" t="n">
        <f aca="false">R96</f>
        <v>6958.2</v>
      </c>
      <c r="S16" s="12" t="n">
        <f aca="false">S96</f>
        <v>6882.9</v>
      </c>
      <c r="T16" s="12" t="n">
        <f aca="false">T96</f>
        <v>6440.5</v>
      </c>
      <c r="U16" s="12" t="n">
        <f aca="false">U96</f>
        <v>7099.5</v>
      </c>
      <c r="V16" s="12" t="n">
        <f aca="false">V96</f>
        <v>7100.6</v>
      </c>
      <c r="W16" s="12" t="n">
        <f aca="false">W96</f>
        <v>7196.5</v>
      </c>
      <c r="X16" s="12" t="n">
        <f aca="false">X96</f>
        <v>7037.8</v>
      </c>
      <c r="Y16" s="12" t="n">
        <f aca="false">Y96</f>
        <v>6418.2</v>
      </c>
      <c r="Z16" s="12"/>
      <c r="AA16" s="12"/>
      <c r="AB16" s="12"/>
      <c r="AC16" s="12"/>
      <c r="AE16" s="0" t="s">
        <v>46</v>
      </c>
      <c r="AF16" s="0" t="s">
        <v>47</v>
      </c>
      <c r="AG16" s="0" t="s">
        <v>48</v>
      </c>
    </row>
    <row r="17" customFormat="false" ht="14.25" hidden="false" customHeight="false" outlineLevel="0" collapsed="false">
      <c r="A17" s="0" t="s">
        <v>20</v>
      </c>
      <c r="B17" s="0" t="s">
        <v>147</v>
      </c>
      <c r="C17" s="7" t="s">
        <v>8</v>
      </c>
      <c r="D17" s="7" t="s">
        <v>7</v>
      </c>
      <c r="E17" s="27"/>
      <c r="F17" s="27"/>
      <c r="G17" s="27"/>
      <c r="H17" s="27"/>
      <c r="I17" s="27"/>
      <c r="J17" s="36" t="n">
        <f aca="false">J16-J18</f>
        <v>6260.99164726241</v>
      </c>
      <c r="K17" s="36" t="n">
        <f aca="false">K16-K18</f>
        <v>6371.69164726241</v>
      </c>
      <c r="L17" s="36" t="n">
        <f aca="false">L16-L18</f>
        <v>6052.09164726241</v>
      </c>
      <c r="M17" s="36" t="n">
        <f aca="false">M16-M18</f>
        <v>5721.09164726241</v>
      </c>
      <c r="N17" s="36" t="n">
        <f aca="false">N16-N18</f>
        <v>6371.69164726241</v>
      </c>
      <c r="O17" s="36" t="n">
        <f aca="false">O16-O18</f>
        <v>6959.09164726241</v>
      </c>
      <c r="P17" s="36" t="n">
        <f aca="false">P16-P18</f>
        <v>6069.99164726241</v>
      </c>
      <c r="Q17" s="36" t="n">
        <f aca="false">Q16-Q18</f>
        <v>6490.39164726241</v>
      </c>
      <c r="R17" s="36" t="n">
        <f aca="false">R16-R18</f>
        <v>6146.39164726241</v>
      </c>
      <c r="S17" s="36" t="n">
        <f aca="false">S16-S18</f>
        <v>6071.09164726241</v>
      </c>
      <c r="T17" s="36" t="n">
        <f aca="false">T16-T18</f>
        <v>5628.69164726241</v>
      </c>
      <c r="U17" s="36" t="n">
        <f aca="false">U16-U18</f>
        <v>6287.69164726241</v>
      </c>
      <c r="V17" s="36" t="n">
        <f aca="false">V16-V18</f>
        <v>6288.79164726241</v>
      </c>
      <c r="W17" s="36" t="n">
        <f aca="false">W16-W18</f>
        <v>6384.69164726241</v>
      </c>
      <c r="X17" s="36" t="n">
        <f aca="false">X16-X18</f>
        <v>6225.99164726241</v>
      </c>
      <c r="Y17" s="36" t="n">
        <f aca="false">Y16-Y18</f>
        <v>5606.39164726241</v>
      </c>
      <c r="Z17" s="12"/>
      <c r="AA17" s="12"/>
      <c r="AB17" s="12"/>
      <c r="AC17" s="12"/>
      <c r="AE17" s="0" t="n">
        <f aca="false" t="array" ref="AE17:AG17">LINEST(J17:Y17,J14:Y15)</f>
        <v>2125.45820937817</v>
      </c>
      <c r="AF17" s="0" t="n">
        <v>1.10756861482917</v>
      </c>
      <c r="AG17" s="0" t="n">
        <v>968.944673042235</v>
      </c>
    </row>
    <row r="18" customFormat="false" ht="14.25" hidden="false" customHeight="false" outlineLevel="0" collapsed="false">
      <c r="A18" s="0" t="s">
        <v>20</v>
      </c>
      <c r="B18" s="0" t="s">
        <v>147</v>
      </c>
      <c r="C18" s="7" t="s">
        <v>9</v>
      </c>
      <c r="D18" s="7" t="s">
        <v>7</v>
      </c>
      <c r="E18" s="27"/>
      <c r="F18" s="27"/>
      <c r="G18" s="27"/>
      <c r="H18" s="27"/>
      <c r="I18" s="27"/>
      <c r="J18" s="36" t="n">
        <f aca="false">$AB$18</f>
        <v>811.808352737586</v>
      </c>
      <c r="K18" s="36" t="n">
        <f aca="false">$AB$18</f>
        <v>811.808352737586</v>
      </c>
      <c r="L18" s="36" t="n">
        <f aca="false">$AB$18</f>
        <v>811.808352737586</v>
      </c>
      <c r="M18" s="36" t="n">
        <f aca="false">$AB$18</f>
        <v>811.808352737586</v>
      </c>
      <c r="N18" s="36" t="n">
        <f aca="false">$AB$18</f>
        <v>811.808352737586</v>
      </c>
      <c r="O18" s="36" t="n">
        <f aca="false">$AB$18</f>
        <v>811.808352737586</v>
      </c>
      <c r="P18" s="36" t="n">
        <f aca="false">$AB$18</f>
        <v>811.808352737586</v>
      </c>
      <c r="Q18" s="36" t="n">
        <f aca="false">$AB$18</f>
        <v>811.808352737586</v>
      </c>
      <c r="R18" s="36" t="n">
        <f aca="false">$AB$18</f>
        <v>811.808352737586</v>
      </c>
      <c r="S18" s="36" t="n">
        <f aca="false">$AB$18</f>
        <v>811.808352737586</v>
      </c>
      <c r="T18" s="36" t="n">
        <f aca="false">$AB$18</f>
        <v>811.808352737586</v>
      </c>
      <c r="U18" s="36" t="n">
        <f aca="false">$AB$18</f>
        <v>811.808352737586</v>
      </c>
      <c r="V18" s="36" t="n">
        <f aca="false">$AB$18</f>
        <v>811.808352737586</v>
      </c>
      <c r="W18" s="36" t="n">
        <f aca="false">$AB$18</f>
        <v>811.808352737586</v>
      </c>
      <c r="X18" s="36" t="n">
        <f aca="false">$AB$18</f>
        <v>811.808352737586</v>
      </c>
      <c r="Y18" s="36" t="n">
        <f aca="false">$AB$18</f>
        <v>811.808352737586</v>
      </c>
      <c r="Z18" s="12"/>
      <c r="AA18" s="12"/>
      <c r="AB18" s="12" t="n">
        <f aca="false">AB15/AB3*AB5</f>
        <v>811.808352737586</v>
      </c>
      <c r="AC18" s="36" t="n">
        <f aca="false">$AB$18</f>
        <v>811.808352737586</v>
      </c>
    </row>
    <row r="19" customFormat="false" ht="14.25" hidden="false" customHeight="false" outlineLevel="0" collapsed="false">
      <c r="A19" s="0" t="s">
        <v>20</v>
      </c>
      <c r="B19" s="0" t="s">
        <v>147</v>
      </c>
      <c r="C19" s="7" t="s">
        <v>98</v>
      </c>
      <c r="D19" s="7" t="s">
        <v>7</v>
      </c>
      <c r="E19" s="27"/>
      <c r="F19" s="27"/>
      <c r="G19" s="27"/>
      <c r="H19" s="27"/>
      <c r="I19" s="27"/>
      <c r="J19" s="12" t="n">
        <f aca="false">$AF17*J14+$AE17*J15+$AG17</f>
        <v>6168.30805842545</v>
      </c>
      <c r="K19" s="12" t="n">
        <f aca="false">$AF17*K14+$AE17*K15+$AG17</f>
        <v>6239.12512635582</v>
      </c>
      <c r="L19" s="12" t="n">
        <f aca="false">$AF17*L14+$AE17*L15+$AG17</f>
        <v>6063.57030999082</v>
      </c>
      <c r="M19" s="12" t="n">
        <f aca="false">$AF17*M14+$AE17*M15+$AG17</f>
        <v>5787.50447773822</v>
      </c>
      <c r="N19" s="12" t="n">
        <f aca="false">$AF17*N14+$AE17*N15+$AG17</f>
        <v>6347.81463309961</v>
      </c>
      <c r="O19" s="12" t="n">
        <f aca="false">$AF17*O14+$AE17*O15+$AG17</f>
        <v>7066.60123520601</v>
      </c>
      <c r="P19" s="12" t="n">
        <f aca="false">$AF17*P14+$AE17*P15+$AG17</f>
        <v>6103.14565517295</v>
      </c>
      <c r="Q19" s="12" t="n">
        <f aca="false">$AF17*Q14+$AE17*Q15+$AG17</f>
        <v>6458.09144735032</v>
      </c>
      <c r="R19" s="12" t="n">
        <f aca="false">$AF17*R14+$AE17*R15+$AG17</f>
        <v>6249.52286589909</v>
      </c>
      <c r="S19" s="12" t="n">
        <f aca="false">$AF17*S14+$AE17*S15+$AG17</f>
        <v>6124.86614724466</v>
      </c>
      <c r="T19" s="12" t="n">
        <f aca="false">$AF17*T14+$AE17*T15+$AG17</f>
        <v>5757.57346487664</v>
      </c>
      <c r="U19" s="12" t="n">
        <f aca="false">$AF17*U14+$AE17*U15+$AG17</f>
        <v>6294.05910255517</v>
      </c>
      <c r="V19" s="12" t="n">
        <f aca="false">$AF17*V14+$AE17*V15+$AG17</f>
        <v>6266.95344033408</v>
      </c>
      <c r="W19" s="12" t="n">
        <f aca="false">$AF17*W14+$AE17*W15+$AG17</f>
        <v>6280.41458183731</v>
      </c>
      <c r="X19" s="12" t="n">
        <f aca="false">$AF17*X14+$AE17*X15+$AG17</f>
        <v>6145.42073547195</v>
      </c>
      <c r="Y19" s="12" t="n">
        <f aca="false">$AF17*Y14+$AE17*Y15+$AG17</f>
        <v>5583.79507464052</v>
      </c>
      <c r="Z19" s="12"/>
      <c r="AA19" s="12"/>
      <c r="AB19" s="12" t="n">
        <f aca="false">$AF17*AB14+$AE17*AB15+$AG17</f>
        <v>6132.92639547004</v>
      </c>
      <c r="AC19" s="12" t="n">
        <f aca="false">$AF17*AC14+$AE17*AC15+$AG17</f>
        <v>6080.83003894355</v>
      </c>
    </row>
    <row r="20" customFormat="false" ht="14.25" hidden="false" customHeight="false" outlineLevel="0" collapsed="false">
      <c r="A20" s="0" t="s">
        <v>20</v>
      </c>
      <c r="B20" s="0" t="s">
        <v>147</v>
      </c>
      <c r="C20" s="7" t="s">
        <v>51</v>
      </c>
      <c r="D20" s="7" t="s">
        <v>7</v>
      </c>
      <c r="E20" s="27"/>
      <c r="F20" s="27"/>
      <c r="G20" s="27"/>
      <c r="H20" s="27"/>
      <c r="I20" s="27"/>
      <c r="J20" s="36" t="n">
        <f aca="false">SUM(J18:J19)</f>
        <v>6980.11641116303</v>
      </c>
      <c r="K20" s="36" t="n">
        <f aca="false">SUM(K18:K19)</f>
        <v>7050.93347909341</v>
      </c>
      <c r="L20" s="36" t="n">
        <f aca="false">SUM(L18:L19)</f>
        <v>6875.3786627284</v>
      </c>
      <c r="M20" s="36" t="n">
        <f aca="false">SUM(M18:M19)</f>
        <v>6599.31283047581</v>
      </c>
      <c r="N20" s="36" t="n">
        <f aca="false">SUM(N18:N19)</f>
        <v>7159.6229858372</v>
      </c>
      <c r="O20" s="36" t="n">
        <f aca="false">SUM(O18:O19)</f>
        <v>7878.40958794359</v>
      </c>
      <c r="P20" s="36" t="n">
        <f aca="false">SUM(P18:P19)</f>
        <v>6914.95400791053</v>
      </c>
      <c r="Q20" s="36" t="n">
        <f aca="false">SUM(Q18:Q19)</f>
        <v>7269.89980008791</v>
      </c>
      <c r="R20" s="36" t="n">
        <f aca="false">SUM(R18:R19)</f>
        <v>7061.33121863668</v>
      </c>
      <c r="S20" s="36" t="n">
        <f aca="false">SUM(S18:S19)</f>
        <v>6936.67449998225</v>
      </c>
      <c r="T20" s="36" t="n">
        <f aca="false">SUM(T18:T19)</f>
        <v>6569.38181761422</v>
      </c>
      <c r="U20" s="36" t="n">
        <f aca="false">SUM(U18:U19)</f>
        <v>7105.86745529276</v>
      </c>
      <c r="V20" s="36" t="n">
        <f aca="false">SUM(V18:V19)</f>
        <v>7078.76179307167</v>
      </c>
      <c r="W20" s="36" t="n">
        <f aca="false">SUM(W18:W19)</f>
        <v>7092.22293457489</v>
      </c>
      <c r="X20" s="36" t="n">
        <f aca="false">SUM(X18:X19)</f>
        <v>6957.22908820954</v>
      </c>
      <c r="Y20" s="36" t="n">
        <f aca="false">SUM(Y18:Y19)</f>
        <v>6395.60342737811</v>
      </c>
      <c r="Z20" s="12"/>
      <c r="AA20" s="12"/>
      <c r="AB20" s="36" t="n">
        <f aca="false">SUM(AB18:AB19)</f>
        <v>6944.73474820763</v>
      </c>
      <c r="AC20" s="36" t="n">
        <f aca="false">SUM(AC18:AC19)</f>
        <v>6892.63839168114</v>
      </c>
    </row>
    <row r="21" customFormat="false" ht="14.25" hidden="false" customHeight="false" outlineLevel="0" collapsed="false">
      <c r="A21" s="0" t="s">
        <v>20</v>
      </c>
      <c r="B21" s="0" t="s">
        <v>147</v>
      </c>
      <c r="C21" s="7" t="s">
        <v>52</v>
      </c>
      <c r="D21" s="7" t="s">
        <v>7</v>
      </c>
      <c r="E21" s="27"/>
      <c r="F21" s="27"/>
      <c r="G21" s="27"/>
      <c r="H21" s="27"/>
      <c r="I21" s="27"/>
      <c r="J21" s="39" t="n">
        <f aca="false">J20/J16</f>
        <v>0.986895771287613</v>
      </c>
      <c r="K21" s="39" t="n">
        <f aca="false">K20/K16</f>
        <v>0.981545692085113</v>
      </c>
      <c r="L21" s="39" t="n">
        <f aca="false">L20/L16</f>
        <v>1.00167232371223</v>
      </c>
      <c r="M21" s="39" t="n">
        <f aca="false">M20/M16</f>
        <v>1.01016590342357</v>
      </c>
      <c r="N21" s="39" t="n">
        <f aca="false">N20/N16</f>
        <v>0.996676130832769</v>
      </c>
      <c r="O21" s="39" t="n">
        <f aca="false">O20/O16</f>
        <v>1.01383489530731</v>
      </c>
      <c r="P21" s="39" t="n">
        <f aca="false">P20/P16</f>
        <v>1.00481763607058</v>
      </c>
      <c r="Q21" s="39" t="n">
        <f aca="false">Q20/Q16</f>
        <v>0.995576648145478</v>
      </c>
      <c r="R21" s="39" t="n">
        <f aca="false">R20/R16</f>
        <v>1.01482153698323</v>
      </c>
      <c r="S21" s="39" t="n">
        <f aca="false">S20/S16</f>
        <v>1.00781276787143</v>
      </c>
      <c r="T21" s="39" t="n">
        <f aca="false">T20/T16</f>
        <v>1.0200111509377</v>
      </c>
      <c r="U21" s="39" t="n">
        <f aca="false">U20/U16</f>
        <v>1.00089688785024</v>
      </c>
      <c r="V21" s="39" t="n">
        <f aca="false">V20/V16</f>
        <v>0.996924456112395</v>
      </c>
      <c r="W21" s="39" t="n">
        <f aca="false">W20/W16</f>
        <v>0.985510030511345</v>
      </c>
      <c r="X21" s="39" t="n">
        <f aca="false">X20/X16</f>
        <v>0.988551690614899</v>
      </c>
      <c r="Y21" s="39" t="n">
        <f aca="false">Y20/Y16</f>
        <v>0.996479297525491</v>
      </c>
      <c r="Z21" s="12"/>
      <c r="AA21" s="12"/>
      <c r="AB21" s="12"/>
      <c r="AC21" s="36"/>
    </row>
    <row r="22" customFormat="false" ht="14.25" hidden="false" customHeight="false" outlineLevel="0" collapsed="false">
      <c r="C22" s="7"/>
      <c r="D22" s="7"/>
      <c r="E22" s="27"/>
      <c r="F22" s="27"/>
      <c r="G22" s="27"/>
      <c r="H22" s="27"/>
      <c r="I22" s="27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6"/>
      <c r="Z22" s="12"/>
      <c r="AA22" s="12"/>
      <c r="AB22" s="12"/>
      <c r="AC22" s="36"/>
    </row>
    <row r="23" customFormat="false" ht="14.25" hidden="false" customHeight="false" outlineLevel="0" collapsed="false">
      <c r="A23" s="0" t="s">
        <v>20</v>
      </c>
      <c r="B23" s="0" t="s">
        <v>149</v>
      </c>
      <c r="C23" s="7" t="s">
        <v>148</v>
      </c>
      <c r="D23" s="7"/>
      <c r="E23" s="27"/>
      <c r="F23" s="27"/>
      <c r="G23" s="27"/>
      <c r="H23" s="27"/>
      <c r="I23" s="27"/>
      <c r="J23" s="0" t="n">
        <f aca="false">J119</f>
        <v>3618</v>
      </c>
      <c r="K23" s="0" t="n">
        <f aca="false">K119</f>
        <v>3675</v>
      </c>
      <c r="L23" s="9" t="n">
        <f aca="false">L119</f>
        <v>3508.8</v>
      </c>
      <c r="M23" s="0" t="n">
        <f aca="false">M119</f>
        <v>3244</v>
      </c>
      <c r="N23" s="0" t="n">
        <f aca="false">N119</f>
        <v>3737</v>
      </c>
      <c r="O23" s="0" t="n">
        <f aca="false">O119</f>
        <v>4376</v>
      </c>
      <c r="P23" s="0" t="n">
        <f aca="false">P119</f>
        <v>3493</v>
      </c>
      <c r="Q23" s="0" t="n">
        <f aca="false">Q119</f>
        <v>3797</v>
      </c>
      <c r="R23" s="9" t="n">
        <f aca="false">R119</f>
        <v>3592</v>
      </c>
      <c r="S23" s="9" t="n">
        <f aca="false">S119</f>
        <v>3464</v>
      </c>
      <c r="T23" s="9" t="n">
        <f aca="false">T119</f>
        <v>3118</v>
      </c>
      <c r="U23" s="9" t="n">
        <f aca="false">U119</f>
        <v>3589</v>
      </c>
      <c r="V23" s="9" t="n">
        <f aca="false">V119</f>
        <v>3549</v>
      </c>
      <c r="W23" s="9" t="n">
        <f aca="false">W119</f>
        <v>3552</v>
      </c>
      <c r="X23" s="9" t="n">
        <f aca="false">X119</f>
        <v>3419</v>
      </c>
      <c r="Y23" s="9" t="n">
        <f aca="false">Y119</f>
        <v>2906</v>
      </c>
      <c r="Z23" s="32"/>
      <c r="AA23" s="32"/>
      <c r="AB23" s="9" t="n">
        <v>3327.91815384616</v>
      </c>
      <c r="AC23" s="9" t="n">
        <v>3226.63430769231</v>
      </c>
      <c r="AD23" s="37"/>
    </row>
    <row r="24" customFormat="false" ht="14.25" hidden="false" customHeight="false" outlineLevel="0" collapsed="false">
      <c r="A24" s="0" t="s">
        <v>20</v>
      </c>
      <c r="B24" s="0" t="s">
        <v>149</v>
      </c>
      <c r="C24" s="7" t="s">
        <v>42</v>
      </c>
      <c r="D24" s="7" t="s">
        <v>43</v>
      </c>
      <c r="E24" s="27"/>
      <c r="F24" s="27"/>
      <c r="G24" s="27"/>
      <c r="H24" s="27"/>
      <c r="I24" s="27"/>
      <c r="J24" s="61" t="n">
        <f aca="false">J111</f>
        <v>0.231704</v>
      </c>
      <c r="K24" s="61" t="n">
        <f aca="false">K111</f>
        <v>0.235019</v>
      </c>
      <c r="L24" s="61" t="n">
        <f aca="false">L111</f>
        <v>0.238047</v>
      </c>
      <c r="M24" s="61" t="n">
        <f aca="false">M111</f>
        <v>0.241565</v>
      </c>
      <c r="N24" s="61" t="n">
        <f aca="false">N111</f>
        <v>0.24433</v>
      </c>
      <c r="O24" s="61" t="n">
        <f aca="false">O111</f>
        <v>0.24797</v>
      </c>
      <c r="P24" s="61" t="n">
        <f aca="false">P111</f>
        <v>0.252439</v>
      </c>
      <c r="Q24" s="61" t="n">
        <f aca="false">Q111</f>
        <v>0.256824</v>
      </c>
      <c r="R24" s="61" t="n">
        <f aca="false">R111</f>
        <v>0.260753</v>
      </c>
      <c r="S24" s="61" t="n">
        <f aca="false">S111</f>
        <v>0.265543</v>
      </c>
      <c r="T24" s="61" t="n">
        <f aca="false">T111</f>
        <v>0.269802</v>
      </c>
      <c r="U24" s="61" t="n">
        <f aca="false">U111</f>
        <v>0.274583</v>
      </c>
      <c r="V24" s="61" t="n">
        <f aca="false">V111</f>
        <v>0.279044</v>
      </c>
      <c r="W24" s="61" t="n">
        <f aca="false">W111</f>
        <v>0.283632</v>
      </c>
      <c r="X24" s="61" t="n">
        <f aca="false">X111</f>
        <v>0.289731</v>
      </c>
      <c r="Y24" s="61" t="n">
        <f aca="false">Y111</f>
        <v>0.292796</v>
      </c>
      <c r="Z24" s="32"/>
      <c r="AA24" s="32"/>
      <c r="AB24" s="32" t="n">
        <v>0.310666</v>
      </c>
      <c r="AC24" s="32" t="n">
        <v>0.325322</v>
      </c>
      <c r="AD24" s="37"/>
    </row>
    <row r="25" customFormat="false" ht="14.25" hidden="false" customHeight="false" outlineLevel="0" collapsed="false">
      <c r="A25" s="0" t="s">
        <v>20</v>
      </c>
      <c r="B25" s="0" t="s">
        <v>149</v>
      </c>
      <c r="C25" s="7" t="s">
        <v>44</v>
      </c>
      <c r="D25" s="7" t="s">
        <v>7</v>
      </c>
      <c r="E25" s="27"/>
      <c r="F25" s="27"/>
      <c r="G25" s="27"/>
      <c r="H25" s="27"/>
      <c r="I25" s="27"/>
      <c r="J25" s="62" t="n">
        <f aca="false">J97</f>
        <v>2107.6</v>
      </c>
      <c r="K25" s="62" t="n">
        <f aca="false">K97</f>
        <v>2191.5</v>
      </c>
      <c r="L25" s="62" t="n">
        <f aca="false">L97</f>
        <v>2103.5</v>
      </c>
      <c r="M25" s="62" t="n">
        <f aca="false">M97</f>
        <v>2125.7</v>
      </c>
      <c r="N25" s="62" t="n">
        <f aca="false">N97</f>
        <v>2363.3</v>
      </c>
      <c r="O25" s="62" t="n">
        <f aca="false">O97</f>
        <v>2504.4</v>
      </c>
      <c r="P25" s="62" t="n">
        <f aca="false">P97</f>
        <v>2187.6</v>
      </c>
      <c r="Q25" s="62" t="n">
        <f aca="false">Q97</f>
        <v>2390.5</v>
      </c>
      <c r="R25" s="62" t="n">
        <f aca="false">R97</f>
        <v>2288.2</v>
      </c>
      <c r="S25" s="62" t="n">
        <f aca="false">S97</f>
        <v>2280.1</v>
      </c>
      <c r="T25" s="62" t="n">
        <f aca="false">T97</f>
        <v>2146.1</v>
      </c>
      <c r="U25" s="62" t="n">
        <f aca="false">U97</f>
        <v>2413.7</v>
      </c>
      <c r="V25" s="62" t="n">
        <f aca="false">V97</f>
        <v>2389.8</v>
      </c>
      <c r="W25" s="62" t="n">
        <f aca="false">W97</f>
        <v>2380.7</v>
      </c>
      <c r="X25" s="62" t="n">
        <f aca="false">X97</f>
        <v>2370.9</v>
      </c>
      <c r="Y25" s="62" t="n">
        <f aca="false">Y97</f>
        <v>2152.4</v>
      </c>
      <c r="Z25" s="12"/>
      <c r="AA25" s="12"/>
      <c r="AB25" s="12"/>
      <c r="AC25" s="12"/>
      <c r="AD25" s="9"/>
      <c r="AE25" s="0" t="s">
        <v>46</v>
      </c>
      <c r="AF25" s="0" t="s">
        <v>47</v>
      </c>
      <c r="AG25" s="0" t="s">
        <v>48</v>
      </c>
    </row>
    <row r="26" customFormat="false" ht="14.25" hidden="false" customHeight="false" outlineLevel="0" collapsed="false">
      <c r="A26" s="0" t="s">
        <v>20</v>
      </c>
      <c r="B26" s="0" t="s">
        <v>149</v>
      </c>
      <c r="C26" s="7" t="s">
        <v>8</v>
      </c>
      <c r="D26" s="7" t="s">
        <v>7</v>
      </c>
      <c r="E26" s="27"/>
      <c r="F26" s="27"/>
      <c r="G26" s="27"/>
      <c r="H26" s="27"/>
      <c r="I26" s="27"/>
      <c r="J26" s="36" t="n">
        <f aca="false">J25-J27</f>
        <v>1744.93913840206</v>
      </c>
      <c r="K26" s="36" t="n">
        <f aca="false">K25-K27</f>
        <v>1828.83913840206</v>
      </c>
      <c r="L26" s="36" t="n">
        <f aca="false">L25-L27</f>
        <v>1740.83913840206</v>
      </c>
      <c r="M26" s="36" t="n">
        <f aca="false">M25-M27</f>
        <v>1763.03913840206</v>
      </c>
      <c r="N26" s="36" t="n">
        <f aca="false">N25-N27</f>
        <v>2000.63913840206</v>
      </c>
      <c r="O26" s="36" t="n">
        <f aca="false">O25-O27</f>
        <v>2141.73913840206</v>
      </c>
      <c r="P26" s="36" t="n">
        <f aca="false">P25-P27</f>
        <v>1824.93913840206</v>
      </c>
      <c r="Q26" s="36" t="n">
        <f aca="false">Q25-Q27</f>
        <v>2027.83913840206</v>
      </c>
      <c r="R26" s="36" t="n">
        <f aca="false">R25-R27</f>
        <v>1925.53913840206</v>
      </c>
      <c r="S26" s="36" t="n">
        <f aca="false">S25-S27</f>
        <v>1917.43913840206</v>
      </c>
      <c r="T26" s="36" t="n">
        <f aca="false">T25-T27</f>
        <v>1783.43913840206</v>
      </c>
      <c r="U26" s="36" t="n">
        <f aca="false">U25-U27</f>
        <v>2051.03913840206</v>
      </c>
      <c r="V26" s="36" t="n">
        <f aca="false">V25-V27</f>
        <v>2027.13913840206</v>
      </c>
      <c r="W26" s="36" t="n">
        <f aca="false">W25-W27</f>
        <v>2018.03913840206</v>
      </c>
      <c r="X26" s="36" t="n">
        <f aca="false">X25-X27</f>
        <v>2008.23913840206</v>
      </c>
      <c r="Y26" s="36" t="n">
        <f aca="false">Y25-Y27</f>
        <v>1789.73913840206</v>
      </c>
      <c r="Z26" s="12"/>
      <c r="AA26" s="12"/>
      <c r="AB26" s="12"/>
      <c r="AC26" s="12"/>
      <c r="AD26" s="9"/>
      <c r="AE26" s="0" t="n">
        <f aca="false" t="array" ref="AE26:AG26">LINEST(J26:Y26,J23:Y24)</f>
        <v>5059.34198433813</v>
      </c>
      <c r="AF26" s="0" t="n">
        <v>0.396433789759178</v>
      </c>
      <c r="AG26" s="0" t="n">
        <v>-807.856785588794</v>
      </c>
    </row>
    <row r="27" customFormat="false" ht="14.25" hidden="false" customHeight="false" outlineLevel="0" collapsed="false">
      <c r="A27" s="0" t="s">
        <v>20</v>
      </c>
      <c r="B27" s="0" t="s">
        <v>149</v>
      </c>
      <c r="C27" s="7" t="s">
        <v>9</v>
      </c>
      <c r="D27" s="9" t="s">
        <v>7</v>
      </c>
      <c r="J27" s="12" t="n">
        <f aca="false">$AB$27</f>
        <v>362.660861597936</v>
      </c>
      <c r="K27" s="12" t="n">
        <f aca="false">$AB$27</f>
        <v>362.660861597936</v>
      </c>
      <c r="L27" s="12" t="n">
        <f aca="false">$AB$27</f>
        <v>362.660861597936</v>
      </c>
      <c r="M27" s="12" t="n">
        <f aca="false">$AB$27</f>
        <v>362.660861597936</v>
      </c>
      <c r="N27" s="12" t="n">
        <f aca="false">$AB$27</f>
        <v>362.660861597936</v>
      </c>
      <c r="O27" s="12" t="n">
        <f aca="false">$AB$27</f>
        <v>362.660861597936</v>
      </c>
      <c r="P27" s="12" t="n">
        <f aca="false">$AB$27</f>
        <v>362.660861597936</v>
      </c>
      <c r="Q27" s="9" t="n">
        <f aca="false">$AB$27</f>
        <v>362.660861597936</v>
      </c>
      <c r="R27" s="9" t="n">
        <f aca="false">$AB$27</f>
        <v>362.660861597936</v>
      </c>
      <c r="S27" s="9" t="n">
        <f aca="false">$AB$27</f>
        <v>362.660861597936</v>
      </c>
      <c r="T27" s="9" t="n">
        <f aca="false">$AB$27</f>
        <v>362.660861597936</v>
      </c>
      <c r="U27" s="9" t="n">
        <f aca="false">$AB$27</f>
        <v>362.660861597936</v>
      </c>
      <c r="V27" s="9" t="n">
        <f aca="false">$AB$27</f>
        <v>362.660861597936</v>
      </c>
      <c r="W27" s="9" t="n">
        <f aca="false">$AB$27</f>
        <v>362.660861597936</v>
      </c>
      <c r="X27" s="9" t="n">
        <f aca="false">$AB$27</f>
        <v>362.660861597936</v>
      </c>
      <c r="Y27" s="9" t="n">
        <f aca="false">$AB$27</f>
        <v>362.660861597936</v>
      </c>
      <c r="AB27" s="9" t="n">
        <f aca="false">AB24/AB3*AB5</f>
        <v>362.660861597936</v>
      </c>
      <c r="AC27" s="9" t="n">
        <f aca="false">$AB$27</f>
        <v>362.660861597936</v>
      </c>
    </row>
    <row r="28" customFormat="false" ht="14.25" hidden="false" customHeight="false" outlineLevel="0" collapsed="false">
      <c r="A28" s="0" t="s">
        <v>20</v>
      </c>
      <c r="B28" s="0" t="s">
        <v>149</v>
      </c>
      <c r="C28" s="7" t="s">
        <v>98</v>
      </c>
      <c r="D28" s="9" t="s">
        <v>7</v>
      </c>
      <c r="J28" s="12" t="n">
        <f aca="false">$AF26*J23+$AE26*J24+$AG26</f>
        <v>1798.71044089899</v>
      </c>
      <c r="K28" s="12" t="n">
        <f aca="false">$AF26*K23+$AE26*K24+$AG26</f>
        <v>1838.07888559335</v>
      </c>
      <c r="L28" s="12" t="n">
        <f aca="false">$AF26*L23+$AE26*L24+$AG26</f>
        <v>1787.51127726395</v>
      </c>
      <c r="M28" s="12" t="n">
        <f aca="false">$AF26*M23+$AE26*M24+$AG26</f>
        <v>1700.33437483662</v>
      </c>
      <c r="N28" s="12" t="n">
        <f aca="false">$AF26*N23+$AE26*N24+$AG26</f>
        <v>1909.76531377459</v>
      </c>
      <c r="O28" s="12" t="n">
        <f aca="false">$AF26*O23+$AE26*O24+$AG26</f>
        <v>2181.50251025369</v>
      </c>
      <c r="P28" s="12" t="n">
        <f aca="false">$AF26*P23+$AE26*P24+$AG26</f>
        <v>1854.06167322435</v>
      </c>
      <c r="Q28" s="9" t="n">
        <f aca="false">$AF26*Q23+$AE26*Q24+$AG26</f>
        <v>1996.76275991246</v>
      </c>
      <c r="R28" s="9" t="n">
        <f aca="false">$AF26*R23+$AE26*R24+$AG26</f>
        <v>1935.37198766829</v>
      </c>
      <c r="S28" s="9" t="n">
        <f aca="false">$AF26*S23+$AE26*S24+$AG26</f>
        <v>1908.8627106841</v>
      </c>
      <c r="T28" s="9" t="n">
        <f aca="false">$AF26*T23+$AE26*T24+$AG26</f>
        <v>1793.24435693872</v>
      </c>
      <c r="U28" s="9" t="n">
        <f aca="false">$AF26*U23+$AE26*U24+$AG26</f>
        <v>2004.15338594241</v>
      </c>
      <c r="V28" s="9" t="n">
        <f aca="false">$AF26*V23+$AE26*V24+$AG26</f>
        <v>2010.86575894418</v>
      </c>
      <c r="W28" s="9" t="n">
        <f aca="false">$AF26*W23+$AE26*W24+$AG26</f>
        <v>2035.2673213376</v>
      </c>
      <c r="X28" s="9" t="n">
        <f aca="false">$AF26*X23+$AE26*X24+$AG26</f>
        <v>2013.3985540621</v>
      </c>
      <c r="Y28" s="9" t="n">
        <f aca="false">$AF26*Y23+$AE26*Y24+$AG26</f>
        <v>1825.53490309764</v>
      </c>
      <c r="AB28" s="9" t="n">
        <f aca="false">$AF26*AB23+$AE26*AB24+$AG26</f>
        <v>2083.20795705519</v>
      </c>
      <c r="AC28" s="9" t="n">
        <f aca="false">$AF26*AC23+$AE26*AC24+$AG26</f>
        <v>2117.2053342055</v>
      </c>
    </row>
    <row r="29" customFormat="false" ht="14.25" hidden="false" customHeight="false" outlineLevel="0" collapsed="false">
      <c r="A29" s="0" t="s">
        <v>20</v>
      </c>
      <c r="B29" s="0" t="s">
        <v>149</v>
      </c>
      <c r="C29" s="7" t="s">
        <v>51</v>
      </c>
      <c r="D29" s="9" t="s">
        <v>7</v>
      </c>
      <c r="J29" s="12" t="n">
        <f aca="false">SUM(J27:J28)</f>
        <v>2161.37130249693</v>
      </c>
      <c r="K29" s="12" t="n">
        <f aca="false">SUM(K27:K28)</f>
        <v>2200.73974719128</v>
      </c>
      <c r="L29" s="12" t="n">
        <f aca="false">SUM(L27:L28)</f>
        <v>2150.17213886188</v>
      </c>
      <c r="M29" s="12" t="n">
        <f aca="false">SUM(M27:M28)</f>
        <v>2062.99523643455</v>
      </c>
      <c r="N29" s="12" t="n">
        <f aca="false">SUM(N27:N28)</f>
        <v>2272.42617537252</v>
      </c>
      <c r="O29" s="12" t="n">
        <f aca="false">SUM(O27:O28)</f>
        <v>2544.16337185163</v>
      </c>
      <c r="P29" s="12" t="n">
        <f aca="false">SUM(P27:P28)</f>
        <v>2216.72253482228</v>
      </c>
      <c r="Q29" s="9" t="n">
        <f aca="false">SUM(Q27:Q28)</f>
        <v>2359.42362151039</v>
      </c>
      <c r="R29" s="9" t="n">
        <f aca="false">SUM(R27:R28)</f>
        <v>2298.03284926623</v>
      </c>
      <c r="S29" s="9" t="n">
        <f aca="false">SUM(S27:S28)</f>
        <v>2271.52357228203</v>
      </c>
      <c r="T29" s="9" t="n">
        <f aca="false">SUM(T27:T28)</f>
        <v>2155.90521853665</v>
      </c>
      <c r="U29" s="9" t="n">
        <f aca="false">SUM(U27:U28)</f>
        <v>2366.81424754035</v>
      </c>
      <c r="V29" s="9" t="n">
        <f aca="false">SUM(V27:V28)</f>
        <v>2373.52662054211</v>
      </c>
      <c r="W29" s="9" t="n">
        <f aca="false">SUM(W27:W28)</f>
        <v>2397.92818293553</v>
      </c>
      <c r="X29" s="9" t="n">
        <f aca="false">SUM(X27:X28)</f>
        <v>2376.05941566004</v>
      </c>
      <c r="Y29" s="9" t="n">
        <f aca="false">SUM(Y27:Y28)</f>
        <v>2188.19576469558</v>
      </c>
      <c r="AB29" s="9" t="n">
        <f aca="false">SUM(AB27:AB28)</f>
        <v>2445.86881865313</v>
      </c>
      <c r="AC29" s="9" t="n">
        <f aca="false">SUM(AC27:AC28)</f>
        <v>2479.86619580343</v>
      </c>
    </row>
    <row r="30" customFormat="false" ht="14.25" hidden="false" customHeight="false" outlineLevel="0" collapsed="false">
      <c r="A30" s="0" t="s">
        <v>20</v>
      </c>
      <c r="B30" s="0" t="s">
        <v>149</v>
      </c>
      <c r="C30" s="7" t="s">
        <v>52</v>
      </c>
      <c r="D30" s="9" t="s">
        <v>7</v>
      </c>
      <c r="J30" s="56" t="n">
        <f aca="false">J29/J25</f>
        <v>1.02551304920143</v>
      </c>
      <c r="K30" s="56" t="n">
        <f aca="false">K29/K25</f>
        <v>1.00421617485343</v>
      </c>
      <c r="L30" s="56" t="n">
        <f aca="false">L29/L25</f>
        <v>1.02218784828233</v>
      </c>
      <c r="M30" s="56" t="n">
        <f aca="false">M29/M25</f>
        <v>0.970501593091478</v>
      </c>
      <c r="N30" s="56" t="n">
        <f aca="false">N29/N25</f>
        <v>0.961547909860163</v>
      </c>
      <c r="O30" s="56" t="n">
        <f aca="false">O29/O25</f>
        <v>1.01587740450872</v>
      </c>
      <c r="P30" s="56" t="n">
        <f aca="false">P29/P25</f>
        <v>1.01331255020218</v>
      </c>
      <c r="Q30" s="11" t="n">
        <f aca="false">Q29/Q25</f>
        <v>0.987000050830535</v>
      </c>
      <c r="R30" s="11" t="n">
        <f aca="false">R29/R25</f>
        <v>1.00429719835077</v>
      </c>
      <c r="S30" s="11" t="n">
        <f aca="false">S29/S25</f>
        <v>0.996238573870459</v>
      </c>
      <c r="T30" s="11" t="n">
        <f aca="false">T29/T25</f>
        <v>1.0045688544507</v>
      </c>
      <c r="U30" s="11" t="n">
        <f aca="false">U29/U25</f>
        <v>0.980575153308343</v>
      </c>
      <c r="V30" s="11" t="n">
        <f aca="false">V29/V25</f>
        <v>0.993190484786221</v>
      </c>
      <c r="W30" s="11" t="n">
        <f aca="false">W29/W25</f>
        <v>1.00723660391294</v>
      </c>
      <c r="X30" s="11" t="n">
        <f aca="false">X29/X25</f>
        <v>1.0021761422498</v>
      </c>
      <c r="Y30" s="11" t="n">
        <f aca="false">Y29/Y25</f>
        <v>1.0166306284592</v>
      </c>
      <c r="AB30" s="9"/>
      <c r="AC30" s="9"/>
    </row>
    <row r="31" customFormat="false" ht="14.25" hidden="false" customHeight="false" outlineLevel="0" collapsed="false">
      <c r="C31" s="7"/>
      <c r="D31" s="9"/>
      <c r="J31" s="56"/>
      <c r="K31" s="56"/>
      <c r="L31" s="56"/>
      <c r="M31" s="56"/>
      <c r="N31" s="56"/>
      <c r="O31" s="56"/>
      <c r="P31" s="56"/>
      <c r="Q31" s="11"/>
      <c r="R31" s="11"/>
      <c r="S31" s="11"/>
      <c r="T31" s="11"/>
      <c r="U31" s="11"/>
      <c r="V31" s="11"/>
      <c r="W31" s="11"/>
      <c r="X31" s="11"/>
      <c r="Y31" s="9"/>
      <c r="AB31" s="9"/>
      <c r="AC31" s="9"/>
    </row>
    <row r="32" customFormat="false" ht="14.25" hidden="false" customHeight="false" outlineLevel="0" collapsed="false">
      <c r="A32" s="0" t="s">
        <v>20</v>
      </c>
      <c r="B32" s="0" t="s">
        <v>150</v>
      </c>
      <c r="C32" s="7" t="s">
        <v>148</v>
      </c>
      <c r="D32" s="7"/>
      <c r="E32" s="27"/>
      <c r="F32" s="27"/>
      <c r="G32" s="27"/>
      <c r="H32" s="27"/>
      <c r="I32" s="27"/>
      <c r="J32" s="0" t="n">
        <f aca="false">J120</f>
        <v>3873</v>
      </c>
      <c r="K32" s="0" t="n">
        <f aca="false">K120</f>
        <v>3886</v>
      </c>
      <c r="L32" s="9" t="n">
        <f aca="false">L120</f>
        <v>3723.1</v>
      </c>
      <c r="M32" s="0" t="n">
        <f aca="false">M120</f>
        <v>3440</v>
      </c>
      <c r="N32" s="0" t="n">
        <f aca="false">N120</f>
        <v>3952</v>
      </c>
      <c r="O32" s="0" t="n">
        <f aca="false">O120</f>
        <v>4632</v>
      </c>
      <c r="P32" s="0" t="n">
        <f aca="false">P120</f>
        <v>3655</v>
      </c>
      <c r="Q32" s="0" t="n">
        <f aca="false">Q120</f>
        <v>4059</v>
      </c>
      <c r="R32" s="0" t="n">
        <f aca="false">R120</f>
        <v>3798</v>
      </c>
      <c r="S32" s="0" t="n">
        <f aca="false">S120</f>
        <v>3678</v>
      </c>
      <c r="T32" s="0" t="n">
        <f aca="false">T120</f>
        <v>3263</v>
      </c>
      <c r="U32" s="0" t="n">
        <f aca="false">U120</f>
        <v>3817</v>
      </c>
      <c r="V32" s="0" t="n">
        <f aca="false">V120</f>
        <v>3802</v>
      </c>
      <c r="W32" s="0" t="n">
        <f aca="false">W120</f>
        <v>3789</v>
      </c>
      <c r="X32" s="0" t="n">
        <f aca="false">X120</f>
        <v>3629</v>
      </c>
      <c r="Y32" s="0" t="n">
        <f aca="false">Y120</f>
        <v>3148</v>
      </c>
      <c r="Z32" s="32"/>
      <c r="AA32" s="32"/>
      <c r="AB32" s="9" t="n">
        <v>3568.56046153846</v>
      </c>
      <c r="AC32" s="9" t="n">
        <v>3478.05392307692</v>
      </c>
      <c r="AD32" s="37"/>
    </row>
    <row r="33" customFormat="false" ht="14.25" hidden="false" customHeight="false" outlineLevel="0" collapsed="false">
      <c r="A33" s="0" t="s">
        <v>20</v>
      </c>
      <c r="B33" s="0" t="s">
        <v>150</v>
      </c>
      <c r="C33" s="7" t="s">
        <v>42</v>
      </c>
      <c r="D33" s="7" t="s">
        <v>43</v>
      </c>
      <c r="E33" s="27"/>
      <c r="F33" s="27"/>
      <c r="G33" s="27"/>
      <c r="H33" s="27"/>
      <c r="I33" s="27"/>
      <c r="J33" s="61" t="n">
        <f aca="false">J112</f>
        <v>0.187281</v>
      </c>
      <c r="K33" s="61" t="n">
        <f aca="false">K112</f>
        <v>0.189711</v>
      </c>
      <c r="L33" s="61" t="n">
        <f aca="false">L112</f>
        <v>0.192522</v>
      </c>
      <c r="M33" s="61" t="n">
        <f aca="false">M112</f>
        <v>0.195397</v>
      </c>
      <c r="N33" s="61" t="n">
        <f aca="false">N112</f>
        <v>0.197636</v>
      </c>
      <c r="O33" s="61" t="n">
        <f aca="false">O112</f>
        <v>0.200055</v>
      </c>
      <c r="P33" s="61" t="n">
        <f aca="false">P112</f>
        <v>0.203001</v>
      </c>
      <c r="Q33" s="61" t="n">
        <f aca="false">Q112</f>
        <v>0.205312</v>
      </c>
      <c r="R33" s="61" t="n">
        <f aca="false">R112</f>
        <v>0.208098</v>
      </c>
      <c r="S33" s="61" t="n">
        <f aca="false">S112</f>
        <v>0.210803</v>
      </c>
      <c r="T33" s="61" t="n">
        <f aca="false">T112</f>
        <v>0.214605</v>
      </c>
      <c r="U33" s="61" t="n">
        <f aca="false">U112</f>
        <v>0.219341</v>
      </c>
      <c r="V33" s="61" t="n">
        <f aca="false">V112</f>
        <v>0.223027</v>
      </c>
      <c r="W33" s="61" t="n">
        <f aca="false">W112</f>
        <v>0.228166</v>
      </c>
      <c r="X33" s="61" t="n">
        <f aca="false">X112</f>
        <v>0.233775</v>
      </c>
      <c r="Y33" s="61" t="n">
        <f aca="false">Y112</f>
        <v>0.237231</v>
      </c>
      <c r="Z33" s="32"/>
      <c r="AA33" s="32"/>
      <c r="AB33" s="32" t="n">
        <v>0.249933</v>
      </c>
      <c r="AC33" s="32" t="n">
        <v>0.26202</v>
      </c>
      <c r="AD33" s="37"/>
    </row>
    <row r="34" customFormat="false" ht="14.25" hidden="false" customHeight="false" outlineLevel="0" collapsed="false">
      <c r="A34" s="0" t="s">
        <v>20</v>
      </c>
      <c r="B34" s="0" t="s">
        <v>150</v>
      </c>
      <c r="C34" s="7" t="s">
        <v>44</v>
      </c>
      <c r="D34" s="7" t="s">
        <v>7</v>
      </c>
      <c r="E34" s="27"/>
      <c r="F34" s="27"/>
      <c r="G34" s="27"/>
      <c r="H34" s="27"/>
      <c r="I34" s="27"/>
      <c r="J34" s="62" t="n">
        <f aca="false">J100</f>
        <v>1838.7</v>
      </c>
      <c r="K34" s="62" t="n">
        <f aca="false">K100</f>
        <v>1859.5</v>
      </c>
      <c r="L34" s="62" t="n">
        <f aca="false">L100</f>
        <v>1818</v>
      </c>
      <c r="M34" s="62" t="n">
        <f aca="false">M100</f>
        <v>1764.7</v>
      </c>
      <c r="N34" s="62" t="n">
        <f aca="false">N100</f>
        <v>1987.2</v>
      </c>
      <c r="O34" s="62" t="n">
        <f aca="false">O100</f>
        <v>2174.4</v>
      </c>
      <c r="P34" s="62" t="n">
        <f aca="false">P100</f>
        <v>1868.5</v>
      </c>
      <c r="Q34" s="62" t="n">
        <f aca="false">Q100</f>
        <v>2015.5</v>
      </c>
      <c r="R34" s="62" t="n">
        <f aca="false">R100</f>
        <v>1887.6</v>
      </c>
      <c r="S34" s="62" t="n">
        <f aca="false">S100</f>
        <v>1803.8</v>
      </c>
      <c r="T34" s="62" t="n">
        <f aca="false">T100</f>
        <v>1727.1</v>
      </c>
      <c r="U34" s="62" t="n">
        <f aca="false">U100</f>
        <v>1889.1</v>
      </c>
      <c r="V34" s="62" t="n">
        <f aca="false">V100</f>
        <v>1906.5</v>
      </c>
      <c r="W34" s="62" t="n">
        <f aca="false">W100</f>
        <v>1929.6</v>
      </c>
      <c r="X34" s="62" t="n">
        <f aca="false">X100</f>
        <v>1864.7</v>
      </c>
      <c r="Y34" s="62" t="n">
        <f aca="false">Y100</f>
        <v>1734.6</v>
      </c>
      <c r="Z34" s="12"/>
      <c r="AA34" s="12"/>
      <c r="AB34" s="12"/>
      <c r="AC34" s="12"/>
      <c r="AD34" s="9"/>
      <c r="AE34" s="0" t="s">
        <v>46</v>
      </c>
      <c r="AF34" s="0" t="s">
        <v>47</v>
      </c>
      <c r="AG34" s="0" t="s">
        <v>48</v>
      </c>
    </row>
    <row r="35" customFormat="false" ht="14.25" hidden="false" customHeight="false" outlineLevel="0" collapsed="false">
      <c r="A35" s="0" t="s">
        <v>20</v>
      </c>
      <c r="B35" s="0" t="s">
        <v>150</v>
      </c>
      <c r="C35" s="7" t="s">
        <v>8</v>
      </c>
      <c r="D35" s="7" t="s">
        <v>7</v>
      </c>
      <c r="E35" s="27"/>
      <c r="F35" s="27"/>
      <c r="G35" s="27"/>
      <c r="H35" s="27"/>
      <c r="I35" s="27"/>
      <c r="J35" s="36" t="n">
        <f aca="false">J34-J36</f>
        <v>1546.93676513762</v>
      </c>
      <c r="K35" s="36" t="n">
        <f aca="false">K34-K36</f>
        <v>1567.73676513762</v>
      </c>
      <c r="L35" s="36" t="n">
        <f aca="false">L34-L36</f>
        <v>1526.23676513762</v>
      </c>
      <c r="M35" s="36" t="n">
        <f aca="false">M34-M36</f>
        <v>1472.93676513762</v>
      </c>
      <c r="N35" s="36" t="n">
        <f aca="false">N34-N36</f>
        <v>1695.43676513762</v>
      </c>
      <c r="O35" s="36" t="n">
        <f aca="false">O34-O36</f>
        <v>1882.63676513762</v>
      </c>
      <c r="P35" s="36" t="n">
        <f aca="false">P34-P36</f>
        <v>1576.73676513762</v>
      </c>
      <c r="Q35" s="36" t="n">
        <f aca="false">Q34-Q36</f>
        <v>1723.73676513762</v>
      </c>
      <c r="R35" s="36" t="n">
        <f aca="false">R34-R36</f>
        <v>1595.83676513762</v>
      </c>
      <c r="S35" s="36" t="n">
        <f aca="false">S34-S36</f>
        <v>1512.03676513762</v>
      </c>
      <c r="T35" s="36" t="n">
        <f aca="false">T34-T36</f>
        <v>1435.33676513762</v>
      </c>
      <c r="U35" s="36" t="n">
        <f aca="false">U34-U36</f>
        <v>1597.33676513762</v>
      </c>
      <c r="V35" s="36" t="n">
        <f aca="false">V34-V36</f>
        <v>1614.73676513762</v>
      </c>
      <c r="W35" s="36" t="n">
        <f aca="false">W34-W36</f>
        <v>1637.83676513762</v>
      </c>
      <c r="X35" s="36" t="n">
        <f aca="false">X34-X36</f>
        <v>1572.93676513762</v>
      </c>
      <c r="Y35" s="36" t="n">
        <f aca="false">Y34-Y36</f>
        <v>1442.83676513762</v>
      </c>
      <c r="Z35" s="12"/>
      <c r="AA35" s="12"/>
      <c r="AB35" s="12"/>
      <c r="AC35" s="12"/>
      <c r="AD35" s="9"/>
      <c r="AE35" s="0" t="n">
        <f aca="false" t="array" ref="AE35:AG35">LINEST(J35:Y35,J32:Y33)</f>
        <v>1830.45043559868</v>
      </c>
      <c r="AF35" s="0" t="n">
        <v>0.348436855953755</v>
      </c>
      <c r="AG35" s="0" t="n">
        <v>-104.984289744532</v>
      </c>
    </row>
    <row r="36" customFormat="false" ht="14.25" hidden="false" customHeight="false" outlineLevel="0" collapsed="false">
      <c r="A36" s="0" t="s">
        <v>20</v>
      </c>
      <c r="B36" s="0" t="s">
        <v>150</v>
      </c>
      <c r="C36" s="7" t="s">
        <v>9</v>
      </c>
      <c r="D36" s="9" t="s">
        <v>7</v>
      </c>
      <c r="J36" s="9" t="n">
        <f aca="false">$AB$36</f>
        <v>291.763234862383</v>
      </c>
      <c r="K36" s="9" t="n">
        <f aca="false">$AB$36</f>
        <v>291.763234862383</v>
      </c>
      <c r="L36" s="9" t="n">
        <f aca="false">$AB$36</f>
        <v>291.763234862383</v>
      </c>
      <c r="M36" s="9" t="n">
        <f aca="false">$AB$36</f>
        <v>291.763234862383</v>
      </c>
      <c r="N36" s="9" t="n">
        <f aca="false">$AB$36</f>
        <v>291.763234862383</v>
      </c>
      <c r="O36" s="9" t="n">
        <f aca="false">$AB$36</f>
        <v>291.763234862383</v>
      </c>
      <c r="P36" s="9" t="n">
        <f aca="false">$AB$36</f>
        <v>291.763234862383</v>
      </c>
      <c r="Q36" s="9" t="n">
        <f aca="false">$AB$36</f>
        <v>291.763234862383</v>
      </c>
      <c r="R36" s="9" t="n">
        <f aca="false">$AB$36</f>
        <v>291.763234862383</v>
      </c>
      <c r="S36" s="9" t="n">
        <f aca="false">$AB$36</f>
        <v>291.763234862383</v>
      </c>
      <c r="T36" s="9" t="n">
        <f aca="false">$AB$36</f>
        <v>291.763234862383</v>
      </c>
      <c r="U36" s="9" t="n">
        <f aca="false">$AB$36</f>
        <v>291.763234862383</v>
      </c>
      <c r="V36" s="9" t="n">
        <f aca="false">$AB$36</f>
        <v>291.763234862383</v>
      </c>
      <c r="W36" s="9" t="n">
        <f aca="false">$AB$36</f>
        <v>291.763234862383</v>
      </c>
      <c r="X36" s="9" t="n">
        <f aca="false">$AB$36</f>
        <v>291.763234862383</v>
      </c>
      <c r="Y36" s="9" t="n">
        <f aca="false">$AB$36</f>
        <v>291.763234862383</v>
      </c>
      <c r="AB36" s="9" t="n">
        <f aca="false">AB33/AB3*AB5</f>
        <v>291.763234862383</v>
      </c>
      <c r="AC36" s="9" t="n">
        <f aca="false">AB36</f>
        <v>291.763234862383</v>
      </c>
    </row>
    <row r="37" customFormat="false" ht="14.25" hidden="false" customHeight="false" outlineLevel="0" collapsed="false">
      <c r="A37" s="0" t="s">
        <v>20</v>
      </c>
      <c r="B37" s="0" t="s">
        <v>150</v>
      </c>
      <c r="C37" s="7" t="s">
        <v>98</v>
      </c>
      <c r="D37" s="9" t="s">
        <v>7</v>
      </c>
      <c r="J37" s="9" t="n">
        <f aca="false">$AF35*J32+$AE35*J33+$AG35</f>
        <v>1587.32024139372</v>
      </c>
      <c r="K37" s="9" t="n">
        <f aca="false">$AF35*K32+$AE35*K33+$AG35</f>
        <v>1596.29791507962</v>
      </c>
      <c r="L37" s="9" t="n">
        <f aca="false">$AF35*L32+$AE35*L33+$AG35</f>
        <v>1544.68294741922</v>
      </c>
      <c r="M37" s="9" t="n">
        <f aca="false">$AF35*M32+$AE35*M33+$AG35</f>
        <v>1451.30301850106</v>
      </c>
      <c r="N37" s="9" t="n">
        <f aca="false">$AF35*N32+$AE35*N33+$AG35</f>
        <v>1633.80106727469</v>
      </c>
      <c r="O37" s="9" t="n">
        <f aca="false">$AF35*O32+$AE35*O33+$AG35</f>
        <v>1875.16598892695</v>
      </c>
      <c r="P37" s="9" t="n">
        <f aca="false">$AF35*P32+$AE35*P33+$AG35</f>
        <v>1540.13568764341</v>
      </c>
      <c r="Q37" s="9" t="n">
        <f aca="false">$AF35*Q32+$AE35*Q33+$AG35</f>
        <v>1685.13434840539</v>
      </c>
      <c r="R37" s="9" t="n">
        <f aca="false">$AF35*R32+$AE35*R33+$AG35</f>
        <v>1599.29196391504</v>
      </c>
      <c r="S37" s="9" t="n">
        <f aca="false">$AF35*S32+$AE35*S33+$AG35</f>
        <v>1562.43090962889</v>
      </c>
      <c r="T37" s="9" t="n">
        <f aca="false">$AF35*T32+$AE35*T33+$AG35</f>
        <v>1424.78898696422</v>
      </c>
      <c r="U37" s="9" t="n">
        <f aca="false">$AF35*U32+$AE35*U33+$AG35</f>
        <v>1626.4920184256</v>
      </c>
      <c r="V37" s="9" t="n">
        <f aca="false">$AF35*V32+$AE35*V33+$AG35</f>
        <v>1628.01250589191</v>
      </c>
      <c r="W37" s="9" t="n">
        <f aca="false">$AF35*W32+$AE35*W33+$AG35</f>
        <v>1632.88951155305</v>
      </c>
      <c r="X37" s="9" t="n">
        <f aca="false">$AF35*X32+$AE35*X33+$AG35</f>
        <v>1587.40661109372</v>
      </c>
      <c r="Y37" s="9" t="n">
        <f aca="false">$AF35*Y32+$AE35*Y33+$AG35</f>
        <v>1426.1345200854</v>
      </c>
      <c r="AB37" s="9" t="n">
        <f aca="false">$AF35*AB32+$AE35*AB33+$AG35</f>
        <v>1595.92366647529</v>
      </c>
      <c r="AC37" s="9" t="n">
        <f aca="false">$AF35*AC32+$AE35*AC33+$AG35</f>
        <v>1586.51250718558</v>
      </c>
    </row>
    <row r="38" customFormat="false" ht="14.25" hidden="false" customHeight="false" outlineLevel="0" collapsed="false">
      <c r="A38" s="0" t="s">
        <v>20</v>
      </c>
      <c r="B38" s="0" t="s">
        <v>150</v>
      </c>
      <c r="C38" s="7" t="s">
        <v>51</v>
      </c>
      <c r="D38" s="9" t="s">
        <v>7</v>
      </c>
      <c r="J38" s="9" t="n">
        <f aca="false">SUM(J36:J37)</f>
        <v>1879.0834762561</v>
      </c>
      <c r="K38" s="9" t="n">
        <f aca="false">SUM(K36:K37)</f>
        <v>1888.061149942</v>
      </c>
      <c r="L38" s="9" t="n">
        <f aca="false">SUM(L36:L37)</f>
        <v>1836.4461822816</v>
      </c>
      <c r="M38" s="9" t="n">
        <f aca="false">SUM(M36:M37)</f>
        <v>1743.06625336344</v>
      </c>
      <c r="N38" s="9" t="n">
        <f aca="false">SUM(N36:N37)</f>
        <v>1925.56430213707</v>
      </c>
      <c r="O38" s="9" t="n">
        <f aca="false">SUM(O36:O37)</f>
        <v>2166.92922378934</v>
      </c>
      <c r="P38" s="9" t="n">
        <f aca="false">SUM(P36:P37)</f>
        <v>1831.89892250579</v>
      </c>
      <c r="Q38" s="9" t="n">
        <f aca="false">SUM(Q36:Q37)</f>
        <v>1976.89758326778</v>
      </c>
      <c r="R38" s="9" t="n">
        <f aca="false">SUM(R36:R37)</f>
        <v>1891.05519877742</v>
      </c>
      <c r="S38" s="9" t="n">
        <f aca="false">SUM(S36:S37)</f>
        <v>1854.19414449127</v>
      </c>
      <c r="T38" s="9" t="n">
        <f aca="false">SUM(T36:T37)</f>
        <v>1716.55222182661</v>
      </c>
      <c r="U38" s="9" t="n">
        <f aca="false">SUM(U36:U37)</f>
        <v>1918.25525328798</v>
      </c>
      <c r="V38" s="9" t="n">
        <f aca="false">SUM(V36:V37)</f>
        <v>1919.77574075429</v>
      </c>
      <c r="W38" s="9" t="n">
        <f aca="false">SUM(W36:W37)</f>
        <v>1924.65274641543</v>
      </c>
      <c r="X38" s="9" t="n">
        <f aca="false">SUM(X36:X37)</f>
        <v>1879.16984595611</v>
      </c>
      <c r="Y38" s="9" t="n">
        <f aca="false">SUM(Y36:Y37)</f>
        <v>1717.89775494778</v>
      </c>
      <c r="AB38" s="9" t="n">
        <f aca="false">SUM(AB36:AB37)</f>
        <v>1887.68690133767</v>
      </c>
      <c r="AC38" s="9" t="n">
        <f aca="false">SUM(AC36:AC37)</f>
        <v>1878.27574204796</v>
      </c>
    </row>
    <row r="39" customFormat="false" ht="14.25" hidden="false" customHeight="false" outlineLevel="0" collapsed="false">
      <c r="A39" s="0" t="s">
        <v>20</v>
      </c>
      <c r="B39" s="0" t="s">
        <v>150</v>
      </c>
      <c r="C39" s="7" t="s">
        <v>52</v>
      </c>
      <c r="D39" s="9" t="s">
        <v>7</v>
      </c>
      <c r="J39" s="11" t="n">
        <f aca="false">J38/J34</f>
        <v>1.02196305882205</v>
      </c>
      <c r="K39" s="11" t="n">
        <f aca="false">K38/K34</f>
        <v>1.015359585879</v>
      </c>
      <c r="L39" s="11" t="n">
        <f aca="false">L38/L34</f>
        <v>1.01014641489637</v>
      </c>
      <c r="M39" s="11" t="n">
        <f aca="false">M38/M34</f>
        <v>0.98774083604207</v>
      </c>
      <c r="N39" s="11" t="n">
        <f aca="false">N38/N34</f>
        <v>0.96898364640553</v>
      </c>
      <c r="O39" s="11" t="n">
        <f aca="false">O38/O34</f>
        <v>0.996564212559481</v>
      </c>
      <c r="P39" s="11" t="n">
        <f aca="false">P38/P34</f>
        <v>0.980411518600905</v>
      </c>
      <c r="Q39" s="11" t="n">
        <f aca="false">Q38/Q34</f>
        <v>0.980847225635215</v>
      </c>
      <c r="R39" s="11" t="n">
        <f aca="false">R38/R34</f>
        <v>1.00183047191006</v>
      </c>
      <c r="S39" s="11" t="n">
        <f aca="false">S38/S34</f>
        <v>1.02793776720882</v>
      </c>
      <c r="T39" s="11" t="n">
        <f aca="false">T38/T34</f>
        <v>0.99389278086191</v>
      </c>
      <c r="U39" s="11" t="n">
        <f aca="false">U38/U34</f>
        <v>1.0154334091832</v>
      </c>
      <c r="V39" s="11" t="n">
        <f aca="false">V38/V34</f>
        <v>1.00696340978457</v>
      </c>
      <c r="W39" s="11" t="n">
        <f aca="false">W38/W34</f>
        <v>0.997436124800702</v>
      </c>
      <c r="X39" s="11" t="n">
        <f aca="false">X38/X34</f>
        <v>1.00775987877734</v>
      </c>
      <c r="Y39" s="11" t="n">
        <f aca="false">Y38/Y34</f>
        <v>0.990371125877885</v>
      </c>
      <c r="AB39" s="9"/>
      <c r="AC39" s="9"/>
    </row>
    <row r="40" customFormat="false" ht="14.25" hidden="false" customHeight="false" outlineLevel="0" collapsed="false">
      <c r="C40" s="7"/>
      <c r="D40" s="9"/>
      <c r="J40" s="35"/>
      <c r="K40" s="35"/>
      <c r="L40" s="35"/>
      <c r="M40" s="35"/>
      <c r="N40" s="35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9"/>
      <c r="AB40" s="9"/>
      <c r="AC40" s="9"/>
    </row>
    <row r="41" customFormat="false" ht="14.25" hidden="false" customHeight="false" outlineLevel="0" collapsed="false">
      <c r="A41" s="0" t="s">
        <v>20</v>
      </c>
      <c r="B41" s="0" t="s">
        <v>151</v>
      </c>
      <c r="C41" s="7" t="s">
        <v>148</v>
      </c>
      <c r="D41" s="7"/>
      <c r="E41" s="27"/>
      <c r="F41" s="27"/>
      <c r="G41" s="27"/>
      <c r="H41" s="27"/>
      <c r="I41" s="27"/>
      <c r="J41" s="0" t="n">
        <f aca="false">J122</f>
        <v>3847</v>
      </c>
      <c r="K41" s="0" t="n">
        <f aca="false">K122</f>
        <v>3709</v>
      </c>
      <c r="L41" s="9" t="n">
        <f aca="false">L122</f>
        <v>3714.1</v>
      </c>
      <c r="M41" s="0" t="n">
        <f aca="false">M122</f>
        <v>3528</v>
      </c>
      <c r="N41" s="0" t="n">
        <f aca="false">N122</f>
        <v>4028</v>
      </c>
      <c r="O41" s="0" t="n">
        <f aca="false">O122</f>
        <v>4656</v>
      </c>
      <c r="P41" s="0" t="n">
        <f aca="false">P122</f>
        <v>3629</v>
      </c>
      <c r="Q41" s="0" t="n">
        <f aca="false">Q122</f>
        <v>4019</v>
      </c>
      <c r="R41" s="0" t="n">
        <f aca="false">R122</f>
        <v>3769</v>
      </c>
      <c r="S41" s="0" t="n">
        <f aca="false">S122</f>
        <v>3592</v>
      </c>
      <c r="T41" s="0" t="n">
        <f aca="false">T122</f>
        <v>3284</v>
      </c>
      <c r="U41" s="0" t="n">
        <f aca="false">U122</f>
        <v>3772</v>
      </c>
      <c r="V41" s="0" t="n">
        <f aca="false">V122</f>
        <v>3725</v>
      </c>
      <c r="W41" s="0" t="n">
        <f aca="false">W122</f>
        <v>3737</v>
      </c>
      <c r="X41" s="0" t="n">
        <f aca="false">X122</f>
        <v>3614</v>
      </c>
      <c r="Y41" s="0" t="n">
        <f aca="false">Y122</f>
        <v>3180</v>
      </c>
      <c r="Z41" s="32"/>
      <c r="AA41" s="32"/>
      <c r="AB41" s="9" t="n">
        <v>3565.44723076923</v>
      </c>
      <c r="AC41" s="9" t="n">
        <v>3485.49146153847</v>
      </c>
      <c r="AD41" s="37"/>
    </row>
    <row r="42" customFormat="false" ht="14.25" hidden="false" customHeight="false" outlineLevel="0" collapsed="false">
      <c r="A42" s="0" t="s">
        <v>20</v>
      </c>
      <c r="B42" s="0" t="s">
        <v>151</v>
      </c>
      <c r="C42" s="7" t="s">
        <v>42</v>
      </c>
      <c r="D42" s="7" t="s">
        <v>43</v>
      </c>
      <c r="E42" s="27"/>
      <c r="F42" s="27"/>
      <c r="G42" s="27"/>
      <c r="H42" s="27"/>
      <c r="I42" s="27"/>
      <c r="J42" s="61" t="n">
        <f aca="false">J113</f>
        <v>0.174868</v>
      </c>
      <c r="K42" s="61" t="n">
        <f aca="false">K113</f>
        <v>0.175354</v>
      </c>
      <c r="L42" s="61" t="n">
        <f aca="false">L113</f>
        <v>0.175286</v>
      </c>
      <c r="M42" s="61" t="n">
        <f aca="false">M113</f>
        <v>0.175582</v>
      </c>
      <c r="N42" s="61" t="n">
        <f aca="false">N113</f>
        <v>0.176087</v>
      </c>
      <c r="O42" s="61" t="n">
        <f aca="false">O113</f>
        <v>0.177326</v>
      </c>
      <c r="P42" s="61" t="n">
        <f aca="false">P113</f>
        <v>0.17863</v>
      </c>
      <c r="Q42" s="61" t="n">
        <f aca="false">Q113</f>
        <v>0.180225</v>
      </c>
      <c r="R42" s="61" t="n">
        <f aca="false">R113</f>
        <v>0.182072</v>
      </c>
      <c r="S42" s="61" t="n">
        <f aca="false">S113</f>
        <v>0.183824</v>
      </c>
      <c r="T42" s="61" t="n">
        <f aca="false">T113</f>
        <v>0.185908</v>
      </c>
      <c r="U42" s="61" t="n">
        <f aca="false">U113</f>
        <v>0.187604</v>
      </c>
      <c r="V42" s="61" t="n">
        <f aca="false">V113</f>
        <v>0.189669</v>
      </c>
      <c r="W42" s="61" t="n">
        <f aca="false">W113</f>
        <v>0.191331</v>
      </c>
      <c r="X42" s="61" t="n">
        <f aca="false">X113</f>
        <v>0.192962</v>
      </c>
      <c r="Y42" s="61" t="n">
        <f aca="false">Y113</f>
        <v>0.194391</v>
      </c>
      <c r="Z42" s="32"/>
      <c r="AA42" s="32"/>
      <c r="AB42" s="32" t="n">
        <v>0.201444</v>
      </c>
      <c r="AC42" s="32" t="n">
        <v>0.207645</v>
      </c>
      <c r="AD42" s="37"/>
    </row>
    <row r="43" customFormat="false" ht="14.25" hidden="false" customHeight="false" outlineLevel="0" collapsed="false">
      <c r="A43" s="0" t="s">
        <v>20</v>
      </c>
      <c r="B43" s="0" t="s">
        <v>151</v>
      </c>
      <c r="C43" s="7" t="s">
        <v>44</v>
      </c>
      <c r="D43" s="7" t="s">
        <v>7</v>
      </c>
      <c r="E43" s="27"/>
      <c r="F43" s="27"/>
      <c r="G43" s="27"/>
      <c r="H43" s="27"/>
      <c r="I43" s="27"/>
      <c r="J43" s="62" t="n">
        <f aca="false">J101</f>
        <v>1726.1</v>
      </c>
      <c r="K43" s="62" t="n">
        <f aca="false">K101</f>
        <v>1740</v>
      </c>
      <c r="L43" s="62" t="n">
        <f aca="false">L101</f>
        <v>1744</v>
      </c>
      <c r="M43" s="62" t="n">
        <f aca="false">M101</f>
        <v>1683.5</v>
      </c>
      <c r="N43" s="62" t="n">
        <f aca="false">N101</f>
        <v>1850</v>
      </c>
      <c r="O43" s="62" t="n">
        <f aca="false">O101</f>
        <v>2046.7</v>
      </c>
      <c r="P43" s="62" t="n">
        <f aca="false">P101</f>
        <v>1762.1</v>
      </c>
      <c r="Q43" s="62" t="n">
        <f aca="false">Q101</f>
        <v>1944.6</v>
      </c>
      <c r="R43" s="62" t="n">
        <f aca="false">R101</f>
        <v>2169.4</v>
      </c>
      <c r="S43" s="62" t="n">
        <f aca="false">S101</f>
        <v>2135.8</v>
      </c>
      <c r="T43" s="62" t="n">
        <f aca="false">T101</f>
        <v>2008.1</v>
      </c>
      <c r="U43" s="62" t="n">
        <f aca="false">U101</f>
        <v>2243</v>
      </c>
      <c r="V43" s="62" t="n">
        <f aca="false">V101</f>
        <v>2164.1</v>
      </c>
      <c r="W43" s="62" t="n">
        <f aca="false">W101</f>
        <v>2165.8</v>
      </c>
      <c r="X43" s="62" t="n">
        <f aca="false">X101</f>
        <v>2084.8</v>
      </c>
      <c r="Y43" s="62" t="n">
        <f aca="false">Y101</f>
        <v>1884</v>
      </c>
      <c r="Z43" s="12"/>
      <c r="AA43" s="12"/>
      <c r="AB43" s="12"/>
      <c r="AC43" s="12"/>
      <c r="AD43" s="9"/>
      <c r="AE43" s="0" t="s">
        <v>46</v>
      </c>
      <c r="AF43" s="0" t="s">
        <v>47</v>
      </c>
      <c r="AG43" s="0" t="s">
        <v>48</v>
      </c>
    </row>
    <row r="44" customFormat="false" ht="14.25" hidden="false" customHeight="false" outlineLevel="0" collapsed="false">
      <c r="A44" s="0" t="s">
        <v>20</v>
      </c>
      <c r="B44" s="0" t="s">
        <v>151</v>
      </c>
      <c r="C44" s="7" t="s">
        <v>8</v>
      </c>
      <c r="D44" s="7" t="s">
        <v>7</v>
      </c>
      <c r="E44" s="27"/>
      <c r="F44" s="27"/>
      <c r="G44" s="27"/>
      <c r="H44" s="27"/>
      <c r="I44" s="27"/>
      <c r="J44" s="36" t="n">
        <f aca="false">J43-J45</f>
        <v>1490.94116509778</v>
      </c>
      <c r="K44" s="36" t="n">
        <f aca="false">K43-K45</f>
        <v>1504.84116509778</v>
      </c>
      <c r="L44" s="36" t="n">
        <f aca="false">L43-L45</f>
        <v>1508.84116509778</v>
      </c>
      <c r="M44" s="36" t="n">
        <f aca="false">M43-M45</f>
        <v>1448.34116509778</v>
      </c>
      <c r="N44" s="36" t="n">
        <f aca="false">N43-N45</f>
        <v>1614.84116509778</v>
      </c>
      <c r="O44" s="36" t="n">
        <f aca="false">O43-O45</f>
        <v>1811.54116509778</v>
      </c>
      <c r="P44" s="36" t="n">
        <f aca="false">P43-P45</f>
        <v>1526.94116509778</v>
      </c>
      <c r="Q44" s="36" t="n">
        <f aca="false">Q43-Q45</f>
        <v>1709.44116509778</v>
      </c>
      <c r="R44" s="36" t="n">
        <f aca="false">R43-R45</f>
        <v>1934.24116509778</v>
      </c>
      <c r="S44" s="36" t="n">
        <f aca="false">S43-S45</f>
        <v>1900.64116509778</v>
      </c>
      <c r="T44" s="36" t="n">
        <f aca="false">T43-T45</f>
        <v>1772.94116509778</v>
      </c>
      <c r="U44" s="36" t="n">
        <f aca="false">U43-U45</f>
        <v>2007.84116509778</v>
      </c>
      <c r="V44" s="36" t="n">
        <f aca="false">V43-V45</f>
        <v>1928.94116509778</v>
      </c>
      <c r="W44" s="36" t="n">
        <f aca="false">W43-W45</f>
        <v>1930.64116509778</v>
      </c>
      <c r="X44" s="36" t="n">
        <f aca="false">X43-X45</f>
        <v>1849.64116509778</v>
      </c>
      <c r="Y44" s="36" t="n">
        <f aca="false">Y43-Y45</f>
        <v>1648.84116509778</v>
      </c>
      <c r="Z44" s="12"/>
      <c r="AA44" s="12"/>
      <c r="AB44" s="12"/>
      <c r="AC44" s="12"/>
      <c r="AD44" s="9"/>
      <c r="AE44" s="0" t="n">
        <f aca="false" t="array" ref="AE44:AG44">LINEST(J44:Y44,J41:Y42)</f>
        <v>25019.8598572504</v>
      </c>
      <c r="AF44" s="0" t="n">
        <v>0.299141493584561</v>
      </c>
      <c r="AG44" s="0" t="n">
        <v>-3961.63237623587</v>
      </c>
    </row>
    <row r="45" customFormat="false" ht="14.25" hidden="false" customHeight="false" outlineLevel="0" collapsed="false">
      <c r="A45" s="0" t="s">
        <v>20</v>
      </c>
      <c r="B45" s="0" t="s">
        <v>151</v>
      </c>
      <c r="C45" s="7" t="s">
        <v>9</v>
      </c>
      <c r="D45" s="9" t="s">
        <v>7</v>
      </c>
      <c r="J45" s="9" t="n">
        <f aca="false">$AB$45</f>
        <v>235.158834902225</v>
      </c>
      <c r="K45" s="9" t="n">
        <f aca="false">$AB$45</f>
        <v>235.158834902225</v>
      </c>
      <c r="L45" s="9" t="n">
        <f aca="false">$AB$45</f>
        <v>235.158834902225</v>
      </c>
      <c r="M45" s="9" t="n">
        <f aca="false">$AB$45</f>
        <v>235.158834902225</v>
      </c>
      <c r="N45" s="9" t="n">
        <f aca="false">$AB$45</f>
        <v>235.158834902225</v>
      </c>
      <c r="O45" s="9" t="n">
        <f aca="false">$AB$45</f>
        <v>235.158834902225</v>
      </c>
      <c r="P45" s="9" t="n">
        <f aca="false">$AB$45</f>
        <v>235.158834902225</v>
      </c>
      <c r="Q45" s="9" t="n">
        <f aca="false">$AB$45</f>
        <v>235.158834902225</v>
      </c>
      <c r="R45" s="9" t="n">
        <f aca="false">$AB$45</f>
        <v>235.158834902225</v>
      </c>
      <c r="S45" s="9" t="n">
        <f aca="false">$AB$45</f>
        <v>235.158834902225</v>
      </c>
      <c r="T45" s="9" t="n">
        <f aca="false">$AB$45</f>
        <v>235.158834902225</v>
      </c>
      <c r="U45" s="9" t="n">
        <f aca="false">$AB$45</f>
        <v>235.158834902225</v>
      </c>
      <c r="V45" s="9" t="n">
        <f aca="false">$AB$45</f>
        <v>235.158834902225</v>
      </c>
      <c r="W45" s="9" t="n">
        <f aca="false">$AB$45</f>
        <v>235.158834902225</v>
      </c>
      <c r="X45" s="9" t="n">
        <f aca="false">$AB$45</f>
        <v>235.158834902225</v>
      </c>
      <c r="Y45" s="9" t="n">
        <f aca="false">$AB$45</f>
        <v>235.158834902225</v>
      </c>
      <c r="AB45" s="9" t="n">
        <f aca="false">$AB42/$AB$3*$AB$5</f>
        <v>235.158834902225</v>
      </c>
      <c r="AC45" s="9" t="n">
        <f aca="false">$AB42/$AB$3*$AB$5</f>
        <v>235.158834902225</v>
      </c>
    </row>
    <row r="46" customFormat="false" ht="14.25" hidden="false" customHeight="false" outlineLevel="0" collapsed="false">
      <c r="A46" s="0" t="s">
        <v>20</v>
      </c>
      <c r="B46" s="0" t="s">
        <v>151</v>
      </c>
      <c r="C46" s="7" t="s">
        <v>98</v>
      </c>
      <c r="D46" s="9" t="s">
        <v>7</v>
      </c>
      <c r="J46" s="9" t="n">
        <f aca="false">$AF44*J41+$AE44*J42+$AG44</f>
        <v>1564.3378031016</v>
      </c>
      <c r="K46" s="9" t="n">
        <f aca="false">$AF44*K41+$AE44*K42+$AG44</f>
        <v>1535.21592887755</v>
      </c>
      <c r="L46" s="9" t="n">
        <f aca="false">$AF44*L41+$AE44*L42+$AG44</f>
        <v>1535.04020002454</v>
      </c>
      <c r="M46" s="9" t="n">
        <f aca="false">$AF44*M41+$AE44*M42+$AG44</f>
        <v>1486.7758465862</v>
      </c>
      <c r="N46" s="9" t="n">
        <f aca="false">$AF44*N41+$AE44*N42+$AG44</f>
        <v>1648.98162260639</v>
      </c>
      <c r="O46" s="9" t="n">
        <f aca="false">$AF44*O41+$AE44*O42+$AG44</f>
        <v>1867.84208694063</v>
      </c>
      <c r="P46" s="9" t="n">
        <f aca="false">$AF44*P41+$AE44*P42+$AG44</f>
        <v>1593.24967028314</v>
      </c>
      <c r="Q46" s="9" t="n">
        <f aca="false">$AF44*Q41+$AE44*Q42+$AG44</f>
        <v>1749.82152925344</v>
      </c>
      <c r="R46" s="9" t="n">
        <f aca="false">$AF44*R41+$AE44*R42+$AG44</f>
        <v>1721.24783701364</v>
      </c>
      <c r="S46" s="9" t="n">
        <f aca="false">$AF44*S41+$AE44*S42+$AG44</f>
        <v>1712.13458711907</v>
      </c>
      <c r="T46" s="9" t="n">
        <f aca="false">$AF44*T41+$AE44*T42+$AG44</f>
        <v>1672.14039503754</v>
      </c>
      <c r="U46" s="9" t="n">
        <f aca="false">$AF44*U41+$AE44*U42+$AG44</f>
        <v>1860.5551262247</v>
      </c>
      <c r="V46" s="9" t="n">
        <f aca="false">$AF44*V41+$AE44*V42+$AG44</f>
        <v>1898.16148663145</v>
      </c>
      <c r="W46" s="9" t="n">
        <f aca="false">$AF44*W41+$AE44*W42+$AG44</f>
        <v>1943.33419163721</v>
      </c>
      <c r="X46" s="9" t="n">
        <f aca="false">$AF44*X41+$AE44*X42+$AG44</f>
        <v>1947.34717935349</v>
      </c>
      <c r="Y46" s="9" t="n">
        <f aca="false">$AF44*Y41+$AE44*Y42+$AG44</f>
        <v>1853.2731508738</v>
      </c>
      <c r="AB46" s="9" t="n">
        <f aca="false">$AF44*AB41+$AE44*AB42+$AG44</f>
        <v>2145.04148275733</v>
      </c>
      <c r="AC46" s="9" t="n">
        <f aca="false">$AF44*AC41+$AE44*AC42+$AG44</f>
        <v>2276.27154550374</v>
      </c>
    </row>
    <row r="47" customFormat="false" ht="14.25" hidden="false" customHeight="false" outlineLevel="0" collapsed="false">
      <c r="A47" s="0" t="s">
        <v>20</v>
      </c>
      <c r="B47" s="0" t="s">
        <v>151</v>
      </c>
      <c r="C47" s="7" t="s">
        <v>51</v>
      </c>
      <c r="D47" s="9" t="s">
        <v>7</v>
      </c>
      <c r="J47" s="9" t="n">
        <f aca="false">SUM(J45:J46)</f>
        <v>1799.49663800383</v>
      </c>
      <c r="K47" s="9" t="n">
        <f aca="false">SUM(K45:K46)</f>
        <v>1770.37476377978</v>
      </c>
      <c r="L47" s="9" t="n">
        <f aca="false">SUM(L45:L46)</f>
        <v>1770.19903492677</v>
      </c>
      <c r="M47" s="9" t="n">
        <f aca="false">SUM(M45:M46)</f>
        <v>1721.93468148843</v>
      </c>
      <c r="N47" s="9" t="n">
        <f aca="false">SUM(N45:N46)</f>
        <v>1884.14045750862</v>
      </c>
      <c r="O47" s="9" t="n">
        <f aca="false">SUM(O45:O46)</f>
        <v>2103.00092184286</v>
      </c>
      <c r="P47" s="9" t="n">
        <f aca="false">SUM(P45:P46)</f>
        <v>1828.40850518537</v>
      </c>
      <c r="Q47" s="9" t="n">
        <f aca="false">SUM(Q45:Q46)</f>
        <v>1984.98036415566</v>
      </c>
      <c r="R47" s="9" t="n">
        <f aca="false">SUM(R45:R46)</f>
        <v>1956.40667191586</v>
      </c>
      <c r="S47" s="9" t="n">
        <f aca="false">SUM(S45:S46)</f>
        <v>1947.2934220213</v>
      </c>
      <c r="T47" s="9" t="n">
        <f aca="false">SUM(T45:T46)</f>
        <v>1907.29922993976</v>
      </c>
      <c r="U47" s="9" t="n">
        <f aca="false">SUM(U45:U46)</f>
        <v>2095.71396112693</v>
      </c>
      <c r="V47" s="9" t="n">
        <f aca="false">SUM(V45:V46)</f>
        <v>2133.32032153367</v>
      </c>
      <c r="W47" s="9" t="n">
        <f aca="false">SUM(W45:W46)</f>
        <v>2178.49302653944</v>
      </c>
      <c r="X47" s="9" t="n">
        <f aca="false">SUM(X45:X46)</f>
        <v>2182.50601425571</v>
      </c>
      <c r="Y47" s="9" t="n">
        <f aca="false">SUM(Y45:Y46)</f>
        <v>2088.43198577602</v>
      </c>
      <c r="AB47" s="9" t="n">
        <f aca="false">SUM(AB45:AB46)</f>
        <v>2380.20031765955</v>
      </c>
      <c r="AC47" s="9" t="n">
        <f aca="false">SUM(AC45:AC46)</f>
        <v>2511.43038040597</v>
      </c>
    </row>
    <row r="48" customFormat="false" ht="14.25" hidden="false" customHeight="false" outlineLevel="0" collapsed="false">
      <c r="A48" s="0" t="s">
        <v>20</v>
      </c>
      <c r="B48" s="0" t="s">
        <v>151</v>
      </c>
      <c r="C48" s="7" t="s">
        <v>52</v>
      </c>
      <c r="D48" s="9" t="s">
        <v>7</v>
      </c>
      <c r="J48" s="11" t="n">
        <f aca="false">J47/J43</f>
        <v>1.04252166039269</v>
      </c>
      <c r="K48" s="11" t="n">
        <f aca="false">K47/K43</f>
        <v>1.01745676079298</v>
      </c>
      <c r="L48" s="11" t="n">
        <f aca="false">L47/L43</f>
        <v>1.01502238241214</v>
      </c>
      <c r="M48" s="11" t="n">
        <f aca="false">M47/M43</f>
        <v>1.02283022363435</v>
      </c>
      <c r="N48" s="11" t="n">
        <f aca="false">N47/N43</f>
        <v>1.01845430135601</v>
      </c>
      <c r="O48" s="11" t="n">
        <f aca="false">O47/O43</f>
        <v>1.02750814571889</v>
      </c>
      <c r="P48" s="11" t="n">
        <f aca="false">P47/P43</f>
        <v>1.03763038714339</v>
      </c>
      <c r="Q48" s="11" t="n">
        <f aca="false">Q47/Q43</f>
        <v>1.02076538319226</v>
      </c>
      <c r="R48" s="11" t="n">
        <f aca="false">R47/R43</f>
        <v>0.901819245835651</v>
      </c>
      <c r="S48" s="11" t="n">
        <f aca="false">S47/S43</f>
        <v>0.91173959266846</v>
      </c>
      <c r="T48" s="11" t="n">
        <f aca="false">T47/T43</f>
        <v>0.949802913171536</v>
      </c>
      <c r="U48" s="11" t="n">
        <f aca="false">U47/U43</f>
        <v>0.934335247938888</v>
      </c>
      <c r="V48" s="11" t="n">
        <f aca="false">V47/V43</f>
        <v>0.985777145942273</v>
      </c>
      <c r="W48" s="11" t="n">
        <f aca="false">W47/W43</f>
        <v>1.00586066420696</v>
      </c>
      <c r="X48" s="11" t="n">
        <f aca="false">X47/X43</f>
        <v>1.04686589325389</v>
      </c>
      <c r="Y48" s="11" t="n">
        <f aca="false">Y47/Y43</f>
        <v>1.10850954659025</v>
      </c>
      <c r="AB48" s="9"/>
      <c r="AC48" s="9"/>
    </row>
    <row r="49" customFormat="false" ht="14.25" hidden="false" customHeight="false" outlineLevel="0" collapsed="false">
      <c r="C49" s="7"/>
      <c r="D49" s="9"/>
      <c r="J49" s="35"/>
      <c r="K49" s="35"/>
      <c r="L49" s="35"/>
      <c r="M49" s="35"/>
      <c r="N49" s="35"/>
      <c r="O49" s="11"/>
      <c r="P49" s="11"/>
      <c r="Q49" s="11"/>
      <c r="R49" s="11"/>
      <c r="S49" s="11"/>
      <c r="T49" s="11"/>
      <c r="U49" s="11"/>
      <c r="V49" s="11"/>
      <c r="W49" s="9"/>
      <c r="X49" s="9"/>
      <c r="Y49" s="9"/>
      <c r="AB49" s="9"/>
      <c r="AC49" s="9"/>
    </row>
    <row r="50" customFormat="false" ht="14.25" hidden="false" customHeight="false" outlineLevel="0" collapsed="false">
      <c r="A50" s="0" t="s">
        <v>20</v>
      </c>
      <c r="B50" s="0" t="s">
        <v>152</v>
      </c>
      <c r="C50" s="7" t="s">
        <v>148</v>
      </c>
      <c r="D50" s="9"/>
      <c r="J50" s="0" t="n">
        <f aca="false">J123</f>
        <v>4142</v>
      </c>
      <c r="K50" s="0" t="n">
        <f aca="false">K123</f>
        <v>4119</v>
      </c>
      <c r="L50" s="9" t="n">
        <f aca="false">L123</f>
        <v>4062.3</v>
      </c>
      <c r="M50" s="0" t="n">
        <f aca="false">M123</f>
        <v>3889</v>
      </c>
      <c r="N50" s="0" t="n">
        <f aca="false">N123</f>
        <v>4371</v>
      </c>
      <c r="O50" s="0" t="n">
        <f aca="false">O123</f>
        <v>4997</v>
      </c>
      <c r="P50" s="0" t="n">
        <f aca="false">P123</f>
        <v>3945</v>
      </c>
      <c r="Q50" s="0" t="n">
        <f aca="false">Q123</f>
        <v>4506</v>
      </c>
      <c r="R50" s="0" t="n">
        <f aca="false">R123</f>
        <v>4016</v>
      </c>
      <c r="S50" s="0" t="n">
        <f aca="false">S123</f>
        <v>4046</v>
      </c>
      <c r="T50" s="0" t="n">
        <f aca="false">T123</f>
        <v>3619</v>
      </c>
      <c r="U50" s="0" t="n">
        <f aca="false">U123</f>
        <v>4155</v>
      </c>
      <c r="V50" s="0" t="n">
        <f aca="false">V123</f>
        <v>4132</v>
      </c>
      <c r="W50" s="0" t="n">
        <f aca="false">W123</f>
        <v>4116</v>
      </c>
      <c r="X50" s="0" t="n">
        <f aca="false">X123</f>
        <v>4008</v>
      </c>
      <c r="Y50" s="0" t="n">
        <f aca="false">Y123</f>
        <v>3524</v>
      </c>
      <c r="AB50" s="9" t="n">
        <v>3921.63553846154</v>
      </c>
      <c r="AC50" s="9" t="n">
        <v>3834.28207692308</v>
      </c>
    </row>
    <row r="51" customFormat="false" ht="14.25" hidden="false" customHeight="false" outlineLevel="0" collapsed="false">
      <c r="A51" s="0" t="s">
        <v>20</v>
      </c>
      <c r="B51" s="0" t="s">
        <v>152</v>
      </c>
      <c r="C51" s="7" t="s">
        <v>42</v>
      </c>
      <c r="D51" s="9" t="s">
        <v>43</v>
      </c>
      <c r="J51" s="32" t="n">
        <f aca="false">J114</f>
        <v>0.204337</v>
      </c>
      <c r="K51" s="32" t="n">
        <f aca="false">K114</f>
        <v>0.206368</v>
      </c>
      <c r="L51" s="32" t="n">
        <f aca="false">L114</f>
        <v>0.207866</v>
      </c>
      <c r="M51" s="32" t="n">
        <f aca="false">M114</f>
        <v>0.209552</v>
      </c>
      <c r="N51" s="32" t="n">
        <f aca="false">N114</f>
        <v>0.211507</v>
      </c>
      <c r="O51" s="32" t="n">
        <f aca="false">O114</f>
        <v>0.213217</v>
      </c>
      <c r="P51" s="32" t="n">
        <f aca="false">P114</f>
        <v>0.215168</v>
      </c>
      <c r="Q51" s="32" t="n">
        <f aca="false">Q114</f>
        <v>0.217421</v>
      </c>
      <c r="R51" s="32" t="n">
        <f aca="false">R114</f>
        <v>0.220446</v>
      </c>
      <c r="S51" s="32" t="n">
        <f aca="false">S114</f>
        <v>0.223004</v>
      </c>
      <c r="T51" s="32" t="n">
        <f aca="false">T114</f>
        <v>0.225118</v>
      </c>
      <c r="U51" s="32" t="n">
        <f aca="false">U114</f>
        <v>0.228274</v>
      </c>
      <c r="V51" s="32" t="n">
        <f aca="false">V114</f>
        <v>0.231853</v>
      </c>
      <c r="W51" s="32" t="n">
        <f aca="false">W114</f>
        <v>0.235239</v>
      </c>
      <c r="X51" s="32" t="n">
        <f aca="false">X114</f>
        <v>0.23814</v>
      </c>
      <c r="Y51" s="32" t="n">
        <f aca="false">Y114</f>
        <v>0.241009</v>
      </c>
      <c r="AB51" s="37" t="n">
        <v>0.252738</v>
      </c>
      <c r="AC51" s="37" t="n">
        <v>0.262777</v>
      </c>
    </row>
    <row r="52" customFormat="false" ht="14.25" hidden="false" customHeight="false" outlineLevel="0" collapsed="false">
      <c r="A52" s="0" t="s">
        <v>20</v>
      </c>
      <c r="B52" s="0" t="s">
        <v>152</v>
      </c>
      <c r="C52" s="7" t="s">
        <v>44</v>
      </c>
      <c r="D52" s="9" t="s">
        <v>7</v>
      </c>
      <c r="J52" s="12" t="n">
        <f aca="false">J102</f>
        <v>2103.7</v>
      </c>
      <c r="K52" s="12" t="n">
        <f aca="false">K102</f>
        <v>2138.8</v>
      </c>
      <c r="L52" s="12" t="n">
        <f aca="false">L102</f>
        <v>2132.4</v>
      </c>
      <c r="M52" s="12" t="n">
        <f aca="false">M102</f>
        <v>2099.3</v>
      </c>
      <c r="N52" s="12" t="n">
        <f aca="false">N102</f>
        <v>2241.8</v>
      </c>
      <c r="O52" s="12" t="n">
        <f aca="false">O102</f>
        <v>2459.9</v>
      </c>
      <c r="P52" s="12" t="n">
        <f aca="false">P102</f>
        <v>2156.4</v>
      </c>
      <c r="Q52" s="12" t="n">
        <f aca="false">Q102</f>
        <v>2355.6</v>
      </c>
      <c r="R52" s="12" t="n">
        <f aca="false">R102</f>
        <v>2157.3</v>
      </c>
      <c r="S52" s="12" t="n">
        <f aca="false">S102</f>
        <v>2162.5</v>
      </c>
      <c r="T52" s="12" t="n">
        <f aca="false">T102</f>
        <v>2059.5</v>
      </c>
      <c r="U52" s="12" t="n">
        <f aca="false">U102</f>
        <v>2249.8</v>
      </c>
      <c r="V52" s="12" t="n">
        <f aca="false">V102</f>
        <v>2207.6</v>
      </c>
      <c r="W52" s="12" t="n">
        <f aca="false">W102</f>
        <v>2253</v>
      </c>
      <c r="X52" s="12" t="n">
        <f aca="false">X102</f>
        <v>2232.5</v>
      </c>
      <c r="Y52" s="12" t="n">
        <f aca="false">Y102</f>
        <v>2019.9</v>
      </c>
      <c r="AB52" s="9"/>
      <c r="AC52" s="9"/>
      <c r="AE52" s="0" t="s">
        <v>46</v>
      </c>
      <c r="AF52" s="0" t="s">
        <v>47</v>
      </c>
      <c r="AG52" s="0" t="s">
        <v>48</v>
      </c>
    </row>
    <row r="53" customFormat="false" ht="14.25" hidden="false" customHeight="false" outlineLevel="0" collapsed="false">
      <c r="A53" s="0" t="s">
        <v>20</v>
      </c>
      <c r="B53" s="0" t="s">
        <v>152</v>
      </c>
      <c r="C53" s="7" t="s">
        <v>8</v>
      </c>
      <c r="D53" s="9" t="s">
        <v>7</v>
      </c>
      <c r="J53" s="9" t="n">
        <f aca="false">J52-J54</f>
        <v>1808.6623040869</v>
      </c>
      <c r="K53" s="9" t="n">
        <f aca="false">K52-K54</f>
        <v>1843.7623040869</v>
      </c>
      <c r="L53" s="9" t="n">
        <f aca="false">L52-L54</f>
        <v>1837.3623040869</v>
      </c>
      <c r="M53" s="9" t="n">
        <f aca="false">M52-M54</f>
        <v>1804.2623040869</v>
      </c>
      <c r="N53" s="9" t="n">
        <f aca="false">N52-N54</f>
        <v>1946.7623040869</v>
      </c>
      <c r="O53" s="9" t="n">
        <f aca="false">O52-O54</f>
        <v>2164.8623040869</v>
      </c>
      <c r="P53" s="9" t="n">
        <f aca="false">P52-P54</f>
        <v>1861.3623040869</v>
      </c>
      <c r="Q53" s="9" t="n">
        <f aca="false">Q52-Q54</f>
        <v>2060.5623040869</v>
      </c>
      <c r="R53" s="9" t="n">
        <f aca="false">R52-R54</f>
        <v>1862.2623040869</v>
      </c>
      <c r="S53" s="9" t="n">
        <f aca="false">S52-S54</f>
        <v>1867.4623040869</v>
      </c>
      <c r="T53" s="9" t="n">
        <f aca="false">T52-T54</f>
        <v>1764.4623040869</v>
      </c>
      <c r="U53" s="9" t="n">
        <f aca="false">U52-U54</f>
        <v>1954.7623040869</v>
      </c>
      <c r="V53" s="9" t="n">
        <f aca="false">V52-V54</f>
        <v>1912.5623040869</v>
      </c>
      <c r="W53" s="9" t="n">
        <f aca="false">W52-W54</f>
        <v>1957.9623040869</v>
      </c>
      <c r="X53" s="9" t="n">
        <f aca="false">X52-X54</f>
        <v>1937.4623040869</v>
      </c>
      <c r="Y53" s="9" t="n">
        <f aca="false">Y52-Y54</f>
        <v>1724.8623040869</v>
      </c>
      <c r="AB53" s="9"/>
      <c r="AC53" s="9"/>
      <c r="AE53" s="0" t="n">
        <f aca="false" t="array" ref="AE53:AG53">LINEST(J53:Y53,J50:Y51)</f>
        <v>3344.281354203</v>
      </c>
      <c r="AF53" s="0" t="n">
        <v>0.344494211659202</v>
      </c>
      <c r="AG53" s="0" t="n">
        <v>-256.629893457236</v>
      </c>
    </row>
    <row r="54" customFormat="false" ht="14.25" hidden="false" customHeight="false" outlineLevel="0" collapsed="false">
      <c r="A54" s="0" t="s">
        <v>20</v>
      </c>
      <c r="B54" s="0" t="s">
        <v>152</v>
      </c>
      <c r="C54" s="7" t="s">
        <v>9</v>
      </c>
      <c r="D54" s="9" t="s">
        <v>7</v>
      </c>
      <c r="J54" s="9" t="n">
        <f aca="false">$AB$54</f>
        <v>295.0376959131</v>
      </c>
      <c r="K54" s="9" t="n">
        <f aca="false">$AB$54</f>
        <v>295.0376959131</v>
      </c>
      <c r="L54" s="9" t="n">
        <f aca="false">$AB$54</f>
        <v>295.0376959131</v>
      </c>
      <c r="M54" s="9" t="n">
        <f aca="false">$AB$54</f>
        <v>295.0376959131</v>
      </c>
      <c r="N54" s="9" t="n">
        <f aca="false">$AB$54</f>
        <v>295.0376959131</v>
      </c>
      <c r="O54" s="9" t="n">
        <f aca="false">$AB$54</f>
        <v>295.0376959131</v>
      </c>
      <c r="P54" s="9" t="n">
        <f aca="false">$AB$54</f>
        <v>295.0376959131</v>
      </c>
      <c r="Q54" s="9" t="n">
        <f aca="false">$AB$54</f>
        <v>295.0376959131</v>
      </c>
      <c r="R54" s="9" t="n">
        <f aca="false">$AB$54</f>
        <v>295.0376959131</v>
      </c>
      <c r="S54" s="9" t="n">
        <f aca="false">$AB$54</f>
        <v>295.0376959131</v>
      </c>
      <c r="T54" s="9" t="n">
        <f aca="false">$AB$54</f>
        <v>295.0376959131</v>
      </c>
      <c r="U54" s="9" t="n">
        <f aca="false">$AB$54</f>
        <v>295.0376959131</v>
      </c>
      <c r="V54" s="9" t="n">
        <f aca="false">$AB$54</f>
        <v>295.0376959131</v>
      </c>
      <c r="W54" s="9" t="n">
        <f aca="false">$AB$54</f>
        <v>295.0376959131</v>
      </c>
      <c r="X54" s="9" t="n">
        <f aca="false">$AB$54</f>
        <v>295.0376959131</v>
      </c>
      <c r="Y54" s="9" t="n">
        <f aca="false">$AB$54</f>
        <v>295.0376959131</v>
      </c>
      <c r="AB54" s="9" t="n">
        <f aca="false">$AB51/$AB$3*$AB$5</f>
        <v>295.0376959131</v>
      </c>
      <c r="AC54" s="9" t="n">
        <f aca="false">$AB51/$AB$3*$AB$5</f>
        <v>295.0376959131</v>
      </c>
    </row>
    <row r="55" customFormat="false" ht="14.25" hidden="false" customHeight="false" outlineLevel="0" collapsed="false">
      <c r="A55" s="0" t="s">
        <v>20</v>
      </c>
      <c r="B55" s="0" t="s">
        <v>152</v>
      </c>
      <c r="C55" s="7" t="s">
        <v>98</v>
      </c>
      <c r="D55" s="9" t="s">
        <v>7</v>
      </c>
      <c r="J55" s="9" t="n">
        <f aca="false">$AF53*J50+$AE53*J51+$AG53</f>
        <v>1853.62555030896</v>
      </c>
      <c r="K55" s="9" t="n">
        <f aca="false">$AF53*K50+$AE53*K51+$AG53</f>
        <v>1852.49441887118</v>
      </c>
      <c r="L55" s="9" t="n">
        <f aca="false">$AF53*L50+$AE53*L51+$AG53</f>
        <v>1837.9713305387</v>
      </c>
      <c r="M55" s="9" t="n">
        <f aca="false">$AF53*M50+$AE53*M51+$AG53</f>
        <v>1783.90894202135</v>
      </c>
      <c r="N55" s="9" t="n">
        <f aca="false">$AF53*N50+$AE53*N51+$AG53</f>
        <v>1956.49322208855</v>
      </c>
      <c r="O55" s="9" t="n">
        <f aca="false">$AF53*O50+$AE53*O51+$AG53</f>
        <v>2177.8653197029</v>
      </c>
      <c r="P55" s="9" t="n">
        <f aca="false">$AF53*P50+$AE53*P51+$AG53</f>
        <v>1821.98210195947</v>
      </c>
      <c r="Q55" s="9" t="n">
        <f aca="false">$AF53*Q50+$AE53*Q51+$AG53</f>
        <v>2022.7780205913</v>
      </c>
      <c r="R55" s="9" t="n">
        <f aca="false">$AF53*R50+$AE53*R51+$AG53</f>
        <v>1864.09230797476</v>
      </c>
      <c r="S55" s="9" t="n">
        <f aca="false">$AF53*S50+$AE53*S51+$AG53</f>
        <v>1882.98180602858</v>
      </c>
      <c r="T55" s="9" t="n">
        <f aca="false">$AF53*T50+$AE53*T51+$AG53</f>
        <v>1742.95258843289</v>
      </c>
      <c r="U55" s="9" t="n">
        <f aca="false">$AF53*U50+$AE53*U51+$AG53</f>
        <v>1938.15603783609</v>
      </c>
      <c r="V55" s="9" t="n">
        <f aca="false">$AF53*V50+$AE53*V51+$AG53</f>
        <v>1942.20185393462</v>
      </c>
      <c r="W55" s="9" t="n">
        <f aca="false">$AF53*W50+$AE53*W51+$AG53</f>
        <v>1948.0136832134</v>
      </c>
      <c r="X55" s="9" t="n">
        <f aca="false">$AF53*X50+$AE53*X51+$AG53</f>
        <v>1920.51006856275</v>
      </c>
      <c r="Y55" s="9" t="n">
        <f aca="false">$AF53*Y50+$AE53*Y51+$AG53</f>
        <v>1763.3696133249</v>
      </c>
      <c r="AB55" s="9" t="n">
        <f aca="false">$AF53*AB50+$AE53*AB51+$AG53</f>
        <v>1939.57783067834</v>
      </c>
      <c r="AC55" s="9" t="n">
        <f aca="false">$AF53*AC50+$AE53*AC51+$AG53</f>
        <v>1943.05830932479</v>
      </c>
    </row>
    <row r="56" customFormat="false" ht="14.25" hidden="false" customHeight="false" outlineLevel="0" collapsed="false">
      <c r="A56" s="0" t="s">
        <v>20</v>
      </c>
      <c r="B56" s="0" t="s">
        <v>152</v>
      </c>
      <c r="C56" s="7" t="s">
        <v>51</v>
      </c>
      <c r="D56" s="9" t="s">
        <v>7</v>
      </c>
      <c r="J56" s="9" t="n">
        <f aca="false">SUM(J54:J55)</f>
        <v>2148.66324622206</v>
      </c>
      <c r="K56" s="9" t="n">
        <f aca="false">SUM(K54:K55)</f>
        <v>2147.53211478428</v>
      </c>
      <c r="L56" s="9" t="n">
        <f aca="false">SUM(L54:L55)</f>
        <v>2133.0090264518</v>
      </c>
      <c r="M56" s="9" t="n">
        <f aca="false">SUM(M54:M55)</f>
        <v>2078.94663793445</v>
      </c>
      <c r="N56" s="9" t="n">
        <f aca="false">SUM(N54:N55)</f>
        <v>2251.53091800165</v>
      </c>
      <c r="O56" s="9" t="n">
        <f aca="false">SUM(O54:O55)</f>
        <v>2472.903015616</v>
      </c>
      <c r="P56" s="9" t="n">
        <f aca="false">SUM(P54:P55)</f>
        <v>2117.01979787257</v>
      </c>
      <c r="Q56" s="9" t="n">
        <f aca="false">SUM(Q54:Q55)</f>
        <v>2317.8157165044</v>
      </c>
      <c r="R56" s="9" t="n">
        <f aca="false">SUM(R54:R55)</f>
        <v>2159.13000388786</v>
      </c>
      <c r="S56" s="9" t="n">
        <f aca="false">SUM(S54:S55)</f>
        <v>2178.01950194168</v>
      </c>
      <c r="T56" s="9" t="n">
        <f aca="false">SUM(T54:T55)</f>
        <v>2037.99028434599</v>
      </c>
      <c r="U56" s="9" t="n">
        <f aca="false">SUM(U54:U55)</f>
        <v>2233.19373374919</v>
      </c>
      <c r="V56" s="9" t="n">
        <f aca="false">SUM(V54:V55)</f>
        <v>2237.23954984772</v>
      </c>
      <c r="W56" s="9" t="n">
        <f aca="false">SUM(W54:W55)</f>
        <v>2243.0513791265</v>
      </c>
      <c r="X56" s="9" t="n">
        <f aca="false">SUM(X54:X55)</f>
        <v>2215.54776447585</v>
      </c>
      <c r="Y56" s="9" t="n">
        <f aca="false">SUM(Y54:Y55)</f>
        <v>2058.407309238</v>
      </c>
      <c r="AB56" s="9" t="n">
        <f aca="false">SUM(AB54:AB55)</f>
        <v>2234.61552659144</v>
      </c>
      <c r="AC56" s="9" t="n">
        <f aca="false">SUM(AC54:AC55)</f>
        <v>2238.09600523789</v>
      </c>
    </row>
    <row r="57" customFormat="false" ht="14.25" hidden="false" customHeight="false" outlineLevel="0" collapsed="false">
      <c r="A57" s="0" t="s">
        <v>20</v>
      </c>
      <c r="B57" s="0" t="s">
        <v>152</v>
      </c>
      <c r="C57" s="7" t="s">
        <v>52</v>
      </c>
      <c r="D57" s="9" t="s">
        <v>7</v>
      </c>
      <c r="J57" s="11" t="n">
        <f aca="false">J56/J52</f>
        <v>1.02137341171368</v>
      </c>
      <c r="K57" s="11" t="n">
        <f aca="false">K56/K52</f>
        <v>1.00408271684322</v>
      </c>
      <c r="L57" s="11" t="n">
        <f aca="false">L56/L52</f>
        <v>1.00028560610195</v>
      </c>
      <c r="M57" s="11" t="n">
        <f aca="false">M56/M52</f>
        <v>0.99030469105628</v>
      </c>
      <c r="N57" s="11" t="n">
        <f aca="false">N56/N52</f>
        <v>1.00434067178234</v>
      </c>
      <c r="O57" s="11" t="n">
        <f aca="false">O56/O52</f>
        <v>1.00528599358348</v>
      </c>
      <c r="P57" s="11" t="n">
        <f aca="false">P56/P52</f>
        <v>0.981737988254762</v>
      </c>
      <c r="Q57" s="11" t="n">
        <f aca="false">Q56/Q52</f>
        <v>0.983959804934794</v>
      </c>
      <c r="R57" s="11" t="n">
        <f aca="false">R56/R52</f>
        <v>1.00084828437763</v>
      </c>
      <c r="S57" s="11" t="n">
        <f aca="false">S56/S52</f>
        <v>1.00717664829673</v>
      </c>
      <c r="T57" s="11" t="n">
        <f aca="false">T56/T52</f>
        <v>0.989555855472682</v>
      </c>
      <c r="U57" s="11" t="n">
        <f aca="false">U56/U52</f>
        <v>0.992618781113515</v>
      </c>
      <c r="V57" s="11" t="n">
        <f aca="false">V56/V52</f>
        <v>1.01342614144216</v>
      </c>
      <c r="W57" s="11" t="n">
        <f aca="false">W56/W52</f>
        <v>0.995584278351754</v>
      </c>
      <c r="X57" s="11" t="n">
        <f aca="false">X56/X52</f>
        <v>0.992406613427032</v>
      </c>
      <c r="Y57" s="11" t="n">
        <f aca="false">Y56/Y52</f>
        <v>1.01906396813605</v>
      </c>
      <c r="AB57" s="9"/>
      <c r="AC57" s="9"/>
    </row>
    <row r="58" customFormat="false" ht="14.25" hidden="false" customHeight="false" outlineLevel="0" collapsed="false">
      <c r="C58" s="7"/>
      <c r="D58" s="9"/>
      <c r="J58" s="35"/>
      <c r="K58" s="35"/>
      <c r="L58" s="35"/>
      <c r="M58" s="35"/>
      <c r="N58" s="35"/>
      <c r="O58" s="11"/>
      <c r="P58" s="11"/>
      <c r="Q58" s="11"/>
      <c r="R58" s="11"/>
      <c r="S58" s="11"/>
      <c r="T58" s="11"/>
      <c r="U58" s="11"/>
      <c r="V58" s="11"/>
      <c r="W58" s="9"/>
      <c r="X58" s="9"/>
      <c r="Y58" s="9"/>
      <c r="AB58" s="9"/>
      <c r="AC58" s="9"/>
    </row>
    <row r="59" customFormat="false" ht="14.25" hidden="false" customHeight="false" outlineLevel="0" collapsed="false">
      <c r="A59" s="0" t="s">
        <v>20</v>
      </c>
      <c r="B59" s="0" t="s">
        <v>153</v>
      </c>
      <c r="C59" s="7" t="s">
        <v>148</v>
      </c>
      <c r="D59" s="9"/>
      <c r="J59" s="0" t="n">
        <f aca="false">J124</f>
        <v>4646</v>
      </c>
      <c r="K59" s="0" t="n">
        <f aca="false">K124</f>
        <v>4748</v>
      </c>
      <c r="L59" s="9" t="n">
        <f aca="false">L124</f>
        <v>4653.7</v>
      </c>
      <c r="M59" s="0" t="n">
        <f aca="false">M124</f>
        <v>4591</v>
      </c>
      <c r="N59" s="0" t="n">
        <f aca="false">N124</f>
        <v>4941</v>
      </c>
      <c r="O59" s="0" t="n">
        <f aca="false">O124</f>
        <v>5605</v>
      </c>
      <c r="P59" s="0" t="n">
        <f aca="false">P124</f>
        <v>4537</v>
      </c>
      <c r="Q59" s="0" t="n">
        <f aca="false">Q124</f>
        <v>5209</v>
      </c>
      <c r="R59" s="0" t="n">
        <f aca="false">R124</f>
        <v>4557</v>
      </c>
      <c r="S59" s="0" t="n">
        <f aca="false">S124</f>
        <v>4513</v>
      </c>
      <c r="T59" s="0" t="n">
        <f aca="false">T124</f>
        <v>4119</v>
      </c>
      <c r="U59" s="0" t="n">
        <f aca="false">U124</f>
        <v>4682</v>
      </c>
      <c r="V59" s="0" t="n">
        <f aca="false">V124</f>
        <v>4821</v>
      </c>
      <c r="W59" s="0" t="n">
        <f aca="false">W124</f>
        <v>4655</v>
      </c>
      <c r="X59" s="0" t="n">
        <f aca="false">X124</f>
        <v>4862</v>
      </c>
      <c r="Y59" s="0" t="n">
        <f aca="false">Y124</f>
        <v>4223</v>
      </c>
      <c r="Z59" s="37"/>
      <c r="AA59" s="37"/>
      <c r="AB59" s="9" t="n">
        <v>4533.11661538461</v>
      </c>
      <c r="AC59" s="9" t="n">
        <v>4446.73123076923</v>
      </c>
    </row>
    <row r="60" customFormat="false" ht="14.25" hidden="false" customHeight="false" outlineLevel="0" collapsed="false">
      <c r="A60" s="0" t="s">
        <v>20</v>
      </c>
      <c r="B60" s="0" t="s">
        <v>153</v>
      </c>
      <c r="C60" s="7" t="s">
        <v>42</v>
      </c>
      <c r="D60" s="9" t="s">
        <v>43</v>
      </c>
      <c r="J60" s="32" t="n">
        <f aca="false">J115</f>
        <v>0.173436</v>
      </c>
      <c r="K60" s="32" t="n">
        <f aca="false">K115</f>
        <v>0.175286</v>
      </c>
      <c r="L60" s="32" t="n">
        <f aca="false">L115</f>
        <v>0.177276</v>
      </c>
      <c r="M60" s="32" t="n">
        <f aca="false">M115</f>
        <v>0.179901</v>
      </c>
      <c r="N60" s="32" t="n">
        <f aca="false">N115</f>
        <v>0.182528</v>
      </c>
      <c r="O60" s="32" t="n">
        <f aca="false">O115</f>
        <v>0.185419</v>
      </c>
      <c r="P60" s="32" t="n">
        <f aca="false">P115</f>
        <v>0.188114</v>
      </c>
      <c r="Q60" s="32" t="n">
        <f aca="false">Q115</f>
        <v>0.190847</v>
      </c>
      <c r="R60" s="32" t="n">
        <f aca="false">R115</f>
        <v>0.193798</v>
      </c>
      <c r="S60" s="32" t="n">
        <f aca="false">S115</f>
        <v>0.196291</v>
      </c>
      <c r="T60" s="32" t="n">
        <f aca="false">T115</f>
        <v>0.198525</v>
      </c>
      <c r="U60" s="32" t="n">
        <f aca="false">U115</f>
        <v>0.200526</v>
      </c>
      <c r="V60" s="32" t="n">
        <f aca="false">V115</f>
        <v>0.20181</v>
      </c>
      <c r="W60" s="32" t="n">
        <f aca="false">W115</f>
        <v>0.203567</v>
      </c>
      <c r="X60" s="32" t="n">
        <f aca="false">X115</f>
        <v>0.205489</v>
      </c>
      <c r="Y60" s="32" t="n">
        <f aca="false">Y115</f>
        <v>0.207327</v>
      </c>
      <c r="Z60" s="37"/>
      <c r="AA60" s="37"/>
      <c r="AB60" s="37" t="n">
        <v>0.213424</v>
      </c>
      <c r="AC60" s="37" t="n">
        <v>0.218464</v>
      </c>
    </row>
    <row r="61" customFormat="false" ht="14.25" hidden="false" customHeight="false" outlineLevel="0" collapsed="false">
      <c r="A61" s="0" t="s">
        <v>20</v>
      </c>
      <c r="B61" s="0" t="s">
        <v>153</v>
      </c>
      <c r="C61" s="7" t="s">
        <v>44</v>
      </c>
      <c r="D61" s="9" t="s">
        <v>7</v>
      </c>
      <c r="J61" s="12" t="n">
        <f aca="false">J105</f>
        <v>1460.4</v>
      </c>
      <c r="K61" s="12" t="n">
        <f aca="false">K105</f>
        <v>1521.1</v>
      </c>
      <c r="L61" s="12" t="n">
        <f aca="false">L105</f>
        <v>1541.2</v>
      </c>
      <c r="M61" s="12" t="n">
        <f aca="false">M105</f>
        <v>1522.4</v>
      </c>
      <c r="N61" s="12" t="n">
        <f aca="false">N105</f>
        <v>1673.6</v>
      </c>
      <c r="O61" s="12" t="n">
        <f aca="false">O105</f>
        <v>1824.6</v>
      </c>
      <c r="P61" s="12" t="n">
        <f aca="false">P105</f>
        <v>1628.2</v>
      </c>
      <c r="Q61" s="12" t="n">
        <f aca="false">Q105</f>
        <v>1779.1</v>
      </c>
      <c r="R61" s="12" t="n">
        <f aca="false">R105</f>
        <v>1637.1</v>
      </c>
      <c r="S61" s="12" t="n">
        <f aca="false">S105</f>
        <v>1649.8</v>
      </c>
      <c r="T61" s="12" t="n">
        <f aca="false">T105</f>
        <v>1544.4</v>
      </c>
      <c r="U61" s="12" t="n">
        <f aca="false">U105</f>
        <v>1706.6</v>
      </c>
      <c r="V61" s="12" t="n">
        <f aca="false">V105</f>
        <v>1722.7</v>
      </c>
      <c r="W61" s="12" t="n">
        <f aca="false">W105</f>
        <v>1742</v>
      </c>
      <c r="X61" s="12" t="n">
        <f aca="false">X105</f>
        <v>1819.3</v>
      </c>
      <c r="Y61" s="12" t="n">
        <f aca="false">Y105</f>
        <v>1686.9</v>
      </c>
      <c r="AB61" s="9"/>
      <c r="AC61" s="9"/>
      <c r="AE61" s="0" t="s">
        <v>46</v>
      </c>
      <c r="AF61" s="0" t="s">
        <v>47</v>
      </c>
      <c r="AG61" s="0" t="s">
        <v>48</v>
      </c>
    </row>
    <row r="62" customFormat="false" ht="14.25" hidden="false" customHeight="false" outlineLevel="0" collapsed="false">
      <c r="A62" s="0" t="s">
        <v>20</v>
      </c>
      <c r="B62" s="0" t="s">
        <v>153</v>
      </c>
      <c r="C62" s="7" t="s">
        <v>8</v>
      </c>
      <c r="D62" s="9" t="s">
        <v>7</v>
      </c>
      <c r="J62" s="9" t="n">
        <f aca="false">J61-J63</f>
        <v>1211.25612289186</v>
      </c>
      <c r="K62" s="9" t="n">
        <f aca="false">K61-K63</f>
        <v>1271.95612289186</v>
      </c>
      <c r="L62" s="9" t="n">
        <f aca="false">L61-L63</f>
        <v>1292.05612289186</v>
      </c>
      <c r="M62" s="9" t="n">
        <f aca="false">M61-M63</f>
        <v>1273.25612289186</v>
      </c>
      <c r="N62" s="9" t="n">
        <f aca="false">N61-N63</f>
        <v>1424.45612289186</v>
      </c>
      <c r="O62" s="9" t="n">
        <f aca="false">O61-O63</f>
        <v>1575.45612289186</v>
      </c>
      <c r="P62" s="9" t="n">
        <f aca="false">P61-P63</f>
        <v>1379.05612289186</v>
      </c>
      <c r="Q62" s="9" t="n">
        <f aca="false">Q61-Q63</f>
        <v>1529.95612289186</v>
      </c>
      <c r="R62" s="9" t="n">
        <f aca="false">R61-R63</f>
        <v>1387.95612289186</v>
      </c>
      <c r="S62" s="9" t="n">
        <f aca="false">S61-S63</f>
        <v>1400.65612289186</v>
      </c>
      <c r="T62" s="9" t="n">
        <f aca="false">T61-T63</f>
        <v>1295.25612289186</v>
      </c>
      <c r="U62" s="9" t="n">
        <f aca="false">U61-U63</f>
        <v>1457.45612289186</v>
      </c>
      <c r="V62" s="9" t="n">
        <f aca="false">V61-V63</f>
        <v>1473.55612289186</v>
      </c>
      <c r="W62" s="9" t="n">
        <f aca="false">W61-W63</f>
        <v>1492.85612289186</v>
      </c>
      <c r="X62" s="9" t="n">
        <f aca="false">X61-X63</f>
        <v>1570.15612289186</v>
      </c>
      <c r="Y62" s="9" t="n">
        <f aca="false">Y61-Y63</f>
        <v>1437.75612289186</v>
      </c>
      <c r="AB62" s="9"/>
      <c r="AC62" s="9"/>
      <c r="AE62" s="0" t="n">
        <f aca="false" t="array" ref="AE62:AG62">LINEST(J62:Y62,J59:Y60)</f>
        <v>8174.53261134744</v>
      </c>
      <c r="AF62" s="0" t="n">
        <v>0.248039198806484</v>
      </c>
      <c r="AG62" s="0" t="n">
        <v>-1327.18874918203</v>
      </c>
    </row>
    <row r="63" customFormat="false" ht="14.25" hidden="false" customHeight="false" outlineLevel="0" collapsed="false">
      <c r="A63" s="0" t="s">
        <v>20</v>
      </c>
      <c r="B63" s="0" t="s">
        <v>153</v>
      </c>
      <c r="C63" s="7" t="s">
        <v>9</v>
      </c>
      <c r="D63" s="9" t="s">
        <v>7</v>
      </c>
      <c r="J63" s="9" t="n">
        <f aca="false">$AB$63</f>
        <v>249.143877108141</v>
      </c>
      <c r="K63" s="9" t="n">
        <f aca="false">$AB$63</f>
        <v>249.143877108141</v>
      </c>
      <c r="L63" s="9" t="n">
        <f aca="false">$AB$63</f>
        <v>249.143877108141</v>
      </c>
      <c r="M63" s="9" t="n">
        <f aca="false">$AB$63</f>
        <v>249.143877108141</v>
      </c>
      <c r="N63" s="9" t="n">
        <f aca="false">$AB$63</f>
        <v>249.143877108141</v>
      </c>
      <c r="O63" s="9" t="n">
        <f aca="false">$AB$63</f>
        <v>249.143877108141</v>
      </c>
      <c r="P63" s="9" t="n">
        <f aca="false">$AB$63</f>
        <v>249.143877108141</v>
      </c>
      <c r="Q63" s="9" t="n">
        <f aca="false">$AB$63</f>
        <v>249.143877108141</v>
      </c>
      <c r="R63" s="9" t="n">
        <f aca="false">$AB$63</f>
        <v>249.143877108141</v>
      </c>
      <c r="S63" s="9" t="n">
        <f aca="false">$AB$63</f>
        <v>249.143877108141</v>
      </c>
      <c r="T63" s="9" t="n">
        <f aca="false">$AB$63</f>
        <v>249.143877108141</v>
      </c>
      <c r="U63" s="9" t="n">
        <f aca="false">$AB$63</f>
        <v>249.143877108141</v>
      </c>
      <c r="V63" s="9" t="n">
        <f aca="false">$AB$63</f>
        <v>249.143877108141</v>
      </c>
      <c r="W63" s="9" t="n">
        <f aca="false">$AB$63</f>
        <v>249.143877108141</v>
      </c>
      <c r="X63" s="9" t="n">
        <f aca="false">$AB$63</f>
        <v>249.143877108141</v>
      </c>
      <c r="Y63" s="9" t="n">
        <f aca="false">$AB$63</f>
        <v>249.143877108141</v>
      </c>
      <c r="AB63" s="9" t="n">
        <f aca="false">$AB60/$AB$3*$AB$5</f>
        <v>249.143877108141</v>
      </c>
      <c r="AC63" s="9" t="n">
        <f aca="false">$AB60/$AB$3*$AB$5</f>
        <v>249.143877108141</v>
      </c>
    </row>
    <row r="64" customFormat="false" ht="14.25" hidden="false" customHeight="false" outlineLevel="0" collapsed="false">
      <c r="A64" s="0" t="s">
        <v>20</v>
      </c>
      <c r="B64" s="0" t="s">
        <v>153</v>
      </c>
      <c r="C64" s="7" t="s">
        <v>98</v>
      </c>
      <c r="D64" s="9" t="s">
        <v>7</v>
      </c>
      <c r="J64" s="9" t="n">
        <f aca="false">$AF62*J59+$AE62*J60+$AG62</f>
        <v>1242.95960645455</v>
      </c>
      <c r="K64" s="9" t="n">
        <f aca="false">$AF62*K59+$AE62*K60+$AG62</f>
        <v>1283.38249006381</v>
      </c>
      <c r="L64" s="9" t="n">
        <f aca="false">$AF62*L59+$AE62*L60+$AG62</f>
        <v>1276.25971351294</v>
      </c>
      <c r="M64" s="9" t="n">
        <f aca="false">$AF62*M59+$AE62*M60+$AG62</f>
        <v>1282.16580385256</v>
      </c>
      <c r="N64" s="9" t="n">
        <f aca="false">$AF62*N59+$AE62*N60+$AG62</f>
        <v>1390.45402060484</v>
      </c>
      <c r="O64" s="9" t="n">
        <f aca="false">$AF62*O59+$AE62*O60+$AG62</f>
        <v>1578.78462239175</v>
      </c>
      <c r="P64" s="9" t="n">
        <f aca="false">$AF62*P59+$AE62*P60+$AG62</f>
        <v>1335.909123454</v>
      </c>
      <c r="Q64" s="9" t="n">
        <f aca="false">$AF62*Q59+$AE62*Q60+$AG62</f>
        <v>1524.93246267877</v>
      </c>
      <c r="R64" s="9" t="n">
        <f aca="false">$AF62*R59+$AE62*R60+$AG62</f>
        <v>1387.33395079303</v>
      </c>
      <c r="S64" s="9" t="n">
        <f aca="false">$AF62*S59+$AE62*S60+$AG62</f>
        <v>1396.79933584564</v>
      </c>
      <c r="T64" s="9" t="n">
        <f aca="false">$AF62*T59+$AE62*T60+$AG62</f>
        <v>1317.33379736963</v>
      </c>
      <c r="U64" s="9" t="n">
        <f aca="false">$AF62*U59+$AE62*U60+$AG62</f>
        <v>1473.33710605299</v>
      </c>
      <c r="V64" s="9" t="n">
        <f aca="false">$AF62*V59+$AE62*V60+$AG62</f>
        <v>1518.31065456006</v>
      </c>
      <c r="W64" s="9" t="n">
        <f aca="false">$AF62*W59+$AE62*W60+$AG62</f>
        <v>1491.49880135632</v>
      </c>
      <c r="X64" s="9" t="n">
        <f aca="false">$AF62*X59+$AE62*X60+$AG62</f>
        <v>1558.55436718827</v>
      </c>
      <c r="Y64" s="9" t="n">
        <f aca="false">$AF62*Y59+$AE62*Y60+$AG62</f>
        <v>1415.08211009059</v>
      </c>
      <c r="AB64" s="9" t="n">
        <f aca="false">$AF62*AB59+$AE62*AB60+$AG62</f>
        <v>1541.84331223855</v>
      </c>
      <c r="AC64" s="9" t="n">
        <f aca="false">$AF62*AC59+$AE62*AC60+$AG62</f>
        <v>1561.61599501115</v>
      </c>
    </row>
    <row r="65" customFormat="false" ht="14.25" hidden="false" customHeight="false" outlineLevel="0" collapsed="false">
      <c r="A65" s="0" t="s">
        <v>20</v>
      </c>
      <c r="B65" s="0" t="s">
        <v>153</v>
      </c>
      <c r="C65" s="7" t="s">
        <v>51</v>
      </c>
      <c r="D65" s="9" t="s">
        <v>7</v>
      </c>
      <c r="J65" s="9" t="n">
        <f aca="false">SUM(J63:J64)</f>
        <v>1492.10348356269</v>
      </c>
      <c r="K65" s="9" t="n">
        <f aca="false">SUM(K63:K64)</f>
        <v>1532.52636717195</v>
      </c>
      <c r="L65" s="9" t="n">
        <f aca="false">SUM(L63:L64)</f>
        <v>1525.40359062108</v>
      </c>
      <c r="M65" s="9" t="n">
        <f aca="false">SUM(M63:M64)</f>
        <v>1531.3096809607</v>
      </c>
      <c r="N65" s="9" t="n">
        <f aca="false">SUM(N63:N64)</f>
        <v>1639.59789771298</v>
      </c>
      <c r="O65" s="9" t="n">
        <f aca="false">SUM(O63:O64)</f>
        <v>1827.92849949989</v>
      </c>
      <c r="P65" s="9" t="n">
        <f aca="false">SUM(P63:P64)</f>
        <v>1585.05300056215</v>
      </c>
      <c r="Q65" s="9" t="n">
        <f aca="false">SUM(Q63:Q64)</f>
        <v>1774.07633978692</v>
      </c>
      <c r="R65" s="9" t="n">
        <f aca="false">SUM(R63:R64)</f>
        <v>1636.47782790117</v>
      </c>
      <c r="S65" s="9" t="n">
        <f aca="false">SUM(S63:S64)</f>
        <v>1645.94321295378</v>
      </c>
      <c r="T65" s="9" t="n">
        <f aca="false">SUM(T63:T64)</f>
        <v>1566.47767447777</v>
      </c>
      <c r="U65" s="9" t="n">
        <f aca="false">SUM(U63:U64)</f>
        <v>1722.48098316113</v>
      </c>
      <c r="V65" s="9" t="n">
        <f aca="false">SUM(V63:V64)</f>
        <v>1767.4545316682</v>
      </c>
      <c r="W65" s="9" t="n">
        <f aca="false">SUM(W63:W64)</f>
        <v>1740.64267846446</v>
      </c>
      <c r="X65" s="9" t="n">
        <f aca="false">SUM(X63:X64)</f>
        <v>1807.69824429641</v>
      </c>
      <c r="Y65" s="9" t="n">
        <f aca="false">SUM(Y63:Y64)</f>
        <v>1664.22598719873</v>
      </c>
      <c r="AB65" s="9" t="n">
        <f aca="false">SUM(AB63:AB64)</f>
        <v>1790.98718934669</v>
      </c>
      <c r="AC65" s="9" t="n">
        <f aca="false">SUM(AC63:AC64)</f>
        <v>1810.75987211929</v>
      </c>
    </row>
    <row r="66" customFormat="false" ht="14.25" hidden="false" customHeight="false" outlineLevel="0" collapsed="false">
      <c r="A66" s="0" t="s">
        <v>20</v>
      </c>
      <c r="B66" s="0" t="s">
        <v>153</v>
      </c>
      <c r="C66" s="7" t="s">
        <v>52</v>
      </c>
      <c r="D66" s="9" t="s">
        <v>7</v>
      </c>
      <c r="J66" s="11" t="n">
        <f aca="false">J65/J61</f>
        <v>1.02170876716153</v>
      </c>
      <c r="K66" s="11" t="n">
        <f aca="false">K65/K61</f>
        <v>1.00751191057258</v>
      </c>
      <c r="L66" s="11" t="n">
        <f aca="false">L65/L61</f>
        <v>0.989750577875083</v>
      </c>
      <c r="M66" s="11" t="n">
        <f aca="false">M65/M61</f>
        <v>1.00585239159268</v>
      </c>
      <c r="N66" s="11" t="n">
        <f aca="false">N65/N61</f>
        <v>0.979683256281655</v>
      </c>
      <c r="O66" s="11" t="n">
        <f aca="false">O65/O61</f>
        <v>1.00182423517477</v>
      </c>
      <c r="P66" s="11" t="n">
        <f aca="false">P65/P61</f>
        <v>0.973500184597805</v>
      </c>
      <c r="Q66" s="11" t="n">
        <f aca="false">Q65/Q61</f>
        <v>0.997176291263513</v>
      </c>
      <c r="R66" s="11" t="n">
        <f aca="false">R65/R61</f>
        <v>0.999619954737752</v>
      </c>
      <c r="S66" s="11" t="n">
        <f aca="false">S65/S61</f>
        <v>0.997662269944101</v>
      </c>
      <c r="T66" s="11" t="n">
        <f aca="false">T65/T61</f>
        <v>1.01429530851967</v>
      </c>
      <c r="U66" s="11" t="n">
        <f aca="false">U65/U61</f>
        <v>1.00930562707203</v>
      </c>
      <c r="V66" s="11" t="n">
        <f aca="false">V65/V61</f>
        <v>1.02597929509967</v>
      </c>
      <c r="W66" s="11" t="n">
        <f aca="false">W65/W61</f>
        <v>0.999220825754571</v>
      </c>
      <c r="X66" s="11" t="n">
        <f aca="false">X65/X61</f>
        <v>0.993622956244937</v>
      </c>
      <c r="Y66" s="11" t="n">
        <f aca="false">Y65/Y61</f>
        <v>0.986558768865213</v>
      </c>
      <c r="AB66" s="9"/>
      <c r="AC66" s="9"/>
    </row>
    <row r="67" customFormat="false" ht="14.25" hidden="false" customHeight="false" outlineLevel="0" collapsed="false">
      <c r="C67" s="7"/>
      <c r="D67" s="9"/>
      <c r="O67" s="12"/>
      <c r="P67" s="12"/>
      <c r="Q67" s="9"/>
      <c r="R67" s="9"/>
      <c r="S67" s="9"/>
      <c r="T67" s="9"/>
      <c r="U67" s="9"/>
      <c r="V67" s="9"/>
      <c r="W67" s="9"/>
      <c r="X67" s="9"/>
      <c r="Y67" s="9"/>
      <c r="AB67" s="9"/>
      <c r="AC67" s="9"/>
    </row>
    <row r="68" customFormat="false" ht="14.25" hidden="false" customHeight="false" outlineLevel="0" collapsed="false">
      <c r="A68" s="0" t="s">
        <v>20</v>
      </c>
      <c r="B68" s="0" t="s">
        <v>154</v>
      </c>
      <c r="C68" s="7" t="s">
        <v>148</v>
      </c>
      <c r="D68" s="9"/>
      <c r="J68" s="0" t="n">
        <f aca="false">J125</f>
        <v>4463</v>
      </c>
      <c r="K68" s="0" t="n">
        <f aca="false">K125</f>
        <v>4521</v>
      </c>
      <c r="L68" s="0" t="n">
        <f aca="false">L125</f>
        <v>4403.9</v>
      </c>
      <c r="M68" s="0" t="n">
        <f aca="false">M125</f>
        <v>4289</v>
      </c>
      <c r="N68" s="0" t="n">
        <f aca="false">N125</f>
        <v>4679</v>
      </c>
      <c r="O68" s="0" t="n">
        <f aca="false">O125</f>
        <v>5403</v>
      </c>
      <c r="P68" s="0" t="n">
        <f aca="false">P125</f>
        <v>4356</v>
      </c>
      <c r="Q68" s="0" t="n">
        <f aca="false">Q125</f>
        <v>4936</v>
      </c>
      <c r="R68" s="0" t="n">
        <f aca="false">R125</f>
        <v>4312</v>
      </c>
      <c r="S68" s="0" t="n">
        <f aca="false">S125</f>
        <v>4349</v>
      </c>
      <c r="T68" s="0" t="n">
        <f aca="false">T125</f>
        <v>3975</v>
      </c>
      <c r="U68" s="0" t="n">
        <f aca="false">U125</f>
        <v>4540</v>
      </c>
      <c r="V68" s="0" t="n">
        <f aca="false">V125</f>
        <v>4458</v>
      </c>
      <c r="W68" s="0" t="n">
        <f aca="false">W125</f>
        <v>4405</v>
      </c>
      <c r="X68" s="0" t="n">
        <f aca="false">X125</f>
        <v>4376</v>
      </c>
      <c r="Y68" s="0" t="n">
        <f aca="false">Y125</f>
        <v>3915</v>
      </c>
      <c r="Z68" s="37"/>
      <c r="AA68" s="37"/>
      <c r="AB68" s="9" t="n">
        <v>4231.28061538462</v>
      </c>
      <c r="AC68" s="9" t="n">
        <v>4125.24523076923</v>
      </c>
    </row>
    <row r="69" customFormat="false" ht="14.25" hidden="false" customHeight="false" outlineLevel="0" collapsed="false">
      <c r="A69" s="0" t="s">
        <v>20</v>
      </c>
      <c r="B69" s="0" t="s">
        <v>154</v>
      </c>
      <c r="C69" s="7" t="s">
        <v>42</v>
      </c>
      <c r="D69" s="9" t="s">
        <v>43</v>
      </c>
      <c r="J69" s="32" t="n">
        <f aca="false">J116</f>
        <v>0.124205</v>
      </c>
      <c r="K69" s="32" t="n">
        <f aca="false">K116</f>
        <v>0.125221</v>
      </c>
      <c r="L69" s="32" t="n">
        <f aca="false">L116</f>
        <v>0.126546</v>
      </c>
      <c r="M69" s="32" t="n">
        <f aca="false">M116</f>
        <v>0.128028</v>
      </c>
      <c r="N69" s="32" t="n">
        <f aca="false">N116</f>
        <v>0.129623</v>
      </c>
      <c r="O69" s="32" t="n">
        <f aca="false">O116</f>
        <v>0.130816</v>
      </c>
      <c r="P69" s="32" t="n">
        <f aca="false">P116</f>
        <v>0.132062</v>
      </c>
      <c r="Q69" s="32" t="n">
        <f aca="false">Q116</f>
        <v>0.133482</v>
      </c>
      <c r="R69" s="32" t="n">
        <f aca="false">R116</f>
        <v>0.134658</v>
      </c>
      <c r="S69" s="32" t="n">
        <f aca="false">S116</f>
        <v>0.13578</v>
      </c>
      <c r="T69" s="32" t="n">
        <f aca="false">T116</f>
        <v>0.137368</v>
      </c>
      <c r="U69" s="32" t="n">
        <f aca="false">U116</f>
        <v>0.13885</v>
      </c>
      <c r="V69" s="32" t="n">
        <f aca="false">V116</f>
        <v>0.140188</v>
      </c>
      <c r="W69" s="32" t="n">
        <f aca="false">W116</f>
        <v>0.141305</v>
      </c>
      <c r="X69" s="32" t="n">
        <f aca="false">X116</f>
        <v>0.1424</v>
      </c>
      <c r="Y69" s="32" t="n">
        <f aca="false">Y116</f>
        <v>0.14342</v>
      </c>
      <c r="Z69" s="37"/>
      <c r="AA69" s="37"/>
      <c r="AB69" s="32" t="n">
        <v>0.148403</v>
      </c>
      <c r="AC69" s="32" t="n">
        <v>0.15176</v>
      </c>
    </row>
    <row r="70" customFormat="false" ht="14.25" hidden="false" customHeight="false" outlineLevel="0" collapsed="false">
      <c r="A70" s="0" t="s">
        <v>20</v>
      </c>
      <c r="B70" s="0" t="s">
        <v>154</v>
      </c>
      <c r="C70" s="7" t="s">
        <v>44</v>
      </c>
      <c r="D70" s="9" t="s">
        <v>7</v>
      </c>
      <c r="J70" s="12" t="n">
        <f aca="false">J106</f>
        <v>972.9</v>
      </c>
      <c r="K70" s="12" t="n">
        <f aca="false">K106</f>
        <v>1019.3</v>
      </c>
      <c r="L70" s="12" t="n">
        <f aca="false">L106</f>
        <v>1047.4</v>
      </c>
      <c r="M70" s="12" t="n">
        <f aca="false">M106</f>
        <v>1063.6</v>
      </c>
      <c r="N70" s="12" t="n">
        <f aca="false">N106</f>
        <v>1183.2</v>
      </c>
      <c r="O70" s="12" t="n">
        <f aca="false">O106</f>
        <v>1295.2</v>
      </c>
      <c r="P70" s="12" t="n">
        <f aca="false">P106</f>
        <v>1103.2</v>
      </c>
      <c r="Q70" s="12" t="n">
        <f aca="false">Q106</f>
        <v>1217.3</v>
      </c>
      <c r="R70" s="12" t="n">
        <f aca="false">R106</f>
        <v>1134.3</v>
      </c>
      <c r="S70" s="12" t="n">
        <f aca="false">S106</f>
        <v>1106.1</v>
      </c>
      <c r="T70" s="12" t="n">
        <f aca="false">T106</f>
        <v>1095.2</v>
      </c>
      <c r="U70" s="12" t="n">
        <f aca="false">U106</f>
        <v>1200.7</v>
      </c>
      <c r="V70" s="12" t="n">
        <f aca="false">V106</f>
        <v>1189.1</v>
      </c>
      <c r="W70" s="12" t="n">
        <f aca="false">W106</f>
        <v>1192.1</v>
      </c>
      <c r="X70" s="12" t="n">
        <f aca="false">X106</f>
        <v>1195.2</v>
      </c>
      <c r="Y70" s="12" t="n">
        <f aca="false">Y106</f>
        <v>1086.3</v>
      </c>
      <c r="AB70" s="9"/>
      <c r="AC70" s="9"/>
      <c r="AE70" s="0" t="s">
        <v>46</v>
      </c>
      <c r="AF70" s="0" t="s">
        <v>47</v>
      </c>
      <c r="AG70" s="0" t="s">
        <v>48</v>
      </c>
    </row>
    <row r="71" customFormat="false" ht="14.25" hidden="false" customHeight="false" outlineLevel="0" collapsed="false">
      <c r="A71" s="0" t="s">
        <v>20</v>
      </c>
      <c r="B71" s="0" t="s">
        <v>154</v>
      </c>
      <c r="C71" s="7" t="s">
        <v>8</v>
      </c>
      <c r="D71" s="9" t="s">
        <v>7</v>
      </c>
      <c r="J71" s="9" t="n">
        <f aca="false">J70-J72</f>
        <v>799.659414149864</v>
      </c>
      <c r="K71" s="9" t="n">
        <f aca="false">K70-K72</f>
        <v>846.059414149864</v>
      </c>
      <c r="L71" s="9" t="n">
        <f aca="false">L70-L72</f>
        <v>874.159414149864</v>
      </c>
      <c r="M71" s="9" t="n">
        <f aca="false">M70-M72</f>
        <v>890.359414149864</v>
      </c>
      <c r="N71" s="9" t="n">
        <f aca="false">N70-N72</f>
        <v>1009.95941414986</v>
      </c>
      <c r="O71" s="9" t="n">
        <f aca="false">O70-O72</f>
        <v>1121.95941414986</v>
      </c>
      <c r="P71" s="9" t="n">
        <f aca="false">P70-P72</f>
        <v>929.959414149864</v>
      </c>
      <c r="Q71" s="9" t="n">
        <f aca="false">Q70-Q72</f>
        <v>1044.05941414986</v>
      </c>
      <c r="R71" s="9" t="n">
        <f aca="false">R70-R72</f>
        <v>961.059414149864</v>
      </c>
      <c r="S71" s="9" t="n">
        <f aca="false">S70-S72</f>
        <v>932.859414149864</v>
      </c>
      <c r="T71" s="9" t="n">
        <f aca="false">T70-T72</f>
        <v>921.959414149864</v>
      </c>
      <c r="U71" s="9" t="n">
        <f aca="false">U70-U72</f>
        <v>1027.45941414986</v>
      </c>
      <c r="V71" s="9" t="n">
        <f aca="false">V70-V72</f>
        <v>1015.85941414986</v>
      </c>
      <c r="W71" s="9" t="n">
        <f aca="false">W70-W72</f>
        <v>1018.85941414986</v>
      </c>
      <c r="X71" s="9" t="n">
        <f aca="false">X70-X72</f>
        <v>1021.95941414986</v>
      </c>
      <c r="Y71" s="9" t="n">
        <f aca="false">Y70-Y72</f>
        <v>913.059414149864</v>
      </c>
      <c r="AB71" s="9"/>
      <c r="AC71" s="9"/>
      <c r="AE71" s="0" t="n">
        <f aca="false" t="array" ref="AE71:AG71">LINEST(J71:Y71,J68:Y69)</f>
        <v>10558.8184960795</v>
      </c>
      <c r="AF71" s="0" t="n">
        <v>0.209199621718499</v>
      </c>
      <c r="AG71" s="0" t="n">
        <v>-1390.07541773968</v>
      </c>
    </row>
    <row r="72" customFormat="false" ht="14.25" hidden="false" customHeight="false" outlineLevel="0" collapsed="false">
      <c r="A72" s="0" t="s">
        <v>20</v>
      </c>
      <c r="B72" s="0" t="s">
        <v>154</v>
      </c>
      <c r="C72" s="7" t="s">
        <v>9</v>
      </c>
      <c r="D72" s="9" t="s">
        <v>7</v>
      </c>
      <c r="J72" s="9" t="n">
        <f aca="false">$AB69/$AB$3*$AB$5</f>
        <v>173.240585850136</v>
      </c>
      <c r="K72" s="9" t="n">
        <f aca="false">$AB69/$AB$3*$AB$5</f>
        <v>173.240585850136</v>
      </c>
      <c r="L72" s="9" t="n">
        <f aca="false">$AB69/$AB$3*$AB$5</f>
        <v>173.240585850136</v>
      </c>
      <c r="M72" s="9" t="n">
        <f aca="false">$AB69/$AB$3*$AB$5</f>
        <v>173.240585850136</v>
      </c>
      <c r="N72" s="9" t="n">
        <f aca="false">$AB69/$AB$3*$AB$5</f>
        <v>173.240585850136</v>
      </c>
      <c r="O72" s="9" t="n">
        <f aca="false">$AB69/$AB$3*$AB$5</f>
        <v>173.240585850136</v>
      </c>
      <c r="P72" s="9" t="n">
        <f aca="false">$AB69/$AB$3*$AB$5</f>
        <v>173.240585850136</v>
      </c>
      <c r="Q72" s="9" t="n">
        <f aca="false">$AB69/$AB$3*$AB$5</f>
        <v>173.240585850136</v>
      </c>
      <c r="R72" s="9" t="n">
        <f aca="false">$AB69/$AB$3*$AB$5</f>
        <v>173.240585850136</v>
      </c>
      <c r="S72" s="9" t="n">
        <f aca="false">$AB69/$AB$3*$AB$5</f>
        <v>173.240585850136</v>
      </c>
      <c r="T72" s="9" t="n">
        <f aca="false">$AB69/$AB$3*$AB$5</f>
        <v>173.240585850136</v>
      </c>
      <c r="U72" s="9" t="n">
        <f aca="false">$AB69/$AB$3*$AB$5</f>
        <v>173.240585850136</v>
      </c>
      <c r="V72" s="9" t="n">
        <f aca="false">$AB69/$AB$3*$AB$5</f>
        <v>173.240585850136</v>
      </c>
      <c r="W72" s="9" t="n">
        <f aca="false">$AB69/$AB$3*$AB$5</f>
        <v>173.240585850136</v>
      </c>
      <c r="X72" s="9" t="n">
        <f aca="false">$AB69/$AB$3*$AB$5</f>
        <v>173.240585850136</v>
      </c>
      <c r="Y72" s="9" t="n">
        <f aca="false">$AB69/$AB$3*$AB$5</f>
        <v>173.240585850136</v>
      </c>
      <c r="AB72" s="9" t="n">
        <f aca="false">$AB69/$AB$3*$AB$5</f>
        <v>173.240585850136</v>
      </c>
      <c r="AC72" s="9" t="n">
        <f aca="false">$AB69/$AB$3*$AB$5</f>
        <v>173.240585850136</v>
      </c>
    </row>
    <row r="73" customFormat="false" ht="14.25" hidden="false" customHeight="false" outlineLevel="0" collapsed="false">
      <c r="A73" s="0" t="s">
        <v>20</v>
      </c>
      <c r="B73" s="0" t="s">
        <v>154</v>
      </c>
      <c r="C73" s="7" t="s">
        <v>98</v>
      </c>
      <c r="D73" s="9" t="s">
        <v>7</v>
      </c>
      <c r="J73" s="9" t="n">
        <f aca="false">$AF71*J68+$AE71*J69+$AG71</f>
        <v>855.040545295539</v>
      </c>
      <c r="K73" s="9" t="n">
        <f aca="false">$AF71*K68+$AE71*K69+$AG71</f>
        <v>877.901882947229</v>
      </c>
      <c r="L73" s="9" t="n">
        <f aca="false">$AF71*L68+$AE71*L69+$AG71</f>
        <v>867.395041751297</v>
      </c>
      <c r="M73" s="9" t="n">
        <f aca="false">$AF71*M68+$AE71*M69+$AG71</f>
        <v>859.006174227032</v>
      </c>
      <c r="N73" s="9" t="n">
        <f aca="false">$AF71*N68+$AE71*N69+$AG71</f>
        <v>957.435342198493</v>
      </c>
      <c r="O73" s="9" t="n">
        <f aca="false">$AF71*O68+$AE71*O69+$AG71</f>
        <v>1121.49253878851</v>
      </c>
      <c r="P73" s="9" t="n">
        <f aca="false">$AF71*P68+$AE71*P69+$AG71</f>
        <v>915.616822695357</v>
      </c>
      <c r="Q73" s="9" t="n">
        <f aca="false">$AF71*Q68+$AE71*Q69+$AG71</f>
        <v>1051.94612555652</v>
      </c>
      <c r="R73" s="9" t="n">
        <f aca="false">$AF71*R68+$AE71*R69+$AG71</f>
        <v>933.822732155565</v>
      </c>
      <c r="S73" s="9" t="n">
        <f aca="false">$AF71*S68+$AE71*S69+$AG71</f>
        <v>953.410112511751</v>
      </c>
      <c r="T73" s="9" t="n">
        <f aca="false">$AF71*T68+$AE71*T69+$AG71</f>
        <v>891.936857760806</v>
      </c>
      <c r="U73" s="9" t="n">
        <f aca="false">$AF71*U68+$AE71*U69+$AG71</f>
        <v>1025.78281304295</v>
      </c>
      <c r="V73" s="9" t="n">
        <f aca="false">$AF71*V68+$AE71*V69+$AG71</f>
        <v>1022.75614320979</v>
      </c>
      <c r="W73" s="9" t="n">
        <f aca="false">$AF71*W68+$AE71*W69+$AG71</f>
        <v>1023.46276351883</v>
      </c>
      <c r="X73" s="9" t="n">
        <f aca="false">$AF71*X68+$AE71*X69+$AG71</f>
        <v>1028.9578807422</v>
      </c>
      <c r="Y73" s="9" t="n">
        <f aca="false">$AF71*Y68+$AE71*Y69+$AG71</f>
        <v>943.286849995969</v>
      </c>
      <c r="AB73" s="9" t="n">
        <f aca="false">$AF71*AB68+$AE71*AB69+$AG71</f>
        <v>1062.06722765729</v>
      </c>
      <c r="AC73" s="9" t="n">
        <f aca="false">$AF71*AC68+$AE71*AC69+$AG71</f>
        <v>1075.33061899831</v>
      </c>
    </row>
    <row r="74" customFormat="false" ht="14.25" hidden="false" customHeight="false" outlineLevel="0" collapsed="false">
      <c r="A74" s="0" t="s">
        <v>20</v>
      </c>
      <c r="B74" s="0" t="s">
        <v>154</v>
      </c>
      <c r="C74" s="7" t="s">
        <v>51</v>
      </c>
      <c r="D74" s="9" t="s">
        <v>7</v>
      </c>
      <c r="J74" s="9" t="n">
        <f aca="false">SUM(J72:J73)</f>
        <v>1028.28113114568</v>
      </c>
      <c r="K74" s="9" t="n">
        <f aca="false">SUM(K72:K73)</f>
        <v>1051.14246879737</v>
      </c>
      <c r="L74" s="9" t="n">
        <f aca="false">SUM(L72:L73)</f>
        <v>1040.63562760143</v>
      </c>
      <c r="M74" s="9" t="n">
        <f aca="false">SUM(M72:M73)</f>
        <v>1032.24676007717</v>
      </c>
      <c r="N74" s="9" t="n">
        <f aca="false">SUM(N72:N73)</f>
        <v>1130.67592804863</v>
      </c>
      <c r="O74" s="9" t="n">
        <f aca="false">SUM(O72:O73)</f>
        <v>1294.73312463865</v>
      </c>
      <c r="P74" s="9" t="n">
        <f aca="false">SUM(P72:P73)</f>
        <v>1088.85740854549</v>
      </c>
      <c r="Q74" s="9" t="n">
        <f aca="false">SUM(Q72:Q73)</f>
        <v>1225.18671140666</v>
      </c>
      <c r="R74" s="9" t="n">
        <f aca="false">SUM(R72:R73)</f>
        <v>1107.0633180057</v>
      </c>
      <c r="S74" s="9" t="n">
        <f aca="false">SUM(S72:S73)</f>
        <v>1126.65069836189</v>
      </c>
      <c r="T74" s="9" t="n">
        <f aca="false">SUM(T72:T73)</f>
        <v>1065.17744361094</v>
      </c>
      <c r="U74" s="9" t="n">
        <f aca="false">SUM(U72:U73)</f>
        <v>1199.02339889308</v>
      </c>
      <c r="V74" s="9" t="n">
        <f aca="false">SUM(V72:V73)</f>
        <v>1195.99672905992</v>
      </c>
      <c r="W74" s="9" t="n">
        <f aca="false">SUM(W72:W73)</f>
        <v>1196.70334936896</v>
      </c>
      <c r="X74" s="9" t="n">
        <f aca="false">SUM(X72:X73)</f>
        <v>1202.19846659233</v>
      </c>
      <c r="Y74" s="9" t="n">
        <f aca="false">SUM(Y72:Y73)</f>
        <v>1116.52743584611</v>
      </c>
      <c r="AB74" s="9" t="n">
        <f aca="false">SUM(AB72:AB73)</f>
        <v>1235.30781350743</v>
      </c>
      <c r="AC74" s="9" t="n">
        <f aca="false">SUM(AC72:AC73)</f>
        <v>1248.57120484845</v>
      </c>
    </row>
    <row r="75" customFormat="false" ht="14.25" hidden="false" customHeight="false" outlineLevel="0" collapsed="false">
      <c r="A75" s="0" t="s">
        <v>20</v>
      </c>
      <c r="B75" s="0" t="s">
        <v>154</v>
      </c>
      <c r="C75" s="7" t="s">
        <v>52</v>
      </c>
      <c r="D75" s="9" t="s">
        <v>7</v>
      </c>
      <c r="J75" s="11" t="n">
        <f aca="false">J74/J70</f>
        <v>1.05692376518211</v>
      </c>
      <c r="K75" s="11" t="n">
        <f aca="false">K74/K70</f>
        <v>1.0312395455679</v>
      </c>
      <c r="L75" s="11" t="n">
        <f aca="false">L74/L70</f>
        <v>0.993541748712463</v>
      </c>
      <c r="M75" s="11" t="n">
        <f aca="false">M74/M70</f>
        <v>0.970521587135359</v>
      </c>
      <c r="N75" s="11" t="n">
        <f aca="false">N74/N70</f>
        <v>0.95560845845895</v>
      </c>
      <c r="O75" s="11" t="n">
        <f aca="false">O74/O70</f>
        <v>0.999639534155842</v>
      </c>
      <c r="P75" s="11" t="n">
        <f aca="false">P74/P70</f>
        <v>0.986999101292144</v>
      </c>
      <c r="Q75" s="11" t="n">
        <f aca="false">Q74/Q70</f>
        <v>1.00647885599824</v>
      </c>
      <c r="R75" s="11" t="n">
        <f aca="false">R74/R70</f>
        <v>0.975988114260514</v>
      </c>
      <c r="S75" s="11" t="n">
        <f aca="false">S74/S70</f>
        <v>1.01857942171765</v>
      </c>
      <c r="T75" s="11" t="n">
        <f aca="false">T74/T70</f>
        <v>0.972587147197719</v>
      </c>
      <c r="U75" s="11" t="n">
        <f aca="false">U74/U70</f>
        <v>0.998603646950183</v>
      </c>
      <c r="V75" s="11" t="n">
        <f aca="false">V74/V70</f>
        <v>1.00579995716081</v>
      </c>
      <c r="W75" s="11" t="n">
        <f aca="false">W74/W70</f>
        <v>1.00386154632075</v>
      </c>
      <c r="X75" s="11" t="n">
        <f aca="false">X74/X70</f>
        <v>1.00585547740322</v>
      </c>
      <c r="Y75" s="11" t="n">
        <f aca="false">Y74/Y70</f>
        <v>1.02782604791136</v>
      </c>
      <c r="AB75" s="9"/>
      <c r="AC75" s="9"/>
    </row>
    <row r="76" customFormat="false" ht="14.25" hidden="false" customHeight="false" outlineLevel="0" collapsed="false">
      <c r="C76" s="7"/>
      <c r="D76" s="9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AB76" s="9"/>
      <c r="AC76" s="11"/>
      <c r="AD76" s="63"/>
    </row>
    <row r="78" customFormat="false" ht="14.25" hidden="false" customHeight="false" outlineLevel="0" collapsed="false">
      <c r="C78" s="0" t="s">
        <v>101</v>
      </c>
    </row>
    <row r="79" customFormat="false" ht="14.25" hidden="false" customHeight="false" outlineLevel="0" collapsed="false">
      <c r="C79" s="0" t="s">
        <v>155</v>
      </c>
      <c r="S79" s="15" t="s">
        <v>57</v>
      </c>
      <c r="T79" s="16" t="s">
        <v>58</v>
      </c>
      <c r="U79" s="16" t="s">
        <v>59</v>
      </c>
      <c r="V79" s="16" t="s">
        <v>60</v>
      </c>
      <c r="W79" s="16" t="s">
        <v>61</v>
      </c>
      <c r="X79" s="16" t="s">
        <v>62</v>
      </c>
      <c r="Y79" s="16" t="s">
        <v>63</v>
      </c>
      <c r="Z79" s="16" t="s">
        <v>64</v>
      </c>
      <c r="AA79" s="16" t="s">
        <v>65</v>
      </c>
      <c r="AB79" s="16" t="s">
        <v>66</v>
      </c>
      <c r="AC79" s="16" t="s">
        <v>67</v>
      </c>
    </row>
    <row r="80" customFormat="false" ht="14.25" hidden="false" customHeight="false" outlineLevel="0" collapsed="false">
      <c r="C80" s="0" t="s">
        <v>103</v>
      </c>
      <c r="S80" s="17" t="s">
        <v>68</v>
      </c>
      <c r="T80" s="58" t="s">
        <v>105</v>
      </c>
      <c r="U80" s="58" t="s">
        <v>105</v>
      </c>
      <c r="V80" s="58" t="s">
        <v>105</v>
      </c>
      <c r="W80" s="58" t="s">
        <v>105</v>
      </c>
      <c r="X80" s="58" t="s">
        <v>105</v>
      </c>
      <c r="Y80" s="26" t="n">
        <v>207062.214</v>
      </c>
      <c r="Z80" s="26" t="n">
        <v>223480.744</v>
      </c>
      <c r="AA80" s="59" t="n">
        <v>240941.42</v>
      </c>
      <c r="AB80" s="26" t="n">
        <v>238571.569</v>
      </c>
      <c r="AC80" s="26" t="n">
        <v>235548.957</v>
      </c>
    </row>
    <row r="81" customFormat="false" ht="14.25" hidden="false" customHeight="false" outlineLevel="0" collapsed="false">
      <c r="C81" s="0" t="s">
        <v>156</v>
      </c>
      <c r="S81" s="17" t="s">
        <v>8</v>
      </c>
      <c r="T81" s="58" t="s">
        <v>105</v>
      </c>
      <c r="U81" s="58" t="s">
        <v>105</v>
      </c>
      <c r="V81" s="58" t="s">
        <v>105</v>
      </c>
      <c r="W81" s="58" t="s">
        <v>105</v>
      </c>
      <c r="X81" s="58" t="s">
        <v>105</v>
      </c>
      <c r="Y81" s="26" t="n">
        <v>133057.173</v>
      </c>
      <c r="Z81" s="26" t="n">
        <v>147541.614</v>
      </c>
      <c r="AA81" s="26" t="n">
        <v>162712.475</v>
      </c>
      <c r="AB81" s="59" t="n">
        <v>159700.91</v>
      </c>
      <c r="AC81" s="26" t="n">
        <v>155609.538</v>
      </c>
    </row>
    <row r="82" customFormat="false" ht="14.25" hidden="false" customHeight="false" outlineLevel="0" collapsed="false">
      <c r="C82" s="0" t="s">
        <v>157</v>
      </c>
      <c r="S82" s="17" t="s">
        <v>69</v>
      </c>
      <c r="T82" s="18" t="s">
        <v>105</v>
      </c>
      <c r="U82" s="18" t="s">
        <v>105</v>
      </c>
      <c r="V82" s="18" t="s">
        <v>105</v>
      </c>
      <c r="W82" s="18" t="s">
        <v>105</v>
      </c>
      <c r="X82" s="18" t="s">
        <v>105</v>
      </c>
      <c r="Y82" s="18" t="s">
        <v>105</v>
      </c>
      <c r="Z82" s="18" t="s">
        <v>105</v>
      </c>
      <c r="AA82" s="18" t="s">
        <v>105</v>
      </c>
      <c r="AB82" s="18" t="s">
        <v>105</v>
      </c>
      <c r="AC82" s="18" t="s">
        <v>105</v>
      </c>
    </row>
    <row r="83" customFormat="false" ht="14.25" hidden="false" customHeight="false" outlineLevel="0" collapsed="false">
      <c r="S83" s="17" t="s">
        <v>9</v>
      </c>
      <c r="T83" s="58" t="s">
        <v>105</v>
      </c>
      <c r="U83" s="58" t="s">
        <v>105</v>
      </c>
      <c r="V83" s="58" t="s">
        <v>105</v>
      </c>
      <c r="W83" s="58" t="s">
        <v>105</v>
      </c>
      <c r="X83" s="58" t="s">
        <v>105</v>
      </c>
      <c r="Y83" s="26" t="n">
        <v>32689.886</v>
      </c>
      <c r="Z83" s="59" t="n">
        <v>32772.86</v>
      </c>
      <c r="AA83" s="26" t="n">
        <v>35779.725</v>
      </c>
      <c r="AB83" s="26" t="n">
        <v>35864.259</v>
      </c>
      <c r="AC83" s="26" t="n">
        <v>36028.019</v>
      </c>
    </row>
    <row r="84" customFormat="false" ht="14.25" hidden="false" customHeight="false" outlineLevel="0" collapsed="false">
      <c r="S84" s="17" t="s">
        <v>70</v>
      </c>
      <c r="T84" s="18" t="s">
        <v>105</v>
      </c>
      <c r="U84" s="18" t="s">
        <v>105</v>
      </c>
      <c r="V84" s="18" t="s">
        <v>105</v>
      </c>
      <c r="W84" s="18" t="s">
        <v>105</v>
      </c>
      <c r="X84" s="18" t="s">
        <v>105</v>
      </c>
      <c r="Y84" s="19"/>
      <c r="Z84" s="22"/>
      <c r="AA84" s="19"/>
      <c r="AB84" s="22"/>
      <c r="AC84" s="22"/>
    </row>
    <row r="88" customFormat="false" ht="14.25" hidden="false" customHeight="false" outlineLevel="0" collapsed="false">
      <c r="AE88" s="0" t="s">
        <v>71</v>
      </c>
    </row>
    <row r="89" customFormat="false" ht="14.25" hidden="false" customHeight="false" outlineLevel="0" collapsed="false">
      <c r="S89" s="0" t="s">
        <v>72</v>
      </c>
      <c r="Y89" s="11" t="n">
        <f aca="false">Y83/(Y81+Y83)</f>
        <v>0.197227547790154</v>
      </c>
      <c r="Z89" s="11" t="n">
        <f aca="false">Z83/(Z81+Z83)</f>
        <v>0.181753906233839</v>
      </c>
      <c r="AA89" s="11" t="n">
        <f aca="false">AA83/(AA81+AA83)</f>
        <v>0.180257586948001</v>
      </c>
      <c r="AB89" s="11" t="n">
        <f aca="false">AB83/(AB81+AB83)</f>
        <v>0.183387763697328</v>
      </c>
      <c r="AC89" s="11" t="n">
        <f aca="false">AC83/(AC81+AC83)</f>
        <v>0.188000825955008</v>
      </c>
      <c r="AE89" s="64" t="n">
        <f aca="false">AVERAGE(Y89:AC89)</f>
        <v>0.186125526124866</v>
      </c>
    </row>
    <row r="95" customFormat="false" ht="14.25" hidden="false" customHeight="false" outlineLevel="0" collapsed="false">
      <c r="B95" s="1" t="s">
        <v>158</v>
      </c>
      <c r="J95" s="27" t="n">
        <v>2005</v>
      </c>
      <c r="K95" s="27" t="n">
        <v>2006</v>
      </c>
      <c r="L95" s="27" t="n">
        <v>2007</v>
      </c>
      <c r="M95" s="27" t="n">
        <v>2008</v>
      </c>
      <c r="N95" s="3" t="n">
        <v>2009</v>
      </c>
      <c r="O95" s="3" t="n">
        <v>2010</v>
      </c>
      <c r="P95" s="3" t="n">
        <v>2011</v>
      </c>
      <c r="Q95" s="3" t="n">
        <v>2012</v>
      </c>
      <c r="R95" s="3" t="n">
        <v>2013</v>
      </c>
      <c r="S95" s="3" t="n">
        <v>2014</v>
      </c>
      <c r="T95" s="3" t="n">
        <v>2015</v>
      </c>
      <c r="U95" s="3" t="n">
        <v>2016</v>
      </c>
      <c r="V95" s="3" t="n">
        <v>2017</v>
      </c>
      <c r="W95" s="3" t="n">
        <v>2018</v>
      </c>
      <c r="X95" s="3" t="n">
        <v>2019</v>
      </c>
      <c r="Y95" s="3" t="n">
        <v>2020</v>
      </c>
    </row>
    <row r="96" customFormat="false" ht="14.25" hidden="false" customHeight="false" outlineLevel="0" collapsed="false">
      <c r="B96" s="1" t="s">
        <v>147</v>
      </c>
      <c r="J96" s="1" t="n">
        <v>7072.8</v>
      </c>
      <c r="K96" s="1" t="n">
        <v>7183.5</v>
      </c>
      <c r="L96" s="1" t="n">
        <v>6863.9</v>
      </c>
      <c r="M96" s="1" t="n">
        <v>6532.9</v>
      </c>
      <c r="N96" s="1" t="n">
        <v>7183.5</v>
      </c>
      <c r="O96" s="1" t="n">
        <v>7770.9</v>
      </c>
      <c r="P96" s="1" t="n">
        <v>6881.8</v>
      </c>
      <c r="Q96" s="1" t="n">
        <v>7302.2</v>
      </c>
      <c r="R96" s="1" t="n">
        <v>6958.2</v>
      </c>
      <c r="S96" s="1" t="n">
        <v>6882.9</v>
      </c>
      <c r="T96" s="1" t="n">
        <v>6440.5</v>
      </c>
      <c r="U96" s="1" t="n">
        <v>7099.5</v>
      </c>
      <c r="V96" s="1" t="n">
        <v>7100.6</v>
      </c>
      <c r="W96" s="1" t="n">
        <v>7196.5</v>
      </c>
      <c r="X96" s="1" t="n">
        <v>7037.8</v>
      </c>
      <c r="Y96" s="1" t="n">
        <v>6418.2</v>
      </c>
    </row>
    <row r="97" customFormat="false" ht="14.25" hidden="false" customHeight="false" outlineLevel="0" collapsed="false">
      <c r="B97" s="1" t="s">
        <v>149</v>
      </c>
      <c r="J97" s="1" t="n">
        <v>2107.6</v>
      </c>
      <c r="K97" s="1" t="n">
        <v>2191.5</v>
      </c>
      <c r="L97" s="1" t="n">
        <v>2103.5</v>
      </c>
      <c r="M97" s="1" t="n">
        <v>2125.7</v>
      </c>
      <c r="N97" s="1" t="n">
        <v>2363.3</v>
      </c>
      <c r="O97" s="1" t="n">
        <v>2504.4</v>
      </c>
      <c r="P97" s="1" t="n">
        <v>2187.6</v>
      </c>
      <c r="Q97" s="1" t="n">
        <v>2390.5</v>
      </c>
      <c r="R97" s="1" t="n">
        <v>2288.2</v>
      </c>
      <c r="S97" s="1" t="n">
        <v>2280.1</v>
      </c>
      <c r="T97" s="1" t="n">
        <v>2146.1</v>
      </c>
      <c r="U97" s="1" t="n">
        <v>2413.7</v>
      </c>
      <c r="V97" s="1" t="n">
        <v>2389.8</v>
      </c>
      <c r="W97" s="1" t="n">
        <v>2380.7</v>
      </c>
      <c r="X97" s="1" t="n">
        <v>2370.9</v>
      </c>
      <c r="Y97" s="1" t="n">
        <v>2152.4</v>
      </c>
    </row>
    <row r="98" customFormat="false" ht="14.25" hidden="false" customHeight="false" outlineLevel="0" collapsed="false">
      <c r="B98" s="0" t="s">
        <v>159</v>
      </c>
      <c r="J98" s="0" t="n">
        <v>1733.5</v>
      </c>
      <c r="K98" s="0" t="n">
        <v>1752.6</v>
      </c>
      <c r="L98" s="0" t="n">
        <v>1715.9</v>
      </c>
      <c r="M98" s="0" t="n">
        <v>1669</v>
      </c>
      <c r="N98" s="0" t="n">
        <v>1876</v>
      </c>
      <c r="O98" s="0" t="n">
        <v>2048.8</v>
      </c>
      <c r="P98" s="0" t="n">
        <v>1764.1</v>
      </c>
      <c r="Q98" s="0" t="n">
        <v>1901.9</v>
      </c>
      <c r="R98" s="0" t="n">
        <v>1790.1</v>
      </c>
      <c r="S98" s="0" t="n">
        <v>1803.8</v>
      </c>
      <c r="T98" s="0" t="n">
        <v>1727.1</v>
      </c>
      <c r="U98" s="0" t="n">
        <v>1889.1</v>
      </c>
      <c r="V98" s="0" t="n">
        <v>1906.5</v>
      </c>
      <c r="W98" s="0" t="n">
        <v>1929.6</v>
      </c>
      <c r="X98" s="0" t="n">
        <v>1864.7</v>
      </c>
      <c r="Y98" s="0" t="n">
        <v>1734.6</v>
      </c>
    </row>
    <row r="99" customFormat="false" ht="14.25" hidden="false" customHeight="false" outlineLevel="0" collapsed="false">
      <c r="B99" s="0" t="s">
        <v>160</v>
      </c>
      <c r="J99" s="0" t="n">
        <v>105.2</v>
      </c>
      <c r="K99" s="0" t="n">
        <v>106.9</v>
      </c>
      <c r="L99" s="0" t="n">
        <v>102.1</v>
      </c>
      <c r="M99" s="0" t="n">
        <v>95.7</v>
      </c>
      <c r="N99" s="0" t="n">
        <v>111.2</v>
      </c>
      <c r="O99" s="0" t="n">
        <v>125.6</v>
      </c>
      <c r="P99" s="0" t="n">
        <v>104.4</v>
      </c>
      <c r="Q99" s="0" t="n">
        <v>113.6</v>
      </c>
      <c r="R99" s="0" t="n">
        <v>97.5</v>
      </c>
    </row>
    <row r="100" customFormat="false" ht="14.25" hidden="false" customHeight="false" outlineLevel="0" collapsed="false">
      <c r="B100" s="1" t="s">
        <v>150</v>
      </c>
      <c r="J100" s="1" t="n">
        <f aca="false">SUM(J98:J99)</f>
        <v>1838.7</v>
      </c>
      <c r="K100" s="1" t="n">
        <f aca="false">SUM(K98:K99)</f>
        <v>1859.5</v>
      </c>
      <c r="L100" s="1" t="n">
        <f aca="false">SUM(L98:L99)</f>
        <v>1818</v>
      </c>
      <c r="M100" s="1" t="n">
        <f aca="false">SUM(M98:M99)</f>
        <v>1764.7</v>
      </c>
      <c r="N100" s="1" t="n">
        <f aca="false">SUM(N98:N99)</f>
        <v>1987.2</v>
      </c>
      <c r="O100" s="1" t="n">
        <f aca="false">SUM(O98:O99)</f>
        <v>2174.4</v>
      </c>
      <c r="P100" s="1" t="n">
        <f aca="false">SUM(P98:P99)</f>
        <v>1868.5</v>
      </c>
      <c r="Q100" s="1" t="n">
        <f aca="false">SUM(Q98:Q99)</f>
        <v>2015.5</v>
      </c>
      <c r="R100" s="1" t="n">
        <f aca="false">SUM(R98:R99)</f>
        <v>1887.6</v>
      </c>
      <c r="S100" s="1" t="n">
        <f aca="false">SUM(S98:S99)</f>
        <v>1803.8</v>
      </c>
      <c r="T100" s="1" t="n">
        <f aca="false">SUM(T98:T99)</f>
        <v>1727.1</v>
      </c>
      <c r="U100" s="1" t="n">
        <f aca="false">SUM(U98:U99)</f>
        <v>1889.1</v>
      </c>
      <c r="V100" s="1" t="n">
        <f aca="false">SUM(V98:V99)</f>
        <v>1906.5</v>
      </c>
      <c r="W100" s="1" t="n">
        <f aca="false">SUM(W98:W99)</f>
        <v>1929.6</v>
      </c>
      <c r="X100" s="1" t="n">
        <f aca="false">SUM(X98:X99)</f>
        <v>1864.7</v>
      </c>
      <c r="Y100" s="1" t="n">
        <f aca="false">SUM(Y98:Y99)</f>
        <v>1734.6</v>
      </c>
    </row>
    <row r="101" customFormat="false" ht="14.25" hidden="false" customHeight="false" outlineLevel="0" collapsed="false">
      <c r="B101" s="1" t="s">
        <v>151</v>
      </c>
      <c r="J101" s="1" t="n">
        <v>1726.1</v>
      </c>
      <c r="K101" s="1" t="n">
        <v>1740</v>
      </c>
      <c r="L101" s="1" t="n">
        <v>1744</v>
      </c>
      <c r="M101" s="47" t="n">
        <v>1683.5</v>
      </c>
      <c r="N101" s="47" t="n">
        <v>1850</v>
      </c>
      <c r="O101" s="47" t="n">
        <v>2046.7</v>
      </c>
      <c r="P101" s="47" t="n">
        <v>1762.1</v>
      </c>
      <c r="Q101" s="47" t="n">
        <v>1944.6</v>
      </c>
      <c r="R101" s="47" t="n">
        <v>2169.4</v>
      </c>
      <c r="S101" s="47" t="n">
        <v>2135.8</v>
      </c>
      <c r="T101" s="47" t="n">
        <v>2008.1</v>
      </c>
      <c r="U101" s="47" t="n">
        <v>2243</v>
      </c>
      <c r="V101" s="47" t="n">
        <v>2164.1</v>
      </c>
      <c r="W101" s="1" t="n">
        <v>2165.8</v>
      </c>
      <c r="X101" s="1" t="n">
        <v>2084.8</v>
      </c>
      <c r="Y101" s="1" t="n">
        <v>1884</v>
      </c>
    </row>
    <row r="102" customFormat="false" ht="14.25" hidden="false" customHeight="false" outlineLevel="0" collapsed="false">
      <c r="B102" s="1" t="s">
        <v>152</v>
      </c>
      <c r="J102" s="1" t="n">
        <v>2103.7</v>
      </c>
      <c r="K102" s="1" t="n">
        <v>2138.8</v>
      </c>
      <c r="L102" s="1" t="n">
        <v>2132.4</v>
      </c>
      <c r="M102" s="47" t="n">
        <v>2099.3</v>
      </c>
      <c r="N102" s="47" t="n">
        <v>2241.8</v>
      </c>
      <c r="O102" s="47" t="n">
        <v>2459.9</v>
      </c>
      <c r="P102" s="47" t="n">
        <v>2156.4</v>
      </c>
      <c r="Q102" s="47" t="n">
        <v>2355.6</v>
      </c>
      <c r="R102" s="47" t="n">
        <v>2157.3</v>
      </c>
      <c r="S102" s="47" t="n">
        <v>2162.5</v>
      </c>
      <c r="T102" s="47" t="n">
        <v>2059.5</v>
      </c>
      <c r="U102" s="47" t="n">
        <v>2249.8</v>
      </c>
      <c r="V102" s="47" t="n">
        <v>2207.6</v>
      </c>
      <c r="W102" s="1" t="n">
        <v>2253</v>
      </c>
      <c r="X102" s="1" t="n">
        <v>2232.5</v>
      </c>
      <c r="Y102" s="1" t="n">
        <v>2019.9</v>
      </c>
    </row>
    <row r="103" customFormat="false" ht="14.25" hidden="false" customHeight="false" outlineLevel="0" collapsed="false">
      <c r="B103" s="0" t="s">
        <v>161</v>
      </c>
      <c r="J103" s="0" t="n">
        <v>1425.5</v>
      </c>
      <c r="K103" s="0" t="n">
        <v>1484.3</v>
      </c>
      <c r="L103" s="0" t="n">
        <v>1502.2</v>
      </c>
      <c r="M103" s="0" t="n">
        <v>1483.4</v>
      </c>
      <c r="N103" s="0" t="n">
        <v>1633</v>
      </c>
      <c r="O103" s="0" t="n">
        <v>1775.8</v>
      </c>
      <c r="P103" s="0" t="n">
        <v>1568.4</v>
      </c>
      <c r="Q103" s="65" t="n">
        <v>1723</v>
      </c>
      <c r="R103" s="0" t="n">
        <v>1584</v>
      </c>
      <c r="S103" s="0" t="n">
        <v>1600.1</v>
      </c>
      <c r="T103" s="0" t="n">
        <v>1544.4</v>
      </c>
      <c r="U103" s="0" t="n">
        <v>1706.6</v>
      </c>
      <c r="V103" s="0" t="n">
        <v>1722.7</v>
      </c>
      <c r="W103" s="0" t="n">
        <v>1742</v>
      </c>
      <c r="X103" s="0" t="n">
        <v>1819.3</v>
      </c>
      <c r="Y103" s="0" t="n">
        <v>1686.9</v>
      </c>
    </row>
    <row r="104" customFormat="false" ht="14.25" hidden="false" customHeight="false" outlineLevel="0" collapsed="false">
      <c r="B104" s="0" t="s">
        <v>162</v>
      </c>
      <c r="J104" s="0" t="n">
        <v>34.9</v>
      </c>
      <c r="K104" s="0" t="n">
        <v>36.8</v>
      </c>
      <c r="L104" s="0" t="n">
        <v>39</v>
      </c>
      <c r="M104" s="0" t="n">
        <v>39</v>
      </c>
      <c r="N104" s="0" t="n">
        <v>40.6</v>
      </c>
      <c r="O104" s="0" t="n">
        <v>48.8</v>
      </c>
      <c r="P104" s="0" t="n">
        <v>59.8</v>
      </c>
      <c r="Q104" s="0" t="n">
        <v>56.1</v>
      </c>
      <c r="R104" s="0" t="n">
        <v>53.1</v>
      </c>
      <c r="S104" s="0" t="n">
        <v>49.7</v>
      </c>
    </row>
    <row r="105" customFormat="false" ht="14.25" hidden="false" customHeight="false" outlineLevel="0" collapsed="false">
      <c r="B105" s="1" t="s">
        <v>153</v>
      </c>
      <c r="J105" s="1" t="n">
        <f aca="false">SUM(J103:J104)</f>
        <v>1460.4</v>
      </c>
      <c r="K105" s="1" t="n">
        <f aca="false">SUM(K103:K104)</f>
        <v>1521.1</v>
      </c>
      <c r="L105" s="1" t="n">
        <f aca="false">SUM(L103:L104)</f>
        <v>1541.2</v>
      </c>
      <c r="M105" s="1" t="n">
        <f aca="false">SUM(M103:M104)</f>
        <v>1522.4</v>
      </c>
      <c r="N105" s="1" t="n">
        <f aca="false">SUM(N103:N104)</f>
        <v>1673.6</v>
      </c>
      <c r="O105" s="1" t="n">
        <f aca="false">SUM(O103:O104)</f>
        <v>1824.6</v>
      </c>
      <c r="P105" s="1" t="n">
        <f aca="false">SUM(P103:P104)</f>
        <v>1628.2</v>
      </c>
      <c r="Q105" s="1" t="n">
        <f aca="false">SUM(Q103:Q104)</f>
        <v>1779.1</v>
      </c>
      <c r="R105" s="1" t="n">
        <f aca="false">SUM(R103:R104)</f>
        <v>1637.1</v>
      </c>
      <c r="S105" s="1" t="n">
        <f aca="false">SUM(S103:S104)</f>
        <v>1649.8</v>
      </c>
      <c r="T105" s="1" t="n">
        <f aca="false">SUM(T103:T104)</f>
        <v>1544.4</v>
      </c>
      <c r="U105" s="1" t="n">
        <f aca="false">SUM(U103:U104)</f>
        <v>1706.6</v>
      </c>
      <c r="V105" s="1" t="n">
        <f aca="false">SUM(V103:V104)</f>
        <v>1722.7</v>
      </c>
      <c r="W105" s="1" t="n">
        <f aca="false">SUM(W103:W104)</f>
        <v>1742</v>
      </c>
      <c r="X105" s="1" t="n">
        <f aca="false">SUM(X103:X104)</f>
        <v>1819.3</v>
      </c>
      <c r="Y105" s="1" t="n">
        <f aca="false">SUM(Y103:Y104)</f>
        <v>1686.9</v>
      </c>
      <c r="Z105" s="9"/>
      <c r="AA105" s="9"/>
      <c r="AB105" s="9"/>
      <c r="AC105" s="9"/>
      <c r="AD105" s="9"/>
      <c r="AF105" s="36"/>
      <c r="AG105" s="36"/>
    </row>
    <row r="106" customFormat="false" ht="14.25" hidden="false" customHeight="false" outlineLevel="0" collapsed="false">
      <c r="B106" s="1" t="s">
        <v>163</v>
      </c>
      <c r="J106" s="1" t="n">
        <v>972.9</v>
      </c>
      <c r="K106" s="1" t="n">
        <v>1019.3</v>
      </c>
      <c r="L106" s="1" t="n">
        <v>1047.4</v>
      </c>
      <c r="M106" s="1" t="n">
        <v>1063.6</v>
      </c>
      <c r="N106" s="1" t="n">
        <v>1183.2</v>
      </c>
      <c r="O106" s="1" t="n">
        <v>1295.2</v>
      </c>
      <c r="P106" s="1" t="n">
        <v>1103.2</v>
      </c>
      <c r="Q106" s="1" t="n">
        <v>1217.3</v>
      </c>
      <c r="R106" s="1" t="n">
        <v>1134.3</v>
      </c>
      <c r="S106" s="1" t="n">
        <v>1106.1</v>
      </c>
      <c r="T106" s="1" t="n">
        <v>1095.2</v>
      </c>
      <c r="U106" s="1" t="n">
        <v>1200.7</v>
      </c>
      <c r="V106" s="1" t="n">
        <v>1189.1</v>
      </c>
      <c r="W106" s="1" t="n">
        <v>1192.1</v>
      </c>
      <c r="X106" s="1" t="n">
        <v>1195.2</v>
      </c>
      <c r="Y106" s="1" t="n">
        <v>1086.3</v>
      </c>
      <c r="Z106" s="9"/>
      <c r="AA106" s="9"/>
      <c r="AB106" s="9"/>
      <c r="AC106" s="9"/>
      <c r="AD106" s="9"/>
      <c r="AF106" s="36"/>
      <c r="AG106" s="36"/>
    </row>
    <row r="107" customFormat="false" ht="14.25" hidden="false" customHeight="false" outlineLevel="0" collapsed="false">
      <c r="B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9"/>
      <c r="AA107" s="9"/>
      <c r="AB107" s="9"/>
      <c r="AC107" s="9"/>
      <c r="AD107" s="9"/>
      <c r="AF107" s="36"/>
      <c r="AG107" s="36"/>
    </row>
    <row r="108" customFormat="false" ht="14.25" hidden="false" customHeight="false" outlineLevel="0" collapsed="false">
      <c r="R108" s="14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F108" s="36"/>
      <c r="AG108" s="36"/>
    </row>
    <row r="109" customFormat="false" ht="14.25" hidden="false" customHeight="false" outlineLevel="0" collapsed="false">
      <c r="B109" s="1" t="s">
        <v>164</v>
      </c>
      <c r="J109" s="27" t="n">
        <v>2005</v>
      </c>
      <c r="K109" s="27" t="n">
        <v>2006</v>
      </c>
      <c r="L109" s="27" t="n">
        <v>2007</v>
      </c>
      <c r="M109" s="27" t="n">
        <v>2008</v>
      </c>
      <c r="N109" s="3" t="n">
        <v>2009</v>
      </c>
      <c r="O109" s="3" t="n">
        <v>2010</v>
      </c>
      <c r="P109" s="3" t="n">
        <v>2011</v>
      </c>
      <c r="Q109" s="3" t="n">
        <v>2012</v>
      </c>
      <c r="R109" s="3" t="n">
        <v>2013</v>
      </c>
      <c r="S109" s="3" t="n">
        <v>2014</v>
      </c>
      <c r="T109" s="3" t="n">
        <v>2015</v>
      </c>
      <c r="U109" s="3" t="n">
        <v>2016</v>
      </c>
      <c r="V109" s="3" t="n">
        <v>2017</v>
      </c>
      <c r="W109" s="3" t="n">
        <v>2018</v>
      </c>
      <c r="X109" s="3" t="n">
        <v>2019</v>
      </c>
      <c r="Y109" s="3" t="n">
        <v>2020</v>
      </c>
      <c r="Z109" s="9"/>
      <c r="AA109" s="9"/>
      <c r="AB109" s="9"/>
      <c r="AC109" s="9"/>
      <c r="AD109" s="9"/>
      <c r="AF109" s="36"/>
      <c r="AG109" s="36"/>
    </row>
    <row r="110" customFormat="false" ht="14.25" hidden="false" customHeight="false" outlineLevel="0" collapsed="false">
      <c r="B110" s="0" t="s">
        <v>147</v>
      </c>
      <c r="J110" s="0" t="n">
        <v>0.560905</v>
      </c>
      <c r="K110" s="0" t="n">
        <v>0.564521</v>
      </c>
      <c r="L110" s="0" t="n">
        <v>0.568531</v>
      </c>
      <c r="M110" s="0" t="n">
        <v>0.576632</v>
      </c>
      <c r="N110" s="0" t="n">
        <v>0.58335</v>
      </c>
      <c r="O110" s="0" t="n">
        <v>0.588549</v>
      </c>
      <c r="P110" s="0" t="n">
        <v>0.595384</v>
      </c>
      <c r="Q110" s="0" t="n">
        <v>0.603968</v>
      </c>
      <c r="R110" s="0" t="n">
        <v>0.612664</v>
      </c>
      <c r="S110" s="0" t="n">
        <v>0.620715</v>
      </c>
      <c r="T110" s="0" t="n">
        <v>0.628208</v>
      </c>
      <c r="U110" s="0" t="n">
        <v>0.635181</v>
      </c>
      <c r="V110" s="0" t="n">
        <v>0.643272</v>
      </c>
      <c r="W110" s="0" t="n">
        <v>0.648042</v>
      </c>
      <c r="X110" s="0" t="n">
        <v>0.653835</v>
      </c>
      <c r="Y110" s="66" t="n">
        <v>0.65692</v>
      </c>
      <c r="Z110" s="9"/>
      <c r="AA110" s="9"/>
      <c r="AB110" s="9"/>
      <c r="AC110" s="9"/>
      <c r="AE110" s="36"/>
      <c r="AF110" s="36"/>
    </row>
    <row r="111" customFormat="false" ht="14.25" hidden="false" customHeight="false" outlineLevel="0" collapsed="false">
      <c r="B111" s="0" t="s">
        <v>149</v>
      </c>
      <c r="J111" s="0" t="n">
        <v>0.231704</v>
      </c>
      <c r="K111" s="0" t="n">
        <v>0.235019</v>
      </c>
      <c r="L111" s="0" t="n">
        <v>0.238047</v>
      </c>
      <c r="M111" s="0" t="n">
        <v>0.241565</v>
      </c>
      <c r="N111" s="0" t="n">
        <v>0.24433</v>
      </c>
      <c r="O111" s="0" t="n">
        <v>0.24797</v>
      </c>
      <c r="P111" s="0" t="n">
        <v>0.252439</v>
      </c>
      <c r="Q111" s="0" t="n">
        <v>0.256824</v>
      </c>
      <c r="R111" s="0" t="n">
        <v>0.260753</v>
      </c>
      <c r="S111" s="0" t="n">
        <v>0.265543</v>
      </c>
      <c r="T111" s="0" t="n">
        <v>0.269802</v>
      </c>
      <c r="U111" s="0" t="n">
        <v>0.274583</v>
      </c>
      <c r="V111" s="0" t="n">
        <v>0.279044</v>
      </c>
      <c r="W111" s="0" t="n">
        <v>0.283632</v>
      </c>
      <c r="X111" s="0" t="n">
        <v>0.289731</v>
      </c>
      <c r="Y111" s="66" t="n">
        <v>0.292796</v>
      </c>
      <c r="Z111" s="9"/>
      <c r="AA111" s="9"/>
      <c r="AB111" s="9"/>
      <c r="AC111" s="9"/>
      <c r="AE111" s="36"/>
      <c r="AF111" s="36"/>
    </row>
    <row r="112" customFormat="false" ht="14.25" hidden="false" customHeight="false" outlineLevel="0" collapsed="false">
      <c r="B112" s="0" t="s">
        <v>150</v>
      </c>
      <c r="J112" s="0" t="n">
        <v>0.187281</v>
      </c>
      <c r="K112" s="0" t="n">
        <v>0.189711</v>
      </c>
      <c r="L112" s="0" t="n">
        <v>0.192522</v>
      </c>
      <c r="M112" s="0" t="n">
        <v>0.195397</v>
      </c>
      <c r="N112" s="0" t="n">
        <v>0.197636</v>
      </c>
      <c r="O112" s="0" t="n">
        <v>0.200055</v>
      </c>
      <c r="P112" s="0" t="n">
        <v>0.203001</v>
      </c>
      <c r="Q112" s="0" t="n">
        <v>0.205312</v>
      </c>
      <c r="R112" s="0" t="n">
        <v>0.208098</v>
      </c>
      <c r="S112" s="0" t="n">
        <v>0.210803</v>
      </c>
      <c r="T112" s="0" t="n">
        <v>0.214605</v>
      </c>
      <c r="U112" s="0" t="n">
        <v>0.219341</v>
      </c>
      <c r="V112" s="0" t="n">
        <v>0.223027</v>
      </c>
      <c r="W112" s="0" t="n">
        <v>0.228166</v>
      </c>
      <c r="X112" s="0" t="n">
        <v>0.233775</v>
      </c>
      <c r="Y112" s="66" t="n">
        <v>0.237231</v>
      </c>
      <c r="Z112" s="9"/>
      <c r="AA112" s="9"/>
      <c r="AB112" s="9"/>
      <c r="AC112" s="9"/>
      <c r="AE112" s="36"/>
      <c r="AF112" s="36"/>
    </row>
    <row r="113" customFormat="false" ht="14.25" hidden="false" customHeight="false" outlineLevel="0" collapsed="false">
      <c r="B113" s="0" t="s">
        <v>151</v>
      </c>
      <c r="J113" s="0" t="n">
        <v>0.174868</v>
      </c>
      <c r="K113" s="0" t="n">
        <v>0.175354</v>
      </c>
      <c r="L113" s="0" t="n">
        <v>0.175286</v>
      </c>
      <c r="M113" s="0" t="n">
        <v>0.175582</v>
      </c>
      <c r="N113" s="0" t="n">
        <v>0.176087</v>
      </c>
      <c r="O113" s="0" t="n">
        <v>0.177326</v>
      </c>
      <c r="P113" s="0" t="n">
        <v>0.17863</v>
      </c>
      <c r="Q113" s="0" t="n">
        <v>0.180225</v>
      </c>
      <c r="R113" s="0" t="n">
        <v>0.182072</v>
      </c>
      <c r="S113" s="0" t="n">
        <v>0.183824</v>
      </c>
      <c r="T113" s="0" t="n">
        <v>0.185908</v>
      </c>
      <c r="U113" s="0" t="n">
        <v>0.187604</v>
      </c>
      <c r="V113" s="0" t="n">
        <v>0.189669</v>
      </c>
      <c r="W113" s="0" t="n">
        <v>0.191331</v>
      </c>
      <c r="X113" s="0" t="n">
        <v>0.192962</v>
      </c>
      <c r="Y113" s="67" t="n">
        <v>0.194391</v>
      </c>
      <c r="Z113" s="47"/>
      <c r="AA113" s="47"/>
      <c r="AB113" s="47"/>
      <c r="AC113" s="47"/>
      <c r="AE113" s="47"/>
      <c r="AF113" s="47"/>
    </row>
    <row r="114" customFormat="false" ht="14.25" hidden="false" customHeight="false" outlineLevel="0" collapsed="false">
      <c r="B114" s="0" t="s">
        <v>152</v>
      </c>
      <c r="J114" s="0" t="n">
        <v>0.204337</v>
      </c>
      <c r="K114" s="0" t="n">
        <v>0.206368</v>
      </c>
      <c r="L114" s="0" t="n">
        <v>0.207866</v>
      </c>
      <c r="M114" s="0" t="n">
        <v>0.209552</v>
      </c>
      <c r="N114" s="0" t="n">
        <v>0.211507</v>
      </c>
      <c r="O114" s="0" t="n">
        <v>0.213217</v>
      </c>
      <c r="P114" s="0" t="n">
        <v>0.215168</v>
      </c>
      <c r="Q114" s="0" t="n">
        <v>0.217421</v>
      </c>
      <c r="R114" s="0" t="n">
        <v>0.220446</v>
      </c>
      <c r="S114" s="0" t="n">
        <v>0.223004</v>
      </c>
      <c r="T114" s="0" t="n">
        <v>0.225118</v>
      </c>
      <c r="U114" s="0" t="n">
        <v>0.228274</v>
      </c>
      <c r="V114" s="0" t="n">
        <v>0.231853</v>
      </c>
      <c r="W114" s="0" t="n">
        <v>0.235239</v>
      </c>
      <c r="X114" s="66" t="n">
        <v>0.23814</v>
      </c>
      <c r="Y114" s="66" t="n">
        <v>0.241009</v>
      </c>
      <c r="Z114" s="9"/>
      <c r="AA114" s="9"/>
      <c r="AB114" s="9"/>
      <c r="AC114" s="9"/>
      <c r="AE114" s="36"/>
      <c r="AF114" s="36"/>
    </row>
    <row r="115" customFormat="false" ht="14.25" hidden="false" customHeight="false" outlineLevel="0" collapsed="false">
      <c r="B115" s="0" t="s">
        <v>153</v>
      </c>
      <c r="J115" s="0" t="n">
        <v>0.173436</v>
      </c>
      <c r="K115" s="0" t="n">
        <v>0.175286</v>
      </c>
      <c r="L115" s="0" t="n">
        <v>0.177276</v>
      </c>
      <c r="M115" s="0" t="n">
        <v>0.179901</v>
      </c>
      <c r="N115" s="0" t="n">
        <v>0.182528</v>
      </c>
      <c r="O115" s="0" t="n">
        <v>0.185419</v>
      </c>
      <c r="P115" s="0" t="n">
        <v>0.188114</v>
      </c>
      <c r="Q115" s="0" t="n">
        <v>0.190847</v>
      </c>
      <c r="R115" s="0" t="n">
        <v>0.193798</v>
      </c>
      <c r="S115" s="0" t="n">
        <v>0.196291</v>
      </c>
      <c r="T115" s="0" t="n">
        <v>0.198525</v>
      </c>
      <c r="U115" s="0" t="n">
        <v>0.200526</v>
      </c>
      <c r="V115" s="66" t="n">
        <v>0.20181</v>
      </c>
      <c r="W115" s="0" t="n">
        <v>0.203567</v>
      </c>
      <c r="X115" s="0" t="n">
        <v>0.205489</v>
      </c>
      <c r="Y115" s="66" t="n">
        <v>0.207327</v>
      </c>
      <c r="Z115" s="9"/>
      <c r="AA115" s="9"/>
      <c r="AB115" s="9"/>
      <c r="AC115" s="9"/>
      <c r="AE115" s="36"/>
      <c r="AF115" s="36"/>
    </row>
    <row r="116" customFormat="false" ht="14.25" hidden="false" customHeight="false" outlineLevel="0" collapsed="false">
      <c r="B116" s="0" t="s">
        <v>163</v>
      </c>
      <c r="J116" s="0" t="n">
        <v>0.124205</v>
      </c>
      <c r="K116" s="0" t="n">
        <v>0.125221</v>
      </c>
      <c r="L116" s="0" t="n">
        <v>0.126546</v>
      </c>
      <c r="M116" s="0" t="n">
        <v>0.128028</v>
      </c>
      <c r="N116" s="0" t="n">
        <v>0.129623</v>
      </c>
      <c r="O116" s="0" t="n">
        <v>0.130816</v>
      </c>
      <c r="P116" s="0" t="n">
        <v>0.132062</v>
      </c>
      <c r="Q116" s="0" t="n">
        <v>0.133482</v>
      </c>
      <c r="R116" s="0" t="n">
        <v>0.134658</v>
      </c>
      <c r="S116" s="0" t="n">
        <v>0.13578</v>
      </c>
      <c r="T116" s="0" t="n">
        <v>0.137368</v>
      </c>
      <c r="U116" s="0" t="n">
        <v>0.13885</v>
      </c>
      <c r="V116" s="66" t="n">
        <v>0.140188</v>
      </c>
      <c r="W116" s="0" t="n">
        <v>0.141305</v>
      </c>
      <c r="X116" s="0" t="n">
        <v>0.1424</v>
      </c>
      <c r="Y116" s="66" t="n">
        <v>0.14342</v>
      </c>
      <c r="Z116" s="9"/>
      <c r="AA116" s="9"/>
      <c r="AB116" s="9"/>
      <c r="AC116" s="9"/>
      <c r="AE116" s="36"/>
      <c r="AF116" s="36"/>
    </row>
    <row r="117" customFormat="false" ht="14.25" hidden="false" customHeight="false" outlineLevel="0" collapsed="false">
      <c r="J117" s="63"/>
      <c r="K117" s="63"/>
      <c r="L117" s="63"/>
      <c r="M117" s="63"/>
      <c r="N117" s="63"/>
      <c r="O117" s="63"/>
      <c r="P117" s="63"/>
      <c r="Q117" s="63"/>
      <c r="R117" s="14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F117" s="36"/>
      <c r="AG117" s="36"/>
    </row>
    <row r="118" customFormat="false" ht="14.25" hidden="false" customHeight="false" outlineLevel="0" collapsed="false">
      <c r="B118" s="1" t="s">
        <v>165</v>
      </c>
      <c r="J118" s="27" t="n">
        <v>2005</v>
      </c>
      <c r="K118" s="27" t="n">
        <v>2006</v>
      </c>
      <c r="L118" s="27" t="n">
        <v>2007</v>
      </c>
      <c r="M118" s="27" t="n">
        <v>2008</v>
      </c>
      <c r="N118" s="3" t="n">
        <v>2009</v>
      </c>
      <c r="O118" s="3" t="n">
        <v>2010</v>
      </c>
      <c r="P118" s="3" t="n">
        <v>2011</v>
      </c>
      <c r="Q118" s="3" t="n">
        <v>2012</v>
      </c>
      <c r="R118" s="3" t="n">
        <v>2013</v>
      </c>
      <c r="S118" s="3" t="n">
        <v>2014</v>
      </c>
      <c r="T118" s="3" t="n">
        <v>2015</v>
      </c>
      <c r="U118" s="3" t="n">
        <v>2016</v>
      </c>
      <c r="V118" s="3" t="n">
        <v>2017</v>
      </c>
      <c r="W118" s="3" t="n">
        <v>2018</v>
      </c>
      <c r="X118" s="3" t="n">
        <v>2019</v>
      </c>
      <c r="Y118" s="3" t="n">
        <v>2020</v>
      </c>
      <c r="Z118" s="9"/>
      <c r="AA118" s="9"/>
      <c r="AB118" s="9"/>
      <c r="AC118" s="9"/>
      <c r="AD118" s="9"/>
      <c r="AF118" s="36"/>
      <c r="AG118" s="36"/>
    </row>
    <row r="119" customFormat="false" ht="14.25" hidden="false" customHeight="false" outlineLevel="0" collapsed="false">
      <c r="B119" s="0" t="s">
        <v>149</v>
      </c>
      <c r="J119" s="0" t="n">
        <v>3618</v>
      </c>
      <c r="K119" s="0" t="n">
        <v>3675</v>
      </c>
      <c r="L119" s="9" t="n">
        <v>3508.8</v>
      </c>
      <c r="M119" s="0" t="n">
        <v>3244</v>
      </c>
      <c r="N119" s="0" t="n">
        <v>3737</v>
      </c>
      <c r="O119" s="0" t="n">
        <v>4376</v>
      </c>
      <c r="P119" s="0" t="n">
        <v>3493</v>
      </c>
      <c r="Q119" s="0" t="n">
        <v>3797</v>
      </c>
      <c r="R119" s="14" t="n">
        <v>3592</v>
      </c>
      <c r="S119" s="9" t="n">
        <v>3464</v>
      </c>
      <c r="T119" s="9" t="n">
        <v>3118</v>
      </c>
      <c r="U119" s="9" t="n">
        <v>3589</v>
      </c>
      <c r="V119" s="9" t="n">
        <v>3549</v>
      </c>
      <c r="W119" s="9" t="n">
        <v>3552</v>
      </c>
      <c r="X119" s="9" t="n">
        <v>3419</v>
      </c>
      <c r="Y119" s="9" t="n">
        <v>2906</v>
      </c>
      <c r="Z119" s="9"/>
      <c r="AA119" s="9"/>
      <c r="AB119" s="9"/>
      <c r="AC119" s="9"/>
      <c r="AD119" s="9"/>
      <c r="AF119" s="9"/>
      <c r="AG119" s="9"/>
    </row>
    <row r="120" customFormat="false" ht="14.25" hidden="false" customHeight="false" outlineLevel="0" collapsed="false">
      <c r="B120" s="0" t="s">
        <v>150</v>
      </c>
      <c r="J120" s="0" t="n">
        <v>3873</v>
      </c>
      <c r="K120" s="0" t="n">
        <v>3886</v>
      </c>
      <c r="L120" s="9" t="n">
        <v>3723.1</v>
      </c>
      <c r="M120" s="0" t="n">
        <v>3440</v>
      </c>
      <c r="N120" s="0" t="n">
        <v>3952</v>
      </c>
      <c r="O120" s="0" t="n">
        <v>4632</v>
      </c>
      <c r="P120" s="0" t="n">
        <v>3655</v>
      </c>
      <c r="Q120" s="0" t="n">
        <v>4059</v>
      </c>
      <c r="R120" s="0" t="n">
        <v>3798</v>
      </c>
      <c r="S120" s="0" t="n">
        <v>3678</v>
      </c>
      <c r="T120" s="0" t="n">
        <v>3263</v>
      </c>
      <c r="U120" s="0" t="n">
        <v>3817</v>
      </c>
      <c r="V120" s="0" t="n">
        <v>3802</v>
      </c>
      <c r="W120" s="0" t="n">
        <v>3789</v>
      </c>
      <c r="X120" s="0" t="n">
        <v>3629</v>
      </c>
      <c r="Y120" s="0" t="n">
        <v>3148</v>
      </c>
    </row>
    <row r="121" customFormat="false" ht="14.25" hidden="false" customHeight="false" outlineLevel="0" collapsed="false">
      <c r="B121" s="0" t="s">
        <v>147</v>
      </c>
      <c r="J121" s="0" t="n">
        <v>3618</v>
      </c>
      <c r="K121" s="0" t="n">
        <v>3675</v>
      </c>
      <c r="L121" s="9" t="n">
        <v>3508.8</v>
      </c>
      <c r="M121" s="0" t="n">
        <v>3244</v>
      </c>
      <c r="N121" s="0" t="n">
        <v>3737</v>
      </c>
      <c r="O121" s="0" t="n">
        <v>4376</v>
      </c>
      <c r="P121" s="0" t="n">
        <v>3493</v>
      </c>
      <c r="Q121" s="0" t="n">
        <v>3797</v>
      </c>
      <c r="R121" s="0" t="n">
        <v>3592</v>
      </c>
      <c r="S121" s="0" t="n">
        <v>3464</v>
      </c>
      <c r="T121" s="0" t="n">
        <v>3118</v>
      </c>
      <c r="U121" s="0" t="n">
        <v>3589</v>
      </c>
      <c r="V121" s="0" t="n">
        <v>3549</v>
      </c>
      <c r="W121" s="0" t="n">
        <v>3552</v>
      </c>
      <c r="X121" s="0" t="n">
        <v>3419</v>
      </c>
      <c r="Y121" s="0" t="n">
        <v>2906</v>
      </c>
    </row>
    <row r="122" customFormat="false" ht="14.25" hidden="false" customHeight="false" outlineLevel="0" collapsed="false">
      <c r="B122" s="0" t="s">
        <v>151</v>
      </c>
      <c r="J122" s="0" t="n">
        <v>3847</v>
      </c>
      <c r="K122" s="0" t="n">
        <v>3709</v>
      </c>
      <c r="L122" s="9" t="n">
        <v>3714.1</v>
      </c>
      <c r="M122" s="0" t="n">
        <v>3528</v>
      </c>
      <c r="N122" s="0" t="n">
        <v>4028</v>
      </c>
      <c r="O122" s="0" t="n">
        <v>4656</v>
      </c>
      <c r="P122" s="0" t="n">
        <v>3629</v>
      </c>
      <c r="Q122" s="0" t="n">
        <v>4019</v>
      </c>
      <c r="R122" s="0" t="n">
        <v>3769</v>
      </c>
      <c r="S122" s="0" t="n">
        <v>3592</v>
      </c>
      <c r="T122" s="0" t="n">
        <v>3284</v>
      </c>
      <c r="U122" s="0" t="n">
        <v>3772</v>
      </c>
      <c r="V122" s="0" t="n">
        <v>3725</v>
      </c>
      <c r="W122" s="0" t="n">
        <v>3737</v>
      </c>
      <c r="X122" s="0" t="n">
        <v>3614</v>
      </c>
      <c r="Y122" s="0" t="n">
        <v>3180</v>
      </c>
    </row>
    <row r="123" customFormat="false" ht="14.25" hidden="false" customHeight="false" outlineLevel="0" collapsed="false">
      <c r="B123" s="0" t="s">
        <v>152</v>
      </c>
      <c r="J123" s="0" t="n">
        <v>4142</v>
      </c>
      <c r="K123" s="0" t="n">
        <v>4119</v>
      </c>
      <c r="L123" s="9" t="n">
        <v>4062.3</v>
      </c>
      <c r="M123" s="0" t="n">
        <v>3889</v>
      </c>
      <c r="N123" s="0" t="n">
        <v>4371</v>
      </c>
      <c r="O123" s="0" t="n">
        <v>4997</v>
      </c>
      <c r="P123" s="0" t="n">
        <v>3945</v>
      </c>
      <c r="Q123" s="0" t="n">
        <v>4506</v>
      </c>
      <c r="R123" s="0" t="n">
        <v>4016</v>
      </c>
      <c r="S123" s="0" t="n">
        <v>4046</v>
      </c>
      <c r="T123" s="0" t="n">
        <v>3619</v>
      </c>
      <c r="U123" s="0" t="n">
        <v>4155</v>
      </c>
      <c r="V123" s="0" t="n">
        <v>4132</v>
      </c>
      <c r="W123" s="0" t="n">
        <v>4116</v>
      </c>
      <c r="X123" s="0" t="n">
        <v>4008</v>
      </c>
      <c r="Y123" s="0" t="n">
        <v>3524</v>
      </c>
    </row>
    <row r="124" customFormat="false" ht="14.25" hidden="false" customHeight="false" outlineLevel="0" collapsed="false">
      <c r="B124" s="0" t="s">
        <v>153</v>
      </c>
      <c r="J124" s="0" t="n">
        <v>4646</v>
      </c>
      <c r="K124" s="0" t="n">
        <v>4748</v>
      </c>
      <c r="L124" s="9" t="n">
        <v>4653.7</v>
      </c>
      <c r="M124" s="0" t="n">
        <v>4591</v>
      </c>
      <c r="N124" s="0" t="n">
        <v>4941</v>
      </c>
      <c r="O124" s="0" t="n">
        <v>5605</v>
      </c>
      <c r="P124" s="0" t="n">
        <v>4537</v>
      </c>
      <c r="Q124" s="0" t="n">
        <v>5209</v>
      </c>
      <c r="R124" s="0" t="n">
        <v>4557</v>
      </c>
      <c r="S124" s="0" t="n">
        <v>4513</v>
      </c>
      <c r="T124" s="0" t="n">
        <v>4119</v>
      </c>
      <c r="U124" s="0" t="n">
        <v>4682</v>
      </c>
      <c r="V124" s="0" t="n">
        <v>4821</v>
      </c>
      <c r="W124" s="0" t="n">
        <v>4655</v>
      </c>
      <c r="X124" s="0" t="n">
        <v>4862</v>
      </c>
      <c r="Y124" s="0" t="n">
        <v>4223</v>
      </c>
    </row>
    <row r="125" customFormat="false" ht="14.25" hidden="false" customHeight="false" outlineLevel="0" collapsed="false">
      <c r="B125" s="0" t="s">
        <v>163</v>
      </c>
      <c r="J125" s="0" t="n">
        <v>4463</v>
      </c>
      <c r="K125" s="0" t="n">
        <v>4521</v>
      </c>
      <c r="L125" s="0" t="n">
        <v>4403.9</v>
      </c>
      <c r="M125" s="0" t="n">
        <v>4289</v>
      </c>
      <c r="N125" s="0" t="n">
        <v>4679</v>
      </c>
      <c r="O125" s="0" t="n">
        <v>5403</v>
      </c>
      <c r="P125" s="0" t="n">
        <v>4356</v>
      </c>
      <c r="Q125" s="0" t="n">
        <v>4936</v>
      </c>
      <c r="R125" s="0" t="n">
        <v>4312</v>
      </c>
      <c r="S125" s="0" t="n">
        <v>4349</v>
      </c>
      <c r="T125" s="0" t="n">
        <v>3975</v>
      </c>
      <c r="U125" s="0" t="n">
        <v>4540</v>
      </c>
      <c r="V125" s="0" t="n">
        <v>4458</v>
      </c>
      <c r="W125" s="0" t="n">
        <v>4405</v>
      </c>
      <c r="X125" s="0" t="n">
        <v>4376</v>
      </c>
      <c r="Y125" s="0" t="n">
        <v>3915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7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1" topLeftCell="AV2" activePane="bottomRight" state="frozen"/>
      <selection pane="topLeft" activeCell="A1" activeCellId="0" sqref="A1"/>
      <selection pane="topRight" activeCell="AV1" activeCellId="0" sqref="AV1"/>
      <selection pane="bottomLeft" activeCell="A2" activeCellId="0" sqref="A2"/>
      <selection pane="bottomRight" activeCell="AW13" activeCellId="0" sqref="AW13"/>
    </sheetView>
  </sheetViews>
  <sheetFormatPr defaultColWidth="8.88671875" defaultRowHeight="14.25" zeroHeight="false" outlineLevelRow="0" outlineLevelCol="0"/>
  <cols>
    <col collapsed="false" customWidth="true" hidden="false" outlineLevel="0" max="3" min="3" style="0" width="19"/>
    <col collapsed="false" customWidth="true" hidden="false" outlineLevel="0" max="4" min="4" style="0" width="6.44"/>
    <col collapsed="false" customWidth="true" hidden="false" outlineLevel="0" max="48" min="5" style="0" width="9.11"/>
    <col collapsed="false" customWidth="true" hidden="false" outlineLevel="0" max="49" min="49" style="0" width="13.33"/>
    <col collapsed="false" customWidth="true" hidden="false" outlineLevel="0" max="54" min="54" style="0" width="10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1966</v>
      </c>
      <c r="F1" s="0" t="n">
        <v>1967</v>
      </c>
      <c r="G1" s="0" t="n">
        <v>1968</v>
      </c>
      <c r="H1" s="0" t="n">
        <v>1969</v>
      </c>
      <c r="I1" s="27" t="n">
        <v>1970</v>
      </c>
      <c r="J1" s="27" t="n">
        <v>1971</v>
      </c>
      <c r="K1" s="27" t="n">
        <v>1972</v>
      </c>
      <c r="L1" s="27" t="n">
        <v>1973</v>
      </c>
      <c r="M1" s="27" t="n">
        <v>1974</v>
      </c>
      <c r="N1" s="27" t="n">
        <v>1975</v>
      </c>
      <c r="O1" s="27" t="n">
        <v>1976</v>
      </c>
      <c r="P1" s="27" t="n">
        <v>1977</v>
      </c>
      <c r="Q1" s="27" t="n">
        <v>1978</v>
      </c>
      <c r="R1" s="27" t="n">
        <v>1979</v>
      </c>
      <c r="S1" s="27" t="n">
        <v>1980</v>
      </c>
      <c r="T1" s="27" t="n">
        <v>1981</v>
      </c>
      <c r="U1" s="27" t="n">
        <v>1982</v>
      </c>
      <c r="V1" s="27" t="n">
        <v>1983</v>
      </c>
      <c r="W1" s="27" t="n">
        <v>1984</v>
      </c>
      <c r="X1" s="27" t="n">
        <v>1985</v>
      </c>
      <c r="Y1" s="27" t="n">
        <v>1986</v>
      </c>
      <c r="Z1" s="27" t="n">
        <v>1987</v>
      </c>
      <c r="AA1" s="27" t="n">
        <v>1988</v>
      </c>
      <c r="AB1" s="27" t="n">
        <v>1989</v>
      </c>
      <c r="AC1" s="27" t="n">
        <v>1990</v>
      </c>
      <c r="AD1" s="27" t="n">
        <v>1991</v>
      </c>
      <c r="AE1" s="27" t="n">
        <v>1992</v>
      </c>
      <c r="AF1" s="27" t="n">
        <v>1993</v>
      </c>
      <c r="AG1" s="27" t="n">
        <v>1994</v>
      </c>
      <c r="AH1" s="27" t="n">
        <v>1995</v>
      </c>
      <c r="AI1" s="27" t="n">
        <v>1996</v>
      </c>
      <c r="AJ1" s="27" t="n">
        <v>1997</v>
      </c>
      <c r="AK1" s="27" t="n">
        <v>1998</v>
      </c>
      <c r="AL1" s="27" t="n">
        <v>1999</v>
      </c>
      <c r="AM1" s="27" t="n">
        <v>2000</v>
      </c>
      <c r="AN1" s="27" t="n">
        <v>2001</v>
      </c>
      <c r="AO1" s="27" t="n">
        <v>2002</v>
      </c>
      <c r="AP1" s="27" t="n">
        <v>2003</v>
      </c>
      <c r="AQ1" s="27" t="n">
        <v>2004</v>
      </c>
      <c r="AR1" s="27" t="n">
        <v>2005</v>
      </c>
      <c r="AS1" s="27" t="n">
        <v>2006</v>
      </c>
      <c r="AT1" s="27" t="n">
        <v>2007</v>
      </c>
      <c r="AU1" s="27" t="n">
        <v>2008</v>
      </c>
      <c r="AV1" s="3" t="n">
        <v>2009</v>
      </c>
      <c r="AW1" s="3" t="n">
        <v>2010</v>
      </c>
      <c r="AX1" s="3" t="n">
        <v>2011</v>
      </c>
      <c r="AY1" s="3" t="n">
        <v>2012</v>
      </c>
      <c r="AZ1" s="3" t="n">
        <v>2013</v>
      </c>
      <c r="BA1" s="3" t="n">
        <v>2014</v>
      </c>
      <c r="BB1" s="3" t="n">
        <v>2015</v>
      </c>
      <c r="BC1" s="3" t="n">
        <v>2016</v>
      </c>
      <c r="BD1" s="3" t="n">
        <v>2017</v>
      </c>
      <c r="BE1" s="3" t="n">
        <v>2018</v>
      </c>
      <c r="BF1" s="3" t="n">
        <v>2019</v>
      </c>
      <c r="BG1" s="3" t="n">
        <v>2020</v>
      </c>
      <c r="BH1" s="3" t="n">
        <v>2021</v>
      </c>
      <c r="BI1" s="3" t="n">
        <v>2022</v>
      </c>
      <c r="BJ1" s="3" t="n">
        <v>2025</v>
      </c>
      <c r="BK1" s="3" t="n">
        <v>2030</v>
      </c>
    </row>
    <row r="2" customFormat="false" ht="14.25" hidden="false" customHeight="false" outlineLevel="0" collapsed="false">
      <c r="A2" s="0" t="s">
        <v>11</v>
      </c>
      <c r="B2" s="0" t="s">
        <v>97</v>
      </c>
      <c r="C2" s="7" t="s">
        <v>41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3"/>
      <c r="AW2" s="28" t="n">
        <f aca="false">HLOOKUP(AW$1,  HDD!$B$4:$AP$33,   MATCH($A$2, HDD!$A$4:$A$33,0), FALSE())</f>
        <v>5986.18</v>
      </c>
      <c r="AX2" s="28" t="n">
        <f aca="false">HLOOKUP(AX$1,  HDD!$B$4:$AP$33,   MATCH($A$2, HDD!$A$4:$A$33,0), FALSE())</f>
        <v>4895.71</v>
      </c>
      <c r="AY2" s="28" t="n">
        <f aca="false">HLOOKUP(AY$1,  HDD!$B$4:$AP$33,   MATCH($A$2, HDD!$A$4:$A$33,0), FALSE())</f>
        <v>5471.41</v>
      </c>
      <c r="AZ2" s="28" t="n">
        <f aca="false">HLOOKUP(AZ$1,  HDD!$B$4:$AP$33,   MATCH($A$2, HDD!$A$4:$A$33,0), FALSE())</f>
        <v>5155.24</v>
      </c>
      <c r="BA2" s="28" t="n">
        <f aca="false">HLOOKUP(BA$1,  HDD!$B$4:$AP$33,   MATCH($A$2, HDD!$A$4:$A$33,0), FALSE())</f>
        <v>4850.03</v>
      </c>
      <c r="BB2" s="28" t="n">
        <f aca="false">HLOOKUP(BB$1,  HDD!$B$4:$AP$33,   MATCH($A$2, HDD!$A$4:$A$33,0), FALSE())</f>
        <v>4875.48</v>
      </c>
      <c r="BC2" s="28" t="n">
        <f aca="false">HLOOKUP(BC$1,  HDD!$B$4:$AP$33,   MATCH($A$2, HDD!$A$4:$A$33,0), FALSE())</f>
        <v>5092.48</v>
      </c>
      <c r="BD2" s="28" t="n">
        <f aca="false">HLOOKUP(BD$1,  HDD!$B$4:$AP$33,   MATCH($A$2, HDD!$A$4:$A$33,0), FALSE())</f>
        <v>5181.13</v>
      </c>
      <c r="BE2" s="28" t="n">
        <f aca="false">HLOOKUP(BE$1,  HDD!$B$4:$AP$33,   MATCH($A$2, HDD!$A$4:$A$33,0), FALSE())</f>
        <v>5122.22</v>
      </c>
      <c r="BF2" s="28" t="n">
        <f aca="false">HLOOKUP(BF$1,  HDD!$B$4:$AP$33,   MATCH($A$2, HDD!$A$4:$A$33,0), FALSE())</f>
        <v>5119.61</v>
      </c>
      <c r="BG2" s="28" t="n">
        <f aca="false">HLOOKUP(BG$1,  HDD!$B$4:$AP$33,   MATCH($A$2, HDD!$A$4:$A$33,0), FALSE())</f>
        <v>4592.94</v>
      </c>
      <c r="BH2" s="12"/>
      <c r="BI2" s="12"/>
      <c r="BJ2" s="28" t="n">
        <f aca="false">HLOOKUP(BJ$1,  HDD!$B$4:$AP$33,   MATCH($A$2, HDD!$A$4:$A$33,0), FALSE())</f>
        <v>4980.70800840336</v>
      </c>
      <c r="BK2" s="28" t="n">
        <f aca="false">HLOOKUP(BK$1,  HDD!$B$4:$AP$33,   MATCH($A$2, HDD!$A$4:$A$33,0), FALSE())</f>
        <v>4921.8876022409</v>
      </c>
    </row>
    <row r="3" customFormat="false" ht="14.25" hidden="false" customHeight="false" outlineLevel="0" collapsed="false">
      <c r="A3" s="0" t="s">
        <v>11</v>
      </c>
      <c r="B3" s="0" t="s">
        <v>97</v>
      </c>
      <c r="C3" s="7" t="s">
        <v>42</v>
      </c>
      <c r="D3" s="7" t="s">
        <v>43</v>
      </c>
      <c r="E3" s="7"/>
      <c r="F3" s="7"/>
      <c r="G3" s="7"/>
      <c r="H3" s="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9"/>
      <c r="AV3" s="30"/>
      <c r="AW3" s="31" t="n">
        <f aca="false">HLOOKUP(AW$1, Pop!$B$8:$M$62, MATCH($A$3, Pop!$A$8:$A$62,0), FALSE())/1000000</f>
        <v>9.340682</v>
      </c>
      <c r="AX3" s="31" t="n">
        <f aca="false">HLOOKUP(AX$1, Pop!$B$8:$P$62, MATCH($A$3, Pop!$A$8:$A$62,0), FALSE())/1000000</f>
        <v>9.41557</v>
      </c>
      <c r="AY3" s="31" t="n">
        <f aca="false">HLOOKUP(AY$1, Pop!$B$8:$P$62, MATCH($A$3, Pop!$A$8:$A$62,0), FALSE())/1000000</f>
        <v>9.482855</v>
      </c>
      <c r="AZ3" s="31" t="n">
        <f aca="false">HLOOKUP(AZ$1, Pop!$B$8:$P$62, MATCH($A$3, Pop!$A$8:$A$62,0), FALSE())/1000000</f>
        <v>9.555893</v>
      </c>
      <c r="BA3" s="31" t="n">
        <f aca="false">HLOOKUP(BA$1, Pop!$B$8:$P$62, MATCH($A$3, Pop!$A$8:$A$62,0), FALSE())/1000000</f>
        <v>9.644864</v>
      </c>
      <c r="BB3" s="31" t="n">
        <f aca="false">HLOOKUP(BB$1, Pop!$B$8:$P$62, MATCH($A$3, Pop!$A$8:$A$62,0), FALSE())/1000000</f>
        <v>9.747355</v>
      </c>
      <c r="BC3" s="31" t="n">
        <f aca="false">HLOOKUP(BC$1, Pop!$B$8:$P$62, MATCH($A$3, Pop!$A$8:$A$62,0), FALSE())/1000000</f>
        <v>9.851017</v>
      </c>
      <c r="BD3" s="31" t="n">
        <f aca="false">HLOOKUP(BD$1, Pop!$B$8:$P$62, MATCH($A$3, Pop!$A$8:$A$62,0), FALSE())/1000000</f>
        <v>9.995153</v>
      </c>
      <c r="BE3" s="31" t="n">
        <f aca="false">HLOOKUP(BE$1, Pop!$B$8:$P$62, MATCH($A$3, Pop!$A$8:$A$62,0), FALSE())/1000000</f>
        <v>10.120242</v>
      </c>
      <c r="BF3" s="31" t="n">
        <f aca="false">HLOOKUP(BF$1, Pop!$B$8:$P$62, MATCH($A$3, Pop!$A$8:$A$62,0), FALSE())/1000000</f>
        <v>10.230185</v>
      </c>
      <c r="BG3" s="31" t="n">
        <f aca="false">HLOOKUP(BG$1, Pop!$B$8:$P$62, MATCH($A$3, Pop!$A$8:$A$62,0), FALSE())/1000000</f>
        <v>10.327589</v>
      </c>
      <c r="BH3" s="31" t="n">
        <f aca="false">HLOOKUP(BH$1, Pop!$B$8:$M$62, MATCH($A$3, Pop!$A$8:$A$62,0), FALSE())/1000000</f>
        <v>10.379295</v>
      </c>
      <c r="BI3" s="32"/>
      <c r="BJ3" s="31" t="n">
        <f aca="false">HLOOKUP(BJ$1, Pop!$B$8:$P$62, MATCH($A$3, Pop!$A$8:$A$62,0), FALSE())/1000000</f>
        <v>10.6253490002</v>
      </c>
      <c r="BK3" s="31" t="n">
        <f aca="false">HLOOKUP(BK$1, Pop!$B$8:$P$62, MATCH($A$3, Pop!$A$8:$A$62,0), FALSE())/1000000</f>
        <v>10.8690780035</v>
      </c>
    </row>
    <row r="4" customFormat="false" ht="14.25" hidden="false" customHeight="false" outlineLevel="0" collapsed="false">
      <c r="A4" s="0" t="s">
        <v>11</v>
      </c>
      <c r="B4" s="0" t="s">
        <v>97</v>
      </c>
      <c r="C4" s="7" t="s">
        <v>44</v>
      </c>
      <c r="D4" s="7" t="s">
        <v>7</v>
      </c>
      <c r="E4" s="33"/>
      <c r="F4" s="33"/>
      <c r="G4" s="7"/>
      <c r="H4" s="7"/>
      <c r="I4" s="34" t="n">
        <f aca="false">I30*1000</f>
        <v>13399</v>
      </c>
      <c r="J4" s="34" t="n">
        <f aca="false">J30*1000</f>
        <v>14174</v>
      </c>
      <c r="K4" s="34" t="n">
        <f aca="false">K30*1000</f>
        <v>15503</v>
      </c>
      <c r="L4" s="34" t="n">
        <f aca="false">L30*1000</f>
        <v>17607</v>
      </c>
      <c r="M4" s="34" t="n">
        <f aca="false">M30*1000</f>
        <v>17386</v>
      </c>
      <c r="N4" s="34" t="n">
        <f aca="false">N30*1000</f>
        <v>19822</v>
      </c>
      <c r="O4" s="34" t="n">
        <f aca="false">O30*1000</f>
        <v>24030</v>
      </c>
      <c r="P4" s="34" t="n">
        <f aca="false">P30*1000</f>
        <v>25691</v>
      </c>
      <c r="Q4" s="34" t="n">
        <f aca="false">Q30*1000</f>
        <v>27795</v>
      </c>
      <c r="R4" s="34" t="n">
        <f aca="false">R30*1000</f>
        <v>29234</v>
      </c>
      <c r="S4" s="34" t="n">
        <f aca="false">S30*1000</f>
        <v>30785</v>
      </c>
      <c r="T4" s="34" t="n">
        <f aca="false">T30*1000</f>
        <v>31449</v>
      </c>
      <c r="U4" s="34" t="n">
        <f aca="false">U30*1000</f>
        <v>31338</v>
      </c>
      <c r="V4" s="34" t="n">
        <f aca="false">V30*1000</f>
        <v>31608</v>
      </c>
      <c r="W4" s="34" t="n">
        <f aca="false">W30*1000</f>
        <v>32966</v>
      </c>
      <c r="X4" s="34" t="n">
        <f aca="false">X30*1000</f>
        <v>40970</v>
      </c>
      <c r="Y4" s="34" t="n">
        <f aca="false">Y30*1000</f>
        <v>39884</v>
      </c>
      <c r="Z4" s="34" t="n">
        <f aca="false">Z30*1000</f>
        <v>43335</v>
      </c>
      <c r="AA4" s="34" t="n">
        <f aca="false">AA30*1000</f>
        <v>40049</v>
      </c>
      <c r="AB4" s="34" t="n">
        <f aca="false">AB30*1000</f>
        <v>37243</v>
      </c>
      <c r="AC4" s="34" t="n">
        <f aca="false">AC30*1000</f>
        <v>38039</v>
      </c>
      <c r="AD4" s="34" t="n">
        <f aca="false">AD30*1000</f>
        <v>41719</v>
      </c>
      <c r="AE4" s="34" t="n">
        <f aca="false">AE30*1000</f>
        <v>41142</v>
      </c>
      <c r="AF4" s="34" t="n">
        <f aca="false">AF30*1000</f>
        <v>43670</v>
      </c>
      <c r="AG4" s="34" t="n">
        <f aca="false">AG30*1000</f>
        <v>43740</v>
      </c>
      <c r="AH4" s="34" t="n">
        <f aca="false">AH30*1000</f>
        <v>44972</v>
      </c>
      <c r="AI4" s="34" t="n">
        <f aca="false">AI30*1000</f>
        <v>49208</v>
      </c>
      <c r="AJ4" s="34" t="n">
        <f aca="false">AJ30*1000</f>
        <v>45119</v>
      </c>
      <c r="AK4" s="34" t="n">
        <f aca="false">AK30*1000</f>
        <v>47457</v>
      </c>
      <c r="AL4" s="34" t="n">
        <f aca="false">AL30*1000</f>
        <v>47757</v>
      </c>
      <c r="AM4" s="34" t="n">
        <f aca="false">AM30*1000</f>
        <v>45480</v>
      </c>
      <c r="AN4" s="34" t="n">
        <f aca="false">AN30*1000</f>
        <v>50601</v>
      </c>
      <c r="AO4" s="34" t="n">
        <f aca="false">AO30*1000</f>
        <v>50836</v>
      </c>
      <c r="AP4" s="34" t="n">
        <f aca="false">AP30*1000</f>
        <v>51470</v>
      </c>
      <c r="AQ4" s="34" t="n">
        <f aca="false">AQ30*1000</f>
        <v>52478</v>
      </c>
      <c r="AR4" s="34" t="n">
        <f aca="false">AR30*1000</f>
        <v>51344</v>
      </c>
      <c r="AS4" s="34" t="n">
        <f aca="false">AS30*1000</f>
        <v>51171</v>
      </c>
      <c r="AT4" s="34" t="n">
        <f aca="false">AT30*1000</f>
        <v>51908</v>
      </c>
      <c r="AU4" s="34" t="n">
        <f aca="false">AU30*1000</f>
        <v>52246</v>
      </c>
      <c r="AV4" s="34" t="n">
        <f aca="false">AV30*1000</f>
        <v>54142</v>
      </c>
      <c r="AW4" s="34" t="n">
        <f aca="false">AW30*1000</f>
        <v>60699</v>
      </c>
      <c r="AX4" s="34" t="n">
        <f aca="false">AX30*1000</f>
        <v>53307</v>
      </c>
      <c r="AY4" s="34" t="n">
        <f aca="false">AY30*1000</f>
        <v>57463</v>
      </c>
      <c r="AZ4" s="34" t="n">
        <f aca="false">AZ30*1000</f>
        <v>57244</v>
      </c>
      <c r="BA4" s="34" t="n">
        <f aca="false">BA30*1000</f>
        <v>55148</v>
      </c>
      <c r="BB4" s="34" t="n">
        <f aca="false">BB30*1000</f>
        <v>55451</v>
      </c>
      <c r="BC4" s="34" t="n">
        <f aca="false">BC30*1000</f>
        <v>56968</v>
      </c>
      <c r="BD4" s="34" t="n">
        <f aca="false">BD30*1000</f>
        <v>57040</v>
      </c>
      <c r="BE4" s="34" t="n">
        <f aca="false">BE30*1000</f>
        <v>56789</v>
      </c>
      <c r="BF4" s="34" t="n">
        <f aca="false">BF30*1000</f>
        <v>56441</v>
      </c>
      <c r="BG4" s="34" t="n">
        <f aca="false">BG30*1000</f>
        <v>54386</v>
      </c>
      <c r="BH4" s="35"/>
      <c r="BI4" s="35"/>
      <c r="BJ4" s="35"/>
      <c r="BK4" s="35"/>
      <c r="BM4" s="0" t="s">
        <v>46</v>
      </c>
      <c r="BN4" s="0" t="s">
        <v>47</v>
      </c>
      <c r="BO4" s="0" t="s">
        <v>48</v>
      </c>
    </row>
    <row r="5" customFormat="false" ht="14.25" hidden="false" customHeight="false" outlineLevel="0" collapsed="false">
      <c r="A5" s="0" t="s">
        <v>11</v>
      </c>
      <c r="B5" s="0" t="s">
        <v>97</v>
      </c>
      <c r="C5" s="7" t="s">
        <v>9</v>
      </c>
      <c r="D5" s="7"/>
      <c r="E5" s="33"/>
      <c r="F5" s="33"/>
      <c r="G5" s="7"/>
      <c r="H5" s="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3"/>
      <c r="AW5" s="36" t="n">
        <f aca="false">TREND($BB$5:$BF$5,$BB$1:$BF$1,AW$1)</f>
        <v>11122.5717904123</v>
      </c>
      <c r="AX5" s="36" t="n">
        <f aca="false">TREND($BB$5:$BF$5,$BB$1:$BF$1,AX$1)</f>
        <v>11155.9684185044</v>
      </c>
      <c r="AY5" s="36" t="n">
        <f aca="false">TREND($BB$5:$BF$5,$BB$1:$BF$1,AY$1)</f>
        <v>11189.3650465966</v>
      </c>
      <c r="AZ5" s="36" t="n">
        <f aca="false">TREND($BB$5:$BF$5,$BB$1:$BF$1,AZ$1)</f>
        <v>11222.7616746887</v>
      </c>
      <c r="BA5" s="36" t="n">
        <f aca="false">TREND($BB$5:$BF$5,$BB$1:$BF$1,BA$1)</f>
        <v>11256.1583027809</v>
      </c>
      <c r="BB5" s="36" t="n">
        <f aca="false">BG38/$BK$38*$BF$5</f>
        <v>11064.3781563337</v>
      </c>
      <c r="BC5" s="36" t="n">
        <f aca="false">BH38/$BK$38*$BF$5</f>
        <v>11606.7169633152</v>
      </c>
      <c r="BD5" s="36" t="n">
        <f aca="false">BI38/$BK$38*$BF$5</f>
        <v>11372.9555838486</v>
      </c>
      <c r="BE5" s="36" t="n">
        <f aca="false">BJ38/$BK$38*$BF$5</f>
        <v>11405.9409066741</v>
      </c>
      <c r="BF5" s="36" t="n">
        <f aca="false">$BM$44*BF4</f>
        <v>11331.749325115</v>
      </c>
      <c r="BG5" s="36" t="n">
        <f aca="false">TREND($BB$5:$BF$5,$BB$1:$BF$1,BG$1)</f>
        <v>11456.5380713337</v>
      </c>
      <c r="BH5" s="35"/>
      <c r="BI5" s="35"/>
      <c r="BJ5" s="36" t="n">
        <f aca="false">$BN$10*BJ$8</f>
        <v>11082.6659430027</v>
      </c>
      <c r="BK5" s="36"/>
    </row>
    <row r="6" customFormat="false" ht="14.25" hidden="false" customHeight="false" outlineLevel="0" collapsed="false">
      <c r="A6" s="0" t="s">
        <v>11</v>
      </c>
      <c r="B6" s="0" t="s">
        <v>97</v>
      </c>
      <c r="C6" s="7" t="s">
        <v>8</v>
      </c>
      <c r="D6" s="7"/>
      <c r="E6" s="33"/>
      <c r="F6" s="33"/>
      <c r="G6" s="7"/>
      <c r="H6" s="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3"/>
      <c r="AW6" s="36" t="n">
        <f aca="false">AW4-AW5</f>
        <v>49576.4282095877</v>
      </c>
      <c r="AX6" s="36" t="n">
        <f aca="false">AX4-AX5</f>
        <v>42151.0315814956</v>
      </c>
      <c r="AY6" s="36" t="n">
        <f aca="false">AY4-AY5</f>
        <v>46273.6349534034</v>
      </c>
      <c r="AZ6" s="36" t="n">
        <f aca="false">AZ4-AZ5</f>
        <v>46021.2383253113</v>
      </c>
      <c r="BA6" s="36" t="n">
        <f aca="false">BA4-BA5</f>
        <v>43891.8416972191</v>
      </c>
      <c r="BB6" s="36" t="n">
        <f aca="false">BB4-BB5</f>
        <v>44386.6218436663</v>
      </c>
      <c r="BC6" s="36" t="n">
        <f aca="false">BC4-BC5</f>
        <v>45361.2830366848</v>
      </c>
      <c r="BD6" s="36" t="n">
        <f aca="false">BD4-BD5</f>
        <v>45667.0444161514</v>
      </c>
      <c r="BE6" s="36" t="n">
        <f aca="false">BE4-BE5</f>
        <v>45383.0590933259</v>
      </c>
      <c r="BF6" s="36" t="n">
        <f aca="false">BF4-BF5</f>
        <v>45109.2506748851</v>
      </c>
      <c r="BG6" s="36" t="n">
        <f aca="false">BG4-BG5</f>
        <v>42929.4619286663</v>
      </c>
      <c r="BH6" s="35"/>
      <c r="BI6" s="35"/>
      <c r="BJ6" s="35"/>
      <c r="BK6" s="35"/>
      <c r="BM6" s="37" t="n">
        <f aca="false" t="array" ref="BM6:BO6">LINEST(AW6:BG6,AW2:BG3)</f>
        <v>1164.13409197476</v>
      </c>
      <c r="BN6" s="37" t="n">
        <v>5.52481403023054</v>
      </c>
      <c r="BO6" s="37" t="n">
        <v>5461.72084946487</v>
      </c>
    </row>
    <row r="7" customFormat="false" ht="14.25" hidden="false" customHeight="false" outlineLevel="0" collapsed="false">
      <c r="A7" s="0" t="s">
        <v>11</v>
      </c>
      <c r="B7" s="0" t="s">
        <v>97</v>
      </c>
      <c r="C7" s="7" t="s">
        <v>98</v>
      </c>
      <c r="D7" s="7"/>
      <c r="E7" s="33"/>
      <c r="F7" s="33"/>
      <c r="G7" s="7"/>
      <c r="H7" s="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3"/>
      <c r="AW7" s="12" t="n">
        <f aca="false">$BN$6*AW2+$BM$6*AW3+$BO$6</f>
        <v>49408.0584594454</v>
      </c>
      <c r="AX7" s="12" t="n">
        <f aca="false">$BN$6*AX2+$BM$6*AX3+$BO$6</f>
        <v>43470.5941777797</v>
      </c>
      <c r="AY7" s="12" t="n">
        <f aca="false">$BN$6*AY2+$BM$6*AY3+$BO$6</f>
        <v>46729.5583773619</v>
      </c>
      <c r="AZ7" s="12" t="n">
        <f aca="false">$BN$6*AZ2+$BM$6*AZ3+$BO$6</f>
        <v>45067.8039512336</v>
      </c>
      <c r="BA7" s="12" t="n">
        <f aca="false">$BN$6*BA2+$BM$6*BA3+$BO$6</f>
        <v>43485.149635364</v>
      </c>
      <c r="BB7" s="12" t="n">
        <f aca="false">$BN$6*BB2+$BM$6*BB3+$BO$6</f>
        <v>43745.069419654</v>
      </c>
      <c r="BC7" s="12" t="n">
        <f aca="false">$BN$6*BC2+$BM$6*BC3+$BO$6</f>
        <v>45064.6305324563</v>
      </c>
      <c r="BD7" s="12" t="n">
        <f aca="false">$BN$6*BD2+$BM$6*BD3+$BO$6</f>
        <v>45722.1989277171</v>
      </c>
      <c r="BE7" s="12" t="n">
        <f aca="false">$BN$6*BE2+$BM$6*BE3+$BO$6</f>
        <v>45542.3525026272</v>
      </c>
      <c r="BF7" s="12" t="n">
        <f aca="false">$BN$6*BF2+$BM$6*BF3+$BO$6</f>
        <v>45655.9211324823</v>
      </c>
      <c r="BG7" s="12" t="n">
        <f aca="false">$BN$6*BG2+$BM$6*BG3+$BO$6</f>
        <v>42859.5586442755</v>
      </c>
      <c r="BH7" s="35"/>
      <c r="BI7" s="35"/>
      <c r="BJ7" s="12" t="n">
        <f aca="false">BN6*BJ2+BM6*BJ3+BO6</f>
        <v>45348.5373450362</v>
      </c>
      <c r="BK7" s="12" t="n">
        <f aca="false">BN6*BK2+BM6*BK3+BO6</f>
        <v>45307.2987817505</v>
      </c>
    </row>
    <row r="8" customFormat="false" ht="14.25" hidden="false" customHeight="false" outlineLevel="0" collapsed="false">
      <c r="A8" s="0" t="s">
        <v>11</v>
      </c>
      <c r="B8" s="0" t="s">
        <v>97</v>
      </c>
      <c r="C8" s="7" t="s">
        <v>51</v>
      </c>
      <c r="D8" s="7"/>
      <c r="E8" s="33"/>
      <c r="F8" s="33"/>
      <c r="G8" s="7"/>
      <c r="H8" s="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3"/>
      <c r="AW8" s="36" t="n">
        <f aca="false">AW5+AW7</f>
        <v>60530.6302498577</v>
      </c>
      <c r="AX8" s="36" t="n">
        <f aca="false">AX5+AX7</f>
        <v>54626.5625962841</v>
      </c>
      <c r="AY8" s="36" t="n">
        <f aca="false">AY5+AY7</f>
        <v>57918.9234239585</v>
      </c>
      <c r="AZ8" s="36" t="n">
        <f aca="false">AZ5+AZ7</f>
        <v>56290.5656259223</v>
      </c>
      <c r="BA8" s="36" t="n">
        <f aca="false">BA5+BA7</f>
        <v>54741.3079381449</v>
      </c>
      <c r="BB8" s="36" t="n">
        <f aca="false">BB5+BB7</f>
        <v>54809.4475759876</v>
      </c>
      <c r="BC8" s="36" t="n">
        <f aca="false">BC5+BC7</f>
        <v>56671.3474957715</v>
      </c>
      <c r="BD8" s="36" t="n">
        <f aca="false">BD5+BD7</f>
        <v>57095.1545115657</v>
      </c>
      <c r="BE8" s="36" t="n">
        <f aca="false">BE5+BE7</f>
        <v>56948.2934093013</v>
      </c>
      <c r="BF8" s="36" t="n">
        <f aca="false">BF5+BF7</f>
        <v>56987.6704575973</v>
      </c>
      <c r="BG8" s="36" t="n">
        <f aca="false">BG5+BG7</f>
        <v>54316.0967156092</v>
      </c>
      <c r="BH8" s="36" t="n">
        <f aca="false">BH5+BH7</f>
        <v>0</v>
      </c>
      <c r="BI8" s="36" t="n">
        <f aca="false">BI5+BI7</f>
        <v>0</v>
      </c>
      <c r="BJ8" s="36" t="n">
        <f aca="false">TREND($AY$8:$BG$8,$AY$1:$BG$1,BJ$1)</f>
        <v>55354.5980702454</v>
      </c>
      <c r="BK8" s="36" t="n">
        <f aca="false">TREND($AY$8:$BG$8,$AY$1:$BG$1,BK$1)</f>
        <v>54886.238531872</v>
      </c>
    </row>
    <row r="9" customFormat="false" ht="14.25" hidden="false" customHeight="false" outlineLevel="0" collapsed="false">
      <c r="A9" s="0" t="s">
        <v>11</v>
      </c>
      <c r="B9" s="0" t="s">
        <v>97</v>
      </c>
      <c r="C9" s="7" t="s">
        <v>52</v>
      </c>
      <c r="D9" s="7"/>
      <c r="E9" s="33"/>
      <c r="F9" s="33"/>
      <c r="G9" s="7"/>
      <c r="H9" s="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3"/>
      <c r="AW9" s="38" t="n">
        <f aca="false">AW8/AW4</f>
        <v>0.997226152817306</v>
      </c>
      <c r="AX9" s="38" t="n">
        <f aca="false">AX8/AX4</f>
        <v>1.02475402097819</v>
      </c>
      <c r="AY9" s="38" t="n">
        <f aca="false">AY8/AY4</f>
        <v>1.00793420851606</v>
      </c>
      <c r="AZ9" s="38" t="n">
        <f aca="false">AZ8/AZ4</f>
        <v>0.983344378902982</v>
      </c>
      <c r="BA9" s="38" t="n">
        <f aca="false">BA8/BA4</f>
        <v>0.992625443137464</v>
      </c>
      <c r="BB9" s="38" t="n">
        <f aca="false">BB8/BB4</f>
        <v>0.988430282158801</v>
      </c>
      <c r="BC9" s="38" t="n">
        <f aca="false">BC8/BC4</f>
        <v>0.994792646674826</v>
      </c>
      <c r="BD9" s="38" t="n">
        <f aca="false">BD8/BD4</f>
        <v>1.00096694445241</v>
      </c>
      <c r="BE9" s="38" t="n">
        <f aca="false">BE8/BE4</f>
        <v>1.00280500465409</v>
      </c>
      <c r="BF9" s="38" t="n">
        <f aca="false">BF8/BF4</f>
        <v>1.00968569758858</v>
      </c>
      <c r="BG9" s="38" t="n">
        <f aca="false">BG8/BG4</f>
        <v>0.99871468237431</v>
      </c>
      <c r="BH9" s="35"/>
      <c r="BI9" s="35"/>
      <c r="BJ9" s="38"/>
      <c r="BK9" s="12"/>
    </row>
    <row r="10" customFormat="false" ht="14.25" hidden="false" customHeight="false" outlineLevel="0" collapsed="false">
      <c r="A10" s="0" t="s">
        <v>11</v>
      </c>
      <c r="B10" s="0" t="s">
        <v>97</v>
      </c>
      <c r="C10" s="7" t="s">
        <v>99</v>
      </c>
      <c r="D10" s="7"/>
      <c r="E10" s="33"/>
      <c r="F10" s="33"/>
      <c r="G10" s="7"/>
      <c r="H10" s="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3"/>
      <c r="AW10" s="39" t="n">
        <f aca="false">AW5/AW4</f>
        <v>0.183241433803066</v>
      </c>
      <c r="AX10" s="39" t="n">
        <f aca="false">AX5/AX4</f>
        <v>0.209277738730456</v>
      </c>
      <c r="AY10" s="39" t="n">
        <f aca="false">AY5/AY4</f>
        <v>0.194722952971418</v>
      </c>
      <c r="AZ10" s="39" t="n">
        <f aca="false">AZ5/AZ4</f>
        <v>0.196051318473355</v>
      </c>
      <c r="BA10" s="39" t="n">
        <f aca="false">BA5/BA4</f>
        <v>0.2041081871107</v>
      </c>
      <c r="BB10" s="39" t="n">
        <f aca="false">BB5/BB4</f>
        <v>0.199534330423864</v>
      </c>
      <c r="BC10" s="39" t="n">
        <f aca="false">BC5/BC4</f>
        <v>0.203740994300576</v>
      </c>
      <c r="BD10" s="39" t="n">
        <f aca="false">BD5/BD4</f>
        <v>0.19938561682764</v>
      </c>
      <c r="BE10" s="39" t="n">
        <f aca="false">BE5/BE4</f>
        <v>0.200847715344065</v>
      </c>
      <c r="BF10" s="39" t="n">
        <f aca="false">BF5/BF4</f>
        <v>0.200771590246717</v>
      </c>
      <c r="BG10" s="39" t="n">
        <f aca="false">BG5/BG4</f>
        <v>0.210652338310111</v>
      </c>
      <c r="BH10" s="35"/>
      <c r="BI10" s="35"/>
      <c r="BJ10" s="12"/>
      <c r="BK10" s="12"/>
      <c r="BM10" s="0" t="s">
        <v>53</v>
      </c>
      <c r="BN10" s="11" t="n">
        <f aca="false">AVERAGE(AW10:BG10)</f>
        <v>0.200212201503815</v>
      </c>
    </row>
    <row r="11" customFormat="false" ht="14.25" hidden="false" customHeight="false" outlineLevel="0" collapsed="false">
      <c r="C11" s="7"/>
      <c r="D11" s="7"/>
      <c r="E11" s="33"/>
      <c r="F11" s="33"/>
      <c r="G11" s="7"/>
      <c r="H11" s="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3"/>
      <c r="AW11" s="36"/>
      <c r="AX11" s="36"/>
      <c r="AY11" s="39"/>
      <c r="AZ11" s="39"/>
      <c r="BA11" s="39"/>
      <c r="BB11" s="39"/>
      <c r="BC11" s="39"/>
      <c r="BD11" s="39"/>
      <c r="BE11" s="39"/>
      <c r="BF11" s="39"/>
      <c r="BG11" s="39"/>
      <c r="BH11" s="35"/>
      <c r="BI11" s="35"/>
      <c r="BJ11" s="12"/>
      <c r="BK11" s="12"/>
      <c r="BN11" s="11"/>
    </row>
    <row r="12" customFormat="false" ht="14.25" hidden="false" customHeight="false" outlineLevel="0" collapsed="false">
      <c r="A12" s="0" t="s">
        <v>11</v>
      </c>
      <c r="B12" s="0" t="s">
        <v>12</v>
      </c>
      <c r="C12" s="7" t="s">
        <v>42</v>
      </c>
      <c r="D12" s="7" t="s">
        <v>43</v>
      </c>
      <c r="E12" s="7"/>
      <c r="F12" s="7"/>
      <c r="G12" s="7"/>
      <c r="H12" s="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9"/>
      <c r="AV12" s="40"/>
      <c r="AW12" s="41" t="n">
        <f aca="false">AZ50/1000000</f>
        <v>0.249019</v>
      </c>
      <c r="AX12" s="41" t="n">
        <f aca="false">BA50/1000000</f>
        <v>0.248609</v>
      </c>
      <c r="AY12" s="41" t="n">
        <f aca="false">BB50/1000000</f>
        <v>0.248545</v>
      </c>
      <c r="AZ12" s="41" t="n">
        <f aca="false">BC50/1000000</f>
        <v>0.248637</v>
      </c>
      <c r="BA12" s="41" t="n">
        <f aca="false">BD50/1000000</f>
        <v>0.249436</v>
      </c>
      <c r="BB12" s="41" t="n">
        <f aca="false">BE50/1000000</f>
        <v>0.249987</v>
      </c>
      <c r="BC12" s="41" t="n">
        <f aca="false">BF50/1000000</f>
        <v>0.249733</v>
      </c>
      <c r="BD12" s="41" t="n">
        <f aca="false">BG50/1000000</f>
        <v>0.25057</v>
      </c>
      <c r="BE12" s="41" t="n">
        <f aca="false">BH50/1000000</f>
        <v>0.251295</v>
      </c>
      <c r="BF12" s="41" t="n">
        <f aca="false">BI50/1000000</f>
        <v>0.250497</v>
      </c>
      <c r="BG12" s="41" t="n">
        <f aca="false">BJ50/1000000</f>
        <v>0.250093</v>
      </c>
      <c r="BH12" s="32"/>
      <c r="BI12" s="32"/>
      <c r="BJ12" s="32" t="n">
        <f aca="false">BN50/1000000</f>
        <v>0.2466769902</v>
      </c>
      <c r="BK12" s="32" t="n">
        <f aca="false">BO50/1000000</f>
        <v>0.2425981126</v>
      </c>
    </row>
    <row r="13" customFormat="false" ht="14.25" hidden="false" customHeight="false" outlineLevel="0" collapsed="false">
      <c r="A13" s="0" t="s">
        <v>11</v>
      </c>
      <c r="B13" s="0" t="s">
        <v>12</v>
      </c>
      <c r="C13" s="7" t="s">
        <v>6</v>
      </c>
      <c r="D13" s="7" t="s">
        <v>7</v>
      </c>
      <c r="E13" s="7"/>
      <c r="F13" s="7"/>
      <c r="G13" s="7"/>
      <c r="H13" s="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3"/>
      <c r="AW13" s="36" t="n">
        <f aca="false">AW$12/AW$3*AW$9*$BJ$8</f>
        <v>1471.63890021254</v>
      </c>
      <c r="AX13" s="36" t="n">
        <f aca="false">AX$12/AX$3*AX$9*$BJ$8</f>
        <v>1497.76460436473</v>
      </c>
      <c r="AY13" s="36" t="n">
        <f aca="false">AY$12/AY$3*AY$9*$BJ$8</f>
        <v>1462.35161031236</v>
      </c>
      <c r="AZ13" s="36" t="n">
        <f aca="false">AZ$12/AZ$3*AZ$9*$BJ$8</f>
        <v>1416.29532018785</v>
      </c>
      <c r="BA13" s="36" t="n">
        <f aca="false">BA$12/BA$3*BA$9*$BJ$8</f>
        <v>1421.02634626032</v>
      </c>
      <c r="BB13" s="36" t="n">
        <f aca="false">BB$12/BB$3*BB$9*$BJ$8</f>
        <v>1403.23492508963</v>
      </c>
      <c r="BC13" s="36" t="n">
        <f aca="false">BC$12/BC$3*BC$9*$BJ$8</f>
        <v>1395.9862281528</v>
      </c>
      <c r="BD13" s="36" t="n">
        <f aca="false">BD$12/BD$3*BD$9*$BJ$8</f>
        <v>1389.03460036976</v>
      </c>
      <c r="BE13" s="36" t="n">
        <f aca="false">BE$12/BE$3*BE$9*$BJ$8</f>
        <v>1378.36153254959</v>
      </c>
      <c r="BF13" s="36" t="n">
        <f aca="false">BF$12/BF$3*BF$9*$BJ$8</f>
        <v>1368.54457593568</v>
      </c>
      <c r="BG13" s="36" t="n">
        <f aca="false">BG$12/BG$3*BG$9*$BJ$8</f>
        <v>1338.74458194016</v>
      </c>
      <c r="BH13" s="12"/>
      <c r="BI13" s="12"/>
      <c r="BJ13" s="12" t="n">
        <f aca="false">BJ12/BJ3*BJ8</f>
        <v>1285.10655465923</v>
      </c>
      <c r="BK13" s="12" t="n">
        <f aca="false">BK12/BK3*BK8</f>
        <v>1225.06231634899</v>
      </c>
    </row>
    <row r="14" customFormat="false" ht="14.25" hidden="false" customHeight="false" outlineLevel="0" collapsed="false">
      <c r="A14" s="0" t="s">
        <v>11</v>
      </c>
      <c r="B14" s="0" t="s">
        <v>12</v>
      </c>
      <c r="C14" s="7" t="s">
        <v>8</v>
      </c>
      <c r="D14" s="7" t="s">
        <v>7</v>
      </c>
      <c r="E14" s="7"/>
      <c r="F14" s="7"/>
      <c r="G14" s="7"/>
      <c r="H14" s="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3"/>
      <c r="AW14" s="36" t="n">
        <f aca="false">AW$9*$BJ$13-AW$15</f>
        <v>1024.24785298782</v>
      </c>
      <c r="AX14" s="36" t="n">
        <f aca="false">AX$9*$BJ$13-AX$15</f>
        <v>1059.62409679716</v>
      </c>
      <c r="AY14" s="36" t="n">
        <f aca="false">AY$9*$BJ$13-AY$15</f>
        <v>1038.00884555394</v>
      </c>
      <c r="AZ14" s="36" t="n">
        <f aca="false">AZ$9*$BJ$13-AZ$15</f>
        <v>1006.40829434022</v>
      </c>
      <c r="BA14" s="36" t="n">
        <f aca="false">BA$9*$BJ$13-BA$15</f>
        <v>1018.33545082217</v>
      </c>
      <c r="BB14" s="36" t="n">
        <f aca="false">BB$9*$BJ$13-BB$15</f>
        <v>1012.94422195064</v>
      </c>
      <c r="BC14" s="36" t="n">
        <f aca="false">BC$9*$BJ$13-BC$15</f>
        <v>1021.12053829331</v>
      </c>
      <c r="BD14" s="36" t="n">
        <f aca="false">BD$9*$BJ$13-BD$15</f>
        <v>1029.05516883771</v>
      </c>
      <c r="BE14" s="36" t="n">
        <f aca="false">BE$9*$BJ$13-BE$15</f>
        <v>1031.41727205074</v>
      </c>
      <c r="BF14" s="36" t="n">
        <f aca="false">BF$9*$BJ$13-BF$15</f>
        <v>1040.25969564146</v>
      </c>
      <c r="BG14" s="36" t="n">
        <f aca="false">BG$9*$BJ$13-BG$15</f>
        <v>1026.16077207833</v>
      </c>
      <c r="BH14" s="12"/>
      <c r="BI14" s="12"/>
      <c r="BJ14" s="12" t="n">
        <f aca="false">BJ13-BJ15</f>
        <v>1027.81254218392</v>
      </c>
      <c r="BK14" s="12" t="n">
        <f aca="false">BK13-BK15</f>
        <v>967.768303873681</v>
      </c>
    </row>
    <row r="15" customFormat="false" ht="14.25" hidden="false" customHeight="false" outlineLevel="0" collapsed="false">
      <c r="A15" s="0" t="s">
        <v>11</v>
      </c>
      <c r="B15" s="0" t="s">
        <v>12</v>
      </c>
      <c r="C15" s="7" t="s">
        <v>9</v>
      </c>
      <c r="D15" s="7" t="s">
        <v>100</v>
      </c>
      <c r="E15" s="7"/>
      <c r="F15" s="7"/>
      <c r="G15" s="7"/>
      <c r="H15" s="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3"/>
      <c r="AW15" s="36" t="n">
        <f aca="false">$BJ$15</f>
        <v>257.294012475307</v>
      </c>
      <c r="AX15" s="36" t="n">
        <f aca="false">$BJ$15</f>
        <v>257.294012475307</v>
      </c>
      <c r="AY15" s="36" t="n">
        <f aca="false">$BJ$15</f>
        <v>257.294012475307</v>
      </c>
      <c r="AZ15" s="36" t="n">
        <f aca="false">$BJ$15</f>
        <v>257.294012475307</v>
      </c>
      <c r="BA15" s="36" t="n">
        <f aca="false">$BJ$15</f>
        <v>257.294012475307</v>
      </c>
      <c r="BB15" s="36" t="n">
        <f aca="false">$BJ$15</f>
        <v>257.294012475307</v>
      </c>
      <c r="BC15" s="36" t="n">
        <f aca="false">$BJ$15</f>
        <v>257.294012475307</v>
      </c>
      <c r="BD15" s="36" t="n">
        <f aca="false">$BJ$15</f>
        <v>257.294012475307</v>
      </c>
      <c r="BE15" s="36" t="n">
        <f aca="false">$BJ$15</f>
        <v>257.294012475307</v>
      </c>
      <c r="BF15" s="36" t="n">
        <f aca="false">$BJ$15</f>
        <v>257.294012475307</v>
      </c>
      <c r="BG15" s="36" t="n">
        <f aca="false">$BJ$15</f>
        <v>257.294012475307</v>
      </c>
      <c r="BH15" s="12"/>
      <c r="BI15" s="12"/>
      <c r="BJ15" s="12" t="n">
        <f aca="false">BJ12/BJ3*BJ5</f>
        <v>257.294012475307</v>
      </c>
      <c r="BK15" s="36" t="n">
        <f aca="false">$BJ$15</f>
        <v>257.294012475307</v>
      </c>
    </row>
    <row r="16" customFormat="false" ht="14.25" hidden="false" customHeight="false" outlineLevel="0" collapsed="false">
      <c r="A16" s="0" t="s">
        <v>11</v>
      </c>
      <c r="B16" s="0" t="s">
        <v>13</v>
      </c>
      <c r="C16" s="7" t="s">
        <v>42</v>
      </c>
      <c r="D16" s="7" t="s">
        <v>43</v>
      </c>
      <c r="E16" s="7"/>
      <c r="F16" s="7"/>
      <c r="G16" s="7"/>
      <c r="H16" s="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9"/>
      <c r="AV16" s="40"/>
      <c r="AW16" s="41" t="n">
        <f aca="false">AZ55/1000000</f>
        <v>0.904476</v>
      </c>
      <c r="AX16" s="41" t="n">
        <f aca="false">BA55/1000000</f>
        <v>0.90511</v>
      </c>
      <c r="AY16" s="41" t="n">
        <f aca="false">BB55/1000000</f>
        <v>0.904251</v>
      </c>
      <c r="AZ16" s="41" t="n">
        <f aca="false">BC55/1000000</f>
        <v>0.905036</v>
      </c>
      <c r="BA16" s="41" t="n">
        <f aca="false">BD55/1000000</f>
        <v>0.907699</v>
      </c>
      <c r="BB16" s="41" t="n">
        <f aca="false">BE55/1000000</f>
        <v>0.912179</v>
      </c>
      <c r="BC16" s="41" t="n">
        <f aca="false">BF55/1000000</f>
        <v>0.916466</v>
      </c>
      <c r="BD16" s="41" t="n">
        <f aca="false">BG55/1000000</f>
        <v>0.924712</v>
      </c>
      <c r="BE16" s="41" t="n">
        <f aca="false">BH55/1000000</f>
        <v>0.929876</v>
      </c>
      <c r="BF16" s="41" t="n">
        <f aca="false">BI55/1000000</f>
        <v>0.932434</v>
      </c>
      <c r="BG16" s="41" t="n">
        <f aca="false">BJ55/1000000</f>
        <v>0.935275</v>
      </c>
      <c r="BH16" s="32"/>
      <c r="BI16" s="32"/>
      <c r="BJ16" s="32" t="n">
        <f aca="false">BN55/1000000</f>
        <v>0.937340123</v>
      </c>
      <c r="BK16" s="32" t="n">
        <f aca="false">BO55/1000000</f>
        <v>0.9348963382</v>
      </c>
      <c r="BL16" s="37"/>
    </row>
    <row r="17" customFormat="false" ht="14.25" hidden="false" customHeight="false" outlineLevel="0" collapsed="false">
      <c r="A17" s="0" t="s">
        <v>11</v>
      </c>
      <c r="B17" s="0" t="s">
        <v>13</v>
      </c>
      <c r="C17" s="7" t="s">
        <v>6</v>
      </c>
      <c r="D17" s="7" t="s">
        <v>7</v>
      </c>
      <c r="E17" s="7"/>
      <c r="F17" s="7"/>
      <c r="G17" s="7"/>
      <c r="H17" s="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3"/>
      <c r="AW17" s="36" t="n">
        <f aca="false">AW16/AW$3*AW$9*$BJ$8</f>
        <v>5345.22291836621</v>
      </c>
      <c r="AX17" s="36" t="n">
        <f aca="false">AX16/AX$3*AX$9*$BJ$8</f>
        <v>5452.90685798407</v>
      </c>
      <c r="AY17" s="36" t="n">
        <f aca="false">AY16/AY$3*AY$9*$BJ$8</f>
        <v>5320.29574514298</v>
      </c>
      <c r="AZ17" s="36" t="n">
        <f aca="false">AZ16/AZ$3*AZ$9*$BJ$8</f>
        <v>5155.29969956818</v>
      </c>
      <c r="BA17" s="36" t="n">
        <f aca="false">BA16/BA$3*BA$9*$BJ$8</f>
        <v>5171.12282699428</v>
      </c>
      <c r="BB17" s="36" t="n">
        <f aca="false">BB16/BB$3*BB$9*$BJ$8</f>
        <v>5120.27197707615</v>
      </c>
      <c r="BC17" s="36" t="n">
        <f aca="false">BC16/BC$3*BC$9*$BJ$8</f>
        <v>5122.96698702329</v>
      </c>
      <c r="BD17" s="36" t="n">
        <f aca="false">BD16/BD$3*BD$9*$BJ$8</f>
        <v>5126.14025372997</v>
      </c>
      <c r="BE17" s="36" t="n">
        <f aca="false">BE16/BE$3*BE$9*$BJ$8</f>
        <v>5100.4011557774</v>
      </c>
      <c r="BF17" s="36" t="n">
        <f aca="false">BF16/BF$3*BF$9*$BJ$8</f>
        <v>5094.18273719052</v>
      </c>
      <c r="BG17" s="36" t="n">
        <f aca="false">BG16/BG$3*BG$9*$BJ$8</f>
        <v>5006.51493194167</v>
      </c>
      <c r="BH17" s="12"/>
      <c r="BI17" s="12"/>
      <c r="BJ17" s="12" t="n">
        <f aca="false">BJ16/BJ3*BJ8</f>
        <v>4883.23590715023</v>
      </c>
      <c r="BK17" s="12" t="n">
        <f aca="false">BK16/BK3*BK8</f>
        <v>4721.00240742548</v>
      </c>
      <c r="BL17" s="9"/>
    </row>
    <row r="18" customFormat="false" ht="14.25" hidden="false" customHeight="false" outlineLevel="0" collapsed="false">
      <c r="A18" s="0" t="s">
        <v>11</v>
      </c>
      <c r="B18" s="0" t="s">
        <v>13</v>
      </c>
      <c r="C18" s="7" t="s">
        <v>8</v>
      </c>
      <c r="D18" s="7" t="s">
        <v>7</v>
      </c>
      <c r="E18" s="7"/>
      <c r="F18" s="7"/>
      <c r="G18" s="7"/>
      <c r="H18" s="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3"/>
      <c r="AW18" s="36" t="n">
        <f aca="false">AW17-AW19</f>
        <v>4367.53950693318</v>
      </c>
      <c r="AX18" s="36" t="n">
        <f aca="false">AX17-AX19</f>
        <v>4475.22344655104</v>
      </c>
      <c r="AY18" s="36" t="n">
        <f aca="false">AY17-AY19</f>
        <v>4342.61233370995</v>
      </c>
      <c r="AZ18" s="36" t="n">
        <f aca="false">AZ17-AZ19</f>
        <v>4177.61628813515</v>
      </c>
      <c r="BA18" s="36" t="n">
        <f aca="false">BA17-BA19</f>
        <v>4193.43941556126</v>
      </c>
      <c r="BB18" s="36" t="n">
        <f aca="false">BB17-BB19</f>
        <v>4142.58856564312</v>
      </c>
      <c r="BC18" s="36" t="n">
        <f aca="false">BC17-BC19</f>
        <v>4145.28357559026</v>
      </c>
      <c r="BD18" s="36" t="n">
        <f aca="false">BD17-BD19</f>
        <v>4148.45684229694</v>
      </c>
      <c r="BE18" s="36" t="n">
        <f aca="false">BE17-BE19</f>
        <v>4122.71774434437</v>
      </c>
      <c r="BF18" s="36" t="n">
        <f aca="false">BF17-BF19</f>
        <v>4116.49932575749</v>
      </c>
      <c r="BG18" s="36" t="n">
        <f aca="false">BG17-BG19</f>
        <v>4028.83152050864</v>
      </c>
      <c r="BH18" s="12"/>
      <c r="BI18" s="12"/>
      <c r="BJ18" s="12" t="n">
        <f aca="false">BJ17-BJ19</f>
        <v>3905.5524957172</v>
      </c>
      <c r="BK18" s="12" t="n">
        <f aca="false">BK17-BK19</f>
        <v>3743.31899599245</v>
      </c>
      <c r="BL18" s="9"/>
    </row>
    <row r="19" customFormat="false" ht="14.25" hidden="false" customHeight="false" outlineLevel="0" collapsed="false">
      <c r="A19" s="0" t="s">
        <v>11</v>
      </c>
      <c r="B19" s="0" t="s">
        <v>13</v>
      </c>
      <c r="C19" s="7" t="s">
        <v>9</v>
      </c>
      <c r="D19" s="9" t="s">
        <v>7</v>
      </c>
      <c r="AW19" s="12" t="n">
        <f aca="false">$BJ$19</f>
        <v>977.683411433027</v>
      </c>
      <c r="AX19" s="12" t="n">
        <f aca="false">$BJ$19</f>
        <v>977.683411433027</v>
      </c>
      <c r="AY19" s="9" t="n">
        <f aca="false">$BJ$19</f>
        <v>977.683411433027</v>
      </c>
      <c r="AZ19" s="9" t="n">
        <f aca="false">$BJ$19</f>
        <v>977.683411433027</v>
      </c>
      <c r="BA19" s="9" t="n">
        <f aca="false">$BJ$19</f>
        <v>977.683411433027</v>
      </c>
      <c r="BB19" s="9" t="n">
        <f aca="false">$BJ$19</f>
        <v>977.683411433027</v>
      </c>
      <c r="BC19" s="9" t="n">
        <f aca="false">$BJ$19</f>
        <v>977.683411433027</v>
      </c>
      <c r="BD19" s="9" t="n">
        <f aca="false">$BJ$19</f>
        <v>977.683411433027</v>
      </c>
      <c r="BE19" s="9" t="n">
        <f aca="false">$BJ$19</f>
        <v>977.683411433027</v>
      </c>
      <c r="BF19" s="9" t="n">
        <f aca="false">$BJ$19</f>
        <v>977.683411433027</v>
      </c>
      <c r="BG19" s="9" t="n">
        <f aca="false">$BJ$19</f>
        <v>977.683411433027</v>
      </c>
      <c r="BJ19" s="9" t="n">
        <f aca="false">BJ16/BJ3*BJ5</f>
        <v>977.683411433027</v>
      </c>
      <c r="BK19" s="9" t="n">
        <f aca="false">$BJ$19</f>
        <v>977.683411433027</v>
      </c>
    </row>
    <row r="20" customFormat="false" ht="14.25" hidden="false" customHeight="false" outlineLevel="0" collapsed="false">
      <c r="A20" s="0" t="s">
        <v>11</v>
      </c>
      <c r="B20" s="0" t="s">
        <v>14</v>
      </c>
      <c r="C20" s="7" t="s">
        <v>42</v>
      </c>
      <c r="D20" s="7" t="s">
        <v>43</v>
      </c>
      <c r="E20" s="7"/>
      <c r="F20" s="7"/>
      <c r="G20" s="7"/>
      <c r="H20" s="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9"/>
      <c r="AV20" s="40"/>
      <c r="AW20" s="41" t="n">
        <f aca="false">AZ68/1000000</f>
        <v>6.323547</v>
      </c>
      <c r="AX20" s="41" t="n">
        <f aca="false">BA68/1000000</f>
        <v>6.381871</v>
      </c>
      <c r="AY20" s="41" t="n">
        <f aca="false">BB68/1000000</f>
        <v>6.437769</v>
      </c>
      <c r="AZ20" s="41" t="n">
        <f aca="false">BC68/1000000</f>
        <v>6.496814</v>
      </c>
      <c r="BA20" s="41" t="n">
        <f aca="false">BD68/1000000</f>
        <v>6.566907</v>
      </c>
      <c r="BB20" s="41" t="n">
        <f aca="false">BE68/1000000</f>
        <v>6.642331</v>
      </c>
      <c r="BC20" s="41" t="n">
        <f aca="false">BF68/1000000</f>
        <v>6.718785</v>
      </c>
      <c r="BD20" s="41" t="n">
        <f aca="false">BG68/1000000</f>
        <v>6.821892</v>
      </c>
      <c r="BE20" s="41" t="n">
        <f aca="false">BH68/1000000</f>
        <v>6.912667</v>
      </c>
      <c r="BF20" s="41" t="n">
        <f aca="false">BI68/1000000</f>
        <v>6.996168</v>
      </c>
      <c r="BG20" s="41" t="n">
        <f aca="false">BJ68/1000000</f>
        <v>7.069471</v>
      </c>
      <c r="BH20" s="32"/>
      <c r="BI20" s="32"/>
      <c r="BJ20" s="32" t="n">
        <f aca="false">BN68/1000000</f>
        <v>7.2961040348</v>
      </c>
      <c r="BK20" s="32" t="n">
        <f aca="false">BO68/1000000</f>
        <v>7.4894450019</v>
      </c>
      <c r="BL20" s="37"/>
    </row>
    <row r="21" customFormat="false" ht="14.25" hidden="false" customHeight="false" outlineLevel="0" collapsed="false">
      <c r="A21" s="0" t="s">
        <v>11</v>
      </c>
      <c r="B21" s="0" t="s">
        <v>14</v>
      </c>
      <c r="C21" s="7" t="s">
        <v>6</v>
      </c>
      <c r="D21" s="7" t="s">
        <v>7</v>
      </c>
      <c r="E21" s="7"/>
      <c r="F21" s="7"/>
      <c r="G21" s="7"/>
      <c r="H21" s="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3"/>
      <c r="AW21" s="36" t="n">
        <f aca="false">AW20/AW$3*AW$9*$BJ$8</f>
        <v>37370.5530602978</v>
      </c>
      <c r="AX21" s="36" t="n">
        <f aca="false">AX20/AX$3*AX$9*$BJ$8</f>
        <v>38448.087130481</v>
      </c>
      <c r="AY21" s="36" t="n">
        <f aca="false">AY20/AY$3*AY$9*$BJ$8</f>
        <v>37877.5749420386</v>
      </c>
      <c r="AZ21" s="36" t="n">
        <f aca="false">AZ20/AZ$3*AZ$9*$BJ$8</f>
        <v>37007.3933659549</v>
      </c>
      <c r="BA21" s="36" t="n">
        <f aca="false">BA20/BA$3*BA$9*$BJ$8</f>
        <v>37411.391541082</v>
      </c>
      <c r="BB21" s="36" t="n">
        <f aca="false">BB20/BB$3*BB$9*$BJ$8</f>
        <v>37284.942189816</v>
      </c>
      <c r="BC21" s="36" t="n">
        <f aca="false">BC20/BC$3*BC$9*$BJ$8</f>
        <v>37557.4366620336</v>
      </c>
      <c r="BD21" s="36" t="n">
        <f aca="false">BD20/BD$3*BD$9*$BJ$8</f>
        <v>37817.1530030955</v>
      </c>
      <c r="BE21" s="36" t="n">
        <f aca="false">BE20/BE$3*BE$9*$BJ$8</f>
        <v>37916.2111467596</v>
      </c>
      <c r="BF21" s="36" t="n">
        <f aca="false">BF20/BF$3*BF$9*$BJ$8</f>
        <v>38222.2851720173</v>
      </c>
      <c r="BG21" s="36" t="n">
        <f aca="false">BG20/BG$3*BG$9*$BJ$8</f>
        <v>37842.786477163</v>
      </c>
      <c r="BH21" s="12"/>
      <c r="BI21" s="12"/>
      <c r="BJ21" s="12" t="n">
        <f aca="false">BJ20/BJ3*BJ8</f>
        <v>38010.3191262186</v>
      </c>
      <c r="BK21" s="12" t="n">
        <f aca="false">BK20/BK3*BK8</f>
        <v>37819.9019929059</v>
      </c>
      <c r="BL21" s="9"/>
    </row>
    <row r="22" customFormat="false" ht="14.25" hidden="false" customHeight="false" outlineLevel="0" collapsed="false">
      <c r="A22" s="0" t="s">
        <v>11</v>
      </c>
      <c r="B22" s="0" t="s">
        <v>14</v>
      </c>
      <c r="C22" s="7" t="s">
        <v>8</v>
      </c>
      <c r="D22" s="7" t="s">
        <v>7</v>
      </c>
      <c r="E22" s="7"/>
      <c r="F22" s="7"/>
      <c r="G22" s="7"/>
      <c r="H22" s="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3"/>
      <c r="AW22" s="36" t="n">
        <f aca="false">AW21-AW23</f>
        <v>29760.423388175</v>
      </c>
      <c r="AX22" s="36" t="n">
        <f aca="false">AX21-AX23</f>
        <v>30837.9574583582</v>
      </c>
      <c r="AY22" s="36" t="n">
        <f aca="false">AY21-AY23</f>
        <v>30267.4452699158</v>
      </c>
      <c r="AZ22" s="36" t="n">
        <f aca="false">AZ21-AZ23</f>
        <v>29397.2636938321</v>
      </c>
      <c r="BA22" s="36" t="n">
        <f aca="false">BA21-BA23</f>
        <v>29801.2618689592</v>
      </c>
      <c r="BB22" s="36" t="n">
        <f aca="false">BB21-BB23</f>
        <v>29674.8125176932</v>
      </c>
      <c r="BC22" s="36" t="n">
        <f aca="false">BC21-BC23</f>
        <v>29947.3069899108</v>
      </c>
      <c r="BD22" s="36" t="n">
        <f aca="false">BD21-BD23</f>
        <v>30207.0233309727</v>
      </c>
      <c r="BE22" s="36" t="n">
        <f aca="false">BE21-BE23</f>
        <v>30306.0814746368</v>
      </c>
      <c r="BF22" s="36" t="n">
        <f aca="false">BF21-BF23</f>
        <v>30612.1554998944</v>
      </c>
      <c r="BG22" s="36" t="n">
        <f aca="false">BG21-BG23</f>
        <v>30232.6568050402</v>
      </c>
      <c r="BH22" s="12"/>
      <c r="BI22" s="12"/>
      <c r="BJ22" s="12" t="n">
        <f aca="false">BJ21-BJ23</f>
        <v>30400.1894540958</v>
      </c>
      <c r="BK22" s="12" t="n">
        <f aca="false">BK21-BK23</f>
        <v>30209.7723207831</v>
      </c>
      <c r="BL22" s="9"/>
    </row>
    <row r="23" customFormat="false" ht="14.25" hidden="false" customHeight="false" outlineLevel="0" collapsed="false">
      <c r="A23" s="0" t="s">
        <v>11</v>
      </c>
      <c r="B23" s="0" t="s">
        <v>14</v>
      </c>
      <c r="C23" s="7" t="s">
        <v>9</v>
      </c>
      <c r="D23" s="9" t="s">
        <v>7</v>
      </c>
      <c r="AW23" s="9" t="n">
        <f aca="false">$BJ$23</f>
        <v>7610.1296721228</v>
      </c>
      <c r="AX23" s="9" t="n">
        <f aca="false">$BJ$23</f>
        <v>7610.1296721228</v>
      </c>
      <c r="AY23" s="9" t="n">
        <f aca="false">$BJ$23</f>
        <v>7610.1296721228</v>
      </c>
      <c r="AZ23" s="9" t="n">
        <f aca="false">$BJ$23</f>
        <v>7610.1296721228</v>
      </c>
      <c r="BA23" s="9" t="n">
        <f aca="false">$BJ$23</f>
        <v>7610.1296721228</v>
      </c>
      <c r="BB23" s="9" t="n">
        <f aca="false">$BJ$23</f>
        <v>7610.1296721228</v>
      </c>
      <c r="BC23" s="9" t="n">
        <f aca="false">$BJ$23</f>
        <v>7610.1296721228</v>
      </c>
      <c r="BD23" s="9" t="n">
        <f aca="false">$BJ$23</f>
        <v>7610.1296721228</v>
      </c>
      <c r="BE23" s="9" t="n">
        <f aca="false">$BJ$23</f>
        <v>7610.1296721228</v>
      </c>
      <c r="BF23" s="9" t="n">
        <f aca="false">$BJ$23</f>
        <v>7610.1296721228</v>
      </c>
      <c r="BG23" s="9" t="n">
        <f aca="false">$BJ$23</f>
        <v>7610.1296721228</v>
      </c>
      <c r="BJ23" s="9" t="n">
        <f aca="false">BJ20/BJ3*BJ5</f>
        <v>7610.1296721228</v>
      </c>
      <c r="BK23" s="9" t="n">
        <f aca="false">BJ23</f>
        <v>7610.1296721228</v>
      </c>
    </row>
    <row r="24" customFormat="false" ht="14.25" hidden="false" customHeight="false" outlineLevel="0" collapsed="false">
      <c r="A24" s="0" t="s">
        <v>11</v>
      </c>
      <c r="B24" s="0" t="s">
        <v>15</v>
      </c>
      <c r="C24" s="7" t="s">
        <v>42</v>
      </c>
      <c r="D24" s="7" t="s">
        <v>43</v>
      </c>
      <c r="E24" s="7"/>
      <c r="F24" s="7"/>
      <c r="G24" s="7"/>
      <c r="H24" s="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9"/>
      <c r="AV24" s="40"/>
      <c r="AW24" s="41" t="n">
        <f aca="false">AZ73/1000000</f>
        <v>1.86364</v>
      </c>
      <c r="AX24" s="41" t="n">
        <f aca="false">BA73/1000000</f>
        <v>1.87998</v>
      </c>
      <c r="AY24" s="41" t="n">
        <f aca="false">BB73/1000000</f>
        <v>1.89229</v>
      </c>
      <c r="AZ24" s="41" t="n">
        <f aca="false">BC73/1000000</f>
        <v>1.905406</v>
      </c>
      <c r="BA24" s="41" t="n">
        <f aca="false">BD73/1000000</f>
        <v>1.920822</v>
      </c>
      <c r="BB24" s="41" t="n">
        <f aca="false">BE73/1000000</f>
        <v>1.942858</v>
      </c>
      <c r="BC24" s="41" t="n">
        <f aca="false">BF73/1000000</f>
        <v>1.966033</v>
      </c>
      <c r="BD24" s="41" t="n">
        <f aca="false">BG73/1000000</f>
        <v>1.997979</v>
      </c>
      <c r="BE24" s="41" t="n">
        <f aca="false">BH73/1000000</f>
        <v>2.026404</v>
      </c>
      <c r="BF24" s="41" t="n">
        <f aca="false">BI73/1000000</f>
        <v>2.051086</v>
      </c>
      <c r="BG24" s="41" t="n">
        <f aca="false">BJ73/1000000</f>
        <v>2.07275</v>
      </c>
      <c r="BH24" s="32"/>
      <c r="BI24" s="32"/>
      <c r="BJ24" s="32" t="n">
        <f aca="false">BN73/1000000</f>
        <v>2.1452278522</v>
      </c>
      <c r="BK24" s="32" t="n">
        <f aca="false">BO73/1000000</f>
        <v>2.2021385508</v>
      </c>
      <c r="BL24" s="37"/>
    </row>
    <row r="25" customFormat="false" ht="14.25" hidden="false" customHeight="false" outlineLevel="0" collapsed="false">
      <c r="A25" s="0" t="s">
        <v>11</v>
      </c>
      <c r="B25" s="0" t="s">
        <v>15</v>
      </c>
      <c r="C25" s="7" t="s">
        <v>6</v>
      </c>
      <c r="D25" s="7" t="s">
        <v>7</v>
      </c>
      <c r="E25" s="7"/>
      <c r="F25" s="7"/>
      <c r="G25" s="7"/>
      <c r="H25" s="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3"/>
      <c r="AW25" s="36" t="n">
        <f aca="false">AW24/AW$3*AW$9*$BJ$8</f>
        <v>11013.6379954626</v>
      </c>
      <c r="AX25" s="36" t="n">
        <f aca="false">AX24/AX$3*AX$9*$BJ$8</f>
        <v>11326.0883592855</v>
      </c>
      <c r="AY25" s="36" t="n">
        <f aca="false">AY24/AY$3*AY$9*$BJ$8</f>
        <v>11133.5706961636</v>
      </c>
      <c r="AZ25" s="36" t="n">
        <f aca="false">AZ24/AZ$3*AZ$9*$BJ$8</f>
        <v>10853.6444730988</v>
      </c>
      <c r="BA25" s="36" t="n">
        <f aca="false">BA24/BA$3*BA$9*$BJ$8</f>
        <v>10942.841724837</v>
      </c>
      <c r="BB25" s="36" t="n">
        <f aca="false">BB24/BB$3*BB$9*$BJ$8</f>
        <v>10905.7118973778</v>
      </c>
      <c r="BC25" s="36" t="n">
        <f aca="false">BC24/BC$3*BC$9*$BJ$8</f>
        <v>10989.957242711</v>
      </c>
      <c r="BD25" s="36" t="n">
        <f aca="false">BD24/BD$3*BD$9*$BJ$8</f>
        <v>11075.7950345698</v>
      </c>
      <c r="BE25" s="36" t="n">
        <f aca="false">BE24/BE$3*BE$9*$BJ$8</f>
        <v>11114.8941403713</v>
      </c>
      <c r="BF25" s="36" t="n">
        <f aca="false">BF24/BF$3*BF$9*$BJ$8</f>
        <v>11205.733482148</v>
      </c>
      <c r="BG25" s="36" t="n">
        <f aca="false">BG24/BG$3*BG$9*$BJ$8</f>
        <v>11095.4038386379</v>
      </c>
      <c r="BH25" s="12"/>
      <c r="BI25" s="12"/>
      <c r="BJ25" s="12" t="n">
        <f aca="false">BJ24/BJ3*BJ8</f>
        <v>11175.9364822173</v>
      </c>
      <c r="BK25" s="12" t="n">
        <f aca="false">BK24/BK3*BK8</f>
        <v>11120.2718151916</v>
      </c>
      <c r="BL25" s="9"/>
    </row>
    <row r="26" customFormat="false" ht="14.25" hidden="false" customHeight="false" outlineLevel="0" collapsed="false">
      <c r="A26" s="0" t="s">
        <v>11</v>
      </c>
      <c r="B26" s="0" t="s">
        <v>15</v>
      </c>
      <c r="C26" s="7" t="s">
        <v>8</v>
      </c>
      <c r="D26" s="7" t="s">
        <v>7</v>
      </c>
      <c r="E26" s="7"/>
      <c r="F26" s="7"/>
      <c r="G26" s="7"/>
      <c r="H26" s="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3"/>
      <c r="AW26" s="36" t="n">
        <f aca="false">AW25-AW27</f>
        <v>8776.07914849103</v>
      </c>
      <c r="AX26" s="36" t="n">
        <f aca="false">AX25-AX27</f>
        <v>9088.52951231395</v>
      </c>
      <c r="AY26" s="36" t="n">
        <f aca="false">AY25-AY27</f>
        <v>8896.01184919204</v>
      </c>
      <c r="AZ26" s="36" t="n">
        <f aca="false">AZ25-AZ27</f>
        <v>8616.08562612722</v>
      </c>
      <c r="BA26" s="36" t="n">
        <f aca="false">BA25-BA27</f>
        <v>8705.28287786546</v>
      </c>
      <c r="BB26" s="36" t="n">
        <f aca="false">BB25-BB27</f>
        <v>8668.15305040629</v>
      </c>
      <c r="BC26" s="36" t="n">
        <f aca="false">BC25-BC27</f>
        <v>8752.39839573943</v>
      </c>
      <c r="BD26" s="36" t="n">
        <f aca="false">BD25-BD27</f>
        <v>8838.23618759829</v>
      </c>
      <c r="BE26" s="36" t="n">
        <f aca="false">BE25-BE27</f>
        <v>8877.3352933998</v>
      </c>
      <c r="BF26" s="36" t="n">
        <f aca="false">BF25-BF27</f>
        <v>8968.17463517643</v>
      </c>
      <c r="BG26" s="36" t="n">
        <f aca="false">BG25-BG27</f>
        <v>8857.8449916664</v>
      </c>
      <c r="BH26" s="12"/>
      <c r="BI26" s="12"/>
      <c r="BJ26" s="12" t="n">
        <f aca="false">BJ25-BJ27</f>
        <v>8938.37763524581</v>
      </c>
      <c r="BK26" s="12" t="n">
        <f aca="false">BK25-BK27</f>
        <v>8882.71296822003</v>
      </c>
      <c r="BL26" s="9"/>
    </row>
    <row r="27" customFormat="false" ht="14.25" hidden="false" customHeight="false" outlineLevel="0" collapsed="false">
      <c r="A27" s="0" t="s">
        <v>11</v>
      </c>
      <c r="B27" s="0" t="s">
        <v>15</v>
      </c>
      <c r="C27" s="7" t="s">
        <v>9</v>
      </c>
      <c r="D27" s="9" t="s">
        <v>7</v>
      </c>
      <c r="AW27" s="9" t="n">
        <f aca="false">AZ27</f>
        <v>2237.55884697154</v>
      </c>
      <c r="AX27" s="9" t="n">
        <f aca="false">BA27</f>
        <v>2237.55884697154</v>
      </c>
      <c r="AY27" s="9" t="n">
        <f aca="false">BB27</f>
        <v>2237.55884697154</v>
      </c>
      <c r="AZ27" s="9" t="n">
        <f aca="false">BC27</f>
        <v>2237.55884697154</v>
      </c>
      <c r="BA27" s="9" t="n">
        <f aca="false">BD27</f>
        <v>2237.55884697154</v>
      </c>
      <c r="BB27" s="9" t="n">
        <f aca="false">BE27</f>
        <v>2237.55884697154</v>
      </c>
      <c r="BC27" s="9" t="n">
        <f aca="false">BF27</f>
        <v>2237.55884697154</v>
      </c>
      <c r="BD27" s="9" t="n">
        <f aca="false">BG27</f>
        <v>2237.55884697154</v>
      </c>
      <c r="BE27" s="9" t="n">
        <f aca="false">BJ27</f>
        <v>2237.55884697154</v>
      </c>
      <c r="BF27" s="9" t="n">
        <f aca="false">BJ27</f>
        <v>2237.55884697154</v>
      </c>
      <c r="BG27" s="9" t="n">
        <f aca="false">BJ27</f>
        <v>2237.55884697154</v>
      </c>
      <c r="BJ27" s="9" t="n">
        <f aca="false">BJ24/BJ3*BJ5</f>
        <v>2237.55884697154</v>
      </c>
      <c r="BK27" s="9" t="n">
        <f aca="false">BJ27</f>
        <v>2237.55884697154</v>
      </c>
    </row>
    <row r="28" customFormat="false" ht="14.25" hidden="false" customHeight="false" outlineLevel="0" collapsed="false">
      <c r="C28" s="7"/>
      <c r="D28" s="9"/>
      <c r="AW28" s="12"/>
      <c r="AX28" s="12"/>
      <c r="AY28" s="9"/>
      <c r="AZ28" s="9"/>
      <c r="BA28" s="9"/>
      <c r="BB28" s="9"/>
      <c r="BC28" s="9"/>
      <c r="BD28" s="9"/>
      <c r="BE28" s="9"/>
      <c r="BF28" s="9"/>
      <c r="BG28" s="9"/>
      <c r="BJ28" s="9"/>
      <c r="BK28" s="9"/>
    </row>
    <row r="29" customFormat="false" ht="14.25" hidden="false" customHeight="false" outlineLevel="0" collapsed="false">
      <c r="C29" s="7"/>
      <c r="D29" s="9"/>
      <c r="AW29" s="12"/>
      <c r="AX29" s="12"/>
      <c r="AY29" s="9"/>
      <c r="AZ29" s="9"/>
      <c r="BA29" s="9"/>
      <c r="BB29" s="9"/>
      <c r="BC29" s="9"/>
      <c r="BD29" s="9"/>
      <c r="BE29" s="9"/>
      <c r="BF29" s="9"/>
      <c r="BG29" s="9"/>
      <c r="BJ29" s="9"/>
      <c r="BK29" s="9"/>
    </row>
    <row r="30" customFormat="false" ht="14.25" hidden="false" customHeight="false" outlineLevel="0" collapsed="false">
      <c r="C30" s="7" t="s">
        <v>166</v>
      </c>
      <c r="D30" s="9" t="s">
        <v>167</v>
      </c>
      <c r="I30" s="42" t="n">
        <v>13.399</v>
      </c>
      <c r="J30" s="42" t="n">
        <v>14.174</v>
      </c>
      <c r="K30" s="42" t="n">
        <v>15.503</v>
      </c>
      <c r="L30" s="42" t="n">
        <v>17.607</v>
      </c>
      <c r="M30" s="42" t="n">
        <v>17.386</v>
      </c>
      <c r="N30" s="42" t="n">
        <v>19.822</v>
      </c>
      <c r="O30" s="42" t="n">
        <v>24.03</v>
      </c>
      <c r="P30" s="42" t="n">
        <v>25.691</v>
      </c>
      <c r="Q30" s="42" t="n">
        <v>27.795</v>
      </c>
      <c r="R30" s="42" t="n">
        <v>29.234</v>
      </c>
      <c r="S30" s="42" t="n">
        <v>30.785</v>
      </c>
      <c r="T30" s="42" t="n">
        <v>31.449</v>
      </c>
      <c r="U30" s="42" t="n">
        <v>31.338</v>
      </c>
      <c r="V30" s="42" t="n">
        <v>31.608</v>
      </c>
      <c r="W30" s="42" t="n">
        <v>32.966</v>
      </c>
      <c r="X30" s="42" t="n">
        <v>40.97</v>
      </c>
      <c r="Y30" s="42" t="n">
        <v>39.884</v>
      </c>
      <c r="Z30" s="42" t="n">
        <v>43.335</v>
      </c>
      <c r="AA30" s="42" t="n">
        <v>40.049</v>
      </c>
      <c r="AB30" s="42" t="n">
        <v>37.243</v>
      </c>
      <c r="AC30" s="42" t="n">
        <v>38.039</v>
      </c>
      <c r="AD30" s="42" t="n">
        <v>41.719</v>
      </c>
      <c r="AE30" s="42" t="n">
        <v>41.142</v>
      </c>
      <c r="AF30" s="42" t="n">
        <v>43.67</v>
      </c>
      <c r="AG30" s="42" t="n">
        <v>43.74</v>
      </c>
      <c r="AH30" s="42" t="n">
        <v>44.972</v>
      </c>
      <c r="AI30" s="42" t="n">
        <v>49.208</v>
      </c>
      <c r="AJ30" s="42" t="n">
        <v>45.119</v>
      </c>
      <c r="AK30" s="42" t="n">
        <v>47.457</v>
      </c>
      <c r="AL30" s="42" t="n">
        <v>47.757</v>
      </c>
      <c r="AM30" s="42" t="n">
        <v>45.48</v>
      </c>
      <c r="AN30" s="42" t="n">
        <v>50.601</v>
      </c>
      <c r="AO30" s="42" t="n">
        <v>50.836</v>
      </c>
      <c r="AP30" s="42" t="n">
        <v>51.47</v>
      </c>
      <c r="AQ30" s="42" t="n">
        <v>52.478</v>
      </c>
      <c r="AR30" s="42" t="n">
        <v>51.344</v>
      </c>
      <c r="AS30" s="42" t="n">
        <v>51.171</v>
      </c>
      <c r="AT30" s="42" t="n">
        <v>51.908</v>
      </c>
      <c r="AU30" s="42" t="n">
        <v>52.246</v>
      </c>
      <c r="AV30" s="42" t="n">
        <v>54.142</v>
      </c>
      <c r="AW30" s="42" t="n">
        <v>60.699</v>
      </c>
      <c r="AX30" s="42" t="n">
        <v>53.307</v>
      </c>
      <c r="AY30" s="42" t="n">
        <v>57.463</v>
      </c>
      <c r="AZ30" s="42" t="n">
        <v>57.244</v>
      </c>
      <c r="BA30" s="42" t="n">
        <v>55.148</v>
      </c>
      <c r="BB30" s="42" t="n">
        <v>55.451</v>
      </c>
      <c r="BC30" s="42" t="n">
        <v>56.968</v>
      </c>
      <c r="BD30" s="42" t="n">
        <v>57.04</v>
      </c>
      <c r="BE30" s="42" t="n">
        <v>56.789</v>
      </c>
      <c r="BF30" s="42" t="n">
        <v>56.441</v>
      </c>
      <c r="BG30" s="42" t="n">
        <v>54.386</v>
      </c>
      <c r="BJ30" s="9"/>
      <c r="BK30" s="9"/>
    </row>
    <row r="31" customFormat="false" ht="14.25" hidden="false" customHeight="false" outlineLevel="0" collapsed="false">
      <c r="C31" s="7"/>
      <c r="D31" s="9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J31" s="9"/>
      <c r="BK31" s="9"/>
    </row>
    <row r="33" customFormat="false" ht="14.25" hidden="false" customHeight="false" outlineLevel="0" collapsed="false">
      <c r="C33" s="0" t="s">
        <v>101</v>
      </c>
    </row>
    <row r="34" customFormat="false" ht="14.25" hidden="false" customHeight="false" outlineLevel="0" collapsed="false">
      <c r="C34" s="0" t="s">
        <v>168</v>
      </c>
      <c r="BA34" s="15" t="s">
        <v>57</v>
      </c>
      <c r="BB34" s="16" t="s">
        <v>58</v>
      </c>
      <c r="BC34" s="16" t="s">
        <v>59</v>
      </c>
      <c r="BD34" s="16" t="s">
        <v>60</v>
      </c>
      <c r="BE34" s="16" t="s">
        <v>61</v>
      </c>
      <c r="BF34" s="16" t="s">
        <v>62</v>
      </c>
      <c r="BG34" s="16" t="s">
        <v>63</v>
      </c>
      <c r="BH34" s="16" t="s">
        <v>64</v>
      </c>
      <c r="BI34" s="16" t="s">
        <v>65</v>
      </c>
      <c r="BJ34" s="16" t="s">
        <v>66</v>
      </c>
      <c r="BK34" s="16" t="s">
        <v>67</v>
      </c>
    </row>
    <row r="35" customFormat="false" ht="14.25" hidden="false" customHeight="false" outlineLevel="0" collapsed="false">
      <c r="C35" s="0" t="s">
        <v>103</v>
      </c>
      <c r="BA35" s="17" t="s">
        <v>68</v>
      </c>
      <c r="BB35" s="18" t="s">
        <v>105</v>
      </c>
      <c r="BC35" s="18" t="s">
        <v>105</v>
      </c>
      <c r="BD35" s="18" t="s">
        <v>105</v>
      </c>
      <c r="BE35" s="18" t="s">
        <v>105</v>
      </c>
      <c r="BF35" s="18" t="s">
        <v>105</v>
      </c>
      <c r="BG35" s="43" t="n">
        <v>310112.379</v>
      </c>
      <c r="BH35" s="43" t="n">
        <v>322645.015</v>
      </c>
      <c r="BI35" s="43" t="n">
        <v>320577.654</v>
      </c>
      <c r="BJ35" s="43" t="n">
        <v>313425.578</v>
      </c>
      <c r="BK35" s="43" t="n">
        <v>309015.749</v>
      </c>
    </row>
    <row r="36" customFormat="false" ht="14.25" hidden="false" customHeight="false" outlineLevel="0" collapsed="false">
      <c r="C36" s="0" t="s">
        <v>169</v>
      </c>
      <c r="BA36" s="17" t="s">
        <v>8</v>
      </c>
      <c r="BB36" s="18" t="s">
        <v>105</v>
      </c>
      <c r="BC36" s="18" t="s">
        <v>105</v>
      </c>
      <c r="BD36" s="18" t="s">
        <v>105</v>
      </c>
      <c r="BE36" s="18" t="s">
        <v>105</v>
      </c>
      <c r="BF36" s="18" t="s">
        <v>105</v>
      </c>
      <c r="BG36" s="43" t="n">
        <v>174300.278</v>
      </c>
      <c r="BH36" s="43" t="n">
        <v>180767.458</v>
      </c>
      <c r="BI36" s="43" t="n">
        <v>177088.097</v>
      </c>
      <c r="BJ36" s="43" t="n">
        <v>171831.604</v>
      </c>
      <c r="BK36" s="43" t="n">
        <v>170700.415</v>
      </c>
    </row>
    <row r="37" customFormat="false" ht="14.25" hidden="false" customHeight="false" outlineLevel="0" collapsed="false">
      <c r="BA37" s="17" t="s">
        <v>69</v>
      </c>
      <c r="BB37" s="18" t="s">
        <v>105</v>
      </c>
      <c r="BC37" s="18" t="s">
        <v>105</v>
      </c>
      <c r="BD37" s="18" t="s">
        <v>105</v>
      </c>
      <c r="BE37" s="18" t="s">
        <v>105</v>
      </c>
      <c r="BF37" s="18" t="s">
        <v>105</v>
      </c>
      <c r="BG37" s="18" t="s">
        <v>105</v>
      </c>
      <c r="BH37" s="18" t="s">
        <v>105</v>
      </c>
      <c r="BI37" s="18" t="s">
        <v>105</v>
      </c>
      <c r="BJ37" s="18" t="s">
        <v>105</v>
      </c>
      <c r="BK37" s="18" t="s">
        <v>105</v>
      </c>
    </row>
    <row r="38" customFormat="false" ht="14.25" hidden="false" customHeight="false" outlineLevel="0" collapsed="false">
      <c r="BA38" s="17" t="s">
        <v>9</v>
      </c>
      <c r="BB38" s="18" t="s">
        <v>105</v>
      </c>
      <c r="BC38" s="18" t="s">
        <v>105</v>
      </c>
      <c r="BD38" s="18" t="s">
        <v>105</v>
      </c>
      <c r="BE38" s="18" t="s">
        <v>105</v>
      </c>
      <c r="BF38" s="18" t="s">
        <v>105</v>
      </c>
      <c r="BG38" s="43" t="n">
        <v>42807.001</v>
      </c>
      <c r="BH38" s="43" t="n">
        <v>44905.257</v>
      </c>
      <c r="BI38" s="43" t="n">
        <v>44000.857</v>
      </c>
      <c r="BJ38" s="43" t="n">
        <v>44128.474</v>
      </c>
      <c r="BK38" s="43" t="n">
        <v>43841.434</v>
      </c>
    </row>
    <row r="39" customFormat="false" ht="14.25" hidden="false" customHeight="false" outlineLevel="0" collapsed="false">
      <c r="BA39" s="17" t="s">
        <v>70</v>
      </c>
      <c r="BB39" s="18" t="s">
        <v>105</v>
      </c>
      <c r="BC39" s="18" t="s">
        <v>105</v>
      </c>
      <c r="BD39" s="18" t="s">
        <v>105</v>
      </c>
      <c r="BE39" s="18" t="s">
        <v>105</v>
      </c>
      <c r="BF39" s="18" t="s">
        <v>105</v>
      </c>
      <c r="BG39" s="19"/>
      <c r="BH39" s="22"/>
      <c r="BI39" s="19"/>
      <c r="BJ39" s="22"/>
      <c r="BK39" s="22"/>
    </row>
    <row r="43" customFormat="false" ht="14.25" hidden="false" customHeight="false" outlineLevel="0" collapsed="false">
      <c r="BM43" s="0" t="s">
        <v>71</v>
      </c>
    </row>
    <row r="44" customFormat="false" ht="14.25" hidden="false" customHeight="false" outlineLevel="0" collapsed="false">
      <c r="BA44" s="0" t="s">
        <v>72</v>
      </c>
      <c r="BG44" s="11" t="n">
        <f aca="false">BG38/(BG36+BG38)</f>
        <v>0.197169810230084</v>
      </c>
      <c r="BH44" s="11" t="n">
        <f aca="false">BH38/(BH36+BH38)</f>
        <v>0.198983988826474</v>
      </c>
      <c r="BI44" s="11" t="n">
        <f aca="false">BI38/(BI36+BI38)</f>
        <v>0.199018794037082</v>
      </c>
      <c r="BJ44" s="11" t="n">
        <f aca="false">BJ38/(BJ36+BJ38)</f>
        <v>0.204336257000241</v>
      </c>
      <c r="BK44" s="11" t="n">
        <f aca="false">BK38/(BK36+BK38)</f>
        <v>0.204349101139704</v>
      </c>
      <c r="BM44" s="64" t="n">
        <f aca="false">AVERAGE(BG44:BK44)</f>
        <v>0.200771590246717</v>
      </c>
    </row>
    <row r="47" customFormat="false" ht="14.25" hidden="false" customHeight="false" outlineLevel="0" collapsed="false">
      <c r="AY47" s="0" t="s">
        <v>170</v>
      </c>
    </row>
    <row r="48" customFormat="false" ht="14.25" hidden="false" customHeight="false" outlineLevel="0" collapsed="false">
      <c r="AY48" s="0" t="s">
        <v>171</v>
      </c>
      <c r="AZ48" s="0" t="n">
        <v>2010</v>
      </c>
      <c r="BA48" s="0" t="n">
        <v>2011</v>
      </c>
      <c r="BB48" s="0" t="n">
        <v>2012</v>
      </c>
      <c r="BC48" s="0" t="n">
        <v>2013</v>
      </c>
      <c r="BD48" s="0" t="n">
        <v>2014</v>
      </c>
      <c r="BE48" s="0" t="n">
        <v>2015</v>
      </c>
      <c r="BF48" s="0" t="n">
        <v>2016</v>
      </c>
      <c r="BG48" s="0" t="n">
        <v>2017</v>
      </c>
      <c r="BH48" s="0" t="n">
        <v>2018</v>
      </c>
      <c r="BI48" s="0" t="n">
        <v>2019</v>
      </c>
      <c r="BJ48" s="0" t="n">
        <v>2020</v>
      </c>
      <c r="BK48" s="0" t="n">
        <v>2021</v>
      </c>
      <c r="BL48" s="0" t="n">
        <v>2022</v>
      </c>
      <c r="BN48" s="0" t="n">
        <v>2025</v>
      </c>
      <c r="BO48" s="0" t="n">
        <v>2030</v>
      </c>
    </row>
    <row r="49" customFormat="false" ht="14.25" hidden="false" customHeight="false" outlineLevel="0" collapsed="false">
      <c r="AY49" s="0" t="s">
        <v>172</v>
      </c>
      <c r="AZ49" s="14" t="n">
        <v>249019</v>
      </c>
      <c r="BA49" s="9" t="n">
        <v>248609</v>
      </c>
      <c r="BB49" s="9" t="n">
        <v>248545</v>
      </c>
      <c r="BC49" s="9" t="n">
        <v>248637</v>
      </c>
      <c r="BD49" s="9" t="n">
        <v>249436</v>
      </c>
      <c r="BE49" s="9" t="n">
        <v>249987</v>
      </c>
      <c r="BF49" s="9" t="n">
        <v>249733</v>
      </c>
      <c r="BG49" s="9" t="n">
        <v>250570</v>
      </c>
      <c r="BH49" s="9" t="n">
        <v>251295</v>
      </c>
      <c r="BI49" s="9" t="n">
        <v>250497</v>
      </c>
      <c r="BJ49" s="9" t="n">
        <v>250093</v>
      </c>
      <c r="BK49" s="9" t="n">
        <v>249614</v>
      </c>
      <c r="BL49" s="9" t="n">
        <v>249693</v>
      </c>
      <c r="BN49" s="36" t="n">
        <v>246676.9902</v>
      </c>
      <c r="BO49" s="36" t="n">
        <v>242598.1126</v>
      </c>
    </row>
    <row r="50" customFormat="false" ht="14.25" hidden="false" customHeight="false" outlineLevel="0" collapsed="false">
      <c r="AY50" s="0" t="s">
        <v>12</v>
      </c>
      <c r="AZ50" s="46" t="n">
        <f aca="false">AZ49</f>
        <v>249019</v>
      </c>
      <c r="BA50" s="47" t="n">
        <v>248609</v>
      </c>
      <c r="BB50" s="47" t="n">
        <v>248545</v>
      </c>
      <c r="BC50" s="47" t="n">
        <v>248637</v>
      </c>
      <c r="BD50" s="47" t="n">
        <v>249436</v>
      </c>
      <c r="BE50" s="47" t="n">
        <v>249987</v>
      </c>
      <c r="BF50" s="47" t="n">
        <v>249733</v>
      </c>
      <c r="BG50" s="47" t="n">
        <v>250570</v>
      </c>
      <c r="BH50" s="47" t="n">
        <v>251295</v>
      </c>
      <c r="BI50" s="47" t="n">
        <v>250497</v>
      </c>
      <c r="BJ50" s="47" t="n">
        <v>250093</v>
      </c>
      <c r="BK50" s="47" t="n">
        <v>249614</v>
      </c>
      <c r="BL50" s="47" t="n">
        <v>249693</v>
      </c>
      <c r="BN50" s="47" t="n">
        <f aca="false">BN49</f>
        <v>246676.9902</v>
      </c>
      <c r="BO50" s="47" t="n">
        <f aca="false">BO49</f>
        <v>242598.1126</v>
      </c>
    </row>
    <row r="51" customFormat="false" ht="14.25" hidden="false" customHeight="false" outlineLevel="0" collapsed="false">
      <c r="AY51" s="0" t="s">
        <v>173</v>
      </c>
      <c r="AZ51" s="14" t="n">
        <v>276220</v>
      </c>
      <c r="BA51" s="9" t="n">
        <v>276508</v>
      </c>
      <c r="BB51" s="9" t="n">
        <v>276130</v>
      </c>
      <c r="BC51" s="9" t="n">
        <v>276637</v>
      </c>
      <c r="BD51" s="9" t="n">
        <v>277970</v>
      </c>
      <c r="BE51" s="9" t="n">
        <v>279991</v>
      </c>
      <c r="BF51" s="9" t="n">
        <v>281815</v>
      </c>
      <c r="BG51" s="9" t="n">
        <v>284586</v>
      </c>
      <c r="BH51" s="9" t="n">
        <v>285637</v>
      </c>
      <c r="BI51" s="9" t="n">
        <v>286547</v>
      </c>
      <c r="BJ51" s="9" t="n">
        <v>287382</v>
      </c>
      <c r="BK51" s="9" t="n">
        <v>287502</v>
      </c>
      <c r="BL51" s="9" t="n">
        <v>287767</v>
      </c>
      <c r="BN51" s="36" t="n">
        <v>287507.9512</v>
      </c>
      <c r="BO51" s="36" t="n">
        <v>286504.3956</v>
      </c>
    </row>
    <row r="52" customFormat="false" ht="14.25" hidden="false" customHeight="false" outlineLevel="0" collapsed="false">
      <c r="AY52" s="0" t="s">
        <v>174</v>
      </c>
      <c r="AZ52" s="14" t="n">
        <v>243042</v>
      </c>
      <c r="BA52" s="9" t="n">
        <v>242625</v>
      </c>
      <c r="BB52" s="9" t="n">
        <v>242155</v>
      </c>
      <c r="BC52" s="9" t="n">
        <v>241981</v>
      </c>
      <c r="BD52" s="9" t="n">
        <v>242156</v>
      </c>
      <c r="BE52" s="9" t="n">
        <v>243061</v>
      </c>
      <c r="BF52" s="9" t="n">
        <v>243897</v>
      </c>
      <c r="BG52" s="9" t="n">
        <v>245572</v>
      </c>
      <c r="BH52" s="9" t="n">
        <v>245968</v>
      </c>
      <c r="BI52" s="9" t="n">
        <v>245453</v>
      </c>
      <c r="BJ52" s="9" t="n">
        <v>245347</v>
      </c>
      <c r="BK52" s="9" t="n">
        <v>244554</v>
      </c>
      <c r="BL52" s="9" t="n">
        <v>244193</v>
      </c>
      <c r="BN52" s="36" t="n">
        <v>241393.4715</v>
      </c>
      <c r="BO52" s="36" t="n">
        <v>236925.7795</v>
      </c>
    </row>
    <row r="53" customFormat="false" ht="14.25" hidden="false" customHeight="false" outlineLevel="0" collapsed="false">
      <c r="AY53" s="0" t="s">
        <v>175</v>
      </c>
      <c r="AZ53" s="14" t="n">
        <v>126666</v>
      </c>
      <c r="BA53" s="9" t="n">
        <v>126691</v>
      </c>
      <c r="BB53" s="9" t="n">
        <v>126299</v>
      </c>
      <c r="BC53" s="9" t="n">
        <v>126201</v>
      </c>
      <c r="BD53" s="9" t="n">
        <v>126461</v>
      </c>
      <c r="BE53" s="9" t="n">
        <v>126765</v>
      </c>
      <c r="BF53" s="9" t="n">
        <v>127376</v>
      </c>
      <c r="BG53" s="9" t="n">
        <v>128673</v>
      </c>
      <c r="BH53" s="9" t="n">
        <v>129806</v>
      </c>
      <c r="BI53" s="9" t="n">
        <v>130280</v>
      </c>
      <c r="BJ53" s="9" t="n">
        <v>130810</v>
      </c>
      <c r="BK53" s="9" t="n">
        <v>131155</v>
      </c>
      <c r="BL53" s="9" t="n">
        <v>132054</v>
      </c>
      <c r="BN53" s="36" t="n">
        <v>132009.3646</v>
      </c>
      <c r="BO53" s="36" t="n">
        <v>131952.2892</v>
      </c>
    </row>
    <row r="54" customFormat="false" ht="14.25" hidden="false" customHeight="false" outlineLevel="0" collapsed="false">
      <c r="AY54" s="0" t="s">
        <v>176</v>
      </c>
      <c r="AZ54" s="14" t="n">
        <v>258548</v>
      </c>
      <c r="BA54" s="9" t="n">
        <v>259286</v>
      </c>
      <c r="BB54" s="9" t="n">
        <v>259667</v>
      </c>
      <c r="BC54" s="9" t="n">
        <v>260217</v>
      </c>
      <c r="BD54" s="9" t="n">
        <v>261112</v>
      </c>
      <c r="BE54" s="9" t="n">
        <v>262362</v>
      </c>
      <c r="BF54" s="9" t="n">
        <v>263378</v>
      </c>
      <c r="BG54" s="9" t="n">
        <v>265881</v>
      </c>
      <c r="BH54" s="9" t="n">
        <v>268465</v>
      </c>
      <c r="BI54" s="9" t="n">
        <v>270154</v>
      </c>
      <c r="BJ54" s="9" t="n">
        <v>271736</v>
      </c>
      <c r="BK54" s="9" t="n">
        <v>273192</v>
      </c>
      <c r="BL54" s="9" t="n">
        <v>274563</v>
      </c>
      <c r="BN54" s="36" t="n">
        <v>276429.3357</v>
      </c>
      <c r="BO54" s="36" t="n">
        <v>279513.8739</v>
      </c>
    </row>
    <row r="55" customFormat="false" ht="14.25" hidden="false" customHeight="false" outlineLevel="0" collapsed="false">
      <c r="AY55" s="0" t="s">
        <v>13</v>
      </c>
      <c r="AZ55" s="46" t="n">
        <f aca="false">SUM(AZ51:AZ54)</f>
        <v>904476</v>
      </c>
      <c r="BA55" s="47" t="n">
        <v>905110</v>
      </c>
      <c r="BB55" s="47" t="n">
        <v>904251</v>
      </c>
      <c r="BC55" s="47" t="n">
        <v>905036</v>
      </c>
      <c r="BD55" s="47" t="n">
        <v>907699</v>
      </c>
      <c r="BE55" s="47" t="n">
        <v>912179</v>
      </c>
      <c r="BF55" s="47" t="n">
        <v>916466</v>
      </c>
      <c r="BG55" s="47" t="n">
        <v>924712</v>
      </c>
      <c r="BH55" s="47" t="n">
        <v>929876</v>
      </c>
      <c r="BI55" s="47" t="n">
        <v>932434</v>
      </c>
      <c r="BJ55" s="47" t="n">
        <v>935275</v>
      </c>
      <c r="BK55" s="47" t="n">
        <v>936403</v>
      </c>
      <c r="BL55" s="47" t="n">
        <v>938577</v>
      </c>
      <c r="BN55" s="47" t="n">
        <f aca="false">SUM(BN51:BN54)</f>
        <v>937340.123</v>
      </c>
      <c r="BO55" s="47" t="n">
        <f aca="false">SUM(BO51:BO54)</f>
        <v>934896.3382</v>
      </c>
    </row>
    <row r="56" customFormat="false" ht="14.25" hidden="false" customHeight="false" outlineLevel="0" collapsed="false">
      <c r="AY56" s="0" t="s">
        <v>177</v>
      </c>
      <c r="AZ56" s="14" t="n">
        <v>2019182</v>
      </c>
      <c r="BA56" s="9" t="n">
        <v>2054343</v>
      </c>
      <c r="BB56" s="9" t="n">
        <v>2091473</v>
      </c>
      <c r="BC56" s="9" t="n">
        <v>2127006</v>
      </c>
      <c r="BD56" s="9" t="n">
        <v>2163042</v>
      </c>
      <c r="BE56" s="9" t="n">
        <v>2198044</v>
      </c>
      <c r="BF56" s="9" t="n">
        <v>2231439</v>
      </c>
      <c r="BG56" s="9" t="n">
        <v>2269060</v>
      </c>
      <c r="BH56" s="9" t="n">
        <v>2308143</v>
      </c>
      <c r="BI56" s="9" t="n">
        <v>2344124</v>
      </c>
      <c r="BJ56" s="9" t="n">
        <v>2377081</v>
      </c>
      <c r="BK56" s="9" t="n">
        <v>2391990</v>
      </c>
      <c r="BL56" s="9" t="n">
        <v>2415139</v>
      </c>
      <c r="BN56" s="36" t="n">
        <v>2485769.6282</v>
      </c>
      <c r="BO56" s="36" t="n">
        <v>2585006.9767</v>
      </c>
    </row>
    <row r="57" customFormat="false" ht="14.25" hidden="false" customHeight="false" outlineLevel="0" collapsed="false">
      <c r="AY57" s="0" t="s">
        <v>178</v>
      </c>
      <c r="AZ57" s="14" t="n">
        <v>331898</v>
      </c>
      <c r="BA57" s="9" t="n">
        <v>335882</v>
      </c>
      <c r="BB57" s="9" t="n">
        <v>338630</v>
      </c>
      <c r="BC57" s="9" t="n">
        <v>341977</v>
      </c>
      <c r="BD57" s="9" t="n">
        <v>345481</v>
      </c>
      <c r="BE57" s="9" t="n">
        <v>348942</v>
      </c>
      <c r="BF57" s="9" t="n">
        <v>354164</v>
      </c>
      <c r="BG57" s="9" t="n">
        <v>361373</v>
      </c>
      <c r="BH57" s="9" t="n">
        <v>368971</v>
      </c>
      <c r="BI57" s="9" t="n">
        <v>376354</v>
      </c>
      <c r="BJ57" s="9" t="n">
        <v>383713</v>
      </c>
      <c r="BK57" s="9" t="n">
        <v>388394</v>
      </c>
      <c r="BL57" s="9" t="n">
        <v>395026</v>
      </c>
      <c r="BN57" s="36" t="n">
        <v>407662.8126</v>
      </c>
      <c r="BO57" s="36" t="n">
        <v>426440.7008</v>
      </c>
    </row>
    <row r="58" customFormat="false" ht="14.25" hidden="false" customHeight="false" outlineLevel="0" collapsed="false">
      <c r="AY58" s="0" t="s">
        <v>179</v>
      </c>
      <c r="AZ58" s="14" t="n">
        <v>269053</v>
      </c>
      <c r="BA58" s="9" t="n">
        <v>270738</v>
      </c>
      <c r="BB58" s="9" t="n">
        <v>272563</v>
      </c>
      <c r="BC58" s="9" t="n">
        <v>274723</v>
      </c>
      <c r="BD58" s="9" t="n">
        <v>277569</v>
      </c>
      <c r="BE58" s="9" t="n">
        <v>280666</v>
      </c>
      <c r="BF58" s="9" t="n">
        <v>283712</v>
      </c>
      <c r="BG58" s="9" t="n">
        <v>288097</v>
      </c>
      <c r="BH58" s="9" t="n">
        <v>291341</v>
      </c>
      <c r="BI58" s="9" t="n">
        <v>294695</v>
      </c>
      <c r="BJ58" s="9" t="n">
        <v>297540</v>
      </c>
      <c r="BK58" s="9" t="n">
        <v>299401</v>
      </c>
      <c r="BL58" s="9" t="n">
        <v>301801</v>
      </c>
      <c r="BN58" s="36" t="n">
        <v>306173.4183</v>
      </c>
      <c r="BO58" s="36" t="n">
        <v>311959.3925</v>
      </c>
    </row>
    <row r="59" customFormat="false" ht="14.25" hidden="false" customHeight="false" outlineLevel="0" collapsed="false">
      <c r="AY59" s="0" t="s">
        <v>180</v>
      </c>
      <c r="AZ59" s="14" t="n">
        <v>427106</v>
      </c>
      <c r="BA59" s="9" t="n">
        <v>429642</v>
      </c>
      <c r="BB59" s="9" t="n">
        <v>431075</v>
      </c>
      <c r="BC59" s="9" t="n">
        <v>433784</v>
      </c>
      <c r="BD59" s="9" t="n">
        <v>437848</v>
      </c>
      <c r="BE59" s="9" t="n">
        <v>442105</v>
      </c>
      <c r="BF59" s="9" t="n">
        <v>445661</v>
      </c>
      <c r="BG59" s="9" t="n">
        <v>452105</v>
      </c>
      <c r="BH59" s="9" t="n">
        <v>457496</v>
      </c>
      <c r="BI59" s="9" t="n">
        <v>461583</v>
      </c>
      <c r="BJ59" s="9" t="n">
        <v>465495</v>
      </c>
      <c r="BK59" s="9" t="n">
        <v>467158</v>
      </c>
      <c r="BL59" s="9" t="n">
        <v>469704</v>
      </c>
      <c r="BN59" s="36" t="n">
        <v>476486.5372</v>
      </c>
      <c r="BO59" s="36" t="n">
        <v>486557.9498</v>
      </c>
    </row>
    <row r="60" customFormat="false" ht="14.25" hidden="false" customHeight="false" outlineLevel="0" collapsed="false">
      <c r="AY60" s="0" t="s">
        <v>181</v>
      </c>
      <c r="AZ60" s="14" t="n">
        <v>336044</v>
      </c>
      <c r="BA60" s="9" t="n">
        <v>336866</v>
      </c>
      <c r="BB60" s="9" t="n">
        <v>337896</v>
      </c>
      <c r="BC60" s="9" t="n">
        <v>339116</v>
      </c>
      <c r="BD60" s="9" t="n">
        <v>341235</v>
      </c>
      <c r="BE60" s="9" t="n">
        <v>344262</v>
      </c>
      <c r="BF60" s="9" t="n">
        <v>347837</v>
      </c>
      <c r="BG60" s="9" t="n">
        <v>352735</v>
      </c>
      <c r="BH60" s="9" t="n">
        <v>357237</v>
      </c>
      <c r="BI60" s="9" t="n">
        <v>360825</v>
      </c>
      <c r="BJ60" s="9" t="n">
        <v>363599</v>
      </c>
      <c r="BK60" s="9" t="n">
        <v>365010</v>
      </c>
      <c r="BL60" s="9" t="n">
        <v>367064</v>
      </c>
      <c r="BN60" s="36" t="n">
        <v>371248.1929</v>
      </c>
      <c r="BO60" s="36" t="n">
        <v>377059.6421</v>
      </c>
    </row>
    <row r="61" customFormat="false" ht="14.25" hidden="false" customHeight="false" outlineLevel="0" collapsed="false">
      <c r="AY61" s="0" t="s">
        <v>182</v>
      </c>
      <c r="AZ61" s="14" t="n">
        <v>1569458</v>
      </c>
      <c r="BA61" s="9" t="n">
        <v>1580297</v>
      </c>
      <c r="BB61" s="9" t="n">
        <v>1590604</v>
      </c>
      <c r="BC61" s="9" t="n">
        <v>1600447</v>
      </c>
      <c r="BD61" s="9" t="n">
        <v>1615084</v>
      </c>
      <c r="BE61" s="9" t="n">
        <v>1632012</v>
      </c>
      <c r="BF61" s="9" t="n">
        <v>1648682</v>
      </c>
      <c r="BG61" s="9" t="n">
        <v>1671783</v>
      </c>
      <c r="BH61" s="9" t="n">
        <v>1690782</v>
      </c>
      <c r="BI61" s="9" t="n">
        <v>1709814</v>
      </c>
      <c r="BJ61" s="9" t="n">
        <v>1725881</v>
      </c>
      <c r="BK61" s="9" t="n">
        <v>1734443</v>
      </c>
      <c r="BL61" s="9" t="n">
        <v>1744859</v>
      </c>
      <c r="BN61" s="36" t="n">
        <v>1775156.9041</v>
      </c>
      <c r="BO61" s="36" t="n">
        <v>1817973.976</v>
      </c>
    </row>
    <row r="62" customFormat="false" ht="14.25" hidden="false" customHeight="false" outlineLevel="0" collapsed="false">
      <c r="AY62" s="0" t="s">
        <v>183</v>
      </c>
      <c r="AZ62" s="14" t="n">
        <v>273257</v>
      </c>
      <c r="BA62" s="9" t="n">
        <v>273265</v>
      </c>
      <c r="BB62" s="9" t="n">
        <v>272736</v>
      </c>
      <c r="BC62" s="9" t="n">
        <v>273080</v>
      </c>
      <c r="BD62" s="9" t="n">
        <v>273815</v>
      </c>
      <c r="BE62" s="9" t="n">
        <v>274691</v>
      </c>
      <c r="BF62" s="9" t="n">
        <v>275904</v>
      </c>
      <c r="BG62" s="9" t="n">
        <v>279334</v>
      </c>
      <c r="BH62" s="9" t="n">
        <v>280399</v>
      </c>
      <c r="BI62" s="9" t="n">
        <v>281482</v>
      </c>
      <c r="BJ62" s="9" t="n">
        <v>282414</v>
      </c>
      <c r="BK62" s="9" t="n">
        <v>282885</v>
      </c>
      <c r="BL62" s="9" t="n">
        <v>283196</v>
      </c>
      <c r="BN62" s="36" t="n">
        <v>282635.2346</v>
      </c>
      <c r="BO62" s="36" t="n">
        <v>281936.5799</v>
      </c>
    </row>
    <row r="63" customFormat="false" ht="14.25" hidden="false" customHeight="false" outlineLevel="0" collapsed="false">
      <c r="AY63" s="0" t="s">
        <v>184</v>
      </c>
      <c r="AZ63" s="14" t="n">
        <v>278882</v>
      </c>
      <c r="BA63" s="9" t="n">
        <v>280230</v>
      </c>
      <c r="BB63" s="9" t="n">
        <v>281572</v>
      </c>
      <c r="BC63" s="9" t="n">
        <v>283113</v>
      </c>
      <c r="BD63" s="9" t="n">
        <v>285395</v>
      </c>
      <c r="BE63" s="9" t="n">
        <v>288150</v>
      </c>
      <c r="BF63" s="9" t="n">
        <v>291012</v>
      </c>
      <c r="BG63" s="9" t="n">
        <v>294941</v>
      </c>
      <c r="BH63" s="9" t="n">
        <v>298907</v>
      </c>
      <c r="BI63" s="9" t="n">
        <v>302252</v>
      </c>
      <c r="BJ63" s="9" t="n">
        <v>304805</v>
      </c>
      <c r="BK63" s="9" t="n">
        <v>305643</v>
      </c>
      <c r="BL63" s="9" t="n">
        <v>306792</v>
      </c>
      <c r="BN63" s="36" t="n">
        <v>309956.5119</v>
      </c>
      <c r="BO63" s="36" t="n">
        <v>314959.2697</v>
      </c>
    </row>
    <row r="64" customFormat="false" ht="14.25" hidden="false" customHeight="false" outlineLevel="0" collapsed="false">
      <c r="AY64" s="0" t="s">
        <v>185</v>
      </c>
      <c r="AZ64" s="14" t="n">
        <v>251353</v>
      </c>
      <c r="BA64" s="9" t="n">
        <v>252756</v>
      </c>
      <c r="BB64" s="9" t="n">
        <v>254257</v>
      </c>
      <c r="BC64" s="9" t="n">
        <v>256224</v>
      </c>
      <c r="BD64" s="9" t="n">
        <v>259054</v>
      </c>
      <c r="BE64" s="9" t="n">
        <v>261703</v>
      </c>
      <c r="BF64" s="9" t="n">
        <v>264276</v>
      </c>
      <c r="BG64" s="9" t="n">
        <v>267629</v>
      </c>
      <c r="BH64" s="9" t="n">
        <v>271095</v>
      </c>
      <c r="BI64" s="9" t="n">
        <v>273929</v>
      </c>
      <c r="BJ64" s="9" t="n">
        <v>275845</v>
      </c>
      <c r="BK64" s="9" t="n">
        <v>277141</v>
      </c>
      <c r="BL64" s="9" t="n">
        <v>278967</v>
      </c>
      <c r="BN64" s="36" t="n">
        <v>283069.5993</v>
      </c>
      <c r="BO64" s="36" t="n">
        <v>288659.6131</v>
      </c>
    </row>
    <row r="65" customFormat="false" ht="14.25" hidden="false" customHeight="false" outlineLevel="0" collapsed="false">
      <c r="AY65" s="0" t="s">
        <v>186</v>
      </c>
      <c r="AZ65" s="14" t="n">
        <v>276454</v>
      </c>
      <c r="BA65" s="9" t="n">
        <v>277047</v>
      </c>
      <c r="BB65" s="9" t="n">
        <v>276565</v>
      </c>
      <c r="BC65" s="9" t="n">
        <v>276555</v>
      </c>
      <c r="BD65" s="9" t="n">
        <v>277349</v>
      </c>
      <c r="BE65" s="9" t="n">
        <v>278903</v>
      </c>
      <c r="BF65" s="9" t="n">
        <v>281028</v>
      </c>
      <c r="BG65" s="9" t="n">
        <v>284531</v>
      </c>
      <c r="BH65" s="9" t="n">
        <v>286165</v>
      </c>
      <c r="BI65" s="9" t="n">
        <v>287191</v>
      </c>
      <c r="BJ65" s="9" t="n">
        <v>287966</v>
      </c>
      <c r="BK65" s="9" t="n">
        <v>287676</v>
      </c>
      <c r="BL65" s="9" t="n">
        <v>288387</v>
      </c>
      <c r="BN65" s="36" t="n">
        <v>289007.309</v>
      </c>
      <c r="BO65" s="36" t="n">
        <v>288986.766</v>
      </c>
    </row>
    <row r="66" customFormat="false" ht="14.25" hidden="false" customHeight="false" outlineLevel="0" collapsed="false">
      <c r="AY66" s="0" t="s">
        <v>187</v>
      </c>
      <c r="AZ66" s="14" t="n">
        <v>233639</v>
      </c>
      <c r="BA66" s="9" t="n">
        <v>233536</v>
      </c>
      <c r="BB66" s="9" t="n">
        <v>233090</v>
      </c>
      <c r="BC66" s="9" t="n">
        <v>233548</v>
      </c>
      <c r="BD66" s="9" t="n">
        <v>233874</v>
      </c>
      <c r="BE66" s="9" t="n">
        <v>235598</v>
      </c>
      <c r="BF66" s="9" t="n">
        <v>237679</v>
      </c>
      <c r="BG66" s="9" t="n">
        <v>242301</v>
      </c>
      <c r="BH66" s="9" t="n">
        <v>243536</v>
      </c>
      <c r="BI66" s="9" t="n">
        <v>244670</v>
      </c>
      <c r="BJ66" s="9" t="n">
        <v>245446</v>
      </c>
      <c r="BK66" s="9" t="n">
        <v>246010</v>
      </c>
      <c r="BL66" s="9" t="n">
        <v>247175</v>
      </c>
      <c r="BN66" s="36" t="n">
        <v>247007.418</v>
      </c>
      <c r="BO66" s="36" t="n">
        <v>246693.4818</v>
      </c>
    </row>
    <row r="67" customFormat="false" ht="14.25" hidden="false" customHeight="false" outlineLevel="0" collapsed="false">
      <c r="AY67" s="0" t="s">
        <v>188</v>
      </c>
      <c r="AZ67" s="14" t="n">
        <v>57221</v>
      </c>
      <c r="BA67" s="9" t="n">
        <v>57269</v>
      </c>
      <c r="BB67" s="9" t="n">
        <v>57308</v>
      </c>
      <c r="BC67" s="9" t="n">
        <v>57241</v>
      </c>
      <c r="BD67" s="9" t="n">
        <v>57161</v>
      </c>
      <c r="BE67" s="9" t="n">
        <v>57255</v>
      </c>
      <c r="BF67" s="9" t="n">
        <v>57391</v>
      </c>
      <c r="BG67" s="9" t="n">
        <v>58003</v>
      </c>
      <c r="BH67" s="9" t="n">
        <v>58595</v>
      </c>
      <c r="BI67" s="9" t="n">
        <v>59249</v>
      </c>
      <c r="BJ67" s="9" t="n">
        <v>59686</v>
      </c>
      <c r="BK67" s="9" t="n">
        <v>60124</v>
      </c>
      <c r="BL67" s="9" t="n">
        <v>61001</v>
      </c>
      <c r="BN67" s="36" t="n">
        <v>61930.4687</v>
      </c>
      <c r="BO67" s="36" t="n">
        <v>63210.6535</v>
      </c>
    </row>
    <row r="68" customFormat="false" ht="14.25" hidden="false" customHeight="false" outlineLevel="0" collapsed="false">
      <c r="AY68" s="0" t="s">
        <v>14</v>
      </c>
      <c r="AZ68" s="46" t="n">
        <f aca="false">SUM(AZ56:AZ67)</f>
        <v>6323547</v>
      </c>
      <c r="BA68" s="47" t="n">
        <v>6381871</v>
      </c>
      <c r="BB68" s="47" t="n">
        <v>6437769</v>
      </c>
      <c r="BC68" s="47" t="n">
        <v>6496814</v>
      </c>
      <c r="BD68" s="47" t="n">
        <v>6566907</v>
      </c>
      <c r="BE68" s="47" t="n">
        <v>6642331</v>
      </c>
      <c r="BF68" s="47" t="n">
        <v>6718785</v>
      </c>
      <c r="BG68" s="47" t="n">
        <v>6821892</v>
      </c>
      <c r="BH68" s="47" t="n">
        <v>6912667</v>
      </c>
      <c r="BI68" s="47" t="n">
        <v>6996168</v>
      </c>
      <c r="BJ68" s="47" t="n">
        <v>7069471</v>
      </c>
      <c r="BK68" s="47" t="n">
        <v>7105875</v>
      </c>
      <c r="BL68" s="47" t="n">
        <v>7159111</v>
      </c>
      <c r="BN68" s="47" t="n">
        <f aca="false">SUM(BN56:BN67)</f>
        <v>7296104.0348</v>
      </c>
      <c r="BO68" s="47" t="n">
        <f aca="false">SUM(BO56:BO67)</f>
        <v>7489445.0019</v>
      </c>
    </row>
    <row r="69" customFormat="false" ht="14.25" hidden="false" customHeight="false" outlineLevel="0" collapsed="false">
      <c r="AY69" s="0" t="s">
        <v>189</v>
      </c>
      <c r="AZ69" s="14" t="n">
        <v>152591</v>
      </c>
      <c r="BA69" s="9" t="n">
        <v>153227</v>
      </c>
      <c r="BB69" s="9" t="n">
        <v>152979</v>
      </c>
      <c r="BC69" s="9" t="n">
        <v>152315</v>
      </c>
      <c r="BD69" s="9" t="n">
        <v>152757</v>
      </c>
      <c r="BE69" s="9" t="n">
        <v>154157</v>
      </c>
      <c r="BF69" s="9" t="n">
        <v>156253</v>
      </c>
      <c r="BG69" s="9" t="n">
        <v>158453</v>
      </c>
      <c r="BH69" s="9" t="n">
        <v>159371</v>
      </c>
      <c r="BI69" s="9" t="n">
        <v>159684</v>
      </c>
      <c r="BJ69" s="9" t="n">
        <v>159606</v>
      </c>
      <c r="BK69" s="9" t="n">
        <v>159056</v>
      </c>
      <c r="BL69" s="9" t="n">
        <v>158937</v>
      </c>
      <c r="BN69" s="36" t="n">
        <v>158261.3151</v>
      </c>
      <c r="BO69" s="36" t="n">
        <v>157129.0018</v>
      </c>
    </row>
    <row r="70" customFormat="false" ht="14.25" hidden="false" customHeight="false" outlineLevel="0" collapsed="false">
      <c r="AY70" s="0" t="s">
        <v>190</v>
      </c>
      <c r="AZ70" s="14" t="n">
        <v>1231062</v>
      </c>
      <c r="BA70" s="9" t="n">
        <v>1243329</v>
      </c>
      <c r="BB70" s="9" t="n">
        <v>1252933</v>
      </c>
      <c r="BC70" s="9" t="n">
        <v>1263088</v>
      </c>
      <c r="BD70" s="9" t="n">
        <v>1274069</v>
      </c>
      <c r="BE70" s="9" t="n">
        <v>1288908</v>
      </c>
      <c r="BF70" s="9" t="n">
        <v>1303627</v>
      </c>
      <c r="BG70" s="9" t="n">
        <v>1324565</v>
      </c>
      <c r="BH70" s="9" t="n">
        <v>1344689</v>
      </c>
      <c r="BI70" s="9" t="n">
        <v>1362164</v>
      </c>
      <c r="BJ70" s="9" t="n">
        <v>1377827</v>
      </c>
      <c r="BK70" s="9" t="n">
        <v>1389336</v>
      </c>
      <c r="BL70" s="9" t="n">
        <v>1402425</v>
      </c>
      <c r="BN70" s="36" t="n">
        <v>1433436.8608</v>
      </c>
      <c r="BO70" s="36" t="n">
        <v>1477704.6234</v>
      </c>
    </row>
    <row r="71" customFormat="false" ht="14.25" hidden="false" customHeight="false" outlineLevel="0" collapsed="false">
      <c r="AY71" s="0" t="s">
        <v>191</v>
      </c>
      <c r="AZ71" s="14" t="n">
        <v>296825</v>
      </c>
      <c r="BA71" s="9" t="n">
        <v>299484</v>
      </c>
      <c r="BB71" s="9" t="n">
        <v>301724</v>
      </c>
      <c r="BC71" s="9" t="n">
        <v>304116</v>
      </c>
      <c r="BD71" s="9" t="n">
        <v>306840</v>
      </c>
      <c r="BE71" s="9" t="n">
        <v>310665</v>
      </c>
      <c r="BF71" s="9" t="n">
        <v>314784</v>
      </c>
      <c r="BG71" s="9" t="n">
        <v>320333</v>
      </c>
      <c r="BH71" s="9" t="n">
        <v>324825</v>
      </c>
      <c r="BI71" s="9" t="n">
        <v>329352</v>
      </c>
      <c r="BJ71" s="9" t="n">
        <v>333848</v>
      </c>
      <c r="BK71" s="9" t="n">
        <v>336748</v>
      </c>
      <c r="BL71" s="9" t="n">
        <v>340243</v>
      </c>
      <c r="BN71" s="36" t="n">
        <v>348458.6212</v>
      </c>
      <c r="BO71" s="36" t="n">
        <v>359808.2678</v>
      </c>
    </row>
    <row r="72" customFormat="false" ht="14.25" hidden="false" customHeight="false" outlineLevel="0" collapsed="false">
      <c r="AY72" s="0" t="s">
        <v>192</v>
      </c>
      <c r="AZ72" s="14" t="n">
        <v>183162</v>
      </c>
      <c r="BA72" s="9" t="n">
        <v>183940</v>
      </c>
      <c r="BB72" s="9" t="n">
        <v>184654</v>
      </c>
      <c r="BC72" s="9" t="n">
        <v>185887</v>
      </c>
      <c r="BD72" s="9" t="n">
        <v>187156</v>
      </c>
      <c r="BE72" s="9" t="n">
        <v>189128</v>
      </c>
      <c r="BF72" s="9" t="n">
        <v>191369</v>
      </c>
      <c r="BG72" s="9" t="n">
        <v>194628</v>
      </c>
      <c r="BH72" s="9" t="n">
        <v>197519</v>
      </c>
      <c r="BI72" s="9" t="n">
        <v>199886</v>
      </c>
      <c r="BJ72" s="9" t="n">
        <v>201469</v>
      </c>
      <c r="BK72" s="9" t="n">
        <v>202263</v>
      </c>
      <c r="BL72" s="9" t="n">
        <v>203340</v>
      </c>
      <c r="BN72" s="36" t="n">
        <v>205071.0551</v>
      </c>
      <c r="BO72" s="36" t="n">
        <v>207496.6578</v>
      </c>
    </row>
    <row r="73" customFormat="false" ht="14.25" hidden="false" customHeight="false" outlineLevel="0" collapsed="false">
      <c r="AY73" s="0" t="s">
        <v>15</v>
      </c>
      <c r="AZ73" s="46" t="n">
        <f aca="false">SUM(AZ69:AZ72)</f>
        <v>1863640</v>
      </c>
      <c r="BA73" s="47" t="n">
        <v>1879980</v>
      </c>
      <c r="BB73" s="47" t="n">
        <v>1892290</v>
      </c>
      <c r="BC73" s="47" t="n">
        <v>1905406</v>
      </c>
      <c r="BD73" s="47" t="n">
        <v>1920822</v>
      </c>
      <c r="BE73" s="47" t="n">
        <v>1942858</v>
      </c>
      <c r="BF73" s="47" t="n">
        <v>1966033</v>
      </c>
      <c r="BG73" s="47" t="n">
        <v>1997979</v>
      </c>
      <c r="BH73" s="47" t="n">
        <v>2026404</v>
      </c>
      <c r="BI73" s="47" t="n">
        <v>2051086</v>
      </c>
      <c r="BJ73" s="47" t="n">
        <v>2072750</v>
      </c>
      <c r="BK73" s="47" t="n">
        <v>2087403</v>
      </c>
      <c r="BL73" s="47" t="n">
        <v>2104945</v>
      </c>
      <c r="BN73" s="47" t="n">
        <f aca="false">SUM(BN69:BN72)</f>
        <v>2145227.8522</v>
      </c>
      <c r="BO73" s="47" t="n">
        <f aca="false">SUM(BO69:BO72)</f>
        <v>2202138.5508</v>
      </c>
    </row>
    <row r="74" customFormat="false" ht="14.25" hidden="false" customHeight="false" outlineLevel="0" collapsed="false">
      <c r="AY74" s="0" t="s">
        <v>97</v>
      </c>
      <c r="AZ74" s="14" t="n">
        <f aca="false">AZ50+AZ55+AZ68+AZ73</f>
        <v>9340682</v>
      </c>
      <c r="BA74" s="9" t="n">
        <v>9415570</v>
      </c>
      <c r="BB74" s="9" t="n">
        <v>9482855</v>
      </c>
      <c r="BC74" s="9" t="n">
        <v>9555893</v>
      </c>
      <c r="BD74" s="9" t="n">
        <v>9644864</v>
      </c>
      <c r="BE74" s="9" t="n">
        <v>9747355</v>
      </c>
      <c r="BF74" s="9" t="n">
        <v>9851017</v>
      </c>
      <c r="BG74" s="9" t="n">
        <v>9995153</v>
      </c>
      <c r="BH74" s="9" t="n">
        <v>10120242</v>
      </c>
      <c r="BI74" s="9" t="n">
        <v>10230185</v>
      </c>
      <c r="BJ74" s="9" t="n">
        <v>10327589</v>
      </c>
      <c r="BK74" s="9" t="n">
        <v>10379295</v>
      </c>
      <c r="BL74" s="9" t="n">
        <v>10452326</v>
      </c>
      <c r="BN74" s="9" t="n">
        <f aca="false">BN50+BN55+BN68+BN73</f>
        <v>10625349.0002</v>
      </c>
      <c r="BO74" s="9" t="n">
        <f aca="false">BO50+BO55+BO68+BO73</f>
        <v>10869078.0035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3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1" topLeftCell="BA2" activePane="bottomRight" state="frozen"/>
      <selection pane="topLeft" activeCell="A1" activeCellId="0" sqref="A1"/>
      <selection pane="topRight" activeCell="BA1" activeCellId="0" sqref="BA1"/>
      <selection pane="bottomLeft" activeCell="A2" activeCellId="0" sqref="A2"/>
      <selection pane="bottomRight" activeCell="BA13" activeCellId="0" sqref="BA13"/>
    </sheetView>
  </sheetViews>
  <sheetFormatPr defaultColWidth="8.4296875" defaultRowHeight="14.25" zeroHeight="false" outlineLevelRow="0" outlineLevelCol="0"/>
  <cols>
    <col collapsed="false" customWidth="true" hidden="false" outlineLevel="0" max="3" min="3" style="0" width="19"/>
    <col collapsed="false" customWidth="true" hidden="false" outlineLevel="0" max="4" min="4" style="0" width="6.44"/>
    <col collapsed="false" customWidth="true" hidden="false" outlineLevel="0" max="48" min="5" style="0" width="9.11"/>
    <col collapsed="false" customWidth="true" hidden="false" outlineLevel="0" max="49" min="49" style="0" width="13.33"/>
    <col collapsed="false" customWidth="true" hidden="false" outlineLevel="0" max="62" min="62" style="0" width="12"/>
    <col collapsed="false" customWidth="true" hidden="false" outlineLevel="0" max="63" min="63" style="0" width="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1966</v>
      </c>
      <c r="F1" s="0" t="n">
        <v>1967</v>
      </c>
      <c r="G1" s="0" t="n">
        <v>1968</v>
      </c>
      <c r="H1" s="0" t="n">
        <v>1969</v>
      </c>
      <c r="I1" s="27" t="n">
        <v>1970</v>
      </c>
      <c r="J1" s="27" t="n">
        <v>1971</v>
      </c>
      <c r="K1" s="27" t="n">
        <v>1972</v>
      </c>
      <c r="L1" s="27" t="n">
        <v>1973</v>
      </c>
      <c r="M1" s="27" t="n">
        <v>1974</v>
      </c>
      <c r="N1" s="27" t="n">
        <v>1975</v>
      </c>
      <c r="O1" s="27" t="n">
        <v>1976</v>
      </c>
      <c r="P1" s="27" t="n">
        <v>1977</v>
      </c>
      <c r="Q1" s="27" t="n">
        <v>1978</v>
      </c>
      <c r="R1" s="27" t="n">
        <v>1979</v>
      </c>
      <c r="S1" s="27" t="n">
        <v>1980</v>
      </c>
      <c r="T1" s="27" t="n">
        <v>1981</v>
      </c>
      <c r="U1" s="27" t="n">
        <v>1982</v>
      </c>
      <c r="V1" s="27" t="n">
        <v>1983</v>
      </c>
      <c r="W1" s="27" t="n">
        <v>1984</v>
      </c>
      <c r="X1" s="27" t="n">
        <v>1985</v>
      </c>
      <c r="Y1" s="27" t="n">
        <v>1986</v>
      </c>
      <c r="Z1" s="27" t="n">
        <v>1987</v>
      </c>
      <c r="AA1" s="27" t="n">
        <v>1988</v>
      </c>
      <c r="AB1" s="27" t="n">
        <v>1989</v>
      </c>
      <c r="AC1" s="27" t="n">
        <v>1990</v>
      </c>
      <c r="AD1" s="27" t="n">
        <v>1991</v>
      </c>
      <c r="AE1" s="27" t="n">
        <v>1992</v>
      </c>
      <c r="AF1" s="27" t="n">
        <v>1993</v>
      </c>
      <c r="AG1" s="27" t="n">
        <v>1994</v>
      </c>
      <c r="AH1" s="27" t="n">
        <v>1995</v>
      </c>
      <c r="AI1" s="27" t="n">
        <v>1996</v>
      </c>
      <c r="AJ1" s="27" t="n">
        <v>1997</v>
      </c>
      <c r="AK1" s="27" t="n">
        <v>1998</v>
      </c>
      <c r="AL1" s="27" t="n">
        <v>1999</v>
      </c>
      <c r="AM1" s="27" t="n">
        <v>2000</v>
      </c>
      <c r="AN1" s="27" t="n">
        <v>2001</v>
      </c>
      <c r="AO1" s="27" t="n">
        <v>2002</v>
      </c>
      <c r="AP1" s="27" t="n">
        <v>2003</v>
      </c>
      <c r="AQ1" s="27" t="n">
        <v>2004</v>
      </c>
      <c r="AR1" s="27" t="n">
        <v>2005</v>
      </c>
      <c r="AS1" s="27" t="n">
        <v>2006</v>
      </c>
      <c r="AT1" s="27" t="n">
        <v>2007</v>
      </c>
      <c r="AU1" s="27" t="n">
        <v>2008</v>
      </c>
      <c r="AV1" s="3" t="n">
        <v>2009</v>
      </c>
      <c r="AW1" s="3" t="n">
        <v>2010</v>
      </c>
      <c r="AX1" s="3" t="n">
        <v>2011</v>
      </c>
      <c r="AY1" s="3" t="n">
        <v>2012</v>
      </c>
      <c r="AZ1" s="3" t="n">
        <v>2013</v>
      </c>
      <c r="BA1" s="3" t="n">
        <v>2014</v>
      </c>
      <c r="BB1" s="3" t="n">
        <v>2015</v>
      </c>
      <c r="BC1" s="3" t="n">
        <v>2016</v>
      </c>
      <c r="BD1" s="3" t="n">
        <v>2017</v>
      </c>
      <c r="BE1" s="3" t="n">
        <v>2018</v>
      </c>
      <c r="BF1" s="3" t="n">
        <v>2019</v>
      </c>
      <c r="BG1" s="3" t="n">
        <v>2020</v>
      </c>
      <c r="BH1" s="3" t="n">
        <v>2021</v>
      </c>
      <c r="BI1" s="3" t="n">
        <v>2022</v>
      </c>
      <c r="BJ1" s="3" t="n">
        <v>2025</v>
      </c>
      <c r="BK1" s="3" t="n">
        <v>2030</v>
      </c>
    </row>
    <row r="2" customFormat="false" ht="14.25" hidden="false" customHeight="false" outlineLevel="0" collapsed="false">
      <c r="A2" s="0" t="s">
        <v>4</v>
      </c>
      <c r="B2" s="0" t="s">
        <v>97</v>
      </c>
      <c r="C2" s="7" t="s">
        <v>41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3"/>
      <c r="AW2" s="28" t="n">
        <f aca="false">HLOOKUP(AW$1,  HDD!$B$4:$AP$33,   MATCH($A$2, HDD!$A$4:$A$33,0), FALSE())</f>
        <v>3982.16</v>
      </c>
      <c r="AX2" s="28" t="n">
        <f aca="false">HLOOKUP(AX$1,  HDD!$B$4:$AP$33,   MATCH($A$2, HDD!$A$4:$A$33,0), FALSE())</f>
        <v>3148.45</v>
      </c>
      <c r="AY2" s="28" t="n">
        <f aca="false">HLOOKUP(AY$1,  HDD!$B$4:$AP$33,   MATCH($A$2, HDD!$A$4:$A$33,0), FALSE())</f>
        <v>3424.15</v>
      </c>
      <c r="AZ2" s="28" t="n">
        <f aca="false">HLOOKUP(AZ$1,  HDD!$B$4:$AP$33,   MATCH($A$2, HDD!$A$4:$A$33,0), FALSE())</f>
        <v>3396.28</v>
      </c>
      <c r="BA2" s="28" t="n">
        <f aca="false">HLOOKUP(BA$1,  HDD!$B$4:$AP$33,   MATCH($A$2, HDD!$A$4:$A$33,0), FALSE())</f>
        <v>2834.98</v>
      </c>
      <c r="BB2" s="28" t="n">
        <f aca="false">HLOOKUP(BB$1,  HDD!$B$4:$AP$33,   MATCH($A$2, HDD!$A$4:$A$33,0), FALSE())</f>
        <v>3114.15</v>
      </c>
      <c r="BC2" s="28" t="n">
        <f aca="false">HLOOKUP(BC$1,  HDD!$B$4:$AP$33,   MATCH($A$2, HDD!$A$4:$A$33,0), FALSE())</f>
        <v>3141.46</v>
      </c>
      <c r="BD2" s="28" t="n">
        <f aca="false">HLOOKUP(BD$1,  HDD!$B$4:$AP$33,   MATCH($A$2, HDD!$A$4:$A$33,0), FALSE())</f>
        <v>3112.11</v>
      </c>
      <c r="BE2" s="28" t="n">
        <f aca="false">HLOOKUP(BE$1,  HDD!$B$4:$AP$33,   MATCH($A$2, HDD!$A$4:$A$33,0), FALSE())</f>
        <v>3048.54</v>
      </c>
      <c r="BF2" s="28" t="n">
        <f aca="false">HLOOKUP(BF$1,  HDD!$B$4:$AP$33,   MATCH($A$2, HDD!$A$4:$A$33,0), FALSE())</f>
        <v>3026.8</v>
      </c>
      <c r="BG2" s="28" t="n">
        <f aca="false">HLOOKUP(BG$1,  HDD!$B$4:$AP$33,   MATCH($A$2, HDD!$A$4:$A$33,0), FALSE())</f>
        <v>2920.71</v>
      </c>
      <c r="BH2" s="12"/>
      <c r="BI2" s="12"/>
      <c r="BJ2" s="28" t="n">
        <f aca="false">HLOOKUP(BJ$1,  HDD!$B$4:$AP$33,   MATCH($A$2, HDD!$A$4:$A$33,0), FALSE())</f>
        <v>3025.31387394958</v>
      </c>
      <c r="BK2" s="28" t="n">
        <f aca="false">HLOOKUP(BK$1,  HDD!$B$4:$AP$33,   MATCH($A$2, HDD!$A$4:$A$33,0), FALSE())</f>
        <v>2960.30949019608</v>
      </c>
    </row>
    <row r="3" customFormat="false" ht="14.25" hidden="false" customHeight="false" outlineLevel="0" collapsed="false">
      <c r="A3" s="0" t="s">
        <v>4</v>
      </c>
      <c r="B3" s="0" t="s">
        <v>97</v>
      </c>
      <c r="C3" s="7" t="s">
        <v>42</v>
      </c>
      <c r="D3" s="7" t="s">
        <v>43</v>
      </c>
      <c r="E3" s="7"/>
      <c r="F3" s="7"/>
      <c r="G3" s="7"/>
      <c r="H3" s="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9" t="n">
        <v>5.475791</v>
      </c>
      <c r="AV3" s="30" t="n">
        <v>5.511451</v>
      </c>
      <c r="AW3" s="31" t="n">
        <f aca="false">HLOOKUP(AW$1, Pop!$B$8:$M$62, MATCH($A$3, Pop!$A$8:$A$62,0), FALSE())/1000000</f>
        <v>5.534738</v>
      </c>
      <c r="AX3" s="31" t="n">
        <f aca="false">HLOOKUP(AX$1, Pop!$B$8:$P$62, MATCH($A$3, Pop!$A$8:$A$62,0), FALSE())/1000000</f>
        <v>5.560628</v>
      </c>
      <c r="AY3" s="31" t="n">
        <f aca="false">HLOOKUP(AY$1, Pop!$B$8:$P$62, MATCH($A$3, Pop!$A$8:$A$62,0), FALSE())/1000000</f>
        <v>5.580516</v>
      </c>
      <c r="AZ3" s="31" t="n">
        <f aca="false">HLOOKUP(AZ$1, Pop!$B$8:$P$62, MATCH($A$3, Pop!$A$8:$A$62,0), FALSE())/1000000</f>
        <v>5.602628</v>
      </c>
      <c r="BA3" s="31" t="n">
        <f aca="false">HLOOKUP(BA$1, Pop!$B$8:$P$62, MATCH($A$3, Pop!$A$8:$A$62,0), FALSE())/1000000</f>
        <v>5.627235</v>
      </c>
      <c r="BB3" s="31" t="n">
        <f aca="false">HLOOKUP(BB$1, Pop!$B$8:$P$62, MATCH($A$3, Pop!$A$8:$A$62,0), FALSE())/1000000</f>
        <v>5.659715</v>
      </c>
      <c r="BC3" s="31" t="n">
        <f aca="false">HLOOKUP(BC$1, Pop!$B$8:$P$62, MATCH($A$3, Pop!$A$8:$A$62,0), FALSE())/1000000</f>
        <v>5.707251</v>
      </c>
      <c r="BD3" s="31" t="n">
        <f aca="false">HLOOKUP(BD$1, Pop!$B$8:$P$62, MATCH($A$3, Pop!$A$8:$A$62,0), FALSE())/1000000</f>
        <v>5.748769</v>
      </c>
      <c r="BE3" s="31" t="n">
        <f aca="false">HLOOKUP(BE$1, Pop!$B$8:$P$62, MATCH($A$3, Pop!$A$8:$A$62,0), FALSE())/1000000</f>
        <v>5.78119</v>
      </c>
      <c r="BF3" s="31" t="n">
        <f aca="false">HLOOKUP(BF$1, Pop!$B$8:$P$62, MATCH($A$3, Pop!$A$8:$A$62,0), FALSE())/1000000</f>
        <v>5.806081</v>
      </c>
      <c r="BG3" s="31" t="n">
        <f aca="false">HLOOKUP(BG$1, Pop!$B$8:$P$62, MATCH($A$3, Pop!$A$8:$A$62,0), FALSE())/1000000</f>
        <v>5.822763</v>
      </c>
      <c r="BH3" s="31" t="n">
        <f aca="false">HLOOKUP(BH$1, Pop!$B$8:$M$62, MATCH($A$3, Pop!$A$8:$A$62,0), FALSE())/1000000</f>
        <v>5.840045</v>
      </c>
      <c r="BI3" s="32"/>
      <c r="BJ3" s="31" t="n">
        <f aca="false">HLOOKUP(BJ$1, Pop!$B$8:$P$62, MATCH($A$3, Pop!$A$8:$A$62,0), FALSE())/1000000</f>
        <v>5.927609</v>
      </c>
      <c r="BK3" s="31" t="n">
        <f aca="false">HLOOKUP(BK$1, Pop!$B$8:$P$62, MATCH($A$3, Pop!$A$8:$A$62,0), FALSE())/1000000</f>
        <v>6.044226</v>
      </c>
    </row>
    <row r="4" customFormat="false" ht="14.25" hidden="false" customHeight="false" outlineLevel="0" collapsed="false">
      <c r="A4" s="0" t="s">
        <v>4</v>
      </c>
      <c r="B4" s="0" t="s">
        <v>97</v>
      </c>
      <c r="C4" s="7" t="s">
        <v>44</v>
      </c>
      <c r="D4" s="7" t="s">
        <v>7</v>
      </c>
      <c r="E4" s="33" t="n">
        <v>6142.77777777783</v>
      </c>
      <c r="F4" s="33" t="n">
        <v>6907.50000000006</v>
      </c>
      <c r="G4" s="7" t="n">
        <v>8626.11111111118</v>
      </c>
      <c r="H4" s="7" t="n">
        <v>11866.1111111112</v>
      </c>
      <c r="I4" s="27" t="n">
        <v>12812.2222222223</v>
      </c>
      <c r="J4" s="27" t="n">
        <v>13970.8333333334</v>
      </c>
      <c r="K4" s="27" t="n">
        <v>15141.1111111112</v>
      </c>
      <c r="L4" s="27" t="n">
        <v>16474.1666666668</v>
      </c>
      <c r="M4" s="27" t="n">
        <v>17171.9444444446</v>
      </c>
      <c r="N4" s="27" t="n">
        <v>19016.6666666668</v>
      </c>
      <c r="O4" s="27" t="n">
        <v>20769.4444444446</v>
      </c>
      <c r="P4" s="27" t="n">
        <v>21014.7222222224</v>
      </c>
      <c r="Q4" s="27" t="n">
        <v>21870.0000000002</v>
      </c>
      <c r="R4" s="27" t="n">
        <v>23063.6111111113</v>
      </c>
      <c r="S4" s="27" t="n">
        <v>21948.8888888891</v>
      </c>
      <c r="T4" s="27" t="n">
        <v>21514.7222222224</v>
      </c>
      <c r="U4" s="27" t="n">
        <v>22023.8888888891</v>
      </c>
      <c r="V4" s="27" t="n">
        <v>22740.8333333335</v>
      </c>
      <c r="W4" s="27" t="n">
        <v>23470.277777778</v>
      </c>
      <c r="X4" s="27" t="n">
        <v>26738.6111111113</v>
      </c>
      <c r="Y4" s="27" t="n">
        <v>27080.5555555558</v>
      </c>
      <c r="Z4" s="27" t="n">
        <v>28223.0555555558</v>
      </c>
      <c r="AA4" s="27" t="n">
        <v>26844.1666666669</v>
      </c>
      <c r="AB4" s="27" t="n">
        <v>25459.7222222224</v>
      </c>
      <c r="AC4" s="27" t="n">
        <v>25669.7222222224</v>
      </c>
      <c r="AD4" s="27" t="n">
        <v>29159.4444444447</v>
      </c>
      <c r="AE4" s="27" t="n">
        <v>29152.2222222225</v>
      </c>
      <c r="AF4" s="27" t="n">
        <v>30931.9444444447</v>
      </c>
      <c r="AG4" s="27" t="n">
        <v>31062.2222222225</v>
      </c>
      <c r="AH4" s="27" t="n">
        <v>32681.1111111114</v>
      </c>
      <c r="AI4" s="27" t="n">
        <v>36088.8888888892</v>
      </c>
      <c r="AJ4" s="27" t="n">
        <v>34003.8888888892</v>
      </c>
      <c r="AK4" s="27" t="n">
        <v>34899.166666667</v>
      </c>
      <c r="AL4" s="27" t="n">
        <v>33863.3333333336</v>
      </c>
      <c r="AM4" s="27" t="n">
        <v>32831.1111111114</v>
      </c>
      <c r="AN4" s="27" t="n">
        <v>35442.2222222225</v>
      </c>
      <c r="AO4" s="27" t="n">
        <v>35026.666666667</v>
      </c>
      <c r="AP4" s="27" t="n">
        <v>36016.1111111114</v>
      </c>
      <c r="AQ4" s="27" t="n">
        <v>35836.9444444447</v>
      </c>
      <c r="AR4" s="27" t="n">
        <v>35323.6111111114</v>
      </c>
      <c r="AS4" s="27" t="n">
        <v>35103.0555555558</v>
      </c>
      <c r="AT4" s="27" t="n">
        <v>34235.2777777781</v>
      </c>
      <c r="AU4" s="27" t="n">
        <v>35039.166666667</v>
      </c>
      <c r="AV4" s="3" t="n">
        <v>35826.1111111114</v>
      </c>
      <c r="AW4" s="36" t="n">
        <v>41378.8888888892</v>
      </c>
      <c r="AX4" s="36" t="n">
        <v>36590.2777777781</v>
      </c>
      <c r="AY4" s="36" t="n">
        <v>37670.5555555559</v>
      </c>
      <c r="AZ4" s="36" t="n">
        <v>37075.8333333336</v>
      </c>
      <c r="BA4" s="36" t="n">
        <v>33331.1111111114</v>
      </c>
      <c r="BB4" s="36" t="n">
        <v>35908.0555555558</v>
      </c>
      <c r="BC4" s="36" t="n">
        <v>37267.5000000003</v>
      </c>
      <c r="BD4" s="36" t="n">
        <v>37492.5000000003</v>
      </c>
      <c r="BE4" s="36" t="n">
        <v>37243.8888888892</v>
      </c>
      <c r="BF4" s="36" t="n">
        <v>36244.7222222225</v>
      </c>
      <c r="BG4" s="36" t="n">
        <v>34554.166666667</v>
      </c>
      <c r="BH4" s="35"/>
      <c r="BI4" s="35"/>
      <c r="BJ4" s="35"/>
      <c r="BK4" s="35"/>
      <c r="BM4" s="0" t="s">
        <v>46</v>
      </c>
      <c r="BN4" s="0" t="s">
        <v>47</v>
      </c>
      <c r="BO4" s="0" t="s">
        <v>48</v>
      </c>
    </row>
    <row r="5" customFormat="false" ht="14.25" hidden="false" customHeight="false" outlineLevel="0" collapsed="false">
      <c r="A5" s="0" t="s">
        <v>4</v>
      </c>
      <c r="B5" s="0" t="s">
        <v>97</v>
      </c>
      <c r="C5" s="7" t="s">
        <v>45</v>
      </c>
      <c r="D5" s="7"/>
      <c r="E5" s="33"/>
      <c r="F5" s="33"/>
      <c r="G5" s="7"/>
      <c r="H5" s="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3"/>
      <c r="AW5" s="36" t="n">
        <f aca="false">TREND($BB$5:$BF$5,$BB$1:$BF$1,AW$1)</f>
        <v>8518.07710131581</v>
      </c>
      <c r="AX5" s="36" t="n">
        <f aca="false">TREND($BB$5:$BF$5,$BB$1:$BF$1,AX$1)</f>
        <v>8610.16841979898</v>
      </c>
      <c r="AY5" s="36" t="n">
        <f aca="false">TREND($BB$5:$BF$5,$BB$1:$BF$1,AY$1)</f>
        <v>8702.25973828216</v>
      </c>
      <c r="AZ5" s="36" t="n">
        <f aca="false">TREND($BB$5:$BF$5,$BB$1:$BF$1,AZ$1)</f>
        <v>8794.35105676536</v>
      </c>
      <c r="BA5" s="36" t="n">
        <f aca="false">TREND($BB$5:$BF$5,$BB$1:$BF$1,BA$1)</f>
        <v>8886.44237524853</v>
      </c>
      <c r="BB5" s="36" t="n">
        <f aca="false">BG28/$BK$28*$BF$5</f>
        <v>8998.27930108396</v>
      </c>
      <c r="BC5" s="36" t="n">
        <f aca="false">BH28/$BK$28*$BF$5</f>
        <v>9070.62406159667</v>
      </c>
      <c r="BD5" s="36" t="n">
        <f aca="false">BI28/$BK$28*$BF$5</f>
        <v>9131.82282380054</v>
      </c>
      <c r="BE5" s="36" t="n">
        <f aca="false">BJ28/$BK$28*$BF$5</f>
        <v>9237.61508542167</v>
      </c>
      <c r="BF5" s="36" t="n">
        <f aca="false">$BM$34*BF4</f>
        <v>9375.24038158736</v>
      </c>
      <c r="BG5" s="36" t="n">
        <f aca="false">TREND($BB$5:$BF$5,$BB$1:$BF$1,BG$1)</f>
        <v>9438.9902861476</v>
      </c>
      <c r="BH5" s="35"/>
      <c r="BI5" s="35"/>
      <c r="BJ5" s="36" t="n">
        <f aca="false">$BN$10*BJ$8</f>
        <v>8339.22551688954</v>
      </c>
      <c r="BK5" s="36"/>
    </row>
    <row r="6" customFormat="false" ht="14.25" hidden="false" customHeight="false" outlineLevel="0" collapsed="false">
      <c r="A6" s="0" t="s">
        <v>4</v>
      </c>
      <c r="B6" s="0" t="s">
        <v>97</v>
      </c>
      <c r="C6" s="7" t="s">
        <v>49</v>
      </c>
      <c r="D6" s="7"/>
      <c r="E6" s="33"/>
      <c r="F6" s="33"/>
      <c r="G6" s="7"/>
      <c r="H6" s="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3"/>
      <c r="AW6" s="36" t="n">
        <f aca="false">AW4-AW5</f>
        <v>32860.8117875734</v>
      </c>
      <c r="AX6" s="36" t="n">
        <f aca="false">AX4-AX5</f>
        <v>27980.1093579791</v>
      </c>
      <c r="AY6" s="36" t="n">
        <f aca="false">AY4-AY5</f>
        <v>28968.2958172737</v>
      </c>
      <c r="AZ6" s="36" t="n">
        <f aca="false">AZ4-AZ5</f>
        <v>28281.4822765683</v>
      </c>
      <c r="BA6" s="36" t="n">
        <f aca="false">BA4-BA5</f>
        <v>24444.6687358628</v>
      </c>
      <c r="BB6" s="36" t="n">
        <f aca="false">BB4-BB5</f>
        <v>26909.7762544719</v>
      </c>
      <c r="BC6" s="36" t="n">
        <f aca="false">BC4-BC5</f>
        <v>28196.8759384036</v>
      </c>
      <c r="BD6" s="36" t="n">
        <f aca="false">BD4-BD5</f>
        <v>28360.6771761998</v>
      </c>
      <c r="BE6" s="36" t="n">
        <f aca="false">BE4-BE5</f>
        <v>28006.2738034675</v>
      </c>
      <c r="BF6" s="36" t="n">
        <f aca="false">BF4-BF5</f>
        <v>26869.4818406352</v>
      </c>
      <c r="BG6" s="36" t="n">
        <f aca="false">BG4-BG5</f>
        <v>25115.1763805193</v>
      </c>
      <c r="BH6" s="35"/>
      <c r="BI6" s="35"/>
      <c r="BJ6" s="35"/>
      <c r="BK6" s="35"/>
      <c r="BM6" s="37" t="n">
        <f aca="false" t="array" ref="BM6:BO6">LINEST(AW6:BG6,AW2:BG3)</f>
        <v>3464.32313554077</v>
      </c>
      <c r="BN6" s="37" t="n">
        <v>7.24204300254055</v>
      </c>
      <c r="BO6" s="37" t="n">
        <v>-14985.963607123</v>
      </c>
    </row>
    <row r="7" customFormat="false" ht="14.25" hidden="false" customHeight="false" outlineLevel="0" collapsed="false">
      <c r="A7" s="0" t="s">
        <v>4</v>
      </c>
      <c r="B7" s="0" t="s">
        <v>97</v>
      </c>
      <c r="C7" s="7" t="s">
        <v>50</v>
      </c>
      <c r="D7" s="7"/>
      <c r="E7" s="33"/>
      <c r="F7" s="33"/>
      <c r="G7" s="7"/>
      <c r="H7" s="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3"/>
      <c r="AW7" s="12" t="n">
        <f aca="false">$BN$6*AW2+$BM$6*AW3+$BO$6</f>
        <v>33027.1312584305</v>
      </c>
      <c r="AX7" s="12" t="n">
        <f aca="false">$BN$6*AX2+$BM$6*AX3+$BO$6</f>
        <v>27079.0589127616</v>
      </c>
      <c r="AY7" s="12" t="n">
        <f aca="false">$BN$6*AY2+$BM$6*AY3+$BO$6</f>
        <v>29144.5886270817</v>
      </c>
      <c r="AZ7" s="12" t="n">
        <f aca="false">$BN$6*AZ2+$BM$6*AZ3+$BO$6</f>
        <v>29019.356001774</v>
      </c>
      <c r="BA7" s="12" t="n">
        <f aca="false">$BN$6*BA2+$BM$6*BA3+$BO$6</f>
        <v>25039.6438638442</v>
      </c>
      <c r="BB7" s="12" t="n">
        <f aca="false">$BN$6*BB2+$BM$6*BB3+$BO$6</f>
        <v>27173.9262243058</v>
      </c>
      <c r="BC7" s="12" t="n">
        <f aca="false">$BN$6*BC2+$BM$6*BC3+$BO$6</f>
        <v>27536.3864832763</v>
      </c>
      <c r="BD7" s="12" t="n">
        <f aca="false">$BN$6*BD2+$BM$6*BD3+$BO$6</f>
        <v>27467.6642890931</v>
      </c>
      <c r="BE7" s="12" t="n">
        <f aca="false">$BN$6*BE2+$BM$6*BE3+$BO$6</f>
        <v>27119.6044357989</v>
      </c>
      <c r="BF7" s="12" t="n">
        <f aca="false">$BN$6*BF2+$BM$6*BF3+$BO$6</f>
        <v>27048.3928880905</v>
      </c>
      <c r="BG7" s="12" t="n">
        <f aca="false">$BN$6*BG2+$BM$6*BG3+$BO$6</f>
        <v>26337.876384498</v>
      </c>
      <c r="BH7" s="35"/>
      <c r="BI7" s="35"/>
      <c r="BJ7" s="12" t="n">
        <f aca="false">BN6*BJ2+BM6*BJ3+BO6</f>
        <v>27458.6425613421</v>
      </c>
      <c r="BK7" s="12" t="n">
        <f aca="false">BN6*BK2+BM6*BK3+BO6</f>
        <v>27391.876989943</v>
      </c>
    </row>
    <row r="8" customFormat="false" ht="14.25" hidden="false" customHeight="false" outlineLevel="0" collapsed="false">
      <c r="A8" s="0" t="s">
        <v>4</v>
      </c>
      <c r="B8" s="0" t="s">
        <v>97</v>
      </c>
      <c r="C8" s="7" t="s">
        <v>51</v>
      </c>
      <c r="D8" s="7"/>
      <c r="E8" s="33"/>
      <c r="F8" s="33"/>
      <c r="G8" s="7"/>
      <c r="H8" s="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3"/>
      <c r="AW8" s="36" t="n">
        <f aca="false">AW5+AW7</f>
        <v>41545.2083597464</v>
      </c>
      <c r="AX8" s="36" t="n">
        <f aca="false">AX5+AX7</f>
        <v>35689.2273325606</v>
      </c>
      <c r="AY8" s="36" t="n">
        <f aca="false">AY5+AY7</f>
        <v>37846.8483653638</v>
      </c>
      <c r="AZ8" s="36" t="n">
        <f aca="false">AZ5+AZ7</f>
        <v>37813.7070585393</v>
      </c>
      <c r="BA8" s="36" t="n">
        <f aca="false">BA5+BA7</f>
        <v>33926.0862390927</v>
      </c>
      <c r="BB8" s="36" t="n">
        <f aca="false">BB5+BB7</f>
        <v>36172.2055253898</v>
      </c>
      <c r="BC8" s="36" t="n">
        <f aca="false">BC5+BC7</f>
        <v>36607.0105448729</v>
      </c>
      <c r="BD8" s="36" t="n">
        <f aca="false">BD5+BD7</f>
        <v>36599.4871128936</v>
      </c>
      <c r="BE8" s="36" t="n">
        <f aca="false">BE5+BE7</f>
        <v>36357.2195212206</v>
      </c>
      <c r="BF8" s="36" t="n">
        <f aca="false">BF5+BF7</f>
        <v>36423.6332696778</v>
      </c>
      <c r="BG8" s="36" t="n">
        <f aca="false">BG5+BG7</f>
        <v>35776.8666706456</v>
      </c>
      <c r="BH8" s="36" t="n">
        <f aca="false">BH5+BH7</f>
        <v>0</v>
      </c>
      <c r="BI8" s="36" t="n">
        <f aca="false">BI5+BI7</f>
        <v>0</v>
      </c>
      <c r="BJ8" s="36" t="n">
        <f aca="false">TREND($AW$8:$BG$8,$AW$1:$BG$1,BJ$1)</f>
        <v>34057.910289548</v>
      </c>
      <c r="BK8" s="36" t="n">
        <f aca="false">TREND($AW$8:$BG$8,$AW$1:$BG$1,BK$1)</f>
        <v>32688.7972525037</v>
      </c>
    </row>
    <row r="9" customFormat="false" ht="14.25" hidden="false" customHeight="false" outlineLevel="0" collapsed="false">
      <c r="A9" s="0" t="s">
        <v>4</v>
      </c>
      <c r="B9" s="0" t="s">
        <v>97</v>
      </c>
      <c r="C9" s="7" t="s">
        <v>52</v>
      </c>
      <c r="D9" s="7"/>
      <c r="E9" s="33"/>
      <c r="F9" s="33"/>
      <c r="G9" s="7"/>
      <c r="H9" s="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3"/>
      <c r="AW9" s="38" t="n">
        <f aca="false">AW8/AW4</f>
        <v>1.004019428151</v>
      </c>
      <c r="AX9" s="38" t="n">
        <f aca="false">AX8/AX4</f>
        <v>0.975374594019489</v>
      </c>
      <c r="AY9" s="38" t="n">
        <f aca="false">AY8/AY4</f>
        <v>1.00467985691233</v>
      </c>
      <c r="AZ9" s="38" t="n">
        <f aca="false">AZ8/AZ4</f>
        <v>1.01990174350423</v>
      </c>
      <c r="BA9" s="38" t="n">
        <f aca="false">BA8/BA4</f>
        <v>1.01785044386903</v>
      </c>
      <c r="BB9" s="38" t="n">
        <f aca="false">BB8/BB4</f>
        <v>1.00735628721041</v>
      </c>
      <c r="BC9" s="38" t="n">
        <f aca="false">BC8/BC4</f>
        <v>0.982277065670427</v>
      </c>
      <c r="BD9" s="38" t="n">
        <f aca="false">BD8/BD4</f>
        <v>0.976181559322353</v>
      </c>
      <c r="BE9" s="38" t="n">
        <f aca="false">BE8/BE4</f>
        <v>0.976192889783507</v>
      </c>
      <c r="BF9" s="38" t="n">
        <f aca="false">BF8/BF4</f>
        <v>1.00493619585104</v>
      </c>
      <c r="BG9" s="38" t="n">
        <f aca="false">BG8/BG4</f>
        <v>1.03538502362895</v>
      </c>
      <c r="BH9" s="35"/>
      <c r="BI9" s="35"/>
      <c r="BJ9" s="38"/>
      <c r="BK9" s="12"/>
    </row>
    <row r="10" customFormat="false" ht="14.25" hidden="false" customHeight="false" outlineLevel="0" collapsed="false">
      <c r="A10" s="0" t="s">
        <v>4</v>
      </c>
      <c r="B10" s="0" t="s">
        <v>97</v>
      </c>
      <c r="C10" s="7" t="s">
        <v>54</v>
      </c>
      <c r="D10" s="7"/>
      <c r="E10" s="33"/>
      <c r="F10" s="33"/>
      <c r="G10" s="7"/>
      <c r="H10" s="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3"/>
      <c r="AW10" s="39" t="n">
        <f aca="false">AW5/AW4</f>
        <v>0.205855626626142</v>
      </c>
      <c r="AX10" s="39" t="n">
        <f aca="false">AX5/AX4</f>
        <v>0.235313010524017</v>
      </c>
      <c r="AY10" s="39" t="n">
        <f aca="false">AY5/AY4</f>
        <v>0.231009593831135</v>
      </c>
      <c r="AZ10" s="39" t="n">
        <f aca="false">AZ5/AZ4</f>
        <v>0.237199012566999</v>
      </c>
      <c r="BA10" s="39" t="n">
        <f aca="false">BA5/BA4</f>
        <v>0.266611045327142</v>
      </c>
      <c r="BB10" s="39" t="n">
        <f aca="false">BB5/BB4</f>
        <v>0.250592218427481</v>
      </c>
      <c r="BC10" s="39" t="n">
        <f aca="false">BC5/BC4</f>
        <v>0.243392340822341</v>
      </c>
      <c r="BD10" s="39" t="n">
        <f aca="false">BD5/BD4</f>
        <v>0.243563988098966</v>
      </c>
      <c r="BE10" s="39" t="n">
        <f aca="false">BE5/BE4</f>
        <v>0.248030357758303</v>
      </c>
      <c r="BF10" s="39" t="n">
        <f aca="false">BF5/BF4</f>
        <v>0.258664980906908</v>
      </c>
      <c r="BG10" s="39" t="n">
        <f aca="false">BG5/BG4</f>
        <v>0.273165039029954</v>
      </c>
      <c r="BH10" s="35"/>
      <c r="BI10" s="35"/>
      <c r="BJ10" s="12"/>
      <c r="BK10" s="12"/>
      <c r="BM10" s="0" t="s">
        <v>53</v>
      </c>
      <c r="BN10" s="11" t="n">
        <f aca="false">AVERAGE(AW10:BG10)</f>
        <v>0.24485429217449</v>
      </c>
    </row>
    <row r="11" customFormat="false" ht="14.25" hidden="false" customHeight="false" outlineLevel="0" collapsed="false">
      <c r="C11" s="7"/>
      <c r="D11" s="7"/>
      <c r="E11" s="33"/>
      <c r="F11" s="33"/>
      <c r="G11" s="7"/>
      <c r="H11" s="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3"/>
      <c r="AW11" s="36"/>
      <c r="AX11" s="36"/>
      <c r="AY11" s="39"/>
      <c r="AZ11" s="39"/>
      <c r="BA11" s="39"/>
      <c r="BB11" s="39"/>
      <c r="BC11" s="39"/>
      <c r="BD11" s="39"/>
      <c r="BE11" s="39"/>
      <c r="BF11" s="39"/>
      <c r="BG11" s="39"/>
      <c r="BH11" s="35"/>
      <c r="BI11" s="35"/>
      <c r="BJ11" s="12"/>
      <c r="BK11" s="12"/>
      <c r="BN11" s="11"/>
    </row>
    <row r="12" customFormat="false" ht="14.25" hidden="false" customHeight="false" outlineLevel="0" collapsed="false">
      <c r="A12" s="0" t="s">
        <v>4</v>
      </c>
      <c r="B12" s="0" t="s">
        <v>5</v>
      </c>
      <c r="C12" s="7" t="s">
        <v>42</v>
      </c>
      <c r="D12" s="7" t="s">
        <v>43</v>
      </c>
      <c r="E12" s="7"/>
      <c r="F12" s="7"/>
      <c r="G12" s="7"/>
      <c r="H12" s="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9" t="n">
        <v>2.528129</v>
      </c>
      <c r="AV12" s="40" t="n">
        <v>2.543568</v>
      </c>
      <c r="AW12" s="41" t="n">
        <v>2.549041</v>
      </c>
      <c r="AX12" s="41" t="n">
        <v>2.556509</v>
      </c>
      <c r="AY12" s="41" t="n">
        <v>2.56283</v>
      </c>
      <c r="AZ12" s="41" t="n">
        <v>2.568529</v>
      </c>
      <c r="BA12" s="41" t="n">
        <v>2.574395</v>
      </c>
      <c r="BB12" s="41" t="n">
        <v>2.582532</v>
      </c>
      <c r="BC12" s="41" t="n">
        <v>2.599104</v>
      </c>
      <c r="BD12" s="41" t="n">
        <v>2.614763</v>
      </c>
      <c r="BE12" s="41" t="n">
        <v>2.627264</v>
      </c>
      <c r="BF12" s="41" t="n">
        <v>2.6353</v>
      </c>
      <c r="BG12" s="41" t="n">
        <v>2.640875</v>
      </c>
      <c r="BH12" s="32" t="n">
        <v>2.646702</v>
      </c>
      <c r="BI12" s="32" t="n">
        <v>2.660177</v>
      </c>
      <c r="BJ12" s="32" t="n">
        <v>2.678228</v>
      </c>
      <c r="BK12" s="32" t="n">
        <v>2.724313</v>
      </c>
    </row>
    <row r="13" customFormat="false" ht="14.25" hidden="false" customHeight="false" outlineLevel="0" collapsed="false">
      <c r="A13" s="0" t="s">
        <v>4</v>
      </c>
      <c r="B13" s="0" t="s">
        <v>5</v>
      </c>
      <c r="C13" s="7" t="s">
        <v>6</v>
      </c>
      <c r="D13" s="7" t="s">
        <v>7</v>
      </c>
      <c r="E13" s="7"/>
      <c r="F13" s="7"/>
      <c r="G13" s="7"/>
      <c r="H13" s="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3"/>
      <c r="AW13" s="36" t="n">
        <f aca="false">AW$12/AW$3*AW$9*$BJ$8</f>
        <v>15748.5243919959</v>
      </c>
      <c r="AX13" s="36" t="n">
        <f aca="false">AX$12/AX$3*AX$9*$BJ$8</f>
        <v>15272.5979837829</v>
      </c>
      <c r="AY13" s="36" t="n">
        <f aca="false">AY$12/AY$3*AY$9*$BJ$8</f>
        <v>15714.1586595561</v>
      </c>
      <c r="AZ13" s="36" t="n">
        <f aca="false">AZ$12/AZ$3*AZ$9*$BJ$8</f>
        <v>15924.6177882549</v>
      </c>
      <c r="BA13" s="36" t="n">
        <f aca="false">BA$12/BA$3*BA$9*$BJ$8</f>
        <v>15859.2300395881</v>
      </c>
      <c r="BB13" s="36" t="n">
        <f aca="false">BB$12/BB$3*BB$9*$BJ$8</f>
        <v>15654.9702854057</v>
      </c>
      <c r="BC13" s="36" t="n">
        <f aca="false">BC$12/BC$3*BC$9*$BJ$8</f>
        <v>15235.2184645236</v>
      </c>
      <c r="BD13" s="36" t="n">
        <f aca="false">BD$12/BD$3*BD$9*$BJ$8</f>
        <v>15121.889820658</v>
      </c>
      <c r="BE13" s="36" t="n">
        <f aca="false">BE$12/BE$3*BE$9*$BJ$8</f>
        <v>15109.1526672712</v>
      </c>
      <c r="BF13" s="36" t="n">
        <f aca="false">BF$12/BF$3*BF$9*$BJ$8</f>
        <v>15534.7210001469</v>
      </c>
      <c r="BG13" s="36" t="n">
        <f aca="false">BG$12/BG$3*BG$9*$BJ$8</f>
        <v>15993.3192933827</v>
      </c>
      <c r="BH13" s="12"/>
      <c r="BI13" s="12"/>
      <c r="BJ13" s="12" t="n">
        <f aca="false">BJ12/BJ3*BJ8</f>
        <v>15388.1352428872</v>
      </c>
      <c r="BK13" s="12" t="n">
        <f aca="false">BK12/BK3*BK8</f>
        <v>14733.8162585847</v>
      </c>
    </row>
    <row r="14" customFormat="false" ht="14.25" hidden="false" customHeight="false" outlineLevel="0" collapsed="false">
      <c r="A14" s="0" t="s">
        <v>4</v>
      </c>
      <c r="B14" s="0" t="s">
        <v>5</v>
      </c>
      <c r="C14" s="7" t="s">
        <v>49</v>
      </c>
      <c r="D14" s="7" t="s">
        <v>7</v>
      </c>
      <c r="E14" s="7"/>
      <c r="F14" s="7"/>
      <c r="G14" s="7"/>
      <c r="H14" s="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3"/>
      <c r="AW14" s="36" t="n">
        <f aca="false">AW$9*$BJ$13-AW$15</f>
        <v>11682.1357840914</v>
      </c>
      <c r="AX14" s="36" t="n">
        <f aca="false">AX$9*$BJ$13-AX$15</f>
        <v>11241.3452024656</v>
      </c>
      <c r="AY14" s="36" t="n">
        <f aca="false">AY$9*$BJ$13-AY$15</f>
        <v>11692.2985511891</v>
      </c>
      <c r="AZ14" s="36" t="n">
        <f aca="false">AZ$9*$BJ$13-AZ$15</f>
        <v>11926.5350007171</v>
      </c>
      <c r="BA14" s="36" t="n">
        <f aca="false">BA$9*$BJ$13-BA$15</f>
        <v>11894.969324507</v>
      </c>
      <c r="BB14" s="36" t="n">
        <f aca="false">BB$9*$BJ$13-BB$15</f>
        <v>11733.483822584</v>
      </c>
      <c r="BC14" s="36" t="n">
        <f aca="false">BC$9*$BJ$13-BC$15</f>
        <v>11347.5613697405</v>
      </c>
      <c r="BD14" s="36" t="n">
        <f aca="false">BD$9*$BJ$13-BD$15</f>
        <v>11253.7628936824</v>
      </c>
      <c r="BE14" s="36" t="n">
        <f aca="false">BE$9*$BJ$13-BE$15</f>
        <v>11253.937248351</v>
      </c>
      <c r="BF14" s="36" t="n">
        <f aca="false">BF$9*$BJ$13-BF$15</f>
        <v>11696.2431294459</v>
      </c>
      <c r="BG14" s="36" t="n">
        <f aca="false">BG$9*$BJ$13-BG$15</f>
        <v>12164.7938092798</v>
      </c>
      <c r="BH14" s="12"/>
      <c r="BI14" s="12"/>
      <c r="BJ14" s="12" t="n">
        <f aca="false">BJ13-BJ15</f>
        <v>11620.2842801048</v>
      </c>
      <c r="BK14" s="12" t="n">
        <f aca="false">BK13-BK15</f>
        <v>10965.9652958022</v>
      </c>
    </row>
    <row r="15" customFormat="false" ht="14.25" hidden="false" customHeight="false" outlineLevel="0" collapsed="false">
      <c r="A15" s="0" t="s">
        <v>4</v>
      </c>
      <c r="B15" s="0" t="s">
        <v>5</v>
      </c>
      <c r="C15" s="7" t="s">
        <v>9</v>
      </c>
      <c r="D15" s="7" t="s">
        <v>100</v>
      </c>
      <c r="E15" s="7"/>
      <c r="F15" s="7"/>
      <c r="G15" s="7"/>
      <c r="H15" s="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3"/>
      <c r="AW15" s="36" t="n">
        <f aca="false">$BJ$15</f>
        <v>3767.85096278247</v>
      </c>
      <c r="AX15" s="36" t="n">
        <f aca="false">$BJ$15</f>
        <v>3767.85096278247</v>
      </c>
      <c r="AY15" s="36" t="n">
        <f aca="false">$BJ$15</f>
        <v>3767.85096278247</v>
      </c>
      <c r="AZ15" s="36" t="n">
        <f aca="false">$BJ$15</f>
        <v>3767.85096278247</v>
      </c>
      <c r="BA15" s="36" t="n">
        <f aca="false">$BJ$15</f>
        <v>3767.85096278247</v>
      </c>
      <c r="BB15" s="36" t="n">
        <f aca="false">$BJ$15</f>
        <v>3767.85096278247</v>
      </c>
      <c r="BC15" s="36" t="n">
        <f aca="false">$BJ$15</f>
        <v>3767.85096278247</v>
      </c>
      <c r="BD15" s="36" t="n">
        <f aca="false">$BJ$15</f>
        <v>3767.85096278247</v>
      </c>
      <c r="BE15" s="36" t="n">
        <f aca="false">$BJ$15</f>
        <v>3767.85096278247</v>
      </c>
      <c r="BF15" s="36" t="n">
        <f aca="false">$BJ$15</f>
        <v>3767.85096278247</v>
      </c>
      <c r="BG15" s="36" t="n">
        <f aca="false">$BJ$15</f>
        <v>3767.85096278247</v>
      </c>
      <c r="BH15" s="12"/>
      <c r="BI15" s="12"/>
      <c r="BJ15" s="12" t="n">
        <f aca="false">BJ12/BJ3*BJ5</f>
        <v>3767.85096278247</v>
      </c>
      <c r="BK15" s="36" t="n">
        <f aca="false">$BJ$15</f>
        <v>3767.85096278247</v>
      </c>
    </row>
    <row r="16" customFormat="false" ht="14.25" hidden="false" customHeight="false" outlineLevel="0" collapsed="false">
      <c r="A16" s="0" t="s">
        <v>4</v>
      </c>
      <c r="B16" s="0" t="s">
        <v>10</v>
      </c>
      <c r="C16" s="7" t="s">
        <v>42</v>
      </c>
      <c r="D16" s="7" t="s">
        <v>43</v>
      </c>
      <c r="E16" s="7"/>
      <c r="F16" s="7"/>
      <c r="G16" s="7"/>
      <c r="H16" s="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9" t="n">
        <v>2.947662</v>
      </c>
      <c r="AV16" s="40" t="n">
        <v>2.967883</v>
      </c>
      <c r="AW16" s="41" t="n">
        <v>2.985697</v>
      </c>
      <c r="AX16" s="41" t="n">
        <v>3.004119</v>
      </c>
      <c r="AY16" s="41" t="n">
        <v>3.017686</v>
      </c>
      <c r="AZ16" s="41" t="n">
        <v>3.034099</v>
      </c>
      <c r="BA16" s="41" t="n">
        <v>3.05284</v>
      </c>
      <c r="BB16" s="41" t="n">
        <v>3.077183</v>
      </c>
      <c r="BC16" s="41" t="n">
        <v>3.108147</v>
      </c>
      <c r="BD16" s="41" t="n">
        <v>3.134006</v>
      </c>
      <c r="BE16" s="41" t="n">
        <v>3.153926</v>
      </c>
      <c r="BF16" s="41" t="n">
        <v>3.170781</v>
      </c>
      <c r="BG16" s="41" t="n">
        <v>3.181888</v>
      </c>
      <c r="BH16" s="32" t="n">
        <v>3.193343</v>
      </c>
      <c r="BI16" s="32" t="n">
        <v>3.213243</v>
      </c>
      <c r="BJ16" s="32" t="n">
        <v>3.249381</v>
      </c>
      <c r="BK16" s="32" t="n">
        <v>3.319913</v>
      </c>
      <c r="BL16" s="37"/>
    </row>
    <row r="17" customFormat="false" ht="14.25" hidden="false" customHeight="false" outlineLevel="0" collapsed="false">
      <c r="A17" s="0" t="s">
        <v>4</v>
      </c>
      <c r="B17" s="0" t="s">
        <v>10</v>
      </c>
      <c r="C17" s="7" t="s">
        <v>6</v>
      </c>
      <c r="D17" s="7" t="s">
        <v>7</v>
      </c>
      <c r="E17" s="7"/>
      <c r="F17" s="7"/>
      <c r="G17" s="7"/>
      <c r="H17" s="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3"/>
      <c r="AW17" s="36" t="n">
        <f aca="false">AW16/AW$3*AW$9*$BJ$8</f>
        <v>18446.2792209341</v>
      </c>
      <c r="AX17" s="36" t="n">
        <f aca="false">AX16/AX$3*AX$9*$BJ$8</f>
        <v>17946.6224380371</v>
      </c>
      <c r="AY17" s="36" t="n">
        <f aca="false">AY16/AY$3*AY$9*$BJ$8</f>
        <v>18503.1377768799</v>
      </c>
      <c r="AZ17" s="36" t="n">
        <f aca="false">AZ16/AZ$3*AZ$9*$BJ$8</f>
        <v>18811.1042961658</v>
      </c>
      <c r="BA17" s="36" t="n">
        <f aca="false">BA16/BA$3*BA$9*$BJ$8</f>
        <v>18806.62906588</v>
      </c>
      <c r="BB17" s="36" t="n">
        <f aca="false">BB16/BB$3*BB$9*$BJ$8</f>
        <v>18653.4797740185</v>
      </c>
      <c r="BC17" s="36" t="n">
        <f aca="false">BC16/BC$3*BC$9*$BJ$8</f>
        <v>18219.0857175602</v>
      </c>
      <c r="BD17" s="36" t="n">
        <f aca="false">BD16/BD$3*BD$9*$BJ$8</f>
        <v>18124.8141530537</v>
      </c>
      <c r="BE17" s="36" t="n">
        <f aca="false">BE16/BE$3*BE$9*$BJ$8</f>
        <v>18137.9371982701</v>
      </c>
      <c r="BF17" s="36" t="n">
        <f aca="false">BF16/BF$3*BF$9*$BJ$8</f>
        <v>18691.3058048673</v>
      </c>
      <c r="BG17" s="36" t="n">
        <f aca="false">BG16/BG$3*BG$9*$BJ$8</f>
        <v>19269.7309565136</v>
      </c>
      <c r="BH17" s="12"/>
      <c r="BI17" s="12"/>
      <c r="BJ17" s="12" t="n">
        <f aca="false">BJ16/BJ3*BJ8</f>
        <v>18669.7750466608</v>
      </c>
      <c r="BK17" s="12" t="n">
        <f aca="false">BK16/BK3*BK8</f>
        <v>17954.980993919</v>
      </c>
      <c r="BL17" s="9"/>
    </row>
    <row r="18" customFormat="false" ht="14.25" hidden="false" customHeight="false" outlineLevel="0" collapsed="false">
      <c r="A18" s="0" t="s">
        <v>4</v>
      </c>
      <c r="B18" s="0" t="s">
        <v>10</v>
      </c>
      <c r="C18" s="7" t="s">
        <v>49</v>
      </c>
      <c r="D18" s="7" t="s">
        <v>7</v>
      </c>
      <c r="E18" s="7"/>
      <c r="F18" s="7"/>
      <c r="G18" s="7"/>
      <c r="H18" s="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3"/>
      <c r="AW18" s="36" t="n">
        <f aca="false">AW17-AW19</f>
        <v>13874.904666827</v>
      </c>
      <c r="AX18" s="36" t="n">
        <f aca="false">AX17-AX19</f>
        <v>13375.2478839301</v>
      </c>
      <c r="AY18" s="36" t="n">
        <f aca="false">AY17-AY19</f>
        <v>13931.7632227729</v>
      </c>
      <c r="AZ18" s="36" t="n">
        <f aca="false">AZ17-AZ19</f>
        <v>14239.7297420587</v>
      </c>
      <c r="BA18" s="36" t="n">
        <f aca="false">BA17-BA19</f>
        <v>14235.2545117729</v>
      </c>
      <c r="BB18" s="36" t="n">
        <f aca="false">BB17-BB19</f>
        <v>14082.1052199114</v>
      </c>
      <c r="BC18" s="36" t="n">
        <f aca="false">BC17-BC19</f>
        <v>13647.7111634532</v>
      </c>
      <c r="BD18" s="36" t="n">
        <f aca="false">BD17-BD19</f>
        <v>13553.4395989467</v>
      </c>
      <c r="BE18" s="36" t="n">
        <f aca="false">BE17-BE19</f>
        <v>13566.562644163</v>
      </c>
      <c r="BF18" s="36" t="n">
        <f aca="false">BF17-BF19</f>
        <v>14119.9312507602</v>
      </c>
      <c r="BG18" s="36" t="n">
        <f aca="false">BG17-BG19</f>
        <v>14698.3564024065</v>
      </c>
      <c r="BH18" s="12"/>
      <c r="BI18" s="12"/>
      <c r="BJ18" s="12" t="n">
        <f aca="false">BJ17-BJ19</f>
        <v>14098.4004925537</v>
      </c>
      <c r="BK18" s="12" t="n">
        <f aca="false">BK17-BK19</f>
        <v>13383.606439812</v>
      </c>
      <c r="BL18" s="9"/>
    </row>
    <row r="19" customFormat="false" ht="14.25" hidden="false" customHeight="false" outlineLevel="0" collapsed="false">
      <c r="A19" s="0" t="s">
        <v>193</v>
      </c>
      <c r="B19" s="0" t="s">
        <v>10</v>
      </c>
      <c r="C19" s="7" t="s">
        <v>45</v>
      </c>
      <c r="D19" s="9" t="s">
        <v>7</v>
      </c>
      <c r="AW19" s="12" t="n">
        <f aca="false">$BJ$19</f>
        <v>4571.37455410707</v>
      </c>
      <c r="AX19" s="12" t="n">
        <f aca="false">$BJ$19</f>
        <v>4571.37455410707</v>
      </c>
      <c r="AY19" s="9" t="n">
        <f aca="false">$BJ$19</f>
        <v>4571.37455410707</v>
      </c>
      <c r="AZ19" s="9" t="n">
        <f aca="false">$BJ$19</f>
        <v>4571.37455410707</v>
      </c>
      <c r="BA19" s="9" t="n">
        <f aca="false">$BJ$19</f>
        <v>4571.37455410707</v>
      </c>
      <c r="BB19" s="9" t="n">
        <f aca="false">$BJ$19</f>
        <v>4571.37455410707</v>
      </c>
      <c r="BC19" s="9" t="n">
        <f aca="false">$BJ$19</f>
        <v>4571.37455410707</v>
      </c>
      <c r="BD19" s="9" t="n">
        <f aca="false">$BJ$19</f>
        <v>4571.37455410707</v>
      </c>
      <c r="BE19" s="9" t="n">
        <f aca="false">$BJ$19</f>
        <v>4571.37455410707</v>
      </c>
      <c r="BF19" s="9" t="n">
        <f aca="false">$BJ$19</f>
        <v>4571.37455410707</v>
      </c>
      <c r="BG19" s="9" t="n">
        <f aca="false">$BJ$19</f>
        <v>4571.37455410707</v>
      </c>
      <c r="BJ19" s="9" t="n">
        <f aca="false">BJ16/BJ3*BJ5</f>
        <v>4571.37455410707</v>
      </c>
      <c r="BK19" s="9" t="n">
        <f aca="false">$BJ$19</f>
        <v>4571.37455410707</v>
      </c>
    </row>
    <row r="23" customFormat="false" ht="14.25" hidden="false" customHeight="false" outlineLevel="0" collapsed="false">
      <c r="C23" s="0" t="s">
        <v>101</v>
      </c>
    </row>
    <row r="24" customFormat="false" ht="14.25" hidden="false" customHeight="false" outlineLevel="0" collapsed="false">
      <c r="C24" s="0" t="s">
        <v>194</v>
      </c>
      <c r="BA24" s="15" t="s">
        <v>57</v>
      </c>
      <c r="BB24" s="16" t="s">
        <v>58</v>
      </c>
      <c r="BC24" s="16" t="s">
        <v>59</v>
      </c>
      <c r="BD24" s="16" t="s">
        <v>60</v>
      </c>
      <c r="BE24" s="16" t="s">
        <v>61</v>
      </c>
      <c r="BF24" s="16" t="s">
        <v>62</v>
      </c>
      <c r="BG24" s="16" t="s">
        <v>63</v>
      </c>
      <c r="BH24" s="16" t="s">
        <v>64</v>
      </c>
      <c r="BI24" s="16" t="s">
        <v>65</v>
      </c>
      <c r="BJ24" s="16" t="s">
        <v>66</v>
      </c>
      <c r="BK24" s="16" t="s">
        <v>67</v>
      </c>
    </row>
    <row r="25" customFormat="false" ht="14.25" hidden="false" customHeight="false" outlineLevel="0" collapsed="false">
      <c r="C25" s="0" t="s">
        <v>103</v>
      </c>
      <c r="BA25" s="17" t="s">
        <v>68</v>
      </c>
      <c r="BB25" s="18" t="s">
        <v>105</v>
      </c>
      <c r="BC25" s="18" t="s">
        <v>105</v>
      </c>
      <c r="BD25" s="18" t="s">
        <v>105</v>
      </c>
      <c r="BE25" s="18" t="s">
        <v>105</v>
      </c>
      <c r="BF25" s="18" t="s">
        <v>105</v>
      </c>
      <c r="BG25" s="19" t="n">
        <v>183987.027</v>
      </c>
      <c r="BH25" s="19" t="n">
        <v>192946.004</v>
      </c>
      <c r="BI25" s="19" t="n">
        <v>190314.996</v>
      </c>
      <c r="BJ25" s="19" t="n">
        <v>191632.698</v>
      </c>
      <c r="BK25" s="19" t="n">
        <v>182946.984</v>
      </c>
    </row>
    <row r="26" customFormat="false" ht="14.25" hidden="false" customHeight="false" outlineLevel="0" collapsed="false">
      <c r="BA26" s="17" t="s">
        <v>8</v>
      </c>
      <c r="BB26" s="18" t="s">
        <v>105</v>
      </c>
      <c r="BC26" s="18" t="s">
        <v>105</v>
      </c>
      <c r="BD26" s="18" t="s">
        <v>105</v>
      </c>
      <c r="BE26" s="18" t="s">
        <v>105</v>
      </c>
      <c r="BF26" s="18" t="s">
        <v>105</v>
      </c>
      <c r="BG26" s="22" t="n">
        <v>112246.02</v>
      </c>
      <c r="BH26" s="19" t="n">
        <v>120605.363</v>
      </c>
      <c r="BI26" s="22" t="n">
        <v>119010</v>
      </c>
      <c r="BJ26" s="19" t="n">
        <v>119807.842</v>
      </c>
      <c r="BK26" s="19" t="n">
        <v>109155.125</v>
      </c>
    </row>
    <row r="27" customFormat="false" ht="14.25" hidden="false" customHeight="false" outlineLevel="0" collapsed="false">
      <c r="BA27" s="17" t="s">
        <v>69</v>
      </c>
      <c r="BB27" s="18" t="s">
        <v>105</v>
      </c>
      <c r="BC27" s="18" t="s">
        <v>105</v>
      </c>
      <c r="BD27" s="18" t="s">
        <v>105</v>
      </c>
      <c r="BE27" s="18" t="s">
        <v>105</v>
      </c>
      <c r="BF27" s="18" t="s">
        <v>105</v>
      </c>
      <c r="BG27" s="18" t="s">
        <v>105</v>
      </c>
      <c r="BH27" s="18" t="s">
        <v>105</v>
      </c>
      <c r="BI27" s="18" t="s">
        <v>105</v>
      </c>
      <c r="BJ27" s="18" t="s">
        <v>105</v>
      </c>
      <c r="BK27" s="18" t="s">
        <v>105</v>
      </c>
    </row>
    <row r="28" customFormat="false" ht="14.25" hidden="false" customHeight="false" outlineLevel="0" collapsed="false">
      <c r="BA28" s="17" t="s">
        <v>9</v>
      </c>
      <c r="BB28" s="18" t="s">
        <v>105</v>
      </c>
      <c r="BC28" s="18" t="s">
        <v>105</v>
      </c>
      <c r="BD28" s="18" t="s">
        <v>105</v>
      </c>
      <c r="BE28" s="18" t="s">
        <v>105</v>
      </c>
      <c r="BF28" s="18" t="s">
        <v>105</v>
      </c>
      <c r="BG28" s="19" t="n">
        <v>39755.996</v>
      </c>
      <c r="BH28" s="19" t="n">
        <v>40075.628</v>
      </c>
      <c r="BI28" s="19" t="n">
        <v>40346.015</v>
      </c>
      <c r="BJ28" s="19" t="n">
        <v>40813.424</v>
      </c>
      <c r="BK28" s="19" t="n">
        <v>41421.477</v>
      </c>
    </row>
    <row r="29" customFormat="false" ht="14.25" hidden="false" customHeight="false" outlineLevel="0" collapsed="false">
      <c r="BA29" s="17" t="s">
        <v>70</v>
      </c>
      <c r="BB29" s="18" t="s">
        <v>105</v>
      </c>
      <c r="BC29" s="18" t="s">
        <v>105</v>
      </c>
      <c r="BD29" s="18" t="s">
        <v>105</v>
      </c>
      <c r="BE29" s="18" t="s">
        <v>105</v>
      </c>
      <c r="BF29" s="18" t="s">
        <v>105</v>
      </c>
      <c r="BG29" s="19"/>
      <c r="BH29" s="22"/>
      <c r="BI29" s="19"/>
      <c r="BJ29" s="22"/>
      <c r="BK29" s="22"/>
    </row>
    <row r="33" customFormat="false" ht="14.25" hidden="false" customHeight="false" outlineLevel="0" collapsed="false">
      <c r="BM33" s="0" t="s">
        <v>71</v>
      </c>
    </row>
    <row r="34" customFormat="false" ht="14.25" hidden="false" customHeight="false" outlineLevel="0" collapsed="false">
      <c r="BA34" s="0" t="s">
        <v>72</v>
      </c>
      <c r="BG34" s="11" t="n">
        <f aca="false">BG28/(BG26+BG28)</f>
        <v>0.261549136295666</v>
      </c>
      <c r="BH34" s="11" t="n">
        <f aca="false">BH28/(BH26+BH28)</f>
        <v>0.249411132894992</v>
      </c>
      <c r="BI34" s="11" t="n">
        <f aca="false">BI28/(BI26+BI28)</f>
        <v>0.25318162605911</v>
      </c>
      <c r="BJ34" s="11" t="n">
        <f aca="false">BJ28/(BJ26+BJ28)</f>
        <v>0.254097262562978</v>
      </c>
      <c r="BK34" s="11" t="n">
        <f aca="false">BK28/(BK26+BK28)</f>
        <v>0.275085746721791</v>
      </c>
      <c r="BM34" s="64" t="n">
        <f aca="false">AVERAGE(BG34:BK34)</f>
        <v>0.258664980906908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1"/>
  <sheetViews>
    <sheetView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O48" activeCellId="0" sqref="O48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11.89"/>
    <col collapsed="false" customWidth="true" hidden="false" outlineLevel="0" max="15" min="15" style="0" width="11"/>
  </cols>
  <sheetData>
    <row r="1" customFormat="false" ht="14.25" hidden="false" customHeight="false" outlineLevel="0" collapsed="false">
      <c r="A1" s="68" t="s">
        <v>195</v>
      </c>
    </row>
    <row r="2" customFormat="false" ht="14.25" hidden="false" customHeight="false" outlineLevel="0" collapsed="false">
      <c r="A2" s="68" t="s">
        <v>196</v>
      </c>
      <c r="B2" s="69" t="s">
        <v>197</v>
      </c>
    </row>
    <row r="3" customFormat="false" ht="14.25" hidden="false" customHeight="false" outlineLevel="0" collapsed="false">
      <c r="A3" s="68" t="s">
        <v>198</v>
      </c>
      <c r="B3" s="68" t="s">
        <v>199</v>
      </c>
    </row>
    <row r="5" customFormat="false" ht="14.25" hidden="false" customHeight="false" outlineLevel="0" collapsed="false">
      <c r="A5" s="69" t="s">
        <v>200</v>
      </c>
      <c r="B5" s="0" t="s">
        <v>201</v>
      </c>
    </row>
    <row r="6" customFormat="false" ht="14.25" hidden="false" customHeight="false" outlineLevel="0" collapsed="false">
      <c r="A6" s="69" t="s">
        <v>202</v>
      </c>
      <c r="B6" s="68" t="s">
        <v>203</v>
      </c>
    </row>
    <row r="8" customFormat="false" ht="11.25" hidden="false" customHeight="true" outlineLevel="0" collapsed="false">
      <c r="A8" s="15" t="s">
        <v>204</v>
      </c>
      <c r="B8" s="3" t="n">
        <v>2010</v>
      </c>
      <c r="C8" s="3" t="n">
        <v>2011</v>
      </c>
      <c r="D8" s="3" t="n">
        <v>2012</v>
      </c>
      <c r="E8" s="3" t="n">
        <v>2013</v>
      </c>
      <c r="F8" s="3" t="n">
        <v>2014</v>
      </c>
      <c r="G8" s="3" t="n">
        <v>2015</v>
      </c>
      <c r="H8" s="3" t="n">
        <v>2016</v>
      </c>
      <c r="I8" s="3" t="n">
        <v>2017</v>
      </c>
      <c r="J8" s="3" t="n">
        <v>2018</v>
      </c>
      <c r="K8" s="3" t="n">
        <v>2019</v>
      </c>
      <c r="L8" s="3" t="n">
        <v>2020</v>
      </c>
      <c r="M8" s="3" t="n">
        <v>2021</v>
      </c>
      <c r="O8" s="3" t="n">
        <v>2025</v>
      </c>
      <c r="P8" s="3" t="n">
        <v>2030</v>
      </c>
    </row>
    <row r="9" customFormat="false" ht="14.25" hidden="false" customHeight="false" outlineLevel="0" collapsed="false">
      <c r="A9" s="17" t="s">
        <v>205</v>
      </c>
      <c r="B9" s="70" t="n">
        <v>440660421</v>
      </c>
      <c r="C9" s="70" t="n">
        <v>439942305</v>
      </c>
      <c r="D9" s="70" t="n">
        <v>440552661</v>
      </c>
      <c r="E9" s="70" t="n">
        <v>441257711</v>
      </c>
      <c r="F9" s="70" t="n">
        <v>442883888</v>
      </c>
      <c r="G9" s="70" t="n">
        <v>443666812</v>
      </c>
      <c r="H9" s="70" t="n">
        <v>444802830</v>
      </c>
      <c r="I9" s="70" t="n">
        <v>445534430</v>
      </c>
      <c r="J9" s="70" t="n">
        <v>446208557</v>
      </c>
      <c r="K9" s="70" t="n">
        <v>446559279</v>
      </c>
      <c r="L9" s="70" t="n">
        <v>447485231</v>
      </c>
      <c r="M9" s="70" t="n">
        <v>447207489</v>
      </c>
    </row>
    <row r="10" customFormat="false" ht="14.25" hidden="false" customHeight="false" outlineLevel="0" collapsed="false">
      <c r="A10" s="17" t="s">
        <v>206</v>
      </c>
      <c r="B10" s="18" t="n">
        <v>503170618</v>
      </c>
      <c r="C10" s="18" t="n">
        <v>502964837</v>
      </c>
      <c r="D10" s="18" t="n">
        <v>504047749</v>
      </c>
      <c r="E10" s="18" t="n">
        <v>505163053</v>
      </c>
      <c r="F10" s="18" t="n">
        <v>507235091</v>
      </c>
      <c r="G10" s="18" t="n">
        <v>508520205</v>
      </c>
      <c r="H10" s="18" t="n">
        <v>510181874</v>
      </c>
      <c r="I10" s="18" t="n">
        <v>511378572</v>
      </c>
      <c r="J10" s="18" t="n">
        <v>512482133</v>
      </c>
      <c r="K10" s="18" t="n">
        <v>513206391</v>
      </c>
      <c r="L10" s="18" t="s">
        <v>105</v>
      </c>
      <c r="M10" s="18" t="s">
        <v>105</v>
      </c>
    </row>
    <row r="11" customFormat="false" ht="14.25" hidden="false" customHeight="false" outlineLevel="0" collapsed="false">
      <c r="A11" s="17" t="s">
        <v>207</v>
      </c>
      <c r="B11" s="70" t="n">
        <v>335266424</v>
      </c>
      <c r="C11" s="70" t="n">
        <v>334572589</v>
      </c>
      <c r="D11" s="70" t="n">
        <v>335288924</v>
      </c>
      <c r="E11" s="70" t="n">
        <v>336044966</v>
      </c>
      <c r="F11" s="70" t="n">
        <v>337764352</v>
      </c>
      <c r="G11" s="70" t="n">
        <v>338562121</v>
      </c>
      <c r="H11" s="70" t="n">
        <v>339787987</v>
      </c>
      <c r="I11" s="70" t="n">
        <v>340541142</v>
      </c>
      <c r="J11" s="70" t="n">
        <v>341253004</v>
      </c>
      <c r="K11" s="70" t="n">
        <v>341636902</v>
      </c>
      <c r="L11" s="70" t="n">
        <v>342574791</v>
      </c>
      <c r="M11" s="70" t="n">
        <v>342561034</v>
      </c>
      <c r="R11" s="0" t="s">
        <v>208</v>
      </c>
    </row>
    <row r="12" customFormat="false" ht="14.25" hidden="false" customHeight="false" outlineLevel="0" collapsed="false">
      <c r="A12" s="17" t="s">
        <v>209</v>
      </c>
      <c r="B12" s="18" t="n">
        <v>332124448</v>
      </c>
      <c r="C12" s="18" t="n">
        <v>331520001</v>
      </c>
      <c r="D12" s="18" t="n">
        <v>332285283</v>
      </c>
      <c r="E12" s="18" t="n">
        <v>333073061</v>
      </c>
      <c r="F12" s="18" t="n">
        <v>334820880</v>
      </c>
      <c r="G12" s="18" t="n">
        <v>335640859</v>
      </c>
      <c r="H12" s="18" t="n">
        <v>336899429</v>
      </c>
      <c r="I12" s="18" t="n">
        <v>337693238</v>
      </c>
      <c r="J12" s="18" t="n">
        <v>338444103</v>
      </c>
      <c r="K12" s="18" t="n">
        <v>338842718</v>
      </c>
      <c r="L12" s="18" t="n">
        <v>339780701</v>
      </c>
      <c r="M12" s="18" t="n">
        <v>339765354</v>
      </c>
    </row>
    <row r="13" customFormat="false" ht="14.25" hidden="false" customHeight="false" outlineLevel="0" collapsed="false">
      <c r="A13" s="17" t="s">
        <v>85</v>
      </c>
      <c r="B13" s="70" t="n">
        <v>10839905</v>
      </c>
      <c r="C13" s="70" t="n">
        <v>11000638</v>
      </c>
      <c r="D13" s="70" t="n">
        <v>11075889</v>
      </c>
      <c r="E13" s="70" t="n">
        <v>11137974</v>
      </c>
      <c r="F13" s="70" t="n">
        <v>11180840</v>
      </c>
      <c r="G13" s="70" t="n">
        <v>11237274</v>
      </c>
      <c r="H13" s="70" t="n">
        <v>11311117</v>
      </c>
      <c r="I13" s="70" t="n">
        <v>11351727</v>
      </c>
      <c r="J13" s="70" t="n">
        <v>11398589</v>
      </c>
      <c r="K13" s="70" t="n">
        <v>11455519</v>
      </c>
      <c r="L13" s="70" t="n">
        <v>11522440</v>
      </c>
      <c r="M13" s="70" t="n">
        <v>11554767</v>
      </c>
      <c r="O13" s="58" t="n">
        <v>11661206</v>
      </c>
      <c r="P13" s="58" t="n">
        <v>11757990</v>
      </c>
    </row>
    <row r="14" customFormat="false" ht="14.25" hidden="false" customHeight="false" outlineLevel="0" collapsed="false">
      <c r="A14" s="17" t="s">
        <v>210</v>
      </c>
      <c r="B14" s="18" t="n">
        <v>7421766</v>
      </c>
      <c r="C14" s="18" t="n">
        <v>7369431</v>
      </c>
      <c r="D14" s="18" t="n">
        <v>7327224</v>
      </c>
      <c r="E14" s="18" t="n">
        <v>7284552</v>
      </c>
      <c r="F14" s="18" t="n">
        <v>7245677</v>
      </c>
      <c r="G14" s="18" t="n">
        <v>7202198</v>
      </c>
      <c r="H14" s="18" t="n">
        <v>7153784</v>
      </c>
      <c r="I14" s="18" t="n">
        <v>7101859</v>
      </c>
      <c r="J14" s="18" t="n">
        <v>7050034</v>
      </c>
      <c r="K14" s="18" t="n">
        <v>7000039</v>
      </c>
      <c r="L14" s="18" t="n">
        <v>6951482</v>
      </c>
      <c r="M14" s="18" t="n">
        <v>6916548</v>
      </c>
    </row>
    <row r="15" customFormat="false" ht="14.25" hidden="false" customHeight="false" outlineLevel="0" collapsed="false">
      <c r="A15" s="17" t="s">
        <v>211</v>
      </c>
      <c r="B15" s="70" t="n">
        <v>10462088</v>
      </c>
      <c r="C15" s="70" t="n">
        <v>10486731</v>
      </c>
      <c r="D15" s="70" t="n">
        <v>10505445</v>
      </c>
      <c r="E15" s="70" t="n">
        <v>10516125</v>
      </c>
      <c r="F15" s="70" t="n">
        <v>10512419</v>
      </c>
      <c r="G15" s="70" t="n">
        <v>10538275</v>
      </c>
      <c r="H15" s="70" t="n">
        <v>10553843</v>
      </c>
      <c r="I15" s="70" t="n">
        <v>10578820</v>
      </c>
      <c r="J15" s="70" t="n">
        <v>10610055</v>
      </c>
      <c r="K15" s="70" t="n">
        <v>10649800</v>
      </c>
      <c r="L15" s="70" t="n">
        <v>10693939</v>
      </c>
      <c r="M15" s="70" t="n">
        <v>10701777</v>
      </c>
    </row>
    <row r="16" customFormat="false" ht="14.25" hidden="false" customHeight="false" outlineLevel="0" collapsed="false">
      <c r="A16" s="17" t="s">
        <v>4</v>
      </c>
      <c r="B16" s="18" t="n">
        <v>5534738</v>
      </c>
      <c r="C16" s="18" t="n">
        <v>5560628</v>
      </c>
      <c r="D16" s="18" t="n">
        <v>5580516</v>
      </c>
      <c r="E16" s="18" t="n">
        <v>5602628</v>
      </c>
      <c r="F16" s="18" t="n">
        <v>5627235</v>
      </c>
      <c r="G16" s="18" t="n">
        <v>5659715</v>
      </c>
      <c r="H16" s="18" t="n">
        <v>5707251</v>
      </c>
      <c r="I16" s="18" t="n">
        <v>5748769</v>
      </c>
      <c r="J16" s="18" t="n">
        <v>5781190</v>
      </c>
      <c r="K16" s="18" t="n">
        <v>5806081</v>
      </c>
      <c r="L16" s="18" t="n">
        <v>5822763</v>
      </c>
      <c r="M16" s="18" t="n">
        <v>5840045</v>
      </c>
      <c r="O16" s="0" t="n">
        <v>5927609</v>
      </c>
      <c r="P16" s="0" t="n">
        <v>6044226</v>
      </c>
      <c r="R16" s="0" t="s">
        <v>212</v>
      </c>
    </row>
    <row r="17" customFormat="false" ht="14.25" hidden="false" customHeight="false" outlineLevel="0" collapsed="false">
      <c r="A17" s="17" t="s">
        <v>29</v>
      </c>
      <c r="B17" s="70" t="n">
        <v>81802257</v>
      </c>
      <c r="C17" s="70" t="n">
        <v>80222065</v>
      </c>
      <c r="D17" s="70" t="n">
        <v>80327900</v>
      </c>
      <c r="E17" s="70" t="n">
        <v>80523746</v>
      </c>
      <c r="F17" s="70" t="n">
        <v>80767463</v>
      </c>
      <c r="G17" s="70" t="n">
        <v>81197537</v>
      </c>
      <c r="H17" s="70" t="n">
        <v>82175684</v>
      </c>
      <c r="I17" s="70" t="n">
        <v>82521653</v>
      </c>
      <c r="J17" s="70" t="n">
        <v>82792351</v>
      </c>
      <c r="K17" s="70" t="n">
        <v>83019213</v>
      </c>
      <c r="L17" s="70" t="n">
        <v>83166711</v>
      </c>
      <c r="M17" s="70" t="n">
        <v>83155031</v>
      </c>
      <c r="O17" s="71" t="n">
        <v>83482307</v>
      </c>
      <c r="P17" s="71" t="n">
        <v>83453697</v>
      </c>
    </row>
    <row r="18" customFormat="false" ht="14.25" hidden="false" customHeight="false" outlineLevel="0" collapsed="false">
      <c r="A18" s="17" t="s">
        <v>39</v>
      </c>
      <c r="B18" s="18" t="n">
        <v>1333290</v>
      </c>
      <c r="C18" s="18" t="n">
        <v>1329660</v>
      </c>
      <c r="D18" s="18" t="n">
        <v>1325217</v>
      </c>
      <c r="E18" s="18" t="n">
        <v>1320174</v>
      </c>
      <c r="F18" s="18" t="n">
        <v>1315819</v>
      </c>
      <c r="G18" s="18" t="n">
        <v>1314870</v>
      </c>
      <c r="H18" s="18" t="n">
        <v>1315944</v>
      </c>
      <c r="I18" s="18" t="n">
        <v>1315635</v>
      </c>
      <c r="J18" s="18" t="n">
        <v>1319133</v>
      </c>
      <c r="K18" s="18" t="n">
        <v>1324820</v>
      </c>
      <c r="L18" s="18" t="n">
        <v>1328976</v>
      </c>
      <c r="M18" s="18" t="n">
        <v>1330068</v>
      </c>
      <c r="O18" s="0" t="n">
        <v>1322440</v>
      </c>
      <c r="P18" s="0" t="n">
        <v>1308435</v>
      </c>
    </row>
    <row r="19" customFormat="false" ht="14.25" hidden="false" customHeight="false" outlineLevel="0" collapsed="false">
      <c r="A19" s="17" t="s">
        <v>213</v>
      </c>
      <c r="B19" s="70" t="n">
        <v>4549428</v>
      </c>
      <c r="C19" s="70" t="n">
        <v>4570881</v>
      </c>
      <c r="D19" s="70" t="n">
        <v>4589287</v>
      </c>
      <c r="E19" s="70" t="n">
        <v>4609779</v>
      </c>
      <c r="F19" s="70" t="n">
        <v>4637852</v>
      </c>
      <c r="G19" s="70" t="n">
        <v>4677627</v>
      </c>
      <c r="H19" s="70" t="n">
        <v>4726286</v>
      </c>
      <c r="I19" s="70" t="n">
        <v>4784383</v>
      </c>
      <c r="J19" s="70" t="n">
        <v>4830392</v>
      </c>
      <c r="K19" s="70" t="n">
        <v>4904240</v>
      </c>
      <c r="L19" s="70" t="n">
        <v>4964440</v>
      </c>
      <c r="M19" s="70" t="n">
        <v>5006324</v>
      </c>
    </row>
    <row r="20" customFormat="false" ht="14.25" hidden="false" customHeight="false" outlineLevel="0" collapsed="false">
      <c r="A20" s="17" t="s">
        <v>214</v>
      </c>
      <c r="B20" s="18" t="n">
        <v>11119289</v>
      </c>
      <c r="C20" s="18" t="n">
        <v>11123392</v>
      </c>
      <c r="D20" s="18" t="n">
        <v>11086406</v>
      </c>
      <c r="E20" s="18" t="n">
        <v>11003615</v>
      </c>
      <c r="F20" s="18" t="n">
        <v>10926807</v>
      </c>
      <c r="G20" s="18" t="n">
        <v>10858018</v>
      </c>
      <c r="H20" s="18" t="n">
        <v>10783748</v>
      </c>
      <c r="I20" s="18" t="n">
        <v>10768193</v>
      </c>
      <c r="J20" s="18" t="n">
        <v>10741165</v>
      </c>
      <c r="K20" s="18" t="n">
        <v>10724599</v>
      </c>
      <c r="L20" s="18" t="n">
        <v>10718565</v>
      </c>
      <c r="M20" s="18" t="n">
        <v>10678632</v>
      </c>
    </row>
    <row r="21" customFormat="false" ht="14.25" hidden="false" customHeight="false" outlineLevel="0" collapsed="false">
      <c r="A21" s="17" t="s">
        <v>83</v>
      </c>
      <c r="B21" s="70" t="n">
        <v>46486619</v>
      </c>
      <c r="C21" s="70" t="n">
        <v>46667174</v>
      </c>
      <c r="D21" s="70" t="n">
        <v>46818219</v>
      </c>
      <c r="E21" s="70" t="n">
        <v>46727890</v>
      </c>
      <c r="F21" s="70" t="n">
        <v>46512199</v>
      </c>
      <c r="G21" s="70" t="n">
        <v>46449565</v>
      </c>
      <c r="H21" s="70" t="n">
        <v>46440099</v>
      </c>
      <c r="I21" s="70" t="n">
        <v>46528024</v>
      </c>
      <c r="J21" s="70" t="n">
        <v>46658447</v>
      </c>
      <c r="K21" s="70" t="n">
        <v>46937060</v>
      </c>
      <c r="L21" s="70" t="n">
        <v>47332614</v>
      </c>
      <c r="M21" s="70" t="n">
        <v>47398695</v>
      </c>
      <c r="O21" s="58" t="n">
        <v>48310619</v>
      </c>
      <c r="P21" s="58" t="n">
        <v>48746399</v>
      </c>
    </row>
    <row r="22" customFormat="false" ht="14.25" hidden="false" customHeight="false" outlineLevel="0" collapsed="false">
      <c r="A22" s="17" t="s">
        <v>81</v>
      </c>
      <c r="B22" s="18" t="n">
        <v>64658856</v>
      </c>
      <c r="C22" s="18" t="n">
        <v>64978721</v>
      </c>
      <c r="D22" s="18" t="n">
        <v>65276983</v>
      </c>
      <c r="E22" s="18" t="n">
        <v>65600350</v>
      </c>
      <c r="F22" s="18" t="n">
        <v>66165980</v>
      </c>
      <c r="G22" s="18" t="n">
        <v>66458153</v>
      </c>
      <c r="H22" s="18" t="n">
        <v>66638391</v>
      </c>
      <c r="I22" s="18" t="n">
        <v>66809816</v>
      </c>
      <c r="J22" s="18" t="n">
        <v>67026224</v>
      </c>
      <c r="K22" s="18" t="n">
        <v>67290471</v>
      </c>
      <c r="L22" s="18" t="n">
        <v>67485531</v>
      </c>
      <c r="M22" s="18" t="n">
        <v>67656682</v>
      </c>
      <c r="O22" s="72" t="n">
        <v>68036808</v>
      </c>
      <c r="P22" s="72" t="n">
        <v>68749400</v>
      </c>
    </row>
    <row r="23" customFormat="false" ht="14.25" hidden="false" customHeight="false" outlineLevel="0" collapsed="false">
      <c r="A23" s="17" t="s">
        <v>215</v>
      </c>
      <c r="B23" s="70" t="n">
        <v>62765235</v>
      </c>
      <c r="C23" s="70" t="n">
        <v>63070344</v>
      </c>
      <c r="D23" s="70" t="n">
        <v>63375971</v>
      </c>
      <c r="E23" s="70" t="n">
        <v>63697865</v>
      </c>
      <c r="F23" s="70" t="s">
        <v>105</v>
      </c>
      <c r="G23" s="70" t="s">
        <v>105</v>
      </c>
      <c r="H23" s="70" t="s">
        <v>105</v>
      </c>
      <c r="I23" s="70" t="s">
        <v>105</v>
      </c>
      <c r="J23" s="70" t="s">
        <v>105</v>
      </c>
      <c r="K23" s="70" t="s">
        <v>105</v>
      </c>
      <c r="L23" s="70" t="s">
        <v>105</v>
      </c>
      <c r="M23" s="70" t="s">
        <v>105</v>
      </c>
    </row>
    <row r="24" customFormat="false" ht="14.25" hidden="false" customHeight="false" outlineLevel="0" collapsed="false">
      <c r="A24" s="17" t="s">
        <v>216</v>
      </c>
      <c r="B24" s="18" t="n">
        <v>4302847</v>
      </c>
      <c r="C24" s="18" t="n">
        <v>4289857</v>
      </c>
      <c r="D24" s="18" t="n">
        <v>4275984</v>
      </c>
      <c r="E24" s="18" t="n">
        <v>4262140</v>
      </c>
      <c r="F24" s="18" t="n">
        <v>4246809</v>
      </c>
      <c r="G24" s="18" t="n">
        <v>4225316</v>
      </c>
      <c r="H24" s="18" t="n">
        <v>4190669</v>
      </c>
      <c r="I24" s="18" t="n">
        <v>4154213</v>
      </c>
      <c r="J24" s="18" t="n">
        <v>4105493</v>
      </c>
      <c r="K24" s="18" t="n">
        <v>4076246</v>
      </c>
      <c r="L24" s="18" t="n">
        <v>4058165</v>
      </c>
      <c r="M24" s="18" t="n">
        <v>4036355</v>
      </c>
    </row>
    <row r="25" customFormat="false" ht="14.25" hidden="false" customHeight="false" outlineLevel="0" collapsed="false">
      <c r="A25" s="17" t="s">
        <v>217</v>
      </c>
      <c r="B25" s="70" t="n">
        <v>59190143</v>
      </c>
      <c r="C25" s="70" t="n">
        <v>59364690</v>
      </c>
      <c r="D25" s="70" t="n">
        <v>59394207</v>
      </c>
      <c r="E25" s="70" t="n">
        <v>59685227</v>
      </c>
      <c r="F25" s="70" t="n">
        <v>60782668</v>
      </c>
      <c r="G25" s="70" t="n">
        <v>60795612</v>
      </c>
      <c r="H25" s="70" t="n">
        <v>60665551</v>
      </c>
      <c r="I25" s="70" t="n">
        <v>60589445</v>
      </c>
      <c r="J25" s="70" t="n">
        <v>60483973</v>
      </c>
      <c r="K25" s="70" t="n">
        <v>59816673</v>
      </c>
      <c r="L25" s="70" t="n">
        <v>59641488</v>
      </c>
      <c r="M25" s="70" t="n">
        <v>59236213</v>
      </c>
    </row>
    <row r="26" customFormat="false" ht="14.25" hidden="false" customHeight="false" outlineLevel="0" collapsed="false">
      <c r="A26" s="17" t="s">
        <v>218</v>
      </c>
      <c r="B26" s="18" t="n">
        <v>819140</v>
      </c>
      <c r="C26" s="18" t="n">
        <v>839751</v>
      </c>
      <c r="D26" s="18" t="n">
        <v>862011</v>
      </c>
      <c r="E26" s="18" t="n">
        <v>865878</v>
      </c>
      <c r="F26" s="18" t="n">
        <v>858000</v>
      </c>
      <c r="G26" s="18" t="n">
        <v>847008</v>
      </c>
      <c r="H26" s="18" t="n">
        <v>848319</v>
      </c>
      <c r="I26" s="18" t="n">
        <v>854802</v>
      </c>
      <c r="J26" s="18" t="n">
        <v>864236</v>
      </c>
      <c r="K26" s="18" t="n">
        <v>875899</v>
      </c>
      <c r="L26" s="18" t="n">
        <v>888005</v>
      </c>
      <c r="M26" s="18" t="n">
        <v>896007</v>
      </c>
    </row>
    <row r="27" customFormat="false" ht="14.25" hidden="false" customHeight="false" outlineLevel="0" collapsed="false">
      <c r="A27" s="17" t="s">
        <v>33</v>
      </c>
      <c r="B27" s="70" t="n">
        <v>2120504</v>
      </c>
      <c r="C27" s="70" t="n">
        <v>2074605</v>
      </c>
      <c r="D27" s="70" t="n">
        <v>2044813</v>
      </c>
      <c r="E27" s="70" t="n">
        <v>2023825</v>
      </c>
      <c r="F27" s="70" t="n">
        <v>2001468</v>
      </c>
      <c r="G27" s="70" t="n">
        <v>1986096</v>
      </c>
      <c r="H27" s="70" t="n">
        <v>1968957</v>
      </c>
      <c r="I27" s="70" t="n">
        <v>1950116</v>
      </c>
      <c r="J27" s="70" t="n">
        <v>1934379</v>
      </c>
      <c r="K27" s="70" t="n">
        <v>1919968</v>
      </c>
      <c r="L27" s="70" t="n">
        <v>1907675</v>
      </c>
      <c r="M27" s="70" t="n">
        <v>1893223</v>
      </c>
      <c r="O27" s="73" t="n">
        <v>1815550</v>
      </c>
      <c r="P27" s="73" t="n">
        <v>1712746</v>
      </c>
    </row>
    <row r="28" customFormat="false" ht="14.25" hidden="false" customHeight="false" outlineLevel="0" collapsed="false">
      <c r="A28" s="17" t="s">
        <v>35</v>
      </c>
      <c r="B28" s="18" t="n">
        <v>3141976</v>
      </c>
      <c r="C28" s="18" t="n">
        <v>3052588</v>
      </c>
      <c r="D28" s="18" t="n">
        <v>3003641</v>
      </c>
      <c r="E28" s="18" t="n">
        <v>2971905</v>
      </c>
      <c r="F28" s="18" t="n">
        <v>2943472</v>
      </c>
      <c r="G28" s="18" t="n">
        <v>2921262</v>
      </c>
      <c r="H28" s="18" t="n">
        <v>2888558</v>
      </c>
      <c r="I28" s="18" t="n">
        <v>2847904</v>
      </c>
      <c r="J28" s="18" t="n">
        <v>2808901</v>
      </c>
      <c r="K28" s="18" t="n">
        <v>2794184</v>
      </c>
      <c r="L28" s="18" t="n">
        <v>2794090</v>
      </c>
      <c r="M28" s="18" t="n">
        <v>2795680</v>
      </c>
      <c r="O28" s="74" t="n">
        <v>2707915</v>
      </c>
      <c r="P28" s="74" t="n">
        <v>2575553</v>
      </c>
    </row>
    <row r="29" customFormat="false" ht="14.25" hidden="false" customHeight="false" outlineLevel="0" collapsed="false">
      <c r="A29" s="17" t="s">
        <v>219</v>
      </c>
      <c r="B29" s="70" t="n">
        <v>502066</v>
      </c>
      <c r="C29" s="70" t="n">
        <v>511840</v>
      </c>
      <c r="D29" s="70" t="n">
        <v>524853</v>
      </c>
      <c r="E29" s="70" t="n">
        <v>537039</v>
      </c>
      <c r="F29" s="70" t="n">
        <v>549680</v>
      </c>
      <c r="G29" s="70" t="n">
        <v>562958</v>
      </c>
      <c r="H29" s="70" t="n">
        <v>576249</v>
      </c>
      <c r="I29" s="70" t="n">
        <v>590667</v>
      </c>
      <c r="J29" s="70" t="n">
        <v>602005</v>
      </c>
      <c r="K29" s="70" t="n">
        <v>613894</v>
      </c>
      <c r="L29" s="70" t="n">
        <v>626108</v>
      </c>
      <c r="M29" s="70" t="n">
        <v>634730</v>
      </c>
    </row>
    <row r="30" customFormat="false" ht="14.25" hidden="false" customHeight="false" outlineLevel="0" collapsed="false">
      <c r="A30" s="17" t="s">
        <v>220</v>
      </c>
      <c r="B30" s="18" t="n">
        <v>10014324</v>
      </c>
      <c r="C30" s="18" t="n">
        <v>9985722</v>
      </c>
      <c r="D30" s="18" t="n">
        <v>9931925</v>
      </c>
      <c r="E30" s="18" t="n">
        <v>9908798</v>
      </c>
      <c r="F30" s="18" t="n">
        <v>9877365</v>
      </c>
      <c r="G30" s="18" t="n">
        <v>9855571</v>
      </c>
      <c r="H30" s="18" t="n">
        <v>9830485</v>
      </c>
      <c r="I30" s="18" t="n">
        <v>9797561</v>
      </c>
      <c r="J30" s="18" t="n">
        <v>9778371</v>
      </c>
      <c r="K30" s="18" t="n">
        <v>9772756</v>
      </c>
      <c r="L30" s="18" t="n">
        <v>9769526</v>
      </c>
      <c r="M30" s="18" t="n">
        <v>9730772</v>
      </c>
    </row>
    <row r="31" customFormat="false" ht="14.25" hidden="false" customHeight="false" outlineLevel="0" collapsed="false">
      <c r="A31" s="17" t="s">
        <v>221</v>
      </c>
      <c r="B31" s="70" t="n">
        <v>414027</v>
      </c>
      <c r="C31" s="70" t="n">
        <v>414989</v>
      </c>
      <c r="D31" s="70" t="n">
        <v>417546</v>
      </c>
      <c r="E31" s="70" t="n">
        <v>422509</v>
      </c>
      <c r="F31" s="70" t="n">
        <v>429424</v>
      </c>
      <c r="G31" s="70" t="n">
        <v>439691</v>
      </c>
      <c r="H31" s="70" t="n">
        <v>450415</v>
      </c>
      <c r="I31" s="70" t="n">
        <v>460297</v>
      </c>
      <c r="J31" s="70" t="n">
        <v>475701</v>
      </c>
      <c r="K31" s="70" t="n">
        <v>493559</v>
      </c>
      <c r="L31" s="70" t="n">
        <v>514564</v>
      </c>
      <c r="M31" s="70" t="n">
        <v>516100</v>
      </c>
    </row>
    <row r="32" customFormat="false" ht="14.25" hidden="false" customHeight="false" outlineLevel="0" collapsed="false">
      <c r="A32" s="17" t="s">
        <v>79</v>
      </c>
      <c r="B32" s="18" t="n">
        <v>16574989</v>
      </c>
      <c r="C32" s="18" t="n">
        <v>16655799</v>
      </c>
      <c r="D32" s="18" t="n">
        <v>16730348</v>
      </c>
      <c r="E32" s="18" t="n">
        <v>16779575</v>
      </c>
      <c r="F32" s="18" t="n">
        <v>16829289</v>
      </c>
      <c r="G32" s="18" t="n">
        <v>16900726</v>
      </c>
      <c r="H32" s="18" t="n">
        <v>16979120</v>
      </c>
      <c r="I32" s="18" t="n">
        <v>17081507</v>
      </c>
      <c r="J32" s="18" t="n">
        <v>17181084</v>
      </c>
      <c r="K32" s="18" t="n">
        <v>17282163</v>
      </c>
      <c r="L32" s="18" t="n">
        <v>17407585</v>
      </c>
      <c r="M32" s="18" t="n">
        <v>17475415</v>
      </c>
      <c r="O32" s="58" t="n">
        <v>17751055</v>
      </c>
      <c r="P32" s="58" t="n">
        <v>17969884</v>
      </c>
    </row>
    <row r="33" customFormat="false" ht="14.25" hidden="false" customHeight="false" outlineLevel="0" collapsed="false">
      <c r="A33" s="17" t="s">
        <v>37</v>
      </c>
      <c r="B33" s="70" t="n">
        <v>8351643</v>
      </c>
      <c r="C33" s="70" t="n">
        <v>8375164</v>
      </c>
      <c r="D33" s="70" t="n">
        <v>8408121</v>
      </c>
      <c r="E33" s="70" t="n">
        <v>8451860</v>
      </c>
      <c r="F33" s="70" t="n">
        <v>8507786</v>
      </c>
      <c r="G33" s="70" t="n">
        <v>8584926</v>
      </c>
      <c r="H33" s="70" t="n">
        <v>8700471</v>
      </c>
      <c r="I33" s="70" t="n">
        <v>8772865</v>
      </c>
      <c r="J33" s="70" t="n">
        <v>8822267</v>
      </c>
      <c r="K33" s="70" t="n">
        <v>8858775</v>
      </c>
      <c r="L33" s="70" t="n">
        <v>8901064</v>
      </c>
      <c r="M33" s="70" t="n">
        <v>8932664</v>
      </c>
      <c r="O33" s="0" t="n">
        <v>9029008</v>
      </c>
      <c r="P33" s="0" t="n">
        <v>9149001</v>
      </c>
    </row>
    <row r="34" customFormat="false" ht="14.25" hidden="false" customHeight="false" outlineLevel="0" collapsed="false">
      <c r="A34" s="17" t="s">
        <v>31</v>
      </c>
      <c r="B34" s="18" t="n">
        <v>38022869</v>
      </c>
      <c r="C34" s="18" t="n">
        <v>38062718</v>
      </c>
      <c r="D34" s="18" t="n">
        <v>38063792</v>
      </c>
      <c r="E34" s="18" t="n">
        <v>38062535</v>
      </c>
      <c r="F34" s="18" t="n">
        <v>38017856</v>
      </c>
      <c r="G34" s="18" t="n">
        <v>38005614</v>
      </c>
      <c r="H34" s="18" t="n">
        <v>37967209</v>
      </c>
      <c r="I34" s="18" t="n">
        <v>37972964</v>
      </c>
      <c r="J34" s="18" t="n">
        <v>37976687</v>
      </c>
      <c r="K34" s="18" t="n">
        <v>37972812</v>
      </c>
      <c r="L34" s="18" t="n">
        <v>37958138</v>
      </c>
      <c r="M34" s="18" t="n">
        <v>37840001</v>
      </c>
      <c r="O34" s="71" t="n">
        <v>37567248</v>
      </c>
      <c r="P34" s="71" t="n">
        <v>37018453</v>
      </c>
    </row>
    <row r="35" customFormat="false" ht="14.25" hidden="false" customHeight="false" outlineLevel="0" collapsed="false">
      <c r="A35" s="17" t="s">
        <v>222</v>
      </c>
      <c r="B35" s="70" t="n">
        <v>10573479</v>
      </c>
      <c r="C35" s="70" t="n">
        <v>10572721</v>
      </c>
      <c r="D35" s="70" t="n">
        <v>10542398</v>
      </c>
      <c r="E35" s="70" t="n">
        <v>10487289</v>
      </c>
      <c r="F35" s="70" t="n">
        <v>10427301</v>
      </c>
      <c r="G35" s="70" t="n">
        <v>10374822</v>
      </c>
      <c r="H35" s="70" t="n">
        <v>10341330</v>
      </c>
      <c r="I35" s="70" t="n">
        <v>10309573</v>
      </c>
      <c r="J35" s="70" t="n">
        <v>10291027</v>
      </c>
      <c r="K35" s="70" t="n">
        <v>10276617</v>
      </c>
      <c r="L35" s="70" t="n">
        <v>10295909</v>
      </c>
      <c r="M35" s="70" t="n">
        <v>10298252</v>
      </c>
    </row>
    <row r="36" customFormat="false" ht="14.25" hidden="false" customHeight="false" outlineLevel="0" collapsed="false">
      <c r="A36" s="17" t="s">
        <v>223</v>
      </c>
      <c r="B36" s="18" t="n">
        <v>20294683</v>
      </c>
      <c r="C36" s="18" t="n">
        <v>20199059</v>
      </c>
      <c r="D36" s="18" t="n">
        <v>20095996</v>
      </c>
      <c r="E36" s="18" t="n">
        <v>20020074</v>
      </c>
      <c r="F36" s="18" t="n">
        <v>19947311</v>
      </c>
      <c r="G36" s="18" t="n">
        <v>19870647</v>
      </c>
      <c r="H36" s="18" t="n">
        <v>19760585</v>
      </c>
      <c r="I36" s="18" t="n">
        <v>19643949</v>
      </c>
      <c r="J36" s="18" t="n">
        <v>19533481</v>
      </c>
      <c r="K36" s="18" t="n">
        <v>19414458</v>
      </c>
      <c r="L36" s="18" t="n">
        <v>19328838</v>
      </c>
      <c r="M36" s="18" t="n">
        <v>19201662</v>
      </c>
    </row>
    <row r="37" customFormat="false" ht="14.25" hidden="false" customHeight="false" outlineLevel="0" collapsed="false">
      <c r="A37" s="17" t="s">
        <v>224</v>
      </c>
      <c r="B37" s="70" t="n">
        <v>2046976</v>
      </c>
      <c r="C37" s="70" t="n">
        <v>2050189</v>
      </c>
      <c r="D37" s="70" t="n">
        <v>2055496</v>
      </c>
      <c r="E37" s="70" t="n">
        <v>2058821</v>
      </c>
      <c r="F37" s="70" t="n">
        <v>2061085</v>
      </c>
      <c r="G37" s="70" t="n">
        <v>2062874</v>
      </c>
      <c r="H37" s="70" t="n">
        <v>2064188</v>
      </c>
      <c r="I37" s="70" t="n">
        <v>2065895</v>
      </c>
      <c r="J37" s="70" t="n">
        <v>2066880</v>
      </c>
      <c r="K37" s="70" t="n">
        <v>2080908</v>
      </c>
      <c r="L37" s="70" t="n">
        <v>2095861</v>
      </c>
      <c r="M37" s="70" t="n">
        <v>2108977</v>
      </c>
    </row>
    <row r="38" customFormat="false" ht="14.25" hidden="false" customHeight="false" outlineLevel="0" collapsed="false">
      <c r="A38" s="17" t="s">
        <v>225</v>
      </c>
      <c r="B38" s="18" t="n">
        <v>5390410</v>
      </c>
      <c r="C38" s="18" t="n">
        <v>5392446</v>
      </c>
      <c r="D38" s="18" t="n">
        <v>5404322</v>
      </c>
      <c r="E38" s="18" t="n">
        <v>5410836</v>
      </c>
      <c r="F38" s="18" t="n">
        <v>5415949</v>
      </c>
      <c r="G38" s="18" t="n">
        <v>5421349</v>
      </c>
      <c r="H38" s="18" t="n">
        <v>5426252</v>
      </c>
      <c r="I38" s="18" t="n">
        <v>5435343</v>
      </c>
      <c r="J38" s="18" t="n">
        <v>5443120</v>
      </c>
      <c r="K38" s="18" t="n">
        <v>5450421</v>
      </c>
      <c r="L38" s="18" t="n">
        <v>5457873</v>
      </c>
      <c r="M38" s="18" t="n">
        <v>5459781</v>
      </c>
    </row>
    <row r="39" customFormat="false" ht="14.25" hidden="false" customHeight="false" outlineLevel="0" collapsed="false">
      <c r="A39" s="17" t="s">
        <v>20</v>
      </c>
      <c r="B39" s="70" t="n">
        <v>5351427</v>
      </c>
      <c r="C39" s="70" t="n">
        <v>5375276</v>
      </c>
      <c r="D39" s="70" t="n">
        <v>5401267</v>
      </c>
      <c r="E39" s="70" t="n">
        <v>5426674</v>
      </c>
      <c r="F39" s="70" t="n">
        <v>5451270</v>
      </c>
      <c r="G39" s="70" t="n">
        <v>5471753</v>
      </c>
      <c r="H39" s="70" t="n">
        <v>5487308</v>
      </c>
      <c r="I39" s="70" t="n">
        <v>5503297</v>
      </c>
      <c r="J39" s="70" t="n">
        <v>5513130</v>
      </c>
      <c r="K39" s="70" t="n">
        <v>5517919</v>
      </c>
      <c r="L39" s="70" t="n">
        <v>5525292</v>
      </c>
      <c r="M39" s="70" t="n">
        <v>5533793</v>
      </c>
      <c r="O39" s="9" t="n">
        <v>5576186</v>
      </c>
      <c r="P39" s="9" t="n">
        <v>5598821</v>
      </c>
      <c r="R39" s="0" t="s">
        <v>226</v>
      </c>
    </row>
    <row r="40" customFormat="false" ht="14.25" hidden="false" customHeight="false" outlineLevel="0" collapsed="false">
      <c r="A40" s="17" t="s">
        <v>11</v>
      </c>
      <c r="B40" s="18" t="n">
        <v>9340682</v>
      </c>
      <c r="C40" s="18" t="n">
        <v>9415570</v>
      </c>
      <c r="D40" s="18" t="n">
        <v>9482855</v>
      </c>
      <c r="E40" s="18" t="n">
        <v>9555893</v>
      </c>
      <c r="F40" s="18" t="n">
        <v>9644864</v>
      </c>
      <c r="G40" s="18" t="n">
        <v>9747355</v>
      </c>
      <c r="H40" s="18" t="n">
        <v>9851017</v>
      </c>
      <c r="I40" s="18" t="n">
        <v>9995153</v>
      </c>
      <c r="J40" s="18" t="n">
        <v>10120242</v>
      </c>
      <c r="K40" s="18" t="n">
        <v>10230185</v>
      </c>
      <c r="L40" s="18" t="n">
        <v>10327589</v>
      </c>
      <c r="M40" s="18" t="n">
        <v>10379295</v>
      </c>
      <c r="O40" s="9" t="n">
        <v>10625349.0002</v>
      </c>
      <c r="P40" s="0" t="n">
        <v>10869078.0035</v>
      </c>
    </row>
    <row r="41" customFormat="false" ht="14.25" hidden="false" customHeight="false" outlineLevel="0" collapsed="false">
      <c r="A41" s="17" t="s">
        <v>227</v>
      </c>
      <c r="B41" s="70" t="n">
        <v>317630</v>
      </c>
      <c r="C41" s="70" t="n">
        <v>318452</v>
      </c>
      <c r="D41" s="70" t="n">
        <v>319575</v>
      </c>
      <c r="E41" s="70" t="n">
        <v>321857</v>
      </c>
      <c r="F41" s="70" t="n">
        <v>325671</v>
      </c>
      <c r="G41" s="70" t="n">
        <v>329100</v>
      </c>
      <c r="H41" s="70" t="n">
        <v>332529</v>
      </c>
      <c r="I41" s="70" t="n">
        <v>338349</v>
      </c>
      <c r="J41" s="70" t="n">
        <v>348450</v>
      </c>
      <c r="K41" s="70" t="n">
        <v>356991</v>
      </c>
      <c r="L41" s="70" t="n">
        <v>364134</v>
      </c>
      <c r="M41" s="70" t="n">
        <v>368792</v>
      </c>
    </row>
    <row r="42" customFormat="false" ht="14.25" hidden="false" customHeight="false" outlineLevel="0" collapsed="false">
      <c r="A42" s="17" t="s">
        <v>228</v>
      </c>
      <c r="B42" s="18" t="n">
        <v>35894</v>
      </c>
      <c r="C42" s="18" t="n">
        <v>36149</v>
      </c>
      <c r="D42" s="18" t="n">
        <v>36475</v>
      </c>
      <c r="E42" s="18" t="n">
        <v>36838</v>
      </c>
      <c r="F42" s="18" t="n">
        <v>37129</v>
      </c>
      <c r="G42" s="18" t="n">
        <v>37366</v>
      </c>
      <c r="H42" s="18" t="n">
        <v>37622</v>
      </c>
      <c r="I42" s="18" t="n">
        <v>37810</v>
      </c>
      <c r="J42" s="18" t="n">
        <v>38114</v>
      </c>
      <c r="K42" s="18" t="n">
        <v>38378</v>
      </c>
      <c r="L42" s="18" t="n">
        <v>38747</v>
      </c>
      <c r="M42" s="18" t="n">
        <v>39055</v>
      </c>
    </row>
    <row r="43" customFormat="false" ht="14.25" hidden="false" customHeight="false" outlineLevel="0" collapsed="false">
      <c r="A43" s="17" t="s">
        <v>16</v>
      </c>
      <c r="B43" s="70" t="n">
        <v>4858199</v>
      </c>
      <c r="C43" s="70" t="n">
        <v>4920305</v>
      </c>
      <c r="D43" s="70" t="n">
        <v>4985870</v>
      </c>
      <c r="E43" s="70" t="n">
        <v>5051275</v>
      </c>
      <c r="F43" s="70" t="n">
        <v>5107970</v>
      </c>
      <c r="G43" s="70" t="n">
        <v>5166493</v>
      </c>
      <c r="H43" s="70" t="n">
        <v>5210721</v>
      </c>
      <c r="I43" s="70" t="n">
        <v>5258317</v>
      </c>
      <c r="J43" s="70" t="n">
        <v>5295619</v>
      </c>
      <c r="K43" s="70" t="n">
        <v>5328212</v>
      </c>
      <c r="L43" s="70" t="n">
        <v>5367580</v>
      </c>
      <c r="M43" s="70" t="n">
        <v>5391369</v>
      </c>
      <c r="O43" s="0" t="n">
        <v>5497555</v>
      </c>
      <c r="P43" s="0" t="n">
        <v>5625562</v>
      </c>
      <c r="R43" s="0" t="s">
        <v>229</v>
      </c>
    </row>
    <row r="44" customFormat="false" ht="14.25" hidden="false" customHeight="false" outlineLevel="0" collapsed="false">
      <c r="A44" s="17" t="s">
        <v>73</v>
      </c>
      <c r="B44" s="18" t="n">
        <v>7785806</v>
      </c>
      <c r="C44" s="18" t="n">
        <v>7870134</v>
      </c>
      <c r="D44" s="18" t="n">
        <v>7954662</v>
      </c>
      <c r="E44" s="18" t="n">
        <v>8039060</v>
      </c>
      <c r="F44" s="18" t="n">
        <v>8139631</v>
      </c>
      <c r="G44" s="18" t="n">
        <v>8237666</v>
      </c>
      <c r="H44" s="18" t="n">
        <v>8327126</v>
      </c>
      <c r="I44" s="18" t="n">
        <v>8419550</v>
      </c>
      <c r="J44" s="18" t="n">
        <v>8484130</v>
      </c>
      <c r="K44" s="18" t="n">
        <v>8544527</v>
      </c>
      <c r="L44" s="18" t="n">
        <v>8606033</v>
      </c>
      <c r="M44" s="18" t="n">
        <v>8670300</v>
      </c>
      <c r="O44" s="72" t="n">
        <v>8811474</v>
      </c>
      <c r="P44" s="72" t="n">
        <v>9076646</v>
      </c>
    </row>
    <row r="45" customFormat="false" ht="14.25" hidden="false" customHeight="false" outlineLevel="0" collapsed="false">
      <c r="A45" s="17" t="s">
        <v>77</v>
      </c>
      <c r="B45" s="70" t="n">
        <v>62510197</v>
      </c>
      <c r="C45" s="70" t="n">
        <v>63022532</v>
      </c>
      <c r="D45" s="70" t="n">
        <v>63495088</v>
      </c>
      <c r="E45" s="70" t="n">
        <v>63905342</v>
      </c>
      <c r="F45" s="70" t="n">
        <v>64351203</v>
      </c>
      <c r="G45" s="70" t="n">
        <v>64853393</v>
      </c>
      <c r="H45" s="70" t="n">
        <v>65379044</v>
      </c>
      <c r="I45" s="70" t="n">
        <v>65844142</v>
      </c>
      <c r="J45" s="70" t="n">
        <v>66273576</v>
      </c>
      <c r="K45" s="70" t="n">
        <v>66647112</v>
      </c>
      <c r="L45" s="70" t="n">
        <v>67025542</v>
      </c>
      <c r="M45" s="70" t="s">
        <v>105</v>
      </c>
      <c r="O45" s="9" t="n">
        <f aca="false" t="array" ref="O45:O45">TREND(B45:L45,B8:L8,O8)</f>
        <v>69420283.7272728</v>
      </c>
      <c r="P45" s="9" t="n">
        <f aca="false" t="array" ref="P45:P45">TREND(B45:L45,B8:L8,P8)</f>
        <v>71707372.3636364</v>
      </c>
      <c r="R45" s="0" t="s">
        <v>230</v>
      </c>
    </row>
    <row r="46" customFormat="false" ht="14.25" hidden="false" customHeight="false" outlineLevel="0" collapsed="false">
      <c r="A46" s="17" t="s">
        <v>231</v>
      </c>
      <c r="B46" s="18" t="n">
        <v>619001</v>
      </c>
      <c r="C46" s="18" t="n">
        <v>619850</v>
      </c>
      <c r="D46" s="18" t="n">
        <v>620308</v>
      </c>
      <c r="E46" s="18" t="n">
        <v>620893</v>
      </c>
      <c r="F46" s="18" t="n">
        <v>621521</v>
      </c>
      <c r="G46" s="18" t="n">
        <v>622099</v>
      </c>
      <c r="H46" s="18" t="n">
        <v>622218</v>
      </c>
      <c r="I46" s="18" t="n">
        <v>622387</v>
      </c>
      <c r="J46" s="18" t="n">
        <v>622359</v>
      </c>
      <c r="K46" s="18" t="n">
        <v>622182</v>
      </c>
      <c r="L46" s="18" t="n">
        <v>621873</v>
      </c>
      <c r="M46" s="18" t="n">
        <v>620739</v>
      </c>
    </row>
    <row r="47" customFormat="false" ht="14.25" hidden="false" customHeight="false" outlineLevel="0" collapsed="false">
      <c r="A47" s="17" t="s">
        <v>232</v>
      </c>
      <c r="B47" s="70" t="n">
        <v>2052722</v>
      </c>
      <c r="C47" s="70" t="n">
        <v>2057284</v>
      </c>
      <c r="D47" s="70" t="n">
        <v>2059794</v>
      </c>
      <c r="E47" s="70" t="n">
        <v>2062294</v>
      </c>
      <c r="F47" s="70" t="n">
        <v>2065769</v>
      </c>
      <c r="G47" s="70" t="n">
        <v>2069172</v>
      </c>
      <c r="H47" s="70" t="n">
        <v>2071278</v>
      </c>
      <c r="I47" s="70" t="n">
        <v>2073702</v>
      </c>
      <c r="J47" s="70" t="n">
        <v>2075301</v>
      </c>
      <c r="K47" s="70" t="n">
        <v>2077132</v>
      </c>
      <c r="L47" s="70" t="n">
        <v>2076255</v>
      </c>
      <c r="M47" s="70" t="n">
        <v>2068808</v>
      </c>
    </row>
    <row r="48" customFormat="false" ht="11.25" hidden="false" customHeight="true" outlineLevel="0" collapsed="false">
      <c r="A48" s="17" t="s">
        <v>233</v>
      </c>
      <c r="B48" s="18" t="n">
        <v>2918674</v>
      </c>
      <c r="C48" s="18" t="n">
        <v>2907361</v>
      </c>
      <c r="D48" s="18" t="n">
        <v>2903008</v>
      </c>
      <c r="E48" s="18" t="n">
        <v>2897770</v>
      </c>
      <c r="F48" s="18" t="n">
        <v>2892394</v>
      </c>
      <c r="G48" s="18" t="n">
        <v>2885796</v>
      </c>
      <c r="H48" s="18" t="n">
        <v>2875592</v>
      </c>
      <c r="I48" s="18" t="n">
        <v>2876591</v>
      </c>
      <c r="J48" s="18" t="n">
        <v>2870324</v>
      </c>
      <c r="K48" s="18" t="n">
        <v>2862427</v>
      </c>
      <c r="L48" s="18" t="n">
        <v>2845955</v>
      </c>
      <c r="M48" s="18" t="n">
        <v>2829741</v>
      </c>
    </row>
    <row r="49" customFormat="false" ht="14.25" hidden="false" customHeight="false" outlineLevel="0" collapsed="false">
      <c r="A49" s="17" t="s">
        <v>234</v>
      </c>
      <c r="B49" s="70" t="n">
        <v>7306677</v>
      </c>
      <c r="C49" s="70" t="n">
        <v>7251549</v>
      </c>
      <c r="D49" s="70" t="n">
        <v>7216649</v>
      </c>
      <c r="E49" s="70" t="n">
        <v>7181505</v>
      </c>
      <c r="F49" s="70" t="n">
        <v>7146759</v>
      </c>
      <c r="G49" s="70" t="n">
        <v>7114393</v>
      </c>
      <c r="H49" s="70" t="n">
        <v>7076372</v>
      </c>
      <c r="I49" s="70" t="n">
        <v>7040272</v>
      </c>
      <c r="J49" s="70" t="n">
        <v>7001444</v>
      </c>
      <c r="K49" s="70" t="n">
        <v>6963764</v>
      </c>
      <c r="L49" s="70" t="n">
        <v>6926705</v>
      </c>
      <c r="M49" s="70" t="n">
        <v>6871547</v>
      </c>
    </row>
    <row r="50" customFormat="false" ht="14.25" hidden="false" customHeight="false" outlineLevel="0" collapsed="false">
      <c r="A50" s="17" t="s">
        <v>235</v>
      </c>
      <c r="B50" s="18" t="n">
        <v>72561312</v>
      </c>
      <c r="C50" s="18" t="n">
        <v>73722988</v>
      </c>
      <c r="D50" s="18" t="n">
        <v>74724269</v>
      </c>
      <c r="E50" s="18" t="n">
        <v>75627384</v>
      </c>
      <c r="F50" s="18" t="n">
        <v>76667864</v>
      </c>
      <c r="G50" s="18" t="n">
        <v>77695904</v>
      </c>
      <c r="H50" s="18" t="n">
        <v>78741053</v>
      </c>
      <c r="I50" s="18" t="n">
        <v>79814871</v>
      </c>
      <c r="J50" s="18" t="n">
        <v>80810525</v>
      </c>
      <c r="K50" s="18" t="n">
        <v>82003882</v>
      </c>
      <c r="L50" s="18" t="n">
        <v>83154997</v>
      </c>
      <c r="M50" s="18" t="n">
        <v>83614362</v>
      </c>
    </row>
    <row r="51" customFormat="false" ht="14.25" hidden="false" customHeight="false" outlineLevel="0" collapsed="false">
      <c r="A51" s="17" t="s">
        <v>236</v>
      </c>
      <c r="B51" s="70" t="n">
        <v>84082</v>
      </c>
      <c r="C51" s="70" t="n">
        <v>78115</v>
      </c>
      <c r="D51" s="70" t="n">
        <v>78115</v>
      </c>
      <c r="E51" s="70" t="n">
        <v>76246</v>
      </c>
      <c r="F51" s="70" t="s">
        <v>105</v>
      </c>
      <c r="G51" s="70" t="s">
        <v>105</v>
      </c>
      <c r="H51" s="70" t="n">
        <v>71732</v>
      </c>
      <c r="I51" s="70" t="s">
        <v>105</v>
      </c>
      <c r="J51" s="70" t="n">
        <v>74794</v>
      </c>
      <c r="K51" s="70" t="n">
        <v>76177</v>
      </c>
      <c r="L51" s="70" t="n">
        <v>77543</v>
      </c>
      <c r="M51" s="70" t="s">
        <v>105</v>
      </c>
    </row>
    <row r="52" customFormat="false" ht="14.25" hidden="false" customHeight="false" outlineLevel="0" collapsed="false">
      <c r="A52" s="17" t="s">
        <v>237</v>
      </c>
      <c r="B52" s="18" t="n">
        <v>9480178</v>
      </c>
      <c r="C52" s="18" t="n">
        <v>9481193</v>
      </c>
      <c r="D52" s="18" t="n">
        <v>9465150</v>
      </c>
      <c r="E52" s="18" t="n">
        <v>9463840</v>
      </c>
      <c r="F52" s="18" t="n">
        <v>9468154</v>
      </c>
      <c r="G52" s="18" t="n">
        <v>9480868</v>
      </c>
      <c r="H52" s="18" t="n">
        <v>9498364</v>
      </c>
      <c r="I52" s="18" t="n">
        <v>9504704</v>
      </c>
      <c r="J52" s="18" t="n">
        <v>9491823</v>
      </c>
      <c r="K52" s="18" t="n">
        <v>9475174</v>
      </c>
      <c r="L52" s="18" t="n">
        <v>9408350</v>
      </c>
      <c r="M52" s="18" t="s">
        <v>105</v>
      </c>
    </row>
    <row r="53" customFormat="false" ht="14.25" hidden="false" customHeight="false" outlineLevel="0" collapsed="false">
      <c r="A53" s="17" t="s">
        <v>238</v>
      </c>
      <c r="B53" s="70" t="n">
        <v>3844046</v>
      </c>
      <c r="C53" s="70" t="n">
        <v>3843183</v>
      </c>
      <c r="D53" s="70" t="n">
        <v>3839265</v>
      </c>
      <c r="E53" s="70" t="n">
        <v>3835645</v>
      </c>
      <c r="F53" s="70" t="n">
        <v>3830911</v>
      </c>
      <c r="G53" s="70" t="n">
        <v>3825334</v>
      </c>
      <c r="H53" s="70" t="n">
        <v>3515982</v>
      </c>
      <c r="I53" s="70" t="n">
        <v>3509728</v>
      </c>
      <c r="J53" s="70" t="n">
        <v>3500295</v>
      </c>
      <c r="K53" s="70" t="n">
        <v>3492018</v>
      </c>
      <c r="L53" s="70" t="s">
        <v>105</v>
      </c>
      <c r="M53" s="70" t="s">
        <v>105</v>
      </c>
    </row>
    <row r="54" customFormat="false" ht="14.25" hidden="false" customHeight="false" outlineLevel="0" collapsed="false">
      <c r="A54" s="17" t="s">
        <v>239</v>
      </c>
      <c r="B54" s="18" t="n">
        <v>2208107</v>
      </c>
      <c r="C54" s="18" t="n">
        <v>1794180</v>
      </c>
      <c r="D54" s="18" t="n">
        <v>1780021</v>
      </c>
      <c r="E54" s="18" t="n">
        <v>1815606</v>
      </c>
      <c r="F54" s="18" t="n">
        <v>1820631</v>
      </c>
      <c r="G54" s="18" t="n">
        <v>1804944</v>
      </c>
      <c r="H54" s="18" t="n">
        <v>1771604</v>
      </c>
      <c r="I54" s="18" t="n">
        <v>1783531</v>
      </c>
      <c r="J54" s="18" t="n">
        <v>1798506</v>
      </c>
      <c r="K54" s="18" t="n">
        <v>1795666</v>
      </c>
      <c r="L54" s="18" t="n">
        <v>1782115</v>
      </c>
      <c r="M54" s="18" t="s">
        <v>105</v>
      </c>
    </row>
    <row r="55" customFormat="false" ht="14.25" hidden="false" customHeight="false" outlineLevel="0" collapsed="false">
      <c r="A55" s="17" t="s">
        <v>240</v>
      </c>
      <c r="B55" s="70" t="n">
        <v>3563695</v>
      </c>
      <c r="C55" s="70" t="n">
        <v>3560430</v>
      </c>
      <c r="D55" s="70" t="n">
        <v>3559541</v>
      </c>
      <c r="E55" s="70" t="n">
        <v>3559497</v>
      </c>
      <c r="F55" s="70" t="n">
        <v>3557634</v>
      </c>
      <c r="G55" s="70" t="n">
        <v>3555159</v>
      </c>
      <c r="H55" s="70" t="n">
        <v>3553056</v>
      </c>
      <c r="I55" s="70" t="n">
        <v>3550852</v>
      </c>
      <c r="J55" s="70" t="n">
        <v>3547539</v>
      </c>
      <c r="K55" s="70" t="s">
        <v>105</v>
      </c>
      <c r="L55" s="70" t="s">
        <v>105</v>
      </c>
      <c r="M55" s="70" t="s">
        <v>105</v>
      </c>
    </row>
    <row r="56" customFormat="false" ht="14.25" hidden="false" customHeight="false" outlineLevel="0" collapsed="false">
      <c r="A56" s="17" t="s">
        <v>241</v>
      </c>
      <c r="B56" s="18" t="s">
        <v>105</v>
      </c>
      <c r="C56" s="18" t="s">
        <v>105</v>
      </c>
      <c r="D56" s="18" t="s">
        <v>105</v>
      </c>
      <c r="E56" s="18" t="s">
        <v>105</v>
      </c>
      <c r="F56" s="18" t="s">
        <v>105</v>
      </c>
      <c r="G56" s="18" t="n">
        <v>37700</v>
      </c>
      <c r="H56" s="18" t="n">
        <v>38200</v>
      </c>
      <c r="I56" s="18" t="s">
        <v>105</v>
      </c>
      <c r="J56" s="18" t="n">
        <v>38300</v>
      </c>
      <c r="K56" s="18" t="n">
        <v>38300</v>
      </c>
      <c r="L56" s="18" t="s">
        <v>105</v>
      </c>
      <c r="M56" s="18" t="s">
        <v>105</v>
      </c>
    </row>
    <row r="57" customFormat="false" ht="14.25" hidden="false" customHeight="false" outlineLevel="0" collapsed="false">
      <c r="A57" s="17" t="s">
        <v>242</v>
      </c>
      <c r="B57" s="70" t="n">
        <v>141914509</v>
      </c>
      <c r="C57" s="70" t="n">
        <v>142856536</v>
      </c>
      <c r="D57" s="70" t="n">
        <v>143056383</v>
      </c>
      <c r="E57" s="70" t="s">
        <v>105</v>
      </c>
      <c r="F57" s="70" t="n">
        <v>143666931</v>
      </c>
      <c r="G57" s="70" t="s">
        <v>105</v>
      </c>
      <c r="H57" s="70" t="s">
        <v>105</v>
      </c>
      <c r="I57" s="70" t="s">
        <v>105</v>
      </c>
      <c r="J57" s="70" t="s">
        <v>105</v>
      </c>
      <c r="K57" s="70" t="s">
        <v>105</v>
      </c>
      <c r="L57" s="70" t="s">
        <v>105</v>
      </c>
      <c r="M57" s="70" t="s">
        <v>105</v>
      </c>
    </row>
    <row r="58" customFormat="false" ht="14.25" hidden="false" customHeight="false" outlineLevel="0" collapsed="false">
      <c r="A58" s="17" t="s">
        <v>243</v>
      </c>
      <c r="B58" s="18" t="s">
        <v>105</v>
      </c>
      <c r="C58" s="18" t="n">
        <v>31863</v>
      </c>
      <c r="D58" s="18" t="n">
        <v>33376</v>
      </c>
      <c r="E58" s="18" t="n">
        <v>33562</v>
      </c>
      <c r="F58" s="18" t="n">
        <v>32520</v>
      </c>
      <c r="G58" s="18" t="n">
        <v>32789</v>
      </c>
      <c r="H58" s="18" t="n">
        <v>33005</v>
      </c>
      <c r="I58" s="18" t="n">
        <v>33196</v>
      </c>
      <c r="J58" s="18" t="n">
        <v>34453</v>
      </c>
      <c r="K58" s="18" t="n">
        <v>34590</v>
      </c>
      <c r="L58" s="18" t="n">
        <v>34735</v>
      </c>
      <c r="M58" s="18" t="n">
        <v>34805</v>
      </c>
    </row>
    <row r="59" customFormat="false" ht="14.25" hidden="false" customHeight="false" outlineLevel="0" collapsed="false">
      <c r="A59" s="17" t="s">
        <v>244</v>
      </c>
      <c r="B59" s="70" t="n">
        <v>45782592</v>
      </c>
      <c r="C59" s="70" t="n">
        <v>45598179</v>
      </c>
      <c r="D59" s="70" t="n">
        <v>45453282</v>
      </c>
      <c r="E59" s="70" t="n">
        <v>45372692</v>
      </c>
      <c r="F59" s="70" t="n">
        <v>45245894</v>
      </c>
      <c r="G59" s="70" t="n">
        <v>42759661</v>
      </c>
      <c r="H59" s="70" t="n">
        <v>42590879</v>
      </c>
      <c r="I59" s="70" t="n">
        <v>42414905</v>
      </c>
      <c r="J59" s="70" t="n">
        <v>42216766</v>
      </c>
      <c r="K59" s="70" t="n">
        <v>41983564</v>
      </c>
      <c r="L59" s="70" t="n">
        <v>41732779</v>
      </c>
      <c r="M59" s="70" t="n">
        <v>41418717</v>
      </c>
    </row>
    <row r="60" customFormat="false" ht="14.25" hidden="false" customHeight="false" outlineLevel="0" collapsed="false">
      <c r="A60" s="17" t="s">
        <v>245</v>
      </c>
      <c r="B60" s="18" t="n">
        <v>3249482</v>
      </c>
      <c r="C60" s="18" t="n">
        <v>3262650</v>
      </c>
      <c r="D60" s="18" t="n">
        <v>3274285</v>
      </c>
      <c r="E60" s="18" t="n">
        <v>3026878</v>
      </c>
      <c r="F60" s="18" t="n">
        <v>3017079</v>
      </c>
      <c r="G60" s="18" t="n">
        <v>3010598</v>
      </c>
      <c r="H60" s="18" t="n">
        <v>2998577</v>
      </c>
      <c r="I60" s="18" t="n">
        <v>2986151</v>
      </c>
      <c r="J60" s="18" t="n">
        <v>2972732</v>
      </c>
      <c r="K60" s="18" t="n">
        <v>2965269</v>
      </c>
      <c r="L60" s="18" t="n">
        <v>2959694</v>
      </c>
      <c r="M60" s="18" t="n">
        <v>2963251</v>
      </c>
    </row>
    <row r="61" customFormat="false" ht="14.25" hidden="false" customHeight="false" outlineLevel="0" collapsed="false">
      <c r="A61" s="17" t="s">
        <v>246</v>
      </c>
      <c r="B61" s="70" t="n">
        <v>8997586</v>
      </c>
      <c r="C61" s="70" t="n">
        <v>9111078</v>
      </c>
      <c r="D61" s="70" t="n">
        <v>9235085</v>
      </c>
      <c r="E61" s="70" t="n">
        <v>9356483</v>
      </c>
      <c r="F61" s="70" t="n">
        <v>9477119</v>
      </c>
      <c r="G61" s="70" t="n">
        <v>9593038</v>
      </c>
      <c r="H61" s="70" t="n">
        <v>9705643</v>
      </c>
      <c r="I61" s="70" t="n">
        <v>9809981</v>
      </c>
      <c r="J61" s="70" t="n">
        <v>9898085</v>
      </c>
      <c r="K61" s="70" t="n">
        <v>9981457</v>
      </c>
      <c r="L61" s="70" t="n">
        <v>10067108</v>
      </c>
      <c r="M61" s="70" t="n">
        <v>10119133</v>
      </c>
    </row>
    <row r="62" customFormat="false" ht="14.25" hidden="false" customHeight="false" outlineLevel="0" collapsed="false">
      <c r="A62" s="17" t="s">
        <v>247</v>
      </c>
      <c r="B62" s="18" t="n">
        <v>4436391</v>
      </c>
      <c r="C62" s="18" t="n">
        <v>4469250</v>
      </c>
      <c r="D62" s="18" t="n">
        <v>4497617</v>
      </c>
      <c r="E62" s="18" t="s">
        <v>105</v>
      </c>
      <c r="F62" s="18" t="n">
        <v>4490498</v>
      </c>
      <c r="G62" s="18" t="n">
        <v>3729500</v>
      </c>
      <c r="H62" s="18" t="n">
        <v>3720400</v>
      </c>
      <c r="I62" s="18" t="n">
        <v>3726374</v>
      </c>
      <c r="J62" s="18" t="n">
        <v>3729633</v>
      </c>
      <c r="K62" s="18" t="n">
        <v>3723464</v>
      </c>
      <c r="L62" s="18" t="n">
        <v>3716858</v>
      </c>
      <c r="M62" s="18" t="s">
        <v>105</v>
      </c>
    </row>
    <row r="64" customFormat="false" ht="14.25" hidden="false" customHeight="false" outlineLevel="0" collapsed="false">
      <c r="A64" s="69" t="s">
        <v>248</v>
      </c>
    </row>
    <row r="65" customFormat="false" ht="14.25" hidden="false" customHeight="false" outlineLevel="0" collapsed="false">
      <c r="A65" s="69" t="s">
        <v>105</v>
      </c>
      <c r="B65" s="68" t="s">
        <v>249</v>
      </c>
    </row>
    <row r="66" customFormat="false" ht="14.25" hidden="false" customHeight="false" outlineLevel="0" collapsed="false">
      <c r="A66" s="69" t="s">
        <v>250</v>
      </c>
    </row>
    <row r="67" customFormat="false" ht="14.25" hidden="false" customHeight="false" outlineLevel="0" collapsed="false">
      <c r="A67" s="69" t="s">
        <v>251</v>
      </c>
      <c r="B67" s="68" t="s">
        <v>252</v>
      </c>
    </row>
    <row r="68" customFormat="false" ht="14.25" hidden="false" customHeight="false" outlineLevel="0" collapsed="false">
      <c r="A68" s="69" t="s">
        <v>253</v>
      </c>
      <c r="B68" s="68" t="s">
        <v>254</v>
      </c>
    </row>
    <row r="69" customFormat="false" ht="14.25" hidden="false" customHeight="false" outlineLevel="0" collapsed="false">
      <c r="A69" s="69" t="s">
        <v>48</v>
      </c>
      <c r="B69" s="68" t="s">
        <v>255</v>
      </c>
    </row>
    <row r="70" customFormat="false" ht="14.25" hidden="false" customHeight="false" outlineLevel="0" collapsed="false">
      <c r="A70" s="69" t="s">
        <v>256</v>
      </c>
      <c r="B70" s="68" t="s">
        <v>257</v>
      </c>
    </row>
    <row r="71" customFormat="false" ht="14.25" hidden="false" customHeight="false" outlineLevel="0" collapsed="false">
      <c r="A71" s="69" t="s">
        <v>258</v>
      </c>
      <c r="B71" s="68" t="s">
        <v>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4" topLeftCell="W5" activePane="bottomRight" state="frozen"/>
      <selection pane="topLeft" activeCell="A1" activeCellId="0" sqref="A1"/>
      <selection pane="topRight" activeCell="W1" activeCellId="0" sqref="W1"/>
      <selection pane="bottomLeft" activeCell="A5" activeCellId="0" sqref="A5"/>
      <selection pane="bottomRight" activeCell="AO5" activeCellId="0" sqref="AO5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16.66"/>
    <col collapsed="false" customWidth="true" hidden="false" outlineLevel="0" max="36" min="2" style="0" width="5.67"/>
    <col collapsed="false" customWidth="true" hidden="false" outlineLevel="0" max="42" min="41" style="0" width="9.11"/>
    <col collapsed="false" customWidth="true" hidden="false" outlineLevel="0" max="70" min="43" style="0" width="12.56"/>
  </cols>
  <sheetData>
    <row r="1" customFormat="false" ht="14.25" hidden="false" customHeight="false" outlineLevel="0" collapsed="false">
      <c r="A1" s="0" t="s">
        <v>260</v>
      </c>
    </row>
    <row r="2" customFormat="false" ht="14.25" hidden="false" customHeight="false" outlineLevel="0" collapsed="false">
      <c r="A2" s="0" t="s">
        <v>261</v>
      </c>
    </row>
    <row r="3" customFormat="false" ht="14.25" hidden="false" customHeight="false" outlineLevel="0" collapsed="false">
      <c r="AL3" s="0" t="s">
        <v>262</v>
      </c>
    </row>
    <row r="4" customFormat="false" ht="14.25" hidden="false" customHeight="false" outlineLevel="0" collapsed="false">
      <c r="A4" s="75" t="s">
        <v>204</v>
      </c>
      <c r="B4" s="75" t="n">
        <v>1987</v>
      </c>
      <c r="C4" s="75" t="n">
        <v>1988</v>
      </c>
      <c r="D4" s="75" t="n">
        <v>1989</v>
      </c>
      <c r="E4" s="75" t="n">
        <v>1990</v>
      </c>
      <c r="F4" s="75" t="n">
        <v>1991</v>
      </c>
      <c r="G4" s="75" t="n">
        <v>1992</v>
      </c>
      <c r="H4" s="75" t="n">
        <v>1993</v>
      </c>
      <c r="I4" s="75" t="n">
        <v>1994</v>
      </c>
      <c r="J4" s="75" t="n">
        <v>1995</v>
      </c>
      <c r="K4" s="75" t="n">
        <v>1996</v>
      </c>
      <c r="L4" s="75" t="n">
        <v>1997</v>
      </c>
      <c r="M4" s="75" t="n">
        <v>1998</v>
      </c>
      <c r="N4" s="75" t="n">
        <v>1999</v>
      </c>
      <c r="O4" s="75" t="n">
        <v>2000</v>
      </c>
      <c r="P4" s="75" t="n">
        <v>2001</v>
      </c>
      <c r="Q4" s="75" t="n">
        <v>2002</v>
      </c>
      <c r="R4" s="75" t="n">
        <v>2003</v>
      </c>
      <c r="S4" s="75" t="n">
        <v>2004</v>
      </c>
      <c r="T4" s="75" t="n">
        <v>2005</v>
      </c>
      <c r="U4" s="75" t="n">
        <v>2006</v>
      </c>
      <c r="V4" s="75" t="n">
        <v>2007</v>
      </c>
      <c r="W4" s="75" t="n">
        <v>2008</v>
      </c>
      <c r="X4" s="75" t="n">
        <v>2009</v>
      </c>
      <c r="Y4" s="75" t="n">
        <v>2010</v>
      </c>
      <c r="Z4" s="75" t="n">
        <v>2011</v>
      </c>
      <c r="AA4" s="75" t="n">
        <v>2012</v>
      </c>
      <c r="AB4" s="75" t="n">
        <v>2013</v>
      </c>
      <c r="AC4" s="75" t="n">
        <v>2014</v>
      </c>
      <c r="AD4" s="75" t="n">
        <v>2015</v>
      </c>
      <c r="AE4" s="75" t="n">
        <v>2016</v>
      </c>
      <c r="AF4" s="75" t="n">
        <v>2017</v>
      </c>
      <c r="AG4" s="75" t="n">
        <v>2018</v>
      </c>
      <c r="AH4" s="75" t="n">
        <v>2019</v>
      </c>
      <c r="AI4" s="75" t="n">
        <v>2020</v>
      </c>
      <c r="AJ4" s="75" t="n">
        <v>2021</v>
      </c>
      <c r="AL4" s="76" t="s">
        <v>263</v>
      </c>
      <c r="AM4" s="76" t="s">
        <v>264</v>
      </c>
      <c r="AO4" s="0" t="n">
        <v>2025</v>
      </c>
      <c r="AP4" s="0" t="n">
        <v>2030</v>
      </c>
    </row>
    <row r="5" customFormat="false" ht="14.25" hidden="false" customHeight="false" outlineLevel="0" collapsed="false">
      <c r="A5" s="75" t="s">
        <v>37</v>
      </c>
      <c r="B5" s="77" t="n">
        <v>4056.48</v>
      </c>
      <c r="C5" s="77" t="n">
        <v>3731</v>
      </c>
      <c r="D5" s="77" t="n">
        <v>3595.02</v>
      </c>
      <c r="E5" s="77" t="n">
        <v>3653.29</v>
      </c>
      <c r="F5" s="77" t="n">
        <v>4007.59</v>
      </c>
      <c r="G5" s="77" t="n">
        <v>3595.32</v>
      </c>
      <c r="H5" s="77" t="n">
        <v>3766.17</v>
      </c>
      <c r="I5" s="77" t="n">
        <v>3367.48</v>
      </c>
      <c r="J5" s="77" t="n">
        <v>3799.04</v>
      </c>
      <c r="K5" s="77" t="n">
        <v>4119.39</v>
      </c>
      <c r="L5" s="77" t="n">
        <v>3684.86</v>
      </c>
      <c r="M5" s="77" t="n">
        <v>3714.68</v>
      </c>
      <c r="N5" s="77" t="n">
        <v>3670.18</v>
      </c>
      <c r="O5" s="77" t="n">
        <v>3408.97</v>
      </c>
      <c r="P5" s="77" t="n">
        <v>3747.09</v>
      </c>
      <c r="Q5" s="77" t="n">
        <v>3480.79</v>
      </c>
      <c r="R5" s="77" t="n">
        <v>3703.61</v>
      </c>
      <c r="S5" s="77" t="n">
        <v>3737.74</v>
      </c>
      <c r="T5" s="77" t="n">
        <v>3853.61</v>
      </c>
      <c r="U5" s="77" t="n">
        <v>3649.35</v>
      </c>
      <c r="V5" s="77" t="n">
        <v>3363.28</v>
      </c>
      <c r="W5" s="77" t="n">
        <v>3444.43</v>
      </c>
      <c r="X5" s="77" t="n">
        <v>3504.84</v>
      </c>
      <c r="Y5" s="77" t="n">
        <v>3905.88</v>
      </c>
      <c r="Z5" s="77" t="n">
        <v>3409.28</v>
      </c>
      <c r="AA5" s="77" t="n">
        <v>3552.85</v>
      </c>
      <c r="AB5" s="77" t="n">
        <v>3635.43</v>
      </c>
      <c r="AC5" s="77" t="n">
        <v>3126.98</v>
      </c>
      <c r="AD5" s="77" t="n">
        <v>3316.42</v>
      </c>
      <c r="AE5" s="77" t="n">
        <v>3419.3</v>
      </c>
      <c r="AF5" s="77" t="n">
        <v>3498.07</v>
      </c>
      <c r="AG5" s="77" t="n">
        <v>3193.65</v>
      </c>
      <c r="AH5" s="77" t="n">
        <v>3279.5</v>
      </c>
      <c r="AI5" s="77" t="n">
        <v>3322.79</v>
      </c>
      <c r="AJ5" s="77" t="n">
        <v>3633.44</v>
      </c>
      <c r="AL5" s="63" t="n">
        <f aca="false">MIN(Y5:AJ5)</f>
        <v>3126.98</v>
      </c>
      <c r="AM5" s="63" t="n">
        <f aca="false">MAX(Y5:AJ5)</f>
        <v>3905.88</v>
      </c>
      <c r="AO5" s="9" t="n">
        <f aca="false">TREND($B5:$AJ5,$B$4:$AJ$4,AO$4)</f>
        <v>3309.59745378151</v>
      </c>
      <c r="AP5" s="9" t="n">
        <f aca="false">TREND($B5:$AJ5,$B$4:$AJ$4,AP$4)</f>
        <v>3240.80909243698</v>
      </c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</row>
    <row r="6" customFormat="false" ht="14.25" hidden="false" customHeight="false" outlineLevel="0" collapsed="false">
      <c r="A6" s="75" t="s">
        <v>85</v>
      </c>
      <c r="B6" s="77" t="n">
        <v>3254.55</v>
      </c>
      <c r="C6" s="77" t="n">
        <v>2730.55</v>
      </c>
      <c r="D6" s="77" t="n">
        <v>2634.04</v>
      </c>
      <c r="E6" s="77" t="n">
        <v>2655.17</v>
      </c>
      <c r="F6" s="77" t="n">
        <v>3037.76</v>
      </c>
      <c r="G6" s="77" t="n">
        <v>2776.15</v>
      </c>
      <c r="H6" s="77" t="n">
        <v>2857.38</v>
      </c>
      <c r="I6" s="77" t="n">
        <v>2594.86</v>
      </c>
      <c r="J6" s="77" t="n">
        <v>2719.37</v>
      </c>
      <c r="K6" s="77" t="n">
        <v>3290.62</v>
      </c>
      <c r="L6" s="77" t="n">
        <v>2751.57</v>
      </c>
      <c r="M6" s="77" t="n">
        <v>2723.96</v>
      </c>
      <c r="N6" s="77" t="n">
        <v>2606.17</v>
      </c>
      <c r="O6" s="77" t="n">
        <v>2515.89</v>
      </c>
      <c r="P6" s="77" t="n">
        <v>2719.01</v>
      </c>
      <c r="Q6" s="77" t="n">
        <v>2527.94</v>
      </c>
      <c r="R6" s="77" t="n">
        <v>2687.09</v>
      </c>
      <c r="S6" s="77" t="n">
        <v>2773.96</v>
      </c>
      <c r="T6" s="77" t="n">
        <v>2661.22</v>
      </c>
      <c r="U6" s="77" t="n">
        <v>2588.67</v>
      </c>
      <c r="V6" s="77" t="n">
        <v>2439.16</v>
      </c>
      <c r="W6" s="77" t="n">
        <v>2698.26</v>
      </c>
      <c r="X6" s="77" t="n">
        <v>2692.13</v>
      </c>
      <c r="Y6" s="77" t="n">
        <v>3193.64</v>
      </c>
      <c r="Z6" s="77" t="n">
        <v>2404.68</v>
      </c>
      <c r="AA6" s="77" t="n">
        <v>2766.54</v>
      </c>
      <c r="AB6" s="77" t="n">
        <v>3021.71</v>
      </c>
      <c r="AC6" s="77" t="n">
        <v>2323.21</v>
      </c>
      <c r="AD6" s="77" t="n">
        <v>2632.63</v>
      </c>
      <c r="AE6" s="77" t="n">
        <v>2695.22</v>
      </c>
      <c r="AF6" s="77" t="n">
        <v>2584.09</v>
      </c>
      <c r="AG6" s="77" t="n">
        <v>2511.15</v>
      </c>
      <c r="AH6" s="77" t="n">
        <v>2532.36</v>
      </c>
      <c r="AI6" s="77" t="n">
        <v>2339.71</v>
      </c>
      <c r="AJ6" s="77" t="n">
        <v>2770.92</v>
      </c>
      <c r="AL6" s="63" t="n">
        <f aca="false">MIN(Y6:AJ6)</f>
        <v>2323.21</v>
      </c>
      <c r="AM6" s="63" t="n">
        <f aca="false">MAX(Y6:AJ6)</f>
        <v>3193.64</v>
      </c>
      <c r="AO6" s="9" t="n">
        <f aca="false">TREND($B6:$AJ6,$B$4:$AJ$4,AO$4)</f>
        <v>2525.21087394958</v>
      </c>
      <c r="AP6" s="9" t="n">
        <f aca="false">TREND($B6:$AJ6,$B$4:$AJ$4,AP$4)</f>
        <v>2482.15672829132</v>
      </c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</row>
    <row r="7" customFormat="false" ht="14.25" hidden="false" customHeight="false" outlineLevel="0" collapsed="false">
      <c r="A7" s="75" t="s">
        <v>210</v>
      </c>
      <c r="B7" s="77" t="n">
        <v>3031.34</v>
      </c>
      <c r="C7" s="77" t="n">
        <v>2904.03</v>
      </c>
      <c r="D7" s="77" t="n">
        <v>2563.41</v>
      </c>
      <c r="E7" s="77" t="n">
        <v>2526.37</v>
      </c>
      <c r="F7" s="77" t="n">
        <v>3003.33</v>
      </c>
      <c r="G7" s="77" t="n">
        <v>2735.4</v>
      </c>
      <c r="H7" s="77" t="n">
        <v>2885.77</v>
      </c>
      <c r="I7" s="77" t="n">
        <v>2486.25</v>
      </c>
      <c r="J7" s="77" t="n">
        <v>2779.84</v>
      </c>
      <c r="K7" s="77" t="n">
        <v>3039.62</v>
      </c>
      <c r="L7" s="77" t="n">
        <v>2937.72</v>
      </c>
      <c r="M7" s="77" t="n">
        <v>2692.83</v>
      </c>
      <c r="N7" s="77" t="n">
        <v>2478.83</v>
      </c>
      <c r="O7" s="77" t="n">
        <v>2481.29</v>
      </c>
      <c r="P7" s="77" t="n">
        <v>2525.98</v>
      </c>
      <c r="Q7" s="77" t="n">
        <v>2522.88</v>
      </c>
      <c r="R7" s="77" t="n">
        <v>2891.31</v>
      </c>
      <c r="S7" s="77" t="n">
        <v>2537.4</v>
      </c>
      <c r="T7" s="77" t="n">
        <v>2692.51</v>
      </c>
      <c r="U7" s="77" t="n">
        <v>2660.51</v>
      </c>
      <c r="V7" s="77" t="n">
        <v>2393.19</v>
      </c>
      <c r="W7" s="77" t="n">
        <v>2466.82</v>
      </c>
      <c r="X7" s="77" t="n">
        <v>2437.31</v>
      </c>
      <c r="Y7" s="77" t="n">
        <v>2516.82</v>
      </c>
      <c r="Z7" s="77" t="n">
        <v>2798.59</v>
      </c>
      <c r="AA7" s="77" t="n">
        <v>2614</v>
      </c>
      <c r="AB7" s="77" t="n">
        <v>2387.56</v>
      </c>
      <c r="AC7" s="77" t="n">
        <v>2365.02</v>
      </c>
      <c r="AD7" s="77" t="n">
        <v>2371.11</v>
      </c>
      <c r="AE7" s="77" t="n">
        <v>2420.17</v>
      </c>
      <c r="AF7" s="77" t="n">
        <v>2527.59</v>
      </c>
      <c r="AG7" s="77" t="n">
        <v>2352.1</v>
      </c>
      <c r="AH7" s="77" t="n">
        <v>2152.56</v>
      </c>
      <c r="AI7" s="77" t="n">
        <v>2247.42</v>
      </c>
      <c r="AJ7" s="77" t="n">
        <v>2503.07</v>
      </c>
      <c r="AL7" s="63" t="n">
        <f aca="false">MIN(Y7:AJ7)</f>
        <v>2152.56</v>
      </c>
      <c r="AM7" s="63" t="n">
        <f aca="false">MAX(Y7:AJ7)</f>
        <v>2798.59</v>
      </c>
      <c r="AO7" s="9" t="n">
        <f aca="false">TREND($B7:$AJ7,$B$4:$AJ$4,AO$4)</f>
        <v>2277.51233613446</v>
      </c>
      <c r="AP7" s="9" t="n">
        <f aca="false">TREND($B7:$AJ7,$B$4:$AJ$4,AP$4)</f>
        <v>2201.20608963586</v>
      </c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</row>
    <row r="8" customFormat="false" ht="14.25" hidden="false" customHeight="false" outlineLevel="0" collapsed="false">
      <c r="A8" s="75" t="s">
        <v>216</v>
      </c>
      <c r="B8" s="77" t="n">
        <v>2810.59</v>
      </c>
      <c r="C8" s="77" t="n">
        <v>2566.47</v>
      </c>
      <c r="D8" s="77" t="n">
        <v>2429.35</v>
      </c>
      <c r="E8" s="77" t="n">
        <v>2346.28</v>
      </c>
      <c r="F8" s="77" t="n">
        <v>2804.18</v>
      </c>
      <c r="G8" s="77" t="n">
        <v>2489.43</v>
      </c>
      <c r="H8" s="77" t="n">
        <v>2573.6</v>
      </c>
      <c r="I8" s="77" t="n">
        <v>2259.51</v>
      </c>
      <c r="J8" s="77" t="n">
        <v>2642.38</v>
      </c>
      <c r="K8" s="77" t="n">
        <v>2877.77</v>
      </c>
      <c r="L8" s="77" t="n">
        <v>2538.52</v>
      </c>
      <c r="M8" s="77" t="n">
        <v>2514.58</v>
      </c>
      <c r="N8" s="77" t="n">
        <v>2425.23</v>
      </c>
      <c r="O8" s="77" t="n">
        <v>2119.27</v>
      </c>
      <c r="P8" s="77" t="n">
        <v>2358.02</v>
      </c>
      <c r="Q8" s="77" t="n">
        <v>2179.12</v>
      </c>
      <c r="R8" s="77" t="n">
        <v>2569.42</v>
      </c>
      <c r="S8" s="77" t="n">
        <v>2464.57</v>
      </c>
      <c r="T8" s="77" t="n">
        <v>2684.01</v>
      </c>
      <c r="U8" s="77" t="n">
        <v>2408.49</v>
      </c>
      <c r="V8" s="77" t="n">
        <v>2208.64</v>
      </c>
      <c r="W8" s="77" t="n">
        <v>2214.64</v>
      </c>
      <c r="X8" s="77" t="n">
        <v>2273.67</v>
      </c>
      <c r="Y8" s="77" t="n">
        <v>2521.22</v>
      </c>
      <c r="Z8" s="77" t="n">
        <v>2359.44</v>
      </c>
      <c r="AA8" s="77" t="n">
        <v>2355.07</v>
      </c>
      <c r="AB8" s="77" t="n">
        <v>2290</v>
      </c>
      <c r="AC8" s="77" t="n">
        <v>1885.28</v>
      </c>
      <c r="AD8" s="77" t="n">
        <v>2246.21</v>
      </c>
      <c r="AE8" s="77" t="n">
        <v>2264.65</v>
      </c>
      <c r="AF8" s="77" t="n">
        <v>2323.22</v>
      </c>
      <c r="AG8" s="77" t="n">
        <v>2139.52</v>
      </c>
      <c r="AH8" s="77" t="n">
        <v>2076.47</v>
      </c>
      <c r="AI8" s="77" t="n">
        <v>2137.64</v>
      </c>
      <c r="AJ8" s="77" t="n">
        <v>2366.18</v>
      </c>
      <c r="AL8" s="63" t="n">
        <f aca="false">MIN(Y8:AJ8)</f>
        <v>1885.28</v>
      </c>
      <c r="AM8" s="63" t="n">
        <f aca="false">MAX(Y8:AJ8)</f>
        <v>2521.22</v>
      </c>
      <c r="AO8" s="9" t="n">
        <f aca="false">TREND($B8:$AJ8,$B$4:$AJ$4,AO$4)</f>
        <v>2111.39666386554</v>
      </c>
      <c r="AP8" s="9" t="n">
        <f aca="false">TREND($B8:$AJ8,$B$4:$AJ$4,AP$4)</f>
        <v>2044.56838655462</v>
      </c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</row>
    <row r="9" customFormat="false" ht="14.25" hidden="false" customHeight="false" outlineLevel="0" collapsed="false">
      <c r="A9" s="75" t="s">
        <v>218</v>
      </c>
      <c r="B9" s="77" t="n">
        <v>872.02</v>
      </c>
      <c r="C9" s="77" t="n">
        <v>935.47</v>
      </c>
      <c r="D9" s="77" t="n">
        <v>880.31</v>
      </c>
      <c r="E9" s="77" t="n">
        <v>824.94</v>
      </c>
      <c r="F9" s="77" t="n">
        <v>807.88</v>
      </c>
      <c r="G9" s="77" t="n">
        <v>1180.09</v>
      </c>
      <c r="H9" s="77" t="n">
        <v>960.75</v>
      </c>
      <c r="I9" s="77" t="n">
        <v>815.69</v>
      </c>
      <c r="J9" s="77" t="n">
        <v>907.61</v>
      </c>
      <c r="K9" s="77" t="n">
        <v>795.37</v>
      </c>
      <c r="L9" s="77" t="n">
        <v>910.78</v>
      </c>
      <c r="M9" s="77" t="n">
        <v>757</v>
      </c>
      <c r="N9" s="77" t="n">
        <v>662.95</v>
      </c>
      <c r="O9" s="77" t="n">
        <v>863.34</v>
      </c>
      <c r="P9" s="77" t="n">
        <v>636.57</v>
      </c>
      <c r="Q9" s="77" t="n">
        <v>714.82</v>
      </c>
      <c r="R9" s="77" t="n">
        <v>793.64</v>
      </c>
      <c r="S9" s="77" t="n">
        <v>844.33</v>
      </c>
      <c r="T9" s="77" t="n">
        <v>767.46</v>
      </c>
      <c r="U9" s="77" t="n">
        <v>852.91</v>
      </c>
      <c r="V9" s="77" t="n">
        <v>804.12</v>
      </c>
      <c r="W9" s="77" t="n">
        <v>734.66</v>
      </c>
      <c r="X9" s="77" t="n">
        <v>710.65</v>
      </c>
      <c r="Y9" s="77" t="n">
        <v>498.76</v>
      </c>
      <c r="Z9" s="77" t="n">
        <v>794.38</v>
      </c>
      <c r="AA9" s="77" t="n">
        <v>817.04</v>
      </c>
      <c r="AB9" s="77" t="n">
        <v>707.11</v>
      </c>
      <c r="AC9" s="77" t="n">
        <v>523.15</v>
      </c>
      <c r="AD9" s="77" t="n">
        <v>749.52</v>
      </c>
      <c r="AE9" s="77" t="n">
        <v>677.81</v>
      </c>
      <c r="AF9" s="77" t="n">
        <v>720.83</v>
      </c>
      <c r="AG9" s="77" t="n">
        <v>470.75</v>
      </c>
      <c r="AH9" s="77" t="n">
        <v>693.06</v>
      </c>
      <c r="AI9" s="77" t="n">
        <v>630.45</v>
      </c>
      <c r="AJ9" s="77" t="n">
        <v>609.84</v>
      </c>
      <c r="AL9" s="63" t="n">
        <f aca="false">MIN(Y9:AJ9)</f>
        <v>470.75</v>
      </c>
      <c r="AM9" s="63" t="n">
        <f aca="false">MAX(Y9:AJ9)</f>
        <v>817.04</v>
      </c>
      <c r="AO9" s="9" t="n">
        <f aca="false">TREND($B9:$AJ9,$B$4:$AJ$4,AO$4)</f>
        <v>575.011999999999</v>
      </c>
      <c r="AP9" s="9" t="n">
        <f aca="false">TREND($B9:$AJ9,$B$4:$AJ$4,AP$4)</f>
        <v>528.749142857141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</row>
    <row r="10" customFormat="false" ht="14.25" hidden="false" customHeight="false" outlineLevel="0" collapsed="false">
      <c r="A10" s="75" t="s">
        <v>211</v>
      </c>
      <c r="B10" s="77" t="n">
        <v>3951.86</v>
      </c>
      <c r="C10" s="77" t="n">
        <v>3459.7</v>
      </c>
      <c r="D10" s="77" t="n">
        <v>3312.49</v>
      </c>
      <c r="E10" s="77" t="n">
        <v>3302.92</v>
      </c>
      <c r="F10" s="77" t="n">
        <v>3746.58</v>
      </c>
      <c r="G10" s="77" t="n">
        <v>3370.68</v>
      </c>
      <c r="H10" s="77" t="n">
        <v>3577.73</v>
      </c>
      <c r="I10" s="77" t="n">
        <v>3269.88</v>
      </c>
      <c r="J10" s="77" t="n">
        <v>3579.79</v>
      </c>
      <c r="K10" s="77" t="n">
        <v>4116.32</v>
      </c>
      <c r="L10" s="77" t="n">
        <v>3640.37</v>
      </c>
      <c r="M10" s="77" t="n">
        <v>3427.02</v>
      </c>
      <c r="N10" s="77" t="n">
        <v>3312.24</v>
      </c>
      <c r="O10" s="77" t="n">
        <v>3097.45</v>
      </c>
      <c r="P10" s="77" t="n">
        <v>3560.09</v>
      </c>
      <c r="Q10" s="77" t="n">
        <v>3273.97</v>
      </c>
      <c r="R10" s="77" t="n">
        <v>3460.67</v>
      </c>
      <c r="S10" s="77" t="n">
        <v>3470.78</v>
      </c>
      <c r="T10" s="77" t="n">
        <v>3550</v>
      </c>
      <c r="U10" s="77" t="n">
        <v>3430.32</v>
      </c>
      <c r="V10" s="77" t="n">
        <v>3180.25</v>
      </c>
      <c r="W10" s="77" t="n">
        <v>3210.66</v>
      </c>
      <c r="X10" s="77" t="n">
        <v>3333.48</v>
      </c>
      <c r="Y10" s="77" t="n">
        <v>3828.88</v>
      </c>
      <c r="Z10" s="77" t="n">
        <v>3234.6</v>
      </c>
      <c r="AA10" s="77" t="n">
        <v>3399.61</v>
      </c>
      <c r="AB10" s="77" t="n">
        <v>3514.82</v>
      </c>
      <c r="AC10" s="77" t="n">
        <v>2919.87</v>
      </c>
      <c r="AD10" s="77" t="n">
        <v>3090.62</v>
      </c>
      <c r="AE10" s="77" t="n">
        <v>3247.67</v>
      </c>
      <c r="AF10" s="77" t="n">
        <v>3311.5</v>
      </c>
      <c r="AG10" s="77" t="n">
        <v>2995.64</v>
      </c>
      <c r="AH10" s="77" t="n">
        <v>2998.07</v>
      </c>
      <c r="AI10" s="77" t="n">
        <v>3078.64</v>
      </c>
      <c r="AJ10" s="77" t="n">
        <v>3452.39</v>
      </c>
      <c r="AL10" s="63" t="n">
        <f aca="false">MIN(Y10:AJ10)</f>
        <v>2919.87</v>
      </c>
      <c r="AM10" s="63" t="n">
        <f aca="false">MAX(Y10:AJ10)</f>
        <v>3828.88</v>
      </c>
      <c r="AO10" s="9" t="n">
        <f aca="false">TREND($B10:$AJ10,$B$4:$AJ$4,AO$4)</f>
        <v>3117.98145378151</v>
      </c>
      <c r="AP10" s="9" t="n">
        <f aca="false">TREND($B10:$AJ10,$B$4:$AJ$4,AP$4)</f>
        <v>3052.82356862745</v>
      </c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</row>
    <row r="11" customFormat="false" ht="14.25" hidden="false" customHeight="false" outlineLevel="0" collapsed="false">
      <c r="A11" s="75" t="s">
        <v>4</v>
      </c>
      <c r="B11" s="77" t="n">
        <v>4071.66</v>
      </c>
      <c r="C11" s="77" t="n">
        <v>3359.74</v>
      </c>
      <c r="D11" s="77" t="n">
        <v>3151.18</v>
      </c>
      <c r="E11" s="77" t="n">
        <v>3084.85</v>
      </c>
      <c r="F11" s="77" t="n">
        <v>3502.41</v>
      </c>
      <c r="G11" s="77" t="n">
        <v>3148.59</v>
      </c>
      <c r="H11" s="77" t="n">
        <v>3572.27</v>
      </c>
      <c r="I11" s="77" t="n">
        <v>3421.25</v>
      </c>
      <c r="J11" s="77" t="n">
        <v>3549.28</v>
      </c>
      <c r="K11" s="77" t="n">
        <v>4035.52</v>
      </c>
      <c r="L11" s="77" t="n">
        <v>3490.29</v>
      </c>
      <c r="M11" s="77" t="n">
        <v>3410.83</v>
      </c>
      <c r="N11" s="77" t="n">
        <v>3202.85</v>
      </c>
      <c r="O11" s="77" t="n">
        <v>3112.07</v>
      </c>
      <c r="P11" s="77" t="n">
        <v>3494.43</v>
      </c>
      <c r="Q11" s="77" t="n">
        <v>3189.34</v>
      </c>
      <c r="R11" s="77" t="n">
        <v>3325.61</v>
      </c>
      <c r="S11" s="77" t="n">
        <v>3309.22</v>
      </c>
      <c r="T11" s="77" t="n">
        <v>3261.34</v>
      </c>
      <c r="U11" s="77" t="n">
        <v>3084.26</v>
      </c>
      <c r="V11" s="77" t="n">
        <v>3000.97</v>
      </c>
      <c r="W11" s="77" t="n">
        <v>3019.35</v>
      </c>
      <c r="X11" s="77" t="n">
        <v>3230.76</v>
      </c>
      <c r="Y11" s="77" t="n">
        <v>3982.16</v>
      </c>
      <c r="Z11" s="77" t="n">
        <v>3148.45</v>
      </c>
      <c r="AA11" s="77" t="n">
        <v>3424.15</v>
      </c>
      <c r="AB11" s="77" t="n">
        <v>3396.28</v>
      </c>
      <c r="AC11" s="77" t="n">
        <v>2834.98</v>
      </c>
      <c r="AD11" s="77" t="n">
        <v>3114.15</v>
      </c>
      <c r="AE11" s="77" t="n">
        <v>3141.46</v>
      </c>
      <c r="AF11" s="77" t="n">
        <v>3112.11</v>
      </c>
      <c r="AG11" s="77" t="n">
        <v>3048.54</v>
      </c>
      <c r="AH11" s="77" t="n">
        <v>3026.8</v>
      </c>
      <c r="AI11" s="77" t="n">
        <v>2920.71</v>
      </c>
      <c r="AJ11" s="77" t="n">
        <v>3263.77</v>
      </c>
      <c r="AL11" s="63" t="n">
        <f aca="false">MIN(Y11:AJ11)</f>
        <v>2834.98</v>
      </c>
      <c r="AM11" s="63" t="n">
        <f aca="false">MAX(Y11:AJ11)</f>
        <v>3982.16</v>
      </c>
      <c r="AO11" s="9" t="n">
        <f aca="false">TREND($B11:$AJ11,$B$4:$AJ$4,AO$4)</f>
        <v>3025.31387394958</v>
      </c>
      <c r="AP11" s="9" t="n">
        <f aca="false">TREND($B11:$AJ11,$B$4:$AJ$4,AP$4)</f>
        <v>2960.30949019608</v>
      </c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</row>
    <row r="12" customFormat="false" ht="14.25" hidden="false" customHeight="false" outlineLevel="0" collapsed="false">
      <c r="A12" s="75" t="s">
        <v>39</v>
      </c>
      <c r="B12" s="77" t="n">
        <v>5266.79</v>
      </c>
      <c r="C12" s="77" t="n">
        <v>4483.04</v>
      </c>
      <c r="D12" s="77" t="n">
        <v>3891.55</v>
      </c>
      <c r="E12" s="77" t="n">
        <v>4050.75</v>
      </c>
      <c r="F12" s="77" t="n">
        <v>4196.81</v>
      </c>
      <c r="G12" s="77" t="n">
        <v>4198.19</v>
      </c>
      <c r="H12" s="77" t="n">
        <v>4605.2</v>
      </c>
      <c r="I12" s="77" t="n">
        <v>4639.03</v>
      </c>
      <c r="J12" s="77" t="n">
        <v>4217.99</v>
      </c>
      <c r="K12" s="77" t="n">
        <v>4826.67</v>
      </c>
      <c r="L12" s="77" t="n">
        <v>4451.34</v>
      </c>
      <c r="M12" s="77" t="n">
        <v>4485.82</v>
      </c>
      <c r="N12" s="77" t="n">
        <v>4169.2</v>
      </c>
      <c r="O12" s="77" t="n">
        <v>3904.14</v>
      </c>
      <c r="P12" s="77" t="n">
        <v>4356.83</v>
      </c>
      <c r="Q12" s="77" t="n">
        <v>4277.7</v>
      </c>
      <c r="R12" s="77" t="n">
        <v>4436.75</v>
      </c>
      <c r="S12" s="77" t="n">
        <v>4338.2</v>
      </c>
      <c r="T12" s="77" t="n">
        <v>4331.94</v>
      </c>
      <c r="U12" s="77" t="n">
        <v>4173.78</v>
      </c>
      <c r="V12" s="77" t="n">
        <v>4056.17</v>
      </c>
      <c r="W12" s="77" t="n">
        <v>3882.35</v>
      </c>
      <c r="X12" s="77" t="n">
        <v>4318.15</v>
      </c>
      <c r="Y12" s="77" t="n">
        <v>4887.23</v>
      </c>
      <c r="Z12" s="77" t="n">
        <v>4084</v>
      </c>
      <c r="AA12" s="77" t="n">
        <v>4579.62</v>
      </c>
      <c r="AB12" s="77" t="n">
        <v>4154.32</v>
      </c>
      <c r="AC12" s="77" t="n">
        <v>4143.17</v>
      </c>
      <c r="AD12" s="77" t="n">
        <v>3795.56</v>
      </c>
      <c r="AE12" s="77" t="n">
        <v>4208.45</v>
      </c>
      <c r="AF12" s="77" t="n">
        <v>4209.57</v>
      </c>
      <c r="AG12" s="77" t="n">
        <v>4064.64</v>
      </c>
      <c r="AH12" s="77" t="n">
        <v>3883.05</v>
      </c>
      <c r="AI12" s="77" t="n">
        <v>3553.49</v>
      </c>
      <c r="AJ12" s="77" t="n">
        <v>4283.1</v>
      </c>
      <c r="AL12" s="63" t="n">
        <f aca="false">MIN(Y12:AJ12)</f>
        <v>3553.49</v>
      </c>
      <c r="AM12" s="63" t="n">
        <f aca="false">MAX(Y12:AJ12)</f>
        <v>4887.23</v>
      </c>
      <c r="AO12" s="9" t="n">
        <f aca="false">TREND($B12:$AJ12,$B$4:$AJ$4,AO$4)</f>
        <v>3984.15198319328</v>
      </c>
      <c r="AP12" s="9" t="n">
        <f aca="false">TREND($B12:$AJ12,$B$4:$AJ$4,AP$4)</f>
        <v>3916.40184313725</v>
      </c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</row>
    <row r="13" customFormat="false" ht="14.25" hidden="false" customHeight="false" outlineLevel="0" collapsed="false">
      <c r="A13" s="75" t="s">
        <v>205</v>
      </c>
      <c r="B13" s="77" t="n">
        <v>3664.73</v>
      </c>
      <c r="C13" s="77" t="n">
        <v>3289.82</v>
      </c>
      <c r="D13" s="77" t="n">
        <v>3012.2</v>
      </c>
      <c r="E13" s="77" t="n">
        <v>3033.33</v>
      </c>
      <c r="F13" s="77" t="n">
        <v>3399.9</v>
      </c>
      <c r="G13" s="77" t="n">
        <v>3209.52</v>
      </c>
      <c r="H13" s="77" t="n">
        <v>3374.77</v>
      </c>
      <c r="I13" s="77" t="n">
        <v>3147.05</v>
      </c>
      <c r="J13" s="77" t="n">
        <v>3219.13</v>
      </c>
      <c r="K13" s="77" t="n">
        <v>3533.35</v>
      </c>
      <c r="L13" s="77" t="n">
        <v>3193.86</v>
      </c>
      <c r="M13" s="77" t="n">
        <v>3263.1</v>
      </c>
      <c r="N13" s="77" t="n">
        <v>3129.09</v>
      </c>
      <c r="O13" s="77" t="n">
        <v>2960.77</v>
      </c>
      <c r="P13" s="77" t="n">
        <v>3210.04</v>
      </c>
      <c r="Q13" s="77" t="n">
        <v>3063.01</v>
      </c>
      <c r="R13" s="77" t="n">
        <v>3225.75</v>
      </c>
      <c r="S13" s="77" t="n">
        <v>3215.73</v>
      </c>
      <c r="T13" s="77" t="n">
        <v>3209.72</v>
      </c>
      <c r="U13" s="77" t="n">
        <v>3084.51</v>
      </c>
      <c r="V13" s="77" t="n">
        <v>2985.9</v>
      </c>
      <c r="W13" s="77" t="n">
        <v>3036.39</v>
      </c>
      <c r="X13" s="77" t="n">
        <v>3113.25</v>
      </c>
      <c r="Y13" s="77" t="n">
        <v>3497.41</v>
      </c>
      <c r="Z13" s="77" t="n">
        <v>2968.15</v>
      </c>
      <c r="AA13" s="77" t="n">
        <v>3237.86</v>
      </c>
      <c r="AB13" s="77" t="n">
        <v>3160.09</v>
      </c>
      <c r="AC13" s="77" t="n">
        <v>2815.53</v>
      </c>
      <c r="AD13" s="77" t="n">
        <v>2901.23</v>
      </c>
      <c r="AE13" s="77" t="n">
        <v>3033.05</v>
      </c>
      <c r="AF13" s="77" t="n">
        <v>3044.85</v>
      </c>
      <c r="AG13" s="77" t="n">
        <v>2940.9</v>
      </c>
      <c r="AH13" s="77" t="n">
        <v>2909.29</v>
      </c>
      <c r="AI13" s="77" t="n">
        <v>2758.95</v>
      </c>
      <c r="AJ13" s="77" t="n">
        <v>3126.31</v>
      </c>
      <c r="AL13" s="63" t="n">
        <f aca="false">MIN(Y13:AJ13)</f>
        <v>2758.95</v>
      </c>
      <c r="AM13" s="63" t="n">
        <f aca="false">MAX(Y13:AJ13)</f>
        <v>3497.41</v>
      </c>
      <c r="AO13" s="9" t="n">
        <f aca="false">TREND($B13:$AJ13,$B$4:$AJ$4,AO$4)</f>
        <v>2911.17169747899</v>
      </c>
      <c r="AP13" s="9" t="n">
        <f aca="false">TREND($B13:$AJ13,$B$4:$AJ$4,AP$4)</f>
        <v>2856.22250980392</v>
      </c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</row>
    <row r="14" customFormat="false" ht="14.25" hidden="false" customHeight="false" outlineLevel="0" collapsed="false">
      <c r="A14" s="75" t="s">
        <v>20</v>
      </c>
      <c r="B14" s="77" t="n">
        <v>6603.46</v>
      </c>
      <c r="C14" s="77" t="n">
        <v>5930.81</v>
      </c>
      <c r="D14" s="77" t="n">
        <v>5172.81</v>
      </c>
      <c r="E14" s="77" t="n">
        <v>5455.81</v>
      </c>
      <c r="F14" s="77" t="n">
        <v>5637.68</v>
      </c>
      <c r="G14" s="77" t="n">
        <v>5574.83</v>
      </c>
      <c r="H14" s="77" t="n">
        <v>5834.75</v>
      </c>
      <c r="I14" s="77" t="n">
        <v>5869.06</v>
      </c>
      <c r="J14" s="77" t="n">
        <v>5648.63</v>
      </c>
      <c r="K14" s="77" t="n">
        <v>5877.82</v>
      </c>
      <c r="L14" s="77" t="n">
        <v>5735.31</v>
      </c>
      <c r="M14" s="77" t="n">
        <v>6007.95</v>
      </c>
      <c r="N14" s="77" t="n">
        <v>5667.04</v>
      </c>
      <c r="O14" s="77" t="n">
        <v>5211.69</v>
      </c>
      <c r="P14" s="77" t="n">
        <v>5766.64</v>
      </c>
      <c r="Q14" s="77" t="n">
        <v>5736.48</v>
      </c>
      <c r="R14" s="77" t="n">
        <v>5665.7</v>
      </c>
      <c r="S14" s="77" t="n">
        <v>5561.61</v>
      </c>
      <c r="T14" s="77" t="n">
        <v>5295.38</v>
      </c>
      <c r="U14" s="77" t="n">
        <v>5442.56</v>
      </c>
      <c r="V14" s="77" t="n">
        <v>5321.96</v>
      </c>
      <c r="W14" s="77" t="n">
        <v>5332.63</v>
      </c>
      <c r="X14" s="77" t="n">
        <v>5608.3</v>
      </c>
      <c r="Y14" s="77" t="n">
        <v>6179.75</v>
      </c>
      <c r="Z14" s="77" t="n">
        <v>5239.13</v>
      </c>
      <c r="AA14" s="77" t="n">
        <v>5839.92</v>
      </c>
      <c r="AB14" s="77" t="n">
        <v>5238.58</v>
      </c>
      <c r="AC14" s="77" t="n">
        <v>5237.14</v>
      </c>
      <c r="AD14" s="77" t="n">
        <v>5014.74</v>
      </c>
      <c r="AE14" s="77" t="n">
        <v>5325.9</v>
      </c>
      <c r="AF14" s="77" t="n">
        <v>5508.23</v>
      </c>
      <c r="AG14" s="77" t="n">
        <v>5349.59</v>
      </c>
      <c r="AH14" s="77" t="n">
        <v>5482.97</v>
      </c>
      <c r="AI14" s="77" t="n">
        <v>4871.03</v>
      </c>
      <c r="AJ14" s="77" t="n">
        <v>5623.37</v>
      </c>
      <c r="AL14" s="63" t="n">
        <f aca="false">MIN(Y14:AJ14)</f>
        <v>4871.03</v>
      </c>
      <c r="AM14" s="63" t="n">
        <f aca="false">MAX(Y14:AJ14)</f>
        <v>6179.75</v>
      </c>
      <c r="AO14" s="9" t="n">
        <f aca="false">TREND($B14:$AJ14,$B$4:$AJ$4,AO$4)</f>
        <v>5220.63278991597</v>
      </c>
      <c r="AP14" s="9" t="n">
        <f aca="false">TREND($B14:$AJ14,$B$4:$AJ$4,AP$4)</f>
        <v>5137.99937254901</v>
      </c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</row>
    <row r="15" customFormat="false" ht="14.25" hidden="false" customHeight="false" outlineLevel="0" collapsed="false">
      <c r="A15" s="75" t="s">
        <v>81</v>
      </c>
      <c r="B15" s="77" t="n">
        <v>2796.66</v>
      </c>
      <c r="C15" s="77" t="n">
        <v>2426.88</v>
      </c>
      <c r="D15" s="77" t="n">
        <v>2336.78</v>
      </c>
      <c r="E15" s="77" t="n">
        <v>2335.26</v>
      </c>
      <c r="F15" s="77" t="n">
        <v>2731.9</v>
      </c>
      <c r="G15" s="77" t="n">
        <v>2549.79</v>
      </c>
      <c r="H15" s="77" t="n">
        <v>2588.69</v>
      </c>
      <c r="I15" s="77" t="n">
        <v>2263.02</v>
      </c>
      <c r="J15" s="77" t="n">
        <v>2422.45</v>
      </c>
      <c r="K15" s="77" t="n">
        <v>2708.36</v>
      </c>
      <c r="L15" s="77" t="n">
        <v>2300.16</v>
      </c>
      <c r="M15" s="77" t="n">
        <v>2471.7</v>
      </c>
      <c r="N15" s="77" t="n">
        <v>2351.43</v>
      </c>
      <c r="O15" s="77" t="n">
        <v>2270.83</v>
      </c>
      <c r="P15" s="77" t="n">
        <v>2412.55</v>
      </c>
      <c r="Q15" s="77" t="n">
        <v>2210.01</v>
      </c>
      <c r="R15" s="77" t="n">
        <v>2374.08</v>
      </c>
      <c r="S15" s="77" t="n">
        <v>2502.78</v>
      </c>
      <c r="T15" s="77" t="n">
        <v>2506.25</v>
      </c>
      <c r="U15" s="77" t="n">
        <v>2315.45</v>
      </c>
      <c r="V15" s="77" t="n">
        <v>2264.04</v>
      </c>
      <c r="W15" s="77" t="n">
        <v>2442.65</v>
      </c>
      <c r="X15" s="77" t="n">
        <v>2384.93</v>
      </c>
      <c r="Y15" s="77" t="n">
        <v>2756.06</v>
      </c>
      <c r="Z15" s="77" t="n">
        <v>2057.49</v>
      </c>
      <c r="AA15" s="77" t="n">
        <v>2439.28</v>
      </c>
      <c r="AB15" s="77" t="n">
        <v>2637.51</v>
      </c>
      <c r="AC15" s="77" t="n">
        <v>2080.89</v>
      </c>
      <c r="AD15" s="77" t="n">
        <v>2255.7</v>
      </c>
      <c r="AE15" s="77" t="n">
        <v>2397.9</v>
      </c>
      <c r="AF15" s="77" t="n">
        <v>2336</v>
      </c>
      <c r="AG15" s="77" t="n">
        <v>2181.92</v>
      </c>
      <c r="AH15" s="77" t="n">
        <v>2246.95</v>
      </c>
      <c r="AI15" s="77" t="n">
        <v>2037.95</v>
      </c>
      <c r="AJ15" s="77" t="n">
        <v>2412.69</v>
      </c>
      <c r="AL15" s="63" t="n">
        <f aca="false">MIN(Y15:AJ15)</f>
        <v>2037.95</v>
      </c>
      <c r="AM15" s="63" t="n">
        <f aca="false">MAX(Y15:AJ15)</f>
        <v>2756.06</v>
      </c>
      <c r="AO15" s="9" t="n">
        <f aca="false">TREND($B15:$AJ15,$B$4:$AJ$4,AO$4)</f>
        <v>2228.86495798319</v>
      </c>
      <c r="AP15" s="9" t="n">
        <f aca="false">TREND($B15:$AJ15,$B$4:$AJ$4,AP$4)</f>
        <v>2189.43151260504</v>
      </c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</row>
    <row r="16" customFormat="false" ht="14.25" hidden="false" customHeight="false" outlineLevel="0" collapsed="false">
      <c r="A16" s="75" t="s">
        <v>29</v>
      </c>
      <c r="B16" s="77" t="n">
        <v>3702.66</v>
      </c>
      <c r="C16" s="77" t="n">
        <v>3089.35</v>
      </c>
      <c r="D16" s="77" t="n">
        <v>2985.04</v>
      </c>
      <c r="E16" s="77" t="n">
        <v>2957.58</v>
      </c>
      <c r="F16" s="77" t="n">
        <v>3403.08</v>
      </c>
      <c r="G16" s="77" t="n">
        <v>3106.43</v>
      </c>
      <c r="H16" s="77" t="n">
        <v>3297.91</v>
      </c>
      <c r="I16" s="77" t="n">
        <v>3004.46</v>
      </c>
      <c r="J16" s="77" t="n">
        <v>3264.5</v>
      </c>
      <c r="K16" s="77" t="n">
        <v>3822.29</v>
      </c>
      <c r="L16" s="77" t="n">
        <v>3228.41</v>
      </c>
      <c r="M16" s="77" t="n">
        <v>3135.18</v>
      </c>
      <c r="N16" s="77" t="n">
        <v>3003.63</v>
      </c>
      <c r="O16" s="77" t="n">
        <v>2842.27</v>
      </c>
      <c r="P16" s="77" t="n">
        <v>3216.74</v>
      </c>
      <c r="Q16" s="77" t="n">
        <v>3052.98</v>
      </c>
      <c r="R16" s="77" t="n">
        <v>3221.84</v>
      </c>
      <c r="S16" s="77" t="n">
        <v>3174.13</v>
      </c>
      <c r="T16" s="77" t="n">
        <v>3149.06</v>
      </c>
      <c r="U16" s="77" t="n">
        <v>3024.04</v>
      </c>
      <c r="V16" s="77" t="n">
        <v>2820.38</v>
      </c>
      <c r="W16" s="77" t="n">
        <v>2985.84</v>
      </c>
      <c r="X16" s="77" t="n">
        <v>3081.38</v>
      </c>
      <c r="Y16" s="77" t="n">
        <v>3635.4</v>
      </c>
      <c r="Z16" s="77" t="n">
        <v>2873.02</v>
      </c>
      <c r="AA16" s="77" t="n">
        <v>3130.93</v>
      </c>
      <c r="AB16" s="77" t="n">
        <v>3289.06</v>
      </c>
      <c r="AC16" s="77" t="n">
        <v>2659</v>
      </c>
      <c r="AD16" s="77" t="n">
        <v>2908.42</v>
      </c>
      <c r="AE16" s="77" t="n">
        <v>3009.02</v>
      </c>
      <c r="AF16" s="77" t="n">
        <v>2965.83</v>
      </c>
      <c r="AG16" s="77" t="n">
        <v>2774.95</v>
      </c>
      <c r="AH16" s="77" t="n">
        <v>2800.81</v>
      </c>
      <c r="AI16" s="77" t="n">
        <v>2741.03</v>
      </c>
      <c r="AJ16" s="77" t="n">
        <v>3114.19</v>
      </c>
      <c r="AL16" s="63" t="n">
        <f aca="false">MIN(Y16:AJ16)</f>
        <v>2659</v>
      </c>
      <c r="AM16" s="63" t="n">
        <f aca="false">MAX(Y16:AJ16)</f>
        <v>3635.4</v>
      </c>
      <c r="AO16" s="9" t="n">
        <f aca="false">TREND($B16:$AJ16,$B$4:$AJ$4,AO$4)</f>
        <v>2860.09332773109</v>
      </c>
      <c r="AP16" s="9" t="n">
        <f aca="false">TREND($B16:$AJ16,$B$4:$AJ$4,AP$4)</f>
        <v>2803.17105882353</v>
      </c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</row>
    <row r="17" customFormat="false" ht="14.25" hidden="false" customHeight="false" outlineLevel="0" collapsed="false">
      <c r="A17" s="75" t="s">
        <v>214</v>
      </c>
      <c r="B17" s="77" t="n">
        <v>1810.74</v>
      </c>
      <c r="C17" s="77" t="n">
        <v>1823.66</v>
      </c>
      <c r="D17" s="77" t="n">
        <v>1733.22</v>
      </c>
      <c r="E17" s="77" t="n">
        <v>1636.03</v>
      </c>
      <c r="F17" s="77" t="n">
        <v>1953.12</v>
      </c>
      <c r="G17" s="77" t="n">
        <v>1834.12</v>
      </c>
      <c r="H17" s="77" t="n">
        <v>1813.7</v>
      </c>
      <c r="I17" s="77" t="n">
        <v>1596.12</v>
      </c>
      <c r="J17" s="77" t="n">
        <v>1715.02</v>
      </c>
      <c r="K17" s="77" t="n">
        <v>1804.68</v>
      </c>
      <c r="L17" s="77" t="n">
        <v>1821.25</v>
      </c>
      <c r="M17" s="77" t="n">
        <v>1690.09</v>
      </c>
      <c r="N17" s="77" t="n">
        <v>1563.01</v>
      </c>
      <c r="O17" s="77" t="n">
        <v>1661.02</v>
      </c>
      <c r="P17" s="77" t="n">
        <v>1593.33</v>
      </c>
      <c r="Q17" s="77" t="n">
        <v>1549.11</v>
      </c>
      <c r="R17" s="77" t="n">
        <v>1747.33</v>
      </c>
      <c r="S17" s="77" t="n">
        <v>1594.93</v>
      </c>
      <c r="T17" s="77" t="n">
        <v>1691.44</v>
      </c>
      <c r="U17" s="77" t="n">
        <v>1749.23</v>
      </c>
      <c r="V17" s="77" t="n">
        <v>1546.7</v>
      </c>
      <c r="W17" s="77" t="n">
        <v>1498.82</v>
      </c>
      <c r="X17" s="77" t="n">
        <v>1496.91</v>
      </c>
      <c r="Y17" s="77" t="n">
        <v>1390.85</v>
      </c>
      <c r="Z17" s="77" t="n">
        <v>1796.64</v>
      </c>
      <c r="AA17" s="77" t="n">
        <v>1654.99</v>
      </c>
      <c r="AB17" s="77" t="n">
        <v>1439.27</v>
      </c>
      <c r="AC17" s="77" t="n">
        <v>1397.47</v>
      </c>
      <c r="AD17" s="77" t="n">
        <v>1572.95</v>
      </c>
      <c r="AE17" s="77" t="n">
        <v>1458.36</v>
      </c>
      <c r="AF17" s="77" t="n">
        <v>1612.13</v>
      </c>
      <c r="AG17" s="77" t="n">
        <v>1371.74</v>
      </c>
      <c r="AH17" s="77" t="n">
        <v>1448.99</v>
      </c>
      <c r="AI17" s="77" t="n">
        <v>1489.06</v>
      </c>
      <c r="AJ17" s="77" t="n">
        <v>1535.61</v>
      </c>
      <c r="AL17" s="63" t="n">
        <f aca="false">MIN(Y17:AJ17)</f>
        <v>1371.74</v>
      </c>
      <c r="AM17" s="63" t="n">
        <f aca="false">MAX(Y17:AJ17)</f>
        <v>1796.64</v>
      </c>
      <c r="AO17" s="9" t="n">
        <f aca="false">TREND($B17:$AJ17,$B$4:$AJ$4,AO$4)</f>
        <v>1407.70218487395</v>
      </c>
      <c r="AP17" s="9" t="n">
        <f aca="false">TREND($B17:$AJ17,$B$4:$AJ$4,AP$4)</f>
        <v>1354.49086834734</v>
      </c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</row>
    <row r="18" customFormat="false" ht="14.25" hidden="false" customHeight="false" outlineLevel="0" collapsed="false">
      <c r="A18" s="75" t="s">
        <v>220</v>
      </c>
      <c r="B18" s="77" t="n">
        <v>3194.15</v>
      </c>
      <c r="C18" s="77" t="n">
        <v>2932.5</v>
      </c>
      <c r="D18" s="77" t="n">
        <v>2682.9</v>
      </c>
      <c r="E18" s="77" t="n">
        <v>2671.41</v>
      </c>
      <c r="F18" s="77" t="n">
        <v>3130.6</v>
      </c>
      <c r="G18" s="77" t="n">
        <v>2803.79</v>
      </c>
      <c r="H18" s="77" t="n">
        <v>2985.79</v>
      </c>
      <c r="I18" s="77" t="n">
        <v>2645.22</v>
      </c>
      <c r="J18" s="77" t="n">
        <v>2922.39</v>
      </c>
      <c r="K18" s="77" t="n">
        <v>3222.79</v>
      </c>
      <c r="L18" s="77" t="n">
        <v>3064.8</v>
      </c>
      <c r="M18" s="77" t="n">
        <v>2909.2</v>
      </c>
      <c r="N18" s="77" t="n">
        <v>2833.35</v>
      </c>
      <c r="O18" s="77" t="n">
        <v>2502.95</v>
      </c>
      <c r="P18" s="77" t="n">
        <v>2856.12</v>
      </c>
      <c r="Q18" s="77" t="n">
        <v>2650.18</v>
      </c>
      <c r="R18" s="77" t="n">
        <v>3110.57</v>
      </c>
      <c r="S18" s="77" t="n">
        <v>2892.42</v>
      </c>
      <c r="T18" s="77" t="n">
        <v>3042.39</v>
      </c>
      <c r="U18" s="77" t="n">
        <v>2825.8</v>
      </c>
      <c r="V18" s="77" t="n">
        <v>2572.6</v>
      </c>
      <c r="W18" s="77" t="n">
        <v>2553.43</v>
      </c>
      <c r="X18" s="77" t="n">
        <v>2618.66</v>
      </c>
      <c r="Y18" s="77" t="n">
        <v>2950.73</v>
      </c>
      <c r="Z18" s="77" t="n">
        <v>2815.26</v>
      </c>
      <c r="AA18" s="77" t="n">
        <v>2768.77</v>
      </c>
      <c r="AB18" s="77" t="n">
        <v>2688.69</v>
      </c>
      <c r="AC18" s="77" t="n">
        <v>2277.68</v>
      </c>
      <c r="AD18" s="77" t="n">
        <v>2598.04</v>
      </c>
      <c r="AE18" s="77" t="n">
        <v>2707.02</v>
      </c>
      <c r="AF18" s="77" t="n">
        <v>2742.93</v>
      </c>
      <c r="AG18" s="77" t="n">
        <v>2468.7</v>
      </c>
      <c r="AH18" s="77" t="n">
        <v>2381.22</v>
      </c>
      <c r="AI18" s="77" t="n">
        <v>2546.56</v>
      </c>
      <c r="AJ18" s="77" t="n">
        <v>2803.43</v>
      </c>
      <c r="AL18" s="63" t="n">
        <f aca="false">MIN(Y18:AJ18)</f>
        <v>2277.68</v>
      </c>
      <c r="AM18" s="63" t="n">
        <f aca="false">MAX(Y18:AJ18)</f>
        <v>2950.73</v>
      </c>
      <c r="AO18" s="9" t="n">
        <f aca="false">TREND($B18:$AJ18,$B$4:$AJ$4,AO$4)</f>
        <v>2529.18032773109</v>
      </c>
      <c r="AP18" s="9" t="n">
        <f aca="false">TREND($B18:$AJ18,$B$4:$AJ$4,AP$4)</f>
        <v>2468.96448739496</v>
      </c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</row>
    <row r="19" customFormat="false" ht="14.25" hidden="false" customHeight="false" outlineLevel="0" collapsed="false">
      <c r="A19" s="75" t="s">
        <v>213</v>
      </c>
      <c r="B19" s="77" t="n">
        <v>3102.07</v>
      </c>
      <c r="C19" s="77" t="n">
        <v>2977.02</v>
      </c>
      <c r="D19" s="77" t="n">
        <v>2827.66</v>
      </c>
      <c r="E19" s="77" t="n">
        <v>2803.08</v>
      </c>
      <c r="F19" s="77" t="n">
        <v>2921</v>
      </c>
      <c r="G19" s="77" t="n">
        <v>2881.75</v>
      </c>
      <c r="H19" s="77" t="n">
        <v>2947.93</v>
      </c>
      <c r="I19" s="77" t="n">
        <v>2865.33</v>
      </c>
      <c r="J19" s="77" t="n">
        <v>2667.66</v>
      </c>
      <c r="K19" s="77" t="n">
        <v>2934.93</v>
      </c>
      <c r="L19" s="77" t="n">
        <v>2546.37</v>
      </c>
      <c r="M19" s="77" t="n">
        <v>2612.13</v>
      </c>
      <c r="N19" s="77" t="n">
        <v>2653.79</v>
      </c>
      <c r="O19" s="77" t="n">
        <v>2792.71</v>
      </c>
      <c r="P19" s="77" t="n">
        <v>2800.86</v>
      </c>
      <c r="Q19" s="77" t="n">
        <v>2699.57</v>
      </c>
      <c r="R19" s="77" t="n">
        <v>2630.34</v>
      </c>
      <c r="S19" s="77" t="n">
        <v>2700.72</v>
      </c>
      <c r="T19" s="77" t="n">
        <v>2608.3</v>
      </c>
      <c r="U19" s="77" t="n">
        <v>2601.42</v>
      </c>
      <c r="V19" s="77" t="n">
        <v>2523.35</v>
      </c>
      <c r="W19" s="77" t="n">
        <v>2803.54</v>
      </c>
      <c r="X19" s="77" t="n">
        <v>2817.65</v>
      </c>
      <c r="Y19" s="77" t="n">
        <v>3166.33</v>
      </c>
      <c r="Z19" s="77" t="n">
        <v>2766.1</v>
      </c>
      <c r="AA19" s="77" t="n">
        <v>2861.13</v>
      </c>
      <c r="AB19" s="77" t="n">
        <v>2835.61</v>
      </c>
      <c r="AC19" s="77" t="n">
        <v>2629.47</v>
      </c>
      <c r="AD19" s="77" t="n">
        <v>2912.09</v>
      </c>
      <c r="AE19" s="77" t="n">
        <v>2744.05</v>
      </c>
      <c r="AF19" s="77" t="n">
        <v>2668.92</v>
      </c>
      <c r="AG19" s="77" t="n">
        <v>2754.34</v>
      </c>
      <c r="AH19" s="77" t="n">
        <v>2706.58</v>
      </c>
      <c r="AI19" s="77" t="n">
        <v>2744.36</v>
      </c>
      <c r="AJ19" s="77" t="n">
        <v>2643.76</v>
      </c>
      <c r="AL19" s="63" t="n">
        <f aca="false">MIN(Y19:AJ19)</f>
        <v>2629.47</v>
      </c>
      <c r="AM19" s="63" t="n">
        <f aca="false">MAX(Y19:AJ19)</f>
        <v>3166.33</v>
      </c>
      <c r="AO19" s="9" t="n">
        <f aca="false">TREND($B19:$AJ19,$B$4:$AJ$4,AO$4)</f>
        <v>2681.07231932773</v>
      </c>
      <c r="AP19" s="9" t="n">
        <f aca="false">TREND($B19:$AJ19,$B$4:$AJ$4,AP$4)</f>
        <v>2658.52545658263</v>
      </c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</row>
    <row r="20" customFormat="false" ht="14.25" hidden="false" customHeight="false" outlineLevel="0" collapsed="false">
      <c r="A20" s="75" t="s">
        <v>217</v>
      </c>
      <c r="B20" s="77" t="n">
        <v>2258.24</v>
      </c>
      <c r="C20" s="77" t="n">
        <v>2099.59</v>
      </c>
      <c r="D20" s="77" t="n">
        <v>2071.21</v>
      </c>
      <c r="E20" s="77" t="n">
        <v>2022.05</v>
      </c>
      <c r="F20" s="77" t="n">
        <v>2362.7</v>
      </c>
      <c r="G20" s="77" t="n">
        <v>2003.66</v>
      </c>
      <c r="H20" s="77" t="n">
        <v>2112.01</v>
      </c>
      <c r="I20" s="77" t="n">
        <v>1900.18</v>
      </c>
      <c r="J20" s="77" t="n">
        <v>2064.36</v>
      </c>
      <c r="K20" s="77" t="n">
        <v>2091.42</v>
      </c>
      <c r="L20" s="77" t="n">
        <v>1944.92</v>
      </c>
      <c r="M20" s="77" t="n">
        <v>2032.6</v>
      </c>
      <c r="N20" s="77" t="n">
        <v>2000.4</v>
      </c>
      <c r="O20" s="77" t="n">
        <v>1848.2</v>
      </c>
      <c r="P20" s="77" t="n">
        <v>1877.19</v>
      </c>
      <c r="Q20" s="77" t="n">
        <v>1804.77</v>
      </c>
      <c r="R20" s="77" t="n">
        <v>2007.84</v>
      </c>
      <c r="S20" s="77" t="n">
        <v>2006.05</v>
      </c>
      <c r="T20" s="77" t="n">
        <v>2162.84</v>
      </c>
      <c r="U20" s="77" t="n">
        <v>1949</v>
      </c>
      <c r="V20" s="77" t="n">
        <v>1836.76</v>
      </c>
      <c r="W20" s="77" t="n">
        <v>1896.16</v>
      </c>
      <c r="X20" s="77" t="n">
        <v>1947.26</v>
      </c>
      <c r="Y20" s="77" t="n">
        <v>2074.34</v>
      </c>
      <c r="Z20" s="77" t="n">
        <v>1856.24</v>
      </c>
      <c r="AA20" s="77" t="n">
        <v>1952.79</v>
      </c>
      <c r="AB20" s="77" t="n">
        <v>1932.55</v>
      </c>
      <c r="AC20" s="77" t="n">
        <v>1631.87</v>
      </c>
      <c r="AD20" s="77" t="n">
        <v>1808.06</v>
      </c>
      <c r="AE20" s="77" t="n">
        <v>1766.12</v>
      </c>
      <c r="AF20" s="77" t="n">
        <v>1879.86</v>
      </c>
      <c r="AG20" s="77" t="n">
        <v>1746.84</v>
      </c>
      <c r="AH20" s="77" t="n">
        <v>1813.91</v>
      </c>
      <c r="AI20" s="77" t="n">
        <v>1750.4</v>
      </c>
      <c r="AJ20" s="77" t="n">
        <v>1916.57</v>
      </c>
      <c r="AL20" s="63" t="n">
        <f aca="false">MIN(Y20:AJ20)</f>
        <v>1631.87</v>
      </c>
      <c r="AM20" s="63" t="n">
        <f aca="false">MAX(Y20:AJ20)</f>
        <v>2074.34</v>
      </c>
      <c r="AO20" s="9" t="n">
        <f aca="false">TREND($B20:$AJ20,$B$4:$AJ$4,AO$4)</f>
        <v>1739.35337815126</v>
      </c>
      <c r="AP20" s="9" t="n">
        <f aca="false">TREND($B20:$AJ20,$B$4:$AJ$4,AP$4)</f>
        <v>1687.98200560224</v>
      </c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</row>
    <row r="21" customFormat="false" ht="14.25" hidden="false" customHeight="false" outlineLevel="0" collapsed="false">
      <c r="A21" s="75" t="s">
        <v>33</v>
      </c>
      <c r="B21" s="77" t="n">
        <v>5057.81</v>
      </c>
      <c r="C21" s="77" t="n">
        <v>4295.62</v>
      </c>
      <c r="D21" s="77" t="n">
        <v>3732.62</v>
      </c>
      <c r="E21" s="77" t="n">
        <v>3762.31</v>
      </c>
      <c r="F21" s="77" t="n">
        <v>4020.92</v>
      </c>
      <c r="G21" s="77" t="n">
        <v>4031.67</v>
      </c>
      <c r="H21" s="77" t="n">
        <v>4408.73</v>
      </c>
      <c r="I21" s="77" t="n">
        <v>4399.39</v>
      </c>
      <c r="J21" s="77" t="n">
        <v>4110.72</v>
      </c>
      <c r="K21" s="77" t="n">
        <v>4707.55</v>
      </c>
      <c r="L21" s="77" t="n">
        <v>4284.1</v>
      </c>
      <c r="M21" s="77" t="n">
        <v>4269.81</v>
      </c>
      <c r="N21" s="77" t="n">
        <v>3972.04</v>
      </c>
      <c r="O21" s="77" t="n">
        <v>3732.08</v>
      </c>
      <c r="P21" s="77" t="n">
        <v>4180.03</v>
      </c>
      <c r="Q21" s="77" t="n">
        <v>4057.45</v>
      </c>
      <c r="R21" s="77" t="n">
        <v>4244.78</v>
      </c>
      <c r="S21" s="77" t="n">
        <v>4206.53</v>
      </c>
      <c r="T21" s="77" t="n">
        <v>4181.3</v>
      </c>
      <c r="U21" s="77" t="n">
        <v>4013.78</v>
      </c>
      <c r="V21" s="77" t="n">
        <v>3900.67</v>
      </c>
      <c r="W21" s="77" t="n">
        <v>3727.95</v>
      </c>
      <c r="X21" s="77" t="n">
        <v>4150.44</v>
      </c>
      <c r="Y21" s="77" t="n">
        <v>4635.98</v>
      </c>
      <c r="Z21" s="77" t="n">
        <v>3937.92</v>
      </c>
      <c r="AA21" s="77" t="n">
        <v>4322.02</v>
      </c>
      <c r="AB21" s="77" t="n">
        <v>4036.79</v>
      </c>
      <c r="AC21" s="77" t="n">
        <v>3939.85</v>
      </c>
      <c r="AD21" s="77" t="n">
        <v>3657.39</v>
      </c>
      <c r="AE21" s="77" t="n">
        <v>4002.81</v>
      </c>
      <c r="AF21" s="77" t="n">
        <v>3997.38</v>
      </c>
      <c r="AG21" s="77" t="n">
        <v>3862.19</v>
      </c>
      <c r="AH21" s="77" t="n">
        <v>3622.92</v>
      </c>
      <c r="AI21" s="77" t="n">
        <v>3403.51</v>
      </c>
      <c r="AJ21" s="77" t="n">
        <v>4143.7</v>
      </c>
      <c r="AL21" s="63" t="n">
        <f aca="false">MIN(Y21:AJ21)</f>
        <v>3403.51</v>
      </c>
      <c r="AM21" s="63" t="n">
        <f aca="false">MAX(Y21:AJ21)</f>
        <v>4635.98</v>
      </c>
      <c r="AO21" s="9" t="n">
        <f aca="false">TREND($B21:$AJ21,$B$4:$AJ$4,AO$4)</f>
        <v>3805.65371428571</v>
      </c>
      <c r="AP21" s="9" t="n">
        <f aca="false">TREND($B21:$AJ21,$B$4:$AJ$4,AP$4)</f>
        <v>3738.89942857143</v>
      </c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</row>
    <row r="22" customFormat="false" ht="14.25" hidden="false" customHeight="false" outlineLevel="0" collapsed="false">
      <c r="A22" s="75" t="s">
        <v>35</v>
      </c>
      <c r="B22" s="77" t="n">
        <v>4841.84</v>
      </c>
      <c r="C22" s="77" t="n">
        <v>4127.86</v>
      </c>
      <c r="D22" s="77" t="n">
        <v>3564.61</v>
      </c>
      <c r="E22" s="77" t="n">
        <v>3561.46</v>
      </c>
      <c r="F22" s="77" t="n">
        <v>3906.56</v>
      </c>
      <c r="G22" s="77" t="n">
        <v>3871.75</v>
      </c>
      <c r="H22" s="77" t="n">
        <v>4183.64</v>
      </c>
      <c r="I22" s="77" t="n">
        <v>4134.46</v>
      </c>
      <c r="J22" s="77" t="n">
        <v>3987.29</v>
      </c>
      <c r="K22" s="77" t="n">
        <v>4607.86</v>
      </c>
      <c r="L22" s="77" t="n">
        <v>4139.71</v>
      </c>
      <c r="M22" s="77" t="n">
        <v>4072.47</v>
      </c>
      <c r="N22" s="77" t="n">
        <v>3812.06</v>
      </c>
      <c r="O22" s="77" t="n">
        <v>3566.72</v>
      </c>
      <c r="P22" s="77" t="n">
        <v>4011.72</v>
      </c>
      <c r="Q22" s="77" t="n">
        <v>3834.5</v>
      </c>
      <c r="R22" s="77" t="n">
        <v>4085.35</v>
      </c>
      <c r="S22" s="77" t="n">
        <v>4071.09</v>
      </c>
      <c r="T22" s="77" t="n">
        <v>4020.15</v>
      </c>
      <c r="U22" s="77" t="n">
        <v>3892.89</v>
      </c>
      <c r="V22" s="77" t="n">
        <v>3739.7</v>
      </c>
      <c r="W22" s="77" t="n">
        <v>3555.94</v>
      </c>
      <c r="X22" s="77" t="n">
        <v>3949.81</v>
      </c>
      <c r="Y22" s="77" t="n">
        <v>4415</v>
      </c>
      <c r="Z22" s="77" t="n">
        <v>3767.86</v>
      </c>
      <c r="AA22" s="77" t="n">
        <v>4081.27</v>
      </c>
      <c r="AB22" s="77" t="n">
        <v>3873.17</v>
      </c>
      <c r="AC22" s="77" t="n">
        <v>3729.28</v>
      </c>
      <c r="AD22" s="77" t="n">
        <v>3523.32</v>
      </c>
      <c r="AE22" s="77" t="n">
        <v>3829.94</v>
      </c>
      <c r="AF22" s="77" t="n">
        <v>3761.5</v>
      </c>
      <c r="AG22" s="77" t="n">
        <v>3687.57</v>
      </c>
      <c r="AH22" s="77" t="n">
        <v>3391.36</v>
      </c>
      <c r="AI22" s="77" t="n">
        <v>3305.64</v>
      </c>
      <c r="AJ22" s="77" t="n">
        <v>4016.22</v>
      </c>
      <c r="AL22" s="63" t="n">
        <f aca="false">MIN(Y22:AJ22)</f>
        <v>3305.64</v>
      </c>
      <c r="AM22" s="63" t="n">
        <f aca="false">MAX(Y22:AJ22)</f>
        <v>4415</v>
      </c>
      <c r="AO22" s="9" t="n">
        <f aca="false">TREND($B22:$AJ22,$B$4:$AJ$4,AO$4)</f>
        <v>3631.8477394958</v>
      </c>
      <c r="AP22" s="9" t="n">
        <f aca="false">TREND($B22:$AJ22,$B$4:$AJ$4,AP$4)</f>
        <v>3565.13414005602</v>
      </c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</row>
    <row r="23" customFormat="false" ht="14.25" hidden="false" customHeight="false" outlineLevel="0" collapsed="false">
      <c r="A23" s="75" t="s">
        <v>219</v>
      </c>
      <c r="B23" s="77" t="n">
        <v>3524.11</v>
      </c>
      <c r="C23" s="77" t="n">
        <v>2975.56</v>
      </c>
      <c r="D23" s="77" t="n">
        <v>2879.86</v>
      </c>
      <c r="E23" s="77" t="n">
        <v>2926.58</v>
      </c>
      <c r="F23" s="77" t="n">
        <v>3291.74</v>
      </c>
      <c r="G23" s="77" t="n">
        <v>3017.98</v>
      </c>
      <c r="H23" s="77" t="n">
        <v>3168.95</v>
      </c>
      <c r="I23" s="77" t="n">
        <v>2881.32</v>
      </c>
      <c r="J23" s="77" t="n">
        <v>3051.64</v>
      </c>
      <c r="K23" s="77" t="n">
        <v>3547.24</v>
      </c>
      <c r="L23" s="77" t="n">
        <v>3012.35</v>
      </c>
      <c r="M23" s="77" t="n">
        <v>3032.74</v>
      </c>
      <c r="N23" s="77" t="n">
        <v>2873.82</v>
      </c>
      <c r="O23" s="77" t="n">
        <v>2730.74</v>
      </c>
      <c r="P23" s="77" t="n">
        <v>2989.14</v>
      </c>
      <c r="Q23" s="77" t="n">
        <v>2784.61</v>
      </c>
      <c r="R23" s="77" t="n">
        <v>2893.41</v>
      </c>
      <c r="S23" s="77" t="n">
        <v>3081.54</v>
      </c>
      <c r="T23" s="77" t="n">
        <v>2958.31</v>
      </c>
      <c r="U23" s="77" t="n">
        <v>2833.89</v>
      </c>
      <c r="V23" s="77" t="n">
        <v>2643.84</v>
      </c>
      <c r="W23" s="77" t="n">
        <v>2912.21</v>
      </c>
      <c r="X23" s="77" t="n">
        <v>2869.92</v>
      </c>
      <c r="Y23" s="77" t="n">
        <v>3344.46</v>
      </c>
      <c r="Z23" s="77" t="n">
        <v>2633.71</v>
      </c>
      <c r="AA23" s="77" t="n">
        <v>2921.04</v>
      </c>
      <c r="AB23" s="77" t="n">
        <v>3204.69</v>
      </c>
      <c r="AC23" s="77" t="n">
        <v>2515.66</v>
      </c>
      <c r="AD23" s="77" t="n">
        <v>2850.7</v>
      </c>
      <c r="AE23" s="77" t="n">
        <v>2962.58</v>
      </c>
      <c r="AF23" s="77" t="n">
        <v>2871.62</v>
      </c>
      <c r="AG23" s="77" t="n">
        <v>2666.78</v>
      </c>
      <c r="AH23" s="77" t="n">
        <v>2753.6</v>
      </c>
      <c r="AI23" s="77" t="n">
        <v>2567.27</v>
      </c>
      <c r="AJ23" s="77" t="n">
        <v>3173.52</v>
      </c>
      <c r="AL23" s="63" t="n">
        <f aca="false">MIN(Y23:AJ23)</f>
        <v>2515.66</v>
      </c>
      <c r="AM23" s="63" t="n">
        <f aca="false">MAX(Y23:AJ23)</f>
        <v>3344.46</v>
      </c>
      <c r="AO23" s="9" t="n">
        <f aca="false">TREND($B23:$AJ23,$B$4:$AJ$4,AO$4)</f>
        <v>2741.68190756303</v>
      </c>
      <c r="AP23" s="9" t="n">
        <f aca="false">TREND($B23:$AJ23,$B$4:$AJ$4,AP$4)</f>
        <v>2691.42161344538</v>
      </c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</row>
    <row r="24" customFormat="false" ht="14.25" hidden="false" customHeight="false" outlineLevel="0" collapsed="false">
      <c r="A24" s="75" t="s">
        <v>221</v>
      </c>
      <c r="B24" s="77" t="n">
        <v>652.62</v>
      </c>
      <c r="C24" s="77" t="n">
        <v>562.25</v>
      </c>
      <c r="D24" s="77" t="n">
        <v>491.21</v>
      </c>
      <c r="E24" s="77" t="n">
        <v>472.5</v>
      </c>
      <c r="F24" s="77" t="n">
        <v>624.62</v>
      </c>
      <c r="G24" s="77" t="n">
        <v>628.3</v>
      </c>
      <c r="H24" s="77" t="n">
        <v>638.4</v>
      </c>
      <c r="I24" s="77" t="n">
        <v>469.26</v>
      </c>
      <c r="J24" s="77" t="n">
        <v>497.49</v>
      </c>
      <c r="K24" s="77" t="n">
        <v>465.49</v>
      </c>
      <c r="L24" s="77" t="n">
        <v>489.38</v>
      </c>
      <c r="M24" s="77" t="n">
        <v>571.49</v>
      </c>
      <c r="N24" s="77" t="n">
        <v>554.91</v>
      </c>
      <c r="O24" s="77" t="n">
        <v>512.79</v>
      </c>
      <c r="P24" s="77" t="n">
        <v>419.81</v>
      </c>
      <c r="Q24" s="77" t="n">
        <v>449.86</v>
      </c>
      <c r="R24" s="77" t="n">
        <v>646.01</v>
      </c>
      <c r="S24" s="77" t="n">
        <v>550.68</v>
      </c>
      <c r="T24" s="77" t="n">
        <v>713.46</v>
      </c>
      <c r="U24" s="77" t="n">
        <v>506.75</v>
      </c>
      <c r="V24" s="77" t="n">
        <v>367.07</v>
      </c>
      <c r="W24" s="77" t="n">
        <v>345.03</v>
      </c>
      <c r="X24" s="77" t="n">
        <v>534.05</v>
      </c>
      <c r="Y24" s="77" t="n">
        <v>402.95</v>
      </c>
      <c r="Z24" s="77" t="n">
        <v>549.19</v>
      </c>
      <c r="AA24" s="77" t="n">
        <v>662.36</v>
      </c>
      <c r="AB24" s="77" t="n">
        <v>460.65</v>
      </c>
      <c r="AC24" s="77" t="n">
        <v>374.61</v>
      </c>
      <c r="AD24" s="77" t="n">
        <v>543.9</v>
      </c>
      <c r="AE24" s="77" t="n">
        <v>322.36</v>
      </c>
      <c r="AF24" s="77" t="n">
        <v>534.15</v>
      </c>
      <c r="AG24" s="77" t="n">
        <v>365.57</v>
      </c>
      <c r="AH24" s="77" t="n">
        <v>515.23</v>
      </c>
      <c r="AI24" s="77" t="n">
        <v>401.93</v>
      </c>
      <c r="AJ24" s="77" t="n">
        <v>465.87</v>
      </c>
      <c r="AL24" s="63" t="n">
        <f aca="false">MIN(Y24:AJ24)</f>
        <v>322.36</v>
      </c>
      <c r="AM24" s="63" t="n">
        <f aca="false">MAX(Y24:AJ24)</f>
        <v>662.36</v>
      </c>
      <c r="AO24" s="9" t="n">
        <f aca="false">TREND($B24:$AJ24,$B$4:$AJ$4,AO$4)</f>
        <v>426.247428571429</v>
      </c>
      <c r="AP24" s="9" t="n">
        <f aca="false">TREND($B24:$AJ24,$B$4:$AJ$4,AP$4)</f>
        <v>406.90361904762</v>
      </c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</row>
    <row r="25" customFormat="false" ht="14.25" hidden="false" customHeight="false" outlineLevel="0" collapsed="false">
      <c r="A25" s="75" t="s">
        <v>79</v>
      </c>
      <c r="B25" s="77" t="n">
        <v>3381.93</v>
      </c>
      <c r="C25" s="77" t="n">
        <v>2772.12</v>
      </c>
      <c r="D25" s="77" t="n">
        <v>2620.05</v>
      </c>
      <c r="E25" s="77" t="n">
        <v>2582.06</v>
      </c>
      <c r="F25" s="77" t="n">
        <v>3022.8</v>
      </c>
      <c r="G25" s="77" t="n">
        <v>2718.02</v>
      </c>
      <c r="H25" s="77" t="n">
        <v>2967.41</v>
      </c>
      <c r="I25" s="77" t="n">
        <v>2745.25</v>
      </c>
      <c r="J25" s="77" t="n">
        <v>2822.84</v>
      </c>
      <c r="K25" s="77" t="n">
        <v>3452.64</v>
      </c>
      <c r="L25" s="77" t="n">
        <v>2871.12</v>
      </c>
      <c r="M25" s="77" t="n">
        <v>2662.92</v>
      </c>
      <c r="N25" s="77" t="n">
        <v>2551.85</v>
      </c>
      <c r="O25" s="77" t="n">
        <v>2496.48</v>
      </c>
      <c r="P25" s="77" t="n">
        <v>2728.84</v>
      </c>
      <c r="Q25" s="77" t="n">
        <v>2594.89</v>
      </c>
      <c r="R25" s="77" t="n">
        <v>2762.17</v>
      </c>
      <c r="S25" s="77" t="n">
        <v>2772.07</v>
      </c>
      <c r="T25" s="77" t="n">
        <v>2650.18</v>
      </c>
      <c r="U25" s="77" t="n">
        <v>2566.51</v>
      </c>
      <c r="V25" s="77" t="n">
        <v>2424.77</v>
      </c>
      <c r="W25" s="77" t="n">
        <v>2697.32</v>
      </c>
      <c r="X25" s="77" t="n">
        <v>2727.14</v>
      </c>
      <c r="Y25" s="77" t="n">
        <v>3311.71</v>
      </c>
      <c r="Z25" s="77" t="n">
        <v>2516.57</v>
      </c>
      <c r="AA25" s="77" t="n">
        <v>2817.13</v>
      </c>
      <c r="AB25" s="77" t="n">
        <v>3012.96</v>
      </c>
      <c r="AC25" s="77" t="n">
        <v>2282.08</v>
      </c>
      <c r="AD25" s="77" t="n">
        <v>2625.49</v>
      </c>
      <c r="AE25" s="77" t="n">
        <v>2679.86</v>
      </c>
      <c r="AF25" s="77" t="n">
        <v>2538.98</v>
      </c>
      <c r="AG25" s="77" t="n">
        <v>2528.64</v>
      </c>
      <c r="AH25" s="77" t="n">
        <v>2514.41</v>
      </c>
      <c r="AI25" s="77" t="n">
        <v>2386.31</v>
      </c>
      <c r="AJ25" s="77" t="n">
        <v>2722.19</v>
      </c>
      <c r="AL25" s="63" t="n">
        <f aca="false">MIN(Y25:AJ25)</f>
        <v>2282.08</v>
      </c>
      <c r="AM25" s="63" t="n">
        <f aca="false">MAX(Y25:AJ25)</f>
        <v>3311.71</v>
      </c>
      <c r="AO25" s="9" t="n">
        <f aca="false">TREND($B25:$AJ25,$B$4:$AJ$4,AO$4)</f>
        <v>2516.27678991597</v>
      </c>
      <c r="AP25" s="9" t="n">
        <f aca="false">TREND($B25:$AJ25,$B$4:$AJ$4,AP$4)</f>
        <v>2465.54194397759</v>
      </c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</row>
    <row r="26" customFormat="false" ht="14.25" hidden="false" customHeight="false" outlineLevel="0" collapsed="false">
      <c r="A26" s="75" t="s">
        <v>16</v>
      </c>
      <c r="B26" s="77" t="n">
        <v>6144.35</v>
      </c>
      <c r="C26" s="77" t="n">
        <v>5721.44</v>
      </c>
      <c r="D26" s="77" t="n">
        <v>5292.45</v>
      </c>
      <c r="E26" s="77" t="n">
        <v>5196.17</v>
      </c>
      <c r="F26" s="77" t="n">
        <v>5504.97</v>
      </c>
      <c r="G26" s="77" t="n">
        <v>5485.84</v>
      </c>
      <c r="H26" s="77" t="n">
        <v>5795.22</v>
      </c>
      <c r="I26" s="77" t="n">
        <v>5807.65</v>
      </c>
      <c r="J26" s="77" t="n">
        <v>5763.87</v>
      </c>
      <c r="K26" s="77" t="n">
        <v>5956</v>
      </c>
      <c r="L26" s="77" t="n">
        <v>5534.67</v>
      </c>
      <c r="M26" s="77" t="n">
        <v>5783.77</v>
      </c>
      <c r="N26" s="77" t="n">
        <v>5563.16</v>
      </c>
      <c r="O26" s="77" t="n">
        <v>5334.5</v>
      </c>
      <c r="P26" s="77" t="n">
        <v>5760.83</v>
      </c>
      <c r="Q26" s="77" t="n">
        <v>5474.51</v>
      </c>
      <c r="R26" s="77" t="n">
        <v>5387.57</v>
      </c>
      <c r="S26" s="77" t="n">
        <v>5431.36</v>
      </c>
      <c r="T26" s="77" t="n">
        <v>5365.38</v>
      </c>
      <c r="U26" s="77" t="n">
        <v>5228.96</v>
      </c>
      <c r="V26" s="77" t="n">
        <v>5404.05</v>
      </c>
      <c r="W26" s="77" t="n">
        <v>5450.1</v>
      </c>
      <c r="X26" s="77" t="n">
        <v>5527.4</v>
      </c>
      <c r="Y26" s="77" t="n">
        <v>6205.66</v>
      </c>
      <c r="Z26" s="77" t="n">
        <v>5198.76</v>
      </c>
      <c r="AA26" s="77" t="n">
        <v>5783.7</v>
      </c>
      <c r="AB26" s="77" t="n">
        <v>5492.84</v>
      </c>
      <c r="AC26" s="77" t="n">
        <v>5136.42</v>
      </c>
      <c r="AD26" s="77" t="n">
        <v>5264.25</v>
      </c>
      <c r="AE26" s="77" t="n">
        <v>5371.01</v>
      </c>
      <c r="AF26" s="77" t="n">
        <v>5513.51</v>
      </c>
      <c r="AG26" s="77" t="n">
        <v>5420.27</v>
      </c>
      <c r="AH26" s="77" t="n">
        <v>5509.44</v>
      </c>
      <c r="AI26" s="77" t="n">
        <v>5098.68</v>
      </c>
      <c r="AJ26" s="77" t="n">
        <v>5539.23</v>
      </c>
      <c r="AL26" s="63" t="n">
        <f aca="false">MIN(Y26:AJ26)</f>
        <v>5098.68</v>
      </c>
      <c r="AM26" s="63" t="n">
        <f aca="false">MAX(Y26:AJ26)</f>
        <v>6205.66</v>
      </c>
      <c r="AO26" s="9" t="n">
        <f aca="false">TREND($B26:$AJ26,$B$4:$AJ$4,AO$4)</f>
        <v>5335.22313445378</v>
      </c>
      <c r="AP26" s="9" t="n">
        <f aca="false">TREND($B26:$AJ26,$B$4:$AJ$4,AP$4)</f>
        <v>5289.54163585434</v>
      </c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</row>
    <row r="27" customFormat="false" ht="14.25" hidden="false" customHeight="false" outlineLevel="0" collapsed="false">
      <c r="A27" s="75" t="s">
        <v>31</v>
      </c>
      <c r="B27" s="77" t="n">
        <v>4177.09</v>
      </c>
      <c r="C27" s="77" t="n">
        <v>3572.6</v>
      </c>
      <c r="D27" s="77" t="n">
        <v>3206.73</v>
      </c>
      <c r="E27" s="77" t="n">
        <v>3192.33</v>
      </c>
      <c r="F27" s="77" t="n">
        <v>3697.57</v>
      </c>
      <c r="G27" s="77" t="n">
        <v>3518.67</v>
      </c>
      <c r="H27" s="77" t="n">
        <v>3702.4</v>
      </c>
      <c r="I27" s="77" t="n">
        <v>3458.68</v>
      </c>
      <c r="J27" s="77" t="n">
        <v>3626.12</v>
      </c>
      <c r="K27" s="77" t="n">
        <v>4151.88</v>
      </c>
      <c r="L27" s="77" t="n">
        <v>3693.19</v>
      </c>
      <c r="M27" s="77" t="n">
        <v>3563.27</v>
      </c>
      <c r="N27" s="77" t="n">
        <v>3330.74</v>
      </c>
      <c r="O27" s="77" t="n">
        <v>3104.32</v>
      </c>
      <c r="P27" s="77" t="n">
        <v>3588.96</v>
      </c>
      <c r="Q27" s="77" t="n">
        <v>3344.88</v>
      </c>
      <c r="R27" s="77" t="n">
        <v>3597.66</v>
      </c>
      <c r="S27" s="77" t="n">
        <v>3515.39</v>
      </c>
      <c r="T27" s="77" t="n">
        <v>3544.15</v>
      </c>
      <c r="U27" s="77" t="n">
        <v>3462.59</v>
      </c>
      <c r="V27" s="77" t="n">
        <v>3232.13</v>
      </c>
      <c r="W27" s="77" t="n">
        <v>3174.47</v>
      </c>
      <c r="X27" s="77" t="n">
        <v>3448.86</v>
      </c>
      <c r="Y27" s="77" t="n">
        <v>3923.03</v>
      </c>
      <c r="Z27" s="77" t="n">
        <v>3315.94</v>
      </c>
      <c r="AA27" s="77" t="n">
        <v>3551.16</v>
      </c>
      <c r="AB27" s="77" t="n">
        <v>3502.91</v>
      </c>
      <c r="AC27" s="77" t="n">
        <v>3094.64</v>
      </c>
      <c r="AD27" s="77" t="n">
        <v>3112.56</v>
      </c>
      <c r="AE27" s="77" t="n">
        <v>3286.01</v>
      </c>
      <c r="AF27" s="77" t="n">
        <v>3288.37</v>
      </c>
      <c r="AG27" s="77" t="n">
        <v>3123.43</v>
      </c>
      <c r="AH27" s="77" t="n">
        <v>2951.82</v>
      </c>
      <c r="AI27" s="77" t="n">
        <v>3006.1</v>
      </c>
      <c r="AJ27" s="77" t="n">
        <v>3491.49</v>
      </c>
      <c r="AL27" s="63" t="n">
        <f aca="false">MIN(Y27:AJ27)</f>
        <v>2951.82</v>
      </c>
      <c r="AM27" s="63" t="n">
        <f aca="false">MAX(Y27:AJ27)</f>
        <v>3923.03</v>
      </c>
      <c r="AO27" s="9" t="n">
        <f aca="false">TREND($B27:$AJ27,$B$4:$AJ$4,AO$4)</f>
        <v>3149.27726890756</v>
      </c>
      <c r="AP27" s="9" t="n">
        <f aca="false">TREND($B27:$AJ27,$B$4:$AJ$4,AP$4)</f>
        <v>3079.02260504202</v>
      </c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</row>
    <row r="28" customFormat="false" ht="14.25" hidden="false" customHeight="false" outlineLevel="0" collapsed="false">
      <c r="A28" s="75" t="s">
        <v>222</v>
      </c>
      <c r="B28" s="77" t="n">
        <v>1236.86</v>
      </c>
      <c r="C28" s="77" t="n">
        <v>1296.84</v>
      </c>
      <c r="D28" s="77" t="n">
        <v>1145.07</v>
      </c>
      <c r="E28" s="77" t="n">
        <v>1236.54</v>
      </c>
      <c r="F28" s="77" t="n">
        <v>1464.02</v>
      </c>
      <c r="G28" s="77" t="n">
        <v>1257.57</v>
      </c>
      <c r="H28" s="77" t="n">
        <v>1399.62</v>
      </c>
      <c r="I28" s="77" t="n">
        <v>1130.96</v>
      </c>
      <c r="J28" s="77" t="n">
        <v>925.05</v>
      </c>
      <c r="K28" s="77" t="n">
        <v>1231.36</v>
      </c>
      <c r="L28" s="77" t="n">
        <v>903.76</v>
      </c>
      <c r="M28" s="77" t="n">
        <v>1139.31</v>
      </c>
      <c r="N28" s="77" t="n">
        <v>1261.16</v>
      </c>
      <c r="O28" s="77" t="n">
        <v>1263.95</v>
      </c>
      <c r="P28" s="77" t="n">
        <v>1246.56</v>
      </c>
      <c r="Q28" s="77" t="n">
        <v>1137.33</v>
      </c>
      <c r="R28" s="77" t="n">
        <v>1220.4</v>
      </c>
      <c r="S28" s="77" t="n">
        <v>1344.48</v>
      </c>
      <c r="T28" s="77" t="n">
        <v>1338.02</v>
      </c>
      <c r="U28" s="77" t="n">
        <v>1189.3</v>
      </c>
      <c r="V28" s="77" t="n">
        <v>1236.6</v>
      </c>
      <c r="W28" s="77" t="n">
        <v>1267.83</v>
      </c>
      <c r="X28" s="77" t="n">
        <v>1153.85</v>
      </c>
      <c r="Y28" s="77" t="n">
        <v>1298.28</v>
      </c>
      <c r="Z28" s="77" t="n">
        <v>1089.29</v>
      </c>
      <c r="AA28" s="77" t="n">
        <v>1347.73</v>
      </c>
      <c r="AB28" s="77" t="n">
        <v>1336.17</v>
      </c>
      <c r="AC28" s="77" t="n">
        <v>1138.56</v>
      </c>
      <c r="AD28" s="77" t="n">
        <v>1080.28</v>
      </c>
      <c r="AE28" s="77" t="n">
        <v>1233.04</v>
      </c>
      <c r="AF28" s="77" t="n">
        <v>1054.83</v>
      </c>
      <c r="AG28" s="77" t="n">
        <v>1307.33</v>
      </c>
      <c r="AH28" s="77" t="n">
        <v>1109.07</v>
      </c>
      <c r="AI28" s="77" t="n">
        <v>1007.58</v>
      </c>
      <c r="AJ28" s="77" t="n">
        <v>1064.78</v>
      </c>
      <c r="AL28" s="63" t="n">
        <f aca="false">MIN(Y28:AJ28)</f>
        <v>1007.58</v>
      </c>
      <c r="AM28" s="63" t="n">
        <f aca="false">MAX(Y28:AJ28)</f>
        <v>1347.73</v>
      </c>
      <c r="AO28" s="9" t="n">
        <f aca="false">TREND($B28:$AJ28,$B$4:$AJ$4,AO$4)</f>
        <v>1146.20441176471</v>
      </c>
      <c r="AP28" s="9" t="n">
        <f aca="false">TREND($B28:$AJ28,$B$4:$AJ$4,AP$4)</f>
        <v>1132.76070028011</v>
      </c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</row>
    <row r="29" customFormat="false" ht="14.25" hidden="false" customHeight="false" outlineLevel="0" collapsed="false">
      <c r="A29" s="75" t="s">
        <v>223</v>
      </c>
      <c r="B29" s="77" t="n">
        <v>3535.44</v>
      </c>
      <c r="C29" s="77" t="n">
        <v>3308.43</v>
      </c>
      <c r="D29" s="77" t="n">
        <v>2916.96</v>
      </c>
      <c r="E29" s="77" t="n">
        <v>2876.32</v>
      </c>
      <c r="F29" s="77" t="n">
        <v>3343.45</v>
      </c>
      <c r="G29" s="77" t="n">
        <v>3190.37</v>
      </c>
      <c r="H29" s="77" t="n">
        <v>3362.06</v>
      </c>
      <c r="I29" s="77" t="n">
        <v>2842.33</v>
      </c>
      <c r="J29" s="77" t="n">
        <v>3225.86</v>
      </c>
      <c r="K29" s="77" t="n">
        <v>3471.01</v>
      </c>
      <c r="L29" s="77" t="n">
        <v>3374.12</v>
      </c>
      <c r="M29" s="77" t="n">
        <v>3218.44</v>
      </c>
      <c r="N29" s="77" t="n">
        <v>3000.93</v>
      </c>
      <c r="O29" s="77" t="n">
        <v>2931.43</v>
      </c>
      <c r="P29" s="77" t="n">
        <v>3028.97</v>
      </c>
      <c r="Q29" s="77" t="n">
        <v>2932</v>
      </c>
      <c r="R29" s="77" t="n">
        <v>3393.84</v>
      </c>
      <c r="S29" s="77" t="n">
        <v>3107.75</v>
      </c>
      <c r="T29" s="77" t="n">
        <v>3248.31</v>
      </c>
      <c r="U29" s="77" t="n">
        <v>3164.93</v>
      </c>
      <c r="V29" s="77" t="n">
        <v>2837.51</v>
      </c>
      <c r="W29" s="77" t="n">
        <v>2871.73</v>
      </c>
      <c r="X29" s="77" t="n">
        <v>2850.3</v>
      </c>
      <c r="Y29" s="77" t="n">
        <v>3056.91</v>
      </c>
      <c r="Z29" s="77" t="n">
        <v>3174.1</v>
      </c>
      <c r="AA29" s="77" t="n">
        <v>3089.55</v>
      </c>
      <c r="AB29" s="77" t="n">
        <v>2865.71</v>
      </c>
      <c r="AC29" s="77" t="n">
        <v>2730.97</v>
      </c>
      <c r="AD29" s="77" t="n">
        <v>2787.05</v>
      </c>
      <c r="AE29" s="77" t="n">
        <v>2920.43</v>
      </c>
      <c r="AF29" s="77" t="n">
        <v>2918.88</v>
      </c>
      <c r="AG29" s="77" t="n">
        <v>2748.49</v>
      </c>
      <c r="AH29" s="77" t="n">
        <v>2568.23</v>
      </c>
      <c r="AI29" s="77" t="n">
        <v>2665.91</v>
      </c>
      <c r="AJ29" s="77" t="n">
        <v>2993.6</v>
      </c>
      <c r="AL29" s="63" t="n">
        <f aca="false">MIN(Y29:AJ29)</f>
        <v>2568.23</v>
      </c>
      <c r="AM29" s="63" t="n">
        <f aca="false">MAX(Y29:AJ29)</f>
        <v>3174.1</v>
      </c>
      <c r="AO29" s="9" t="n">
        <f aca="false">TREND($B29:$AJ29,$B$4:$AJ$4,AO$4)</f>
        <v>2734.83482352941</v>
      </c>
      <c r="AP29" s="9" t="n">
        <f aca="false">TREND($B29:$AJ29,$B$4:$AJ$4,AP$4)</f>
        <v>2661.14025770308</v>
      </c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</row>
    <row r="30" customFormat="false" ht="14.25" hidden="false" customHeight="false" outlineLevel="0" collapsed="false">
      <c r="A30" s="75" t="s">
        <v>225</v>
      </c>
      <c r="B30" s="77" t="n">
        <v>3780.36</v>
      </c>
      <c r="C30" s="77" t="n">
        <v>3477.1</v>
      </c>
      <c r="D30" s="77" t="n">
        <v>3248.53</v>
      </c>
      <c r="E30" s="77" t="n">
        <v>3260.97</v>
      </c>
      <c r="F30" s="77" t="n">
        <v>3656.04</v>
      </c>
      <c r="G30" s="77" t="n">
        <v>3418.1</v>
      </c>
      <c r="H30" s="77" t="n">
        <v>3503.01</v>
      </c>
      <c r="I30" s="77" t="n">
        <v>3164.14</v>
      </c>
      <c r="J30" s="77" t="n">
        <v>3476.43</v>
      </c>
      <c r="K30" s="77" t="n">
        <v>3768.25</v>
      </c>
      <c r="L30" s="77" t="n">
        <v>3591.63</v>
      </c>
      <c r="M30" s="77" t="n">
        <v>3438.43</v>
      </c>
      <c r="N30" s="77" t="n">
        <v>3302.84</v>
      </c>
      <c r="O30" s="77" t="n">
        <v>3057.85</v>
      </c>
      <c r="P30" s="77" t="n">
        <v>3419.03</v>
      </c>
      <c r="Q30" s="77" t="n">
        <v>3231.5</v>
      </c>
      <c r="R30" s="77" t="n">
        <v>3473.71</v>
      </c>
      <c r="S30" s="77" t="n">
        <v>3436.66</v>
      </c>
      <c r="T30" s="77" t="n">
        <v>3542.9</v>
      </c>
      <c r="U30" s="77" t="n">
        <v>3383.84</v>
      </c>
      <c r="V30" s="77" t="n">
        <v>3098</v>
      </c>
      <c r="W30" s="77" t="n">
        <v>3044.68</v>
      </c>
      <c r="X30" s="77" t="n">
        <v>3182.56</v>
      </c>
      <c r="Y30" s="77" t="n">
        <v>3491.35</v>
      </c>
      <c r="Z30" s="77" t="n">
        <v>3244.11</v>
      </c>
      <c r="AA30" s="77" t="n">
        <v>3296.36</v>
      </c>
      <c r="AB30" s="77" t="n">
        <v>3237.52</v>
      </c>
      <c r="AC30" s="77" t="n">
        <v>2713.17</v>
      </c>
      <c r="AD30" s="77" t="n">
        <v>3058.95</v>
      </c>
      <c r="AE30" s="77" t="n">
        <v>3176.37</v>
      </c>
      <c r="AF30" s="77" t="n">
        <v>3289.94</v>
      </c>
      <c r="AG30" s="77" t="n">
        <v>2923.83</v>
      </c>
      <c r="AH30" s="77" t="n">
        <v>2899.05</v>
      </c>
      <c r="AI30" s="77" t="n">
        <v>3046.66</v>
      </c>
      <c r="AJ30" s="77" t="n">
        <v>3382.63</v>
      </c>
      <c r="AL30" s="63" t="n">
        <f aca="false">MIN(Y30:AJ30)</f>
        <v>2713.17</v>
      </c>
      <c r="AM30" s="63" t="n">
        <f aca="false">MAX(Y30:AJ30)</f>
        <v>3491.35</v>
      </c>
      <c r="AO30" s="9" t="n">
        <f aca="false">TREND($B30:$AJ30,$B$4:$AJ$4,AO$4)</f>
        <v>3012.3694789916</v>
      </c>
      <c r="AP30" s="9" t="n">
        <f aca="false">TREND($B30:$AJ30,$B$4:$AJ$4,AP$4)</f>
        <v>2942.413232493</v>
      </c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</row>
    <row r="31" customFormat="false" ht="14.25" hidden="false" customHeight="false" outlineLevel="0" collapsed="false">
      <c r="A31" s="75" t="s">
        <v>224</v>
      </c>
      <c r="B31" s="77" t="n">
        <v>3369.15</v>
      </c>
      <c r="C31" s="77" t="n">
        <v>3053.55</v>
      </c>
      <c r="D31" s="77" t="n">
        <v>2939.76</v>
      </c>
      <c r="E31" s="77" t="n">
        <v>2892.68</v>
      </c>
      <c r="F31" s="77" t="n">
        <v>3349.87</v>
      </c>
      <c r="G31" s="77" t="n">
        <v>2932.42</v>
      </c>
      <c r="H31" s="77" t="n">
        <v>3085.84</v>
      </c>
      <c r="I31" s="77" t="n">
        <v>2771.52</v>
      </c>
      <c r="J31" s="77" t="n">
        <v>3118.92</v>
      </c>
      <c r="K31" s="77" t="n">
        <v>3429.66</v>
      </c>
      <c r="L31" s="77" t="n">
        <v>3065.76</v>
      </c>
      <c r="M31" s="77" t="n">
        <v>3029.43</v>
      </c>
      <c r="N31" s="77" t="n">
        <v>2933.6</v>
      </c>
      <c r="O31" s="77" t="n">
        <v>2594.38</v>
      </c>
      <c r="P31" s="77" t="n">
        <v>2877.1</v>
      </c>
      <c r="Q31" s="77" t="n">
        <v>2674.53</v>
      </c>
      <c r="R31" s="77" t="n">
        <v>3063.34</v>
      </c>
      <c r="S31" s="77" t="n">
        <v>3072.24</v>
      </c>
      <c r="T31" s="77" t="n">
        <v>3192.52</v>
      </c>
      <c r="U31" s="77" t="n">
        <v>2978.51</v>
      </c>
      <c r="V31" s="77" t="n">
        <v>2685.84</v>
      </c>
      <c r="W31" s="77" t="n">
        <v>2793.77</v>
      </c>
      <c r="X31" s="77" t="n">
        <v>2795.7</v>
      </c>
      <c r="Y31" s="77" t="n">
        <v>3136.59</v>
      </c>
      <c r="Z31" s="77" t="n">
        <v>2826.88</v>
      </c>
      <c r="AA31" s="77" t="n">
        <v>2836.51</v>
      </c>
      <c r="AB31" s="77" t="n">
        <v>2870.67</v>
      </c>
      <c r="AC31" s="77" t="n">
        <v>2345.72</v>
      </c>
      <c r="AD31" s="77" t="n">
        <v>2703.06</v>
      </c>
      <c r="AE31" s="77" t="n">
        <v>2759.75</v>
      </c>
      <c r="AF31" s="77" t="n">
        <v>2834.88</v>
      </c>
      <c r="AG31" s="77" t="n">
        <v>2579.61</v>
      </c>
      <c r="AH31" s="77" t="n">
        <v>2600.72</v>
      </c>
      <c r="AI31" s="77" t="n">
        <v>2690.84</v>
      </c>
      <c r="AJ31" s="77" t="n">
        <v>2985.84</v>
      </c>
      <c r="AL31" s="63" t="n">
        <f aca="false">MIN(Y31:AJ31)</f>
        <v>2345.72</v>
      </c>
      <c r="AM31" s="63" t="n">
        <f aca="false">MAX(Y31:AJ31)</f>
        <v>3136.59</v>
      </c>
      <c r="AO31" s="9" t="n">
        <f aca="false">TREND($B31:$AJ31,$B$4:$AJ$4,AO$4)</f>
        <v>2635.54027731093</v>
      </c>
      <c r="AP31" s="9" t="n">
        <f aca="false">TREND($B31:$AJ31,$B$4:$AJ$4,AP$4)</f>
        <v>2570.04877871149</v>
      </c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</row>
    <row r="32" customFormat="false" ht="14.25" hidden="false" customHeight="false" outlineLevel="0" collapsed="false">
      <c r="A32" s="75" t="s">
        <v>83</v>
      </c>
      <c r="B32" s="77" t="n">
        <v>1854.14</v>
      </c>
      <c r="C32" s="77" t="n">
        <v>1873.69</v>
      </c>
      <c r="D32" s="77" t="n">
        <v>1674.17</v>
      </c>
      <c r="E32" s="77" t="n">
        <v>1797.76</v>
      </c>
      <c r="F32" s="77" t="n">
        <v>2103.43</v>
      </c>
      <c r="G32" s="77" t="n">
        <v>1977.46</v>
      </c>
      <c r="H32" s="77" t="n">
        <v>2076.01</v>
      </c>
      <c r="I32" s="77" t="n">
        <v>1751.11</v>
      </c>
      <c r="J32" s="77" t="n">
        <v>1552.85</v>
      </c>
      <c r="K32" s="77" t="n">
        <v>1833.66</v>
      </c>
      <c r="L32" s="77" t="n">
        <v>1511.54</v>
      </c>
      <c r="M32" s="77" t="n">
        <v>1777.5</v>
      </c>
      <c r="N32" s="77" t="n">
        <v>1858.04</v>
      </c>
      <c r="O32" s="77" t="n">
        <v>1814.6</v>
      </c>
      <c r="P32" s="77" t="n">
        <v>1787.38</v>
      </c>
      <c r="Q32" s="77" t="n">
        <v>1680.7</v>
      </c>
      <c r="R32" s="77" t="n">
        <v>1776.37</v>
      </c>
      <c r="S32" s="77" t="n">
        <v>1935.16</v>
      </c>
      <c r="T32" s="77" t="n">
        <v>1962.13</v>
      </c>
      <c r="U32" s="77" t="n">
        <v>1684.49</v>
      </c>
      <c r="V32" s="77" t="n">
        <v>1829.89</v>
      </c>
      <c r="W32" s="77" t="n">
        <v>1864.97</v>
      </c>
      <c r="X32" s="77" t="n">
        <v>1720.56</v>
      </c>
      <c r="Y32" s="77" t="n">
        <v>1953.46</v>
      </c>
      <c r="Z32" s="77" t="n">
        <v>1572.46</v>
      </c>
      <c r="AA32" s="77" t="n">
        <v>1873.15</v>
      </c>
      <c r="AB32" s="77" t="n">
        <v>1921.25</v>
      </c>
      <c r="AC32" s="77" t="n">
        <v>1554.36</v>
      </c>
      <c r="AD32" s="77" t="n">
        <v>1610.6</v>
      </c>
      <c r="AE32" s="77" t="n">
        <v>1724.77</v>
      </c>
      <c r="AF32" s="77" t="n">
        <v>1606.48</v>
      </c>
      <c r="AG32" s="77" t="n">
        <v>1796.63</v>
      </c>
      <c r="AH32" s="77" t="n">
        <v>1670.72</v>
      </c>
      <c r="AI32" s="77" t="n">
        <v>1553.94</v>
      </c>
      <c r="AJ32" s="77" t="n">
        <v>1663.07</v>
      </c>
      <c r="AL32" s="63" t="n">
        <f aca="false">MIN(Y32:AJ32)</f>
        <v>1553.94</v>
      </c>
      <c r="AM32" s="63" t="n">
        <f aca="false">MAX(Y32:AJ32)</f>
        <v>1953.46</v>
      </c>
      <c r="AO32" s="9" t="n">
        <f aca="false">TREND($B32:$AJ32,$B$4:$AJ$4,AO$4)</f>
        <v>1659.08394117647</v>
      </c>
      <c r="AP32" s="9" t="n">
        <f aca="false">TREND($B32:$AJ32,$B$4:$AJ$4,AP$4)</f>
        <v>1630.98487955182</v>
      </c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</row>
    <row r="33" customFormat="false" ht="14.25" hidden="false" customHeight="false" outlineLevel="0" collapsed="false">
      <c r="A33" s="75" t="s">
        <v>11</v>
      </c>
      <c r="B33" s="77" t="n">
        <v>6067.09</v>
      </c>
      <c r="C33" s="77" t="n">
        <v>5452.93</v>
      </c>
      <c r="D33" s="77" t="n">
        <v>4945.69</v>
      </c>
      <c r="E33" s="77" t="n">
        <v>4893.23</v>
      </c>
      <c r="F33" s="77" t="n">
        <v>5276.25</v>
      </c>
      <c r="G33" s="77" t="n">
        <v>5136.6</v>
      </c>
      <c r="H33" s="77" t="n">
        <v>5452.62</v>
      </c>
      <c r="I33" s="77" t="n">
        <v>5495.59</v>
      </c>
      <c r="J33" s="77" t="n">
        <v>5464.56</v>
      </c>
      <c r="K33" s="77" t="n">
        <v>5699.17</v>
      </c>
      <c r="L33" s="77" t="n">
        <v>5213.06</v>
      </c>
      <c r="M33" s="77" t="n">
        <v>5493.29</v>
      </c>
      <c r="N33" s="77" t="n">
        <v>5262.84</v>
      </c>
      <c r="O33" s="77" t="n">
        <v>4925.62</v>
      </c>
      <c r="P33" s="77" t="n">
        <v>5422.89</v>
      </c>
      <c r="Q33" s="77" t="n">
        <v>5210.9</v>
      </c>
      <c r="R33" s="77" t="n">
        <v>5224.63</v>
      </c>
      <c r="S33" s="77" t="n">
        <v>5281.26</v>
      </c>
      <c r="T33" s="77" t="n">
        <v>5085.06</v>
      </c>
      <c r="U33" s="77" t="n">
        <v>4985.68</v>
      </c>
      <c r="V33" s="77" t="n">
        <v>5069.6</v>
      </c>
      <c r="W33" s="77" t="n">
        <v>5074.88</v>
      </c>
      <c r="X33" s="77" t="n">
        <v>5294.04</v>
      </c>
      <c r="Y33" s="77" t="n">
        <v>5986.18</v>
      </c>
      <c r="Z33" s="77" t="n">
        <v>4895.71</v>
      </c>
      <c r="AA33" s="77" t="n">
        <v>5471.41</v>
      </c>
      <c r="AB33" s="77" t="n">
        <v>5155.24</v>
      </c>
      <c r="AC33" s="77" t="n">
        <v>4850.03</v>
      </c>
      <c r="AD33" s="77" t="n">
        <v>4875.48</v>
      </c>
      <c r="AE33" s="77" t="n">
        <v>5092.48</v>
      </c>
      <c r="AF33" s="77" t="n">
        <v>5181.13</v>
      </c>
      <c r="AG33" s="77" t="n">
        <v>5122.22</v>
      </c>
      <c r="AH33" s="77" t="n">
        <v>5119.61</v>
      </c>
      <c r="AI33" s="77" t="n">
        <v>4592.94</v>
      </c>
      <c r="AJ33" s="77" t="n">
        <v>5201.47</v>
      </c>
      <c r="AL33" s="63" t="n">
        <f aca="false">MIN(Y33:AJ33)</f>
        <v>4592.94</v>
      </c>
      <c r="AM33" s="63" t="n">
        <f aca="false">MAX(Y33:AJ33)</f>
        <v>5986.18</v>
      </c>
      <c r="AO33" s="9" t="n">
        <f aca="false">TREND($B33:$AJ33,$B$4:$AJ$4,AO$4)</f>
        <v>4980.70800840336</v>
      </c>
      <c r="AP33" s="9" t="n">
        <f aca="false">TREND($B33:$AJ33,$B$4:$AJ$4,AP$4)</f>
        <v>4921.8876022409</v>
      </c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</row>
    <row r="35" customFormat="false" ht="14.25" hidden="false" customHeight="false" outlineLevel="0" collapsed="false">
      <c r="A35" s="79" t="s">
        <v>265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</row>
    <row r="36" customFormat="false" ht="14.25" hidden="false" customHeight="false" outlineLevel="0" collapsed="false">
      <c r="A36" s="79" t="s">
        <v>105</v>
      </c>
      <c r="B36" s="80"/>
      <c r="C36" s="79" t="s">
        <v>249</v>
      </c>
      <c r="D36" s="80"/>
      <c r="E36" s="79" t="s">
        <v>249</v>
      </c>
      <c r="F36" s="80"/>
      <c r="G36" s="79" t="s">
        <v>249</v>
      </c>
      <c r="H36" s="80"/>
      <c r="I36" s="79" t="s">
        <v>249</v>
      </c>
      <c r="J36" s="80"/>
      <c r="K36" s="79" t="s">
        <v>249</v>
      </c>
      <c r="L36" s="80"/>
      <c r="M36" s="79" t="s">
        <v>249</v>
      </c>
      <c r="N36" s="80"/>
      <c r="O36" s="79" t="s">
        <v>249</v>
      </c>
      <c r="P36" s="80"/>
      <c r="Q36" s="79" t="s">
        <v>249</v>
      </c>
      <c r="R36" s="80"/>
      <c r="S36" s="79" t="s">
        <v>249</v>
      </c>
      <c r="T36" s="80"/>
      <c r="U36" s="79" t="s">
        <v>249</v>
      </c>
      <c r="V36" s="80"/>
      <c r="W36" s="79" t="s">
        <v>249</v>
      </c>
      <c r="X36" s="80"/>
      <c r="Y36" s="79" t="s">
        <v>249</v>
      </c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</row>
    <row r="38" customFormat="false" ht="14.25" hidden="false" customHeight="false" outlineLevel="0" collapsed="false">
      <c r="A38" s="79" t="s">
        <v>266</v>
      </c>
      <c r="B38" s="80"/>
      <c r="C38" s="79" t="s">
        <v>267</v>
      </c>
      <c r="D38" s="80"/>
      <c r="E38" s="79" t="s">
        <v>267</v>
      </c>
      <c r="F38" s="80"/>
      <c r="G38" s="79" t="s">
        <v>267</v>
      </c>
      <c r="H38" s="80"/>
      <c r="I38" s="79" t="s">
        <v>267</v>
      </c>
      <c r="J38" s="80"/>
      <c r="K38" s="79" t="s">
        <v>267</v>
      </c>
      <c r="L38" s="80"/>
      <c r="M38" s="79" t="s">
        <v>267</v>
      </c>
      <c r="N38" s="80"/>
      <c r="O38" s="79" t="s">
        <v>267</v>
      </c>
      <c r="P38" s="80"/>
      <c r="Q38" s="79" t="s">
        <v>267</v>
      </c>
      <c r="R38" s="80"/>
      <c r="S38" s="79" t="s">
        <v>267</v>
      </c>
      <c r="T38" s="80"/>
      <c r="U38" s="79" t="s">
        <v>267</v>
      </c>
      <c r="V38" s="80"/>
      <c r="W38" s="79" t="s">
        <v>267</v>
      </c>
      <c r="X38" s="80"/>
      <c r="Y38" s="79" t="s">
        <v>267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</row>
    <row r="39" customFormat="false" ht="14.25" hidden="false" customHeight="false" outlineLevel="0" collapsed="false">
      <c r="A39" s="79" t="s">
        <v>268</v>
      </c>
      <c r="B39" s="80"/>
      <c r="C39" s="79" t="s">
        <v>269</v>
      </c>
      <c r="D39" s="80"/>
      <c r="E39" s="79" t="s">
        <v>269</v>
      </c>
      <c r="F39" s="80"/>
      <c r="G39" s="79" t="s">
        <v>269</v>
      </c>
      <c r="H39" s="80"/>
      <c r="I39" s="79" t="s">
        <v>269</v>
      </c>
      <c r="J39" s="80"/>
      <c r="K39" s="79" t="s">
        <v>269</v>
      </c>
      <c r="L39" s="80"/>
      <c r="M39" s="79" t="s">
        <v>269</v>
      </c>
      <c r="N39" s="80"/>
      <c r="O39" s="79" t="s">
        <v>269</v>
      </c>
      <c r="P39" s="80"/>
      <c r="Q39" s="79" t="s">
        <v>269</v>
      </c>
      <c r="R39" s="80"/>
      <c r="S39" s="79" t="s">
        <v>269</v>
      </c>
      <c r="T39" s="80"/>
      <c r="U39" s="79" t="s">
        <v>269</v>
      </c>
      <c r="V39" s="80"/>
      <c r="W39" s="79" t="s">
        <v>269</v>
      </c>
      <c r="X39" s="80"/>
      <c r="Y39" s="79" t="s">
        <v>269</v>
      </c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</row>
    <row r="41" customFormat="false" ht="14.25" hidden="false" customHeight="false" outlineLevel="0" collapsed="false">
      <c r="A41" s="75" t="s">
        <v>204</v>
      </c>
      <c r="B41" s="75" t="s">
        <v>270</v>
      </c>
      <c r="C41" s="75" t="s">
        <v>271</v>
      </c>
      <c r="D41" s="75" t="s">
        <v>272</v>
      </c>
      <c r="E41" s="75" t="s">
        <v>273</v>
      </c>
      <c r="F41" s="75" t="s">
        <v>274</v>
      </c>
      <c r="G41" s="75" t="s">
        <v>275</v>
      </c>
      <c r="H41" s="75" t="s">
        <v>276</v>
      </c>
      <c r="I41" s="75" t="s">
        <v>277</v>
      </c>
      <c r="J41" s="75" t="s">
        <v>278</v>
      </c>
      <c r="K41" s="75" t="s">
        <v>279</v>
      </c>
      <c r="L41" s="75" t="s">
        <v>280</v>
      </c>
      <c r="M41" s="75" t="s">
        <v>281</v>
      </c>
      <c r="N41" s="75" t="s">
        <v>282</v>
      </c>
      <c r="O41" s="75" t="s">
        <v>283</v>
      </c>
      <c r="P41" s="75" t="s">
        <v>284</v>
      </c>
      <c r="Q41" s="75" t="s">
        <v>285</v>
      </c>
      <c r="R41" s="75" t="s">
        <v>286</v>
      </c>
      <c r="S41" s="75" t="s">
        <v>287</v>
      </c>
      <c r="T41" s="75" t="s">
        <v>288</v>
      </c>
      <c r="U41" s="75" t="s">
        <v>289</v>
      </c>
      <c r="V41" s="75" t="s">
        <v>290</v>
      </c>
      <c r="W41" s="75" t="s">
        <v>291</v>
      </c>
      <c r="X41" s="75" t="s">
        <v>292</v>
      </c>
      <c r="Y41" s="75" t="s">
        <v>58</v>
      </c>
      <c r="Z41" s="75" t="s">
        <v>59</v>
      </c>
      <c r="AA41" s="75" t="s">
        <v>60</v>
      </c>
      <c r="AB41" s="75" t="s">
        <v>61</v>
      </c>
      <c r="AC41" s="75" t="s">
        <v>62</v>
      </c>
      <c r="AD41" s="75" t="s">
        <v>63</v>
      </c>
      <c r="AE41" s="75" t="s">
        <v>64</v>
      </c>
      <c r="AF41" s="75" t="s">
        <v>65</v>
      </c>
      <c r="AG41" s="75" t="s">
        <v>66</v>
      </c>
      <c r="AH41" s="75" t="s">
        <v>67</v>
      </c>
      <c r="AI41" s="81"/>
      <c r="AJ41" s="81"/>
    </row>
    <row r="42" customFormat="false" ht="14.25" hidden="false" customHeight="false" outlineLevel="0" collapsed="false">
      <c r="A42" s="75" t="s">
        <v>205</v>
      </c>
      <c r="B42" s="82" t="n">
        <v>553.05</v>
      </c>
      <c r="C42" s="82" t="n">
        <v>533.21</v>
      </c>
      <c r="D42" s="82" t="n">
        <v>513.37</v>
      </c>
      <c r="E42" s="82" t="n">
        <v>493.53</v>
      </c>
      <c r="F42" s="82" t="n">
        <v>473.69</v>
      </c>
      <c r="G42" s="82" t="n">
        <v>453.85</v>
      </c>
      <c r="H42" s="82" t="n">
        <v>434.01</v>
      </c>
      <c r="I42" s="82" t="n">
        <v>414.17</v>
      </c>
      <c r="J42" s="82" t="n">
        <v>394.33</v>
      </c>
      <c r="K42" s="82" t="n">
        <v>374.49</v>
      </c>
      <c r="L42" s="82" t="n">
        <v>354.65</v>
      </c>
      <c r="M42" s="82" t="n">
        <v>334.81</v>
      </c>
      <c r="N42" s="82" t="n">
        <v>314.97</v>
      </c>
      <c r="O42" s="82" t="n">
        <v>295.13</v>
      </c>
      <c r="P42" s="82" t="n">
        <v>275.29</v>
      </c>
      <c r="Q42" s="82" t="n">
        <v>255.45</v>
      </c>
      <c r="R42" s="82" t="n">
        <v>235.61</v>
      </c>
      <c r="S42" s="82" t="n">
        <v>215.77</v>
      </c>
      <c r="T42" s="82" t="n">
        <v>195.93</v>
      </c>
      <c r="U42" s="82" t="n">
        <v>176.09</v>
      </c>
      <c r="V42" s="82" t="n">
        <v>156.25</v>
      </c>
      <c r="W42" s="82" t="n">
        <v>136.41</v>
      </c>
      <c r="X42" s="82" t="n">
        <v>116.57</v>
      </c>
      <c r="Y42" s="82" t="n">
        <v>96.73</v>
      </c>
      <c r="Z42" s="82" t="n">
        <v>76.89</v>
      </c>
      <c r="AA42" s="82" t="n">
        <v>114.81</v>
      </c>
      <c r="AB42" s="82" t="n">
        <v>85.09</v>
      </c>
      <c r="AC42" s="82" t="n">
        <v>58.96</v>
      </c>
      <c r="AD42" s="82" t="n">
        <v>121.61</v>
      </c>
      <c r="AE42" s="82" t="n">
        <v>93.49</v>
      </c>
      <c r="AF42" s="82" t="n">
        <v>111.79</v>
      </c>
      <c r="AG42" s="82" t="n">
        <v>97.85</v>
      </c>
      <c r="AH42" s="82" t="n">
        <v>110.54</v>
      </c>
      <c r="AI42" s="83"/>
      <c r="AJ42" s="83"/>
    </row>
    <row r="43" customFormat="false" ht="14.25" hidden="false" customHeight="false" outlineLevel="0" collapsed="false">
      <c r="A43" s="75" t="s">
        <v>85</v>
      </c>
      <c r="B43" s="82" t="n">
        <v>333.95</v>
      </c>
      <c r="C43" s="82" t="n">
        <v>320.39</v>
      </c>
      <c r="D43" s="82" t="n">
        <v>306.83</v>
      </c>
      <c r="E43" s="82" t="n">
        <v>293.27</v>
      </c>
      <c r="F43" s="82" t="n">
        <v>279.71</v>
      </c>
      <c r="G43" s="82" t="n">
        <v>266.15</v>
      </c>
      <c r="H43" s="82" t="n">
        <v>252.59</v>
      </c>
      <c r="I43" s="82" t="n">
        <v>239.03</v>
      </c>
      <c r="J43" s="82" t="n">
        <v>225.47</v>
      </c>
      <c r="K43" s="82" t="n">
        <v>211.91</v>
      </c>
      <c r="L43" s="82" t="n">
        <v>198.35</v>
      </c>
      <c r="M43" s="82" t="n">
        <v>184.79</v>
      </c>
      <c r="N43" s="82" t="n">
        <v>171.23</v>
      </c>
      <c r="O43" s="82" t="n">
        <v>157.67</v>
      </c>
      <c r="P43" s="82" t="n">
        <v>144.11</v>
      </c>
      <c r="Q43" s="82" t="n">
        <v>130.55</v>
      </c>
      <c r="R43" s="82" t="n">
        <v>116.99</v>
      </c>
      <c r="S43" s="82" t="n">
        <v>103.43</v>
      </c>
      <c r="T43" s="82" t="n">
        <v>89.87</v>
      </c>
      <c r="U43" s="82" t="n">
        <v>76.31</v>
      </c>
      <c r="V43" s="82" t="n">
        <v>62.75</v>
      </c>
      <c r="W43" s="82" t="n">
        <v>49.19</v>
      </c>
      <c r="X43" s="82" t="n">
        <v>35.63</v>
      </c>
      <c r="Y43" s="82" t="n">
        <v>22.07</v>
      </c>
      <c r="Z43" s="82" t="n">
        <v>8.51</v>
      </c>
      <c r="AA43" s="82" t="n">
        <v>13.3</v>
      </c>
      <c r="AB43" s="82" t="n">
        <v>16.75</v>
      </c>
      <c r="AC43" s="82" t="n">
        <v>8.2</v>
      </c>
      <c r="AD43" s="82" t="n">
        <v>30.08</v>
      </c>
      <c r="AE43" s="82" t="n">
        <v>25.37</v>
      </c>
      <c r="AF43" s="82" t="n">
        <v>16.76</v>
      </c>
      <c r="AG43" s="82" t="n">
        <v>35.77</v>
      </c>
      <c r="AH43" s="82" t="n">
        <v>39.72</v>
      </c>
      <c r="AI43" s="83"/>
      <c r="AJ43" s="83"/>
    </row>
    <row r="44" customFormat="false" ht="14.25" hidden="false" customHeight="false" outlineLevel="0" collapsed="false">
      <c r="A44" s="75" t="s">
        <v>210</v>
      </c>
      <c r="B44" s="82" t="n">
        <v>1370.32</v>
      </c>
      <c r="C44" s="82" t="n">
        <v>1318.58</v>
      </c>
      <c r="D44" s="82" t="n">
        <v>1266.84</v>
      </c>
      <c r="E44" s="82" t="n">
        <v>1215.1</v>
      </c>
      <c r="F44" s="82" t="n">
        <v>1163.36</v>
      </c>
      <c r="G44" s="82" t="n">
        <v>1111.62</v>
      </c>
      <c r="H44" s="82" t="n">
        <v>1059.88</v>
      </c>
      <c r="I44" s="82" t="n">
        <v>1008.14</v>
      </c>
      <c r="J44" s="82" t="n">
        <v>956.4</v>
      </c>
      <c r="K44" s="82" t="n">
        <v>904.66</v>
      </c>
      <c r="L44" s="82" t="n">
        <v>852.92</v>
      </c>
      <c r="M44" s="82" t="n">
        <v>801.18</v>
      </c>
      <c r="N44" s="82" t="n">
        <v>749.44</v>
      </c>
      <c r="O44" s="82" t="n">
        <v>697.7</v>
      </c>
      <c r="P44" s="82" t="n">
        <v>645.96</v>
      </c>
      <c r="Q44" s="82" t="n">
        <v>594.22</v>
      </c>
      <c r="R44" s="82" t="n">
        <v>542.48</v>
      </c>
      <c r="S44" s="82" t="n">
        <v>490.74</v>
      </c>
      <c r="T44" s="82" t="n">
        <v>439</v>
      </c>
      <c r="U44" s="82" t="n">
        <v>387.26</v>
      </c>
      <c r="V44" s="82" t="n">
        <v>335.52</v>
      </c>
      <c r="W44" s="82" t="n">
        <v>283.78</v>
      </c>
      <c r="X44" s="82" t="n">
        <v>232.04</v>
      </c>
      <c r="Y44" s="82" t="n">
        <v>180.3</v>
      </c>
      <c r="Z44" s="82" t="n">
        <v>128.56</v>
      </c>
      <c r="AA44" s="82" t="n">
        <v>274.81</v>
      </c>
      <c r="AB44" s="82" t="n">
        <v>134.49</v>
      </c>
      <c r="AC44" s="82" t="n">
        <v>102.89</v>
      </c>
      <c r="AD44" s="82" t="n">
        <v>198</v>
      </c>
      <c r="AE44" s="82" t="n">
        <v>185.14</v>
      </c>
      <c r="AF44" s="82" t="n">
        <v>208.93</v>
      </c>
      <c r="AG44" s="82" t="n">
        <v>127.77</v>
      </c>
      <c r="AH44" s="82" t="n">
        <v>163.85</v>
      </c>
      <c r="AI44" s="83"/>
      <c r="AJ44" s="83"/>
    </row>
    <row r="45" customFormat="false" ht="14.25" hidden="false" customHeight="false" outlineLevel="0" collapsed="false">
      <c r="A45" s="75" t="s">
        <v>211</v>
      </c>
      <c r="B45" s="82" t="n">
        <v>338.54</v>
      </c>
      <c r="C45" s="82" t="n">
        <v>324.99</v>
      </c>
      <c r="D45" s="82" t="n">
        <v>311.44</v>
      </c>
      <c r="E45" s="82" t="n">
        <v>297.89</v>
      </c>
      <c r="F45" s="82" t="n">
        <v>284.34</v>
      </c>
      <c r="G45" s="82" t="n">
        <v>270.79</v>
      </c>
      <c r="H45" s="82" t="n">
        <v>257.24</v>
      </c>
      <c r="I45" s="82" t="n">
        <v>243.69</v>
      </c>
      <c r="J45" s="82" t="n">
        <v>230.14</v>
      </c>
      <c r="K45" s="82" t="n">
        <v>216.59</v>
      </c>
      <c r="L45" s="82" t="n">
        <v>203.04</v>
      </c>
      <c r="M45" s="82" t="n">
        <v>189.49</v>
      </c>
      <c r="N45" s="82" t="n">
        <v>175.94</v>
      </c>
      <c r="O45" s="82" t="n">
        <v>162.39</v>
      </c>
      <c r="P45" s="82" t="n">
        <v>148.84</v>
      </c>
      <c r="Q45" s="82" t="n">
        <v>135.29</v>
      </c>
      <c r="R45" s="82" t="n">
        <v>121.74</v>
      </c>
      <c r="S45" s="82" t="n">
        <v>108.19</v>
      </c>
      <c r="T45" s="82" t="n">
        <v>94.64</v>
      </c>
      <c r="U45" s="82" t="n">
        <v>81.09</v>
      </c>
      <c r="V45" s="82" t="n">
        <v>67.54</v>
      </c>
      <c r="W45" s="82" t="n">
        <v>53.99</v>
      </c>
      <c r="X45" s="82" t="n">
        <v>40.44</v>
      </c>
      <c r="Y45" s="82" t="n">
        <v>26.89</v>
      </c>
      <c r="Z45" s="82" t="n">
        <v>13.34</v>
      </c>
      <c r="AA45" s="82" t="n">
        <v>23.96</v>
      </c>
      <c r="AB45" s="82" t="n">
        <v>44.85</v>
      </c>
      <c r="AC45" s="82" t="n">
        <v>9.52</v>
      </c>
      <c r="AD45" s="82" t="n">
        <v>97.23</v>
      </c>
      <c r="AE45" s="82" t="n">
        <v>10.52</v>
      </c>
      <c r="AF45" s="82" t="n">
        <v>22.51</v>
      </c>
      <c r="AG45" s="82" t="n">
        <v>45.88</v>
      </c>
      <c r="AH45" s="82" t="n">
        <v>40.21</v>
      </c>
      <c r="AI45" s="83"/>
      <c r="AJ45" s="83"/>
    </row>
    <row r="46" customFormat="false" ht="14.25" hidden="false" customHeight="false" outlineLevel="0" collapsed="false">
      <c r="A46" s="75" t="s">
        <v>4</v>
      </c>
      <c r="B46" s="82" t="n">
        <v>54</v>
      </c>
      <c r="C46" s="82" t="n">
        <v>51.75</v>
      </c>
      <c r="D46" s="82" t="n">
        <v>49.5</v>
      </c>
      <c r="E46" s="82" t="n">
        <v>47.25</v>
      </c>
      <c r="F46" s="82" t="n">
        <v>45</v>
      </c>
      <c r="G46" s="82" t="n">
        <v>42.75</v>
      </c>
      <c r="H46" s="82" t="n">
        <v>40.5</v>
      </c>
      <c r="I46" s="82" t="n">
        <v>38.25</v>
      </c>
      <c r="J46" s="82" t="n">
        <v>36</v>
      </c>
      <c r="K46" s="82" t="n">
        <v>33.75</v>
      </c>
      <c r="L46" s="82" t="n">
        <v>31.5</v>
      </c>
      <c r="M46" s="82" t="n">
        <v>29.25</v>
      </c>
      <c r="N46" s="82" t="n">
        <v>27</v>
      </c>
      <c r="O46" s="82" t="n">
        <v>24.75</v>
      </c>
      <c r="P46" s="82" t="n">
        <v>22.5</v>
      </c>
      <c r="Q46" s="82" t="n">
        <v>20.25</v>
      </c>
      <c r="R46" s="82" t="n">
        <v>18</v>
      </c>
      <c r="S46" s="82" t="n">
        <v>15.75</v>
      </c>
      <c r="T46" s="82" t="n">
        <v>13.5</v>
      </c>
      <c r="U46" s="82" t="n">
        <v>11.25</v>
      </c>
      <c r="V46" s="82" t="n">
        <v>9</v>
      </c>
      <c r="W46" s="82" t="n">
        <v>6.75</v>
      </c>
      <c r="X46" s="82" t="n">
        <v>4.5</v>
      </c>
      <c r="Y46" s="82" t="n">
        <v>2.25</v>
      </c>
      <c r="Z46" s="82" t="n">
        <v>0</v>
      </c>
      <c r="AA46" s="82" t="n">
        <v>0.31</v>
      </c>
      <c r="AB46" s="82" t="n">
        <v>0.55</v>
      </c>
      <c r="AC46" s="82" t="n">
        <v>1.52</v>
      </c>
      <c r="AD46" s="82" t="n">
        <v>0.1</v>
      </c>
      <c r="AE46" s="82" t="n">
        <v>0.47</v>
      </c>
      <c r="AF46" s="82" t="n">
        <v>0</v>
      </c>
      <c r="AG46" s="82" t="n">
        <v>14.32</v>
      </c>
      <c r="AH46" s="82" t="n">
        <v>2.19</v>
      </c>
      <c r="AI46" s="83"/>
      <c r="AJ46" s="83"/>
    </row>
    <row r="47" customFormat="false" ht="14.25" hidden="false" customHeight="false" outlineLevel="0" collapsed="false">
      <c r="A47" s="75" t="s">
        <v>293</v>
      </c>
      <c r="B47" s="82" t="n">
        <v>575.56</v>
      </c>
      <c r="C47" s="82" t="n">
        <v>551.94</v>
      </c>
      <c r="D47" s="82" t="n">
        <v>528.32</v>
      </c>
      <c r="E47" s="82" t="n">
        <v>504.7</v>
      </c>
      <c r="F47" s="82" t="n">
        <v>481.08</v>
      </c>
      <c r="G47" s="82" t="n">
        <v>457.46</v>
      </c>
      <c r="H47" s="82" t="n">
        <v>433.84</v>
      </c>
      <c r="I47" s="82" t="n">
        <v>410.22</v>
      </c>
      <c r="J47" s="82" t="n">
        <v>386.6</v>
      </c>
      <c r="K47" s="82" t="n">
        <v>362.98</v>
      </c>
      <c r="L47" s="82" t="n">
        <v>339.36</v>
      </c>
      <c r="M47" s="82" t="n">
        <v>315.74</v>
      </c>
      <c r="N47" s="82" t="n">
        <v>292.12</v>
      </c>
      <c r="O47" s="82" t="n">
        <v>268.5</v>
      </c>
      <c r="P47" s="82" t="n">
        <v>244.88</v>
      </c>
      <c r="Q47" s="82" t="n">
        <v>221.26</v>
      </c>
      <c r="R47" s="82" t="n">
        <v>197.64</v>
      </c>
      <c r="S47" s="82" t="n">
        <v>174.02</v>
      </c>
      <c r="T47" s="82" t="n">
        <v>150.4</v>
      </c>
      <c r="U47" s="82" t="n">
        <v>126.78</v>
      </c>
      <c r="V47" s="82" t="n">
        <v>103.16</v>
      </c>
      <c r="W47" s="82" t="n">
        <v>79.54</v>
      </c>
      <c r="X47" s="82" t="n">
        <v>55.92</v>
      </c>
      <c r="Y47" s="82" t="n">
        <v>32.3</v>
      </c>
      <c r="Z47" s="82" t="n">
        <v>8.68</v>
      </c>
      <c r="AA47" s="82" t="n">
        <v>15.95</v>
      </c>
      <c r="AB47" s="82" t="n">
        <v>28.34</v>
      </c>
      <c r="AC47" s="82" t="n">
        <v>10.6</v>
      </c>
      <c r="AD47" s="82" t="n">
        <v>55.6</v>
      </c>
      <c r="AE47" s="82" t="n">
        <v>16</v>
      </c>
      <c r="AF47" s="82" t="n">
        <v>9.19</v>
      </c>
      <c r="AG47" s="82" t="n">
        <v>52.35</v>
      </c>
      <c r="AH47" s="82" t="n">
        <v>46.05</v>
      </c>
      <c r="AI47" s="83"/>
      <c r="AJ47" s="83"/>
    </row>
    <row r="48" customFormat="false" ht="14.25" hidden="false" customHeight="false" outlineLevel="0" collapsed="false">
      <c r="A48" s="75" t="s">
        <v>39</v>
      </c>
      <c r="B48" s="82" t="n">
        <v>700.56</v>
      </c>
      <c r="C48" s="82" t="n">
        <v>671.97</v>
      </c>
      <c r="D48" s="82" t="n">
        <v>643.38</v>
      </c>
      <c r="E48" s="82" t="n">
        <v>614.79</v>
      </c>
      <c r="F48" s="82" t="n">
        <v>586.2</v>
      </c>
      <c r="G48" s="82" t="n">
        <v>557.61</v>
      </c>
      <c r="H48" s="82" t="n">
        <v>529.02</v>
      </c>
      <c r="I48" s="82" t="n">
        <v>500.43</v>
      </c>
      <c r="J48" s="82" t="n">
        <v>471.84</v>
      </c>
      <c r="K48" s="82" t="n">
        <v>443.25</v>
      </c>
      <c r="L48" s="82" t="n">
        <v>414.66</v>
      </c>
      <c r="M48" s="82" t="n">
        <v>386.07</v>
      </c>
      <c r="N48" s="82" t="n">
        <v>357.48</v>
      </c>
      <c r="O48" s="82" t="n">
        <v>328.89</v>
      </c>
      <c r="P48" s="82" t="n">
        <v>300.3</v>
      </c>
      <c r="Q48" s="82" t="n">
        <v>271.71</v>
      </c>
      <c r="R48" s="82" t="n">
        <v>243.12</v>
      </c>
      <c r="S48" s="82" t="n">
        <v>214.53</v>
      </c>
      <c r="T48" s="82" t="n">
        <v>185.94</v>
      </c>
      <c r="U48" s="82" t="n">
        <v>157.35</v>
      </c>
      <c r="V48" s="82" t="n">
        <v>128.76</v>
      </c>
      <c r="W48" s="82" t="n">
        <v>100.17</v>
      </c>
      <c r="X48" s="82" t="n">
        <v>71.58</v>
      </c>
      <c r="Y48" s="82" t="n">
        <v>42.99</v>
      </c>
      <c r="Z48" s="82" t="n">
        <v>14.4</v>
      </c>
      <c r="AA48" s="82" t="n">
        <v>6.45</v>
      </c>
      <c r="AB48" s="82" t="n">
        <v>3.38</v>
      </c>
      <c r="AC48" s="82" t="n">
        <v>9.23</v>
      </c>
      <c r="AD48" s="82" t="n">
        <v>0</v>
      </c>
      <c r="AE48" s="82" t="n">
        <v>1.52</v>
      </c>
      <c r="AF48" s="82" t="n">
        <v>0</v>
      </c>
      <c r="AG48" s="82" t="n">
        <v>25.65</v>
      </c>
      <c r="AH48" s="82" t="n">
        <v>1.33</v>
      </c>
      <c r="AI48" s="83"/>
      <c r="AJ48" s="83"/>
    </row>
    <row r="49" customFormat="false" ht="14.25" hidden="false" customHeight="false" outlineLevel="0" collapsed="false">
      <c r="A49" s="75" t="s">
        <v>213</v>
      </c>
      <c r="B49" s="82" t="n">
        <v>0</v>
      </c>
      <c r="C49" s="82" t="n">
        <v>0</v>
      </c>
      <c r="D49" s="82" t="n">
        <v>0</v>
      </c>
      <c r="E49" s="82" t="n">
        <v>0</v>
      </c>
      <c r="F49" s="82" t="n">
        <v>0</v>
      </c>
      <c r="G49" s="82" t="n">
        <v>0</v>
      </c>
      <c r="H49" s="82" t="n">
        <v>0</v>
      </c>
      <c r="I49" s="82" t="n">
        <v>0</v>
      </c>
      <c r="J49" s="82" t="n">
        <v>0</v>
      </c>
      <c r="K49" s="82" t="n">
        <v>0</v>
      </c>
      <c r="L49" s="82" t="n">
        <v>0</v>
      </c>
      <c r="M49" s="82" t="n">
        <v>0</v>
      </c>
      <c r="N49" s="82" t="n">
        <v>0</v>
      </c>
      <c r="O49" s="82" t="n">
        <v>0</v>
      </c>
      <c r="P49" s="82" t="n">
        <v>0</v>
      </c>
      <c r="Q49" s="82" t="n">
        <v>0</v>
      </c>
      <c r="R49" s="82" t="n">
        <v>0</v>
      </c>
      <c r="S49" s="82" t="n">
        <v>0</v>
      </c>
      <c r="T49" s="82" t="n">
        <v>0</v>
      </c>
      <c r="U49" s="82" t="n">
        <v>0</v>
      </c>
      <c r="V49" s="82" t="n">
        <v>0</v>
      </c>
      <c r="W49" s="82" t="n">
        <v>0</v>
      </c>
      <c r="X49" s="82" t="n">
        <v>0</v>
      </c>
      <c r="Y49" s="82" t="n">
        <v>0</v>
      </c>
      <c r="Z49" s="82" t="n">
        <v>0</v>
      </c>
      <c r="AA49" s="82" t="n">
        <v>0</v>
      </c>
      <c r="AB49" s="82" t="n">
        <v>0</v>
      </c>
      <c r="AC49" s="82" t="n">
        <v>0</v>
      </c>
      <c r="AD49" s="82" t="n">
        <v>0</v>
      </c>
      <c r="AE49" s="82" t="n">
        <v>0</v>
      </c>
      <c r="AF49" s="82" t="n">
        <v>0</v>
      </c>
      <c r="AG49" s="82" t="n">
        <v>0</v>
      </c>
      <c r="AH49" s="82" t="n">
        <v>0</v>
      </c>
      <c r="AI49" s="83"/>
      <c r="AJ49" s="83"/>
    </row>
    <row r="50" customFormat="false" ht="14.25" hidden="false" customHeight="false" outlineLevel="0" collapsed="false">
      <c r="A50" s="75" t="s">
        <v>214</v>
      </c>
      <c r="B50" s="82" t="n">
        <v>1049.22</v>
      </c>
      <c r="C50" s="82" t="n">
        <v>1018.88</v>
      </c>
      <c r="D50" s="82" t="n">
        <v>988.539999999999</v>
      </c>
      <c r="E50" s="82" t="n">
        <v>958.199999999999</v>
      </c>
      <c r="F50" s="82" t="n">
        <v>927.86</v>
      </c>
      <c r="G50" s="82" t="n">
        <v>897.52</v>
      </c>
      <c r="H50" s="82" t="n">
        <v>867.18</v>
      </c>
      <c r="I50" s="82" t="n">
        <v>836.84</v>
      </c>
      <c r="J50" s="82" t="n">
        <v>806.5</v>
      </c>
      <c r="K50" s="82" t="n">
        <v>776.16</v>
      </c>
      <c r="L50" s="82" t="n">
        <v>745.82</v>
      </c>
      <c r="M50" s="82" t="n">
        <v>715.48</v>
      </c>
      <c r="N50" s="82" t="n">
        <v>685.14</v>
      </c>
      <c r="O50" s="82" t="n">
        <v>654.8</v>
      </c>
      <c r="P50" s="82" t="n">
        <v>624.46</v>
      </c>
      <c r="Q50" s="82" t="n">
        <v>594.12</v>
      </c>
      <c r="R50" s="82" t="n">
        <v>563.78</v>
      </c>
      <c r="S50" s="82" t="n">
        <v>533.44</v>
      </c>
      <c r="T50" s="82" t="n">
        <v>503.1</v>
      </c>
      <c r="U50" s="82" t="n">
        <v>472.76</v>
      </c>
      <c r="V50" s="82" t="n">
        <v>442.42</v>
      </c>
      <c r="W50" s="82" t="n">
        <v>412.08</v>
      </c>
      <c r="X50" s="82" t="n">
        <v>381.74</v>
      </c>
      <c r="Y50" s="82" t="n">
        <v>351.4</v>
      </c>
      <c r="Z50" s="82" t="n">
        <v>321.06</v>
      </c>
      <c r="AA50" s="82" t="n">
        <v>448.68</v>
      </c>
      <c r="AB50" s="82" t="n">
        <v>324.21</v>
      </c>
      <c r="AC50" s="82" t="n">
        <v>272.79</v>
      </c>
      <c r="AD50" s="82" t="n">
        <v>331.25</v>
      </c>
      <c r="AE50" s="82" t="n">
        <v>353.94</v>
      </c>
      <c r="AF50" s="82" t="n">
        <v>353.74</v>
      </c>
      <c r="AG50" s="82" t="n">
        <v>312.46</v>
      </c>
      <c r="AH50" s="82" t="n">
        <v>373.09</v>
      </c>
      <c r="AI50" s="83"/>
      <c r="AJ50" s="83"/>
    </row>
    <row r="51" customFormat="false" ht="14.25" hidden="false" customHeight="false" outlineLevel="0" collapsed="false">
      <c r="A51" s="75" t="s">
        <v>83</v>
      </c>
      <c r="B51" s="82" t="n">
        <v>907.14</v>
      </c>
      <c r="C51" s="82" t="n">
        <v>878.41</v>
      </c>
      <c r="D51" s="82" t="n">
        <v>849.68</v>
      </c>
      <c r="E51" s="82" t="n">
        <v>820.95</v>
      </c>
      <c r="F51" s="82" t="n">
        <v>792.22</v>
      </c>
      <c r="G51" s="82" t="n">
        <v>763.49</v>
      </c>
      <c r="H51" s="82" t="n">
        <v>734.76</v>
      </c>
      <c r="I51" s="82" t="n">
        <v>706.03</v>
      </c>
      <c r="J51" s="82" t="n">
        <v>677.3</v>
      </c>
      <c r="K51" s="82" t="n">
        <v>648.57</v>
      </c>
      <c r="L51" s="82" t="n">
        <v>619.84</v>
      </c>
      <c r="M51" s="82" t="n">
        <v>591.11</v>
      </c>
      <c r="N51" s="82" t="n">
        <v>562.38</v>
      </c>
      <c r="O51" s="82" t="n">
        <v>533.65</v>
      </c>
      <c r="P51" s="82" t="n">
        <v>504.92</v>
      </c>
      <c r="Q51" s="82" t="n">
        <v>476.19</v>
      </c>
      <c r="R51" s="82" t="n">
        <v>447.46</v>
      </c>
      <c r="S51" s="82" t="n">
        <v>418.73</v>
      </c>
      <c r="T51" s="82" t="n">
        <v>390</v>
      </c>
      <c r="U51" s="82" t="n">
        <v>361.27</v>
      </c>
      <c r="V51" s="82" t="n">
        <v>332.54</v>
      </c>
      <c r="W51" s="82" t="n">
        <v>303.81</v>
      </c>
      <c r="X51" s="82" t="n">
        <v>275.08</v>
      </c>
      <c r="Y51" s="82" t="n">
        <v>246.35</v>
      </c>
      <c r="Z51" s="82" t="n">
        <v>217.62</v>
      </c>
      <c r="AA51" s="82" t="n">
        <v>263.33</v>
      </c>
      <c r="AB51" s="82" t="n">
        <v>210.52</v>
      </c>
      <c r="AC51" s="82" t="n">
        <v>178.24</v>
      </c>
      <c r="AD51" s="82" t="n">
        <v>286.97</v>
      </c>
      <c r="AE51" s="82" t="n">
        <v>281.51</v>
      </c>
      <c r="AF51" s="82" t="n">
        <v>310.38</v>
      </c>
      <c r="AG51" s="82" t="n">
        <v>239.51</v>
      </c>
      <c r="AH51" s="82" t="n">
        <v>247.65</v>
      </c>
      <c r="AI51" s="83"/>
      <c r="AJ51" s="83"/>
    </row>
    <row r="52" customFormat="false" ht="14.25" hidden="false" customHeight="false" outlineLevel="0" collapsed="false">
      <c r="A52" s="75" t="s">
        <v>81</v>
      </c>
      <c r="B52" s="82" t="n">
        <v>183.15</v>
      </c>
      <c r="C52" s="82" t="n">
        <v>176.84</v>
      </c>
      <c r="D52" s="82" t="n">
        <v>170.53</v>
      </c>
      <c r="E52" s="82" t="n">
        <v>164.22</v>
      </c>
      <c r="F52" s="82" t="n">
        <v>157.91</v>
      </c>
      <c r="G52" s="82" t="n">
        <v>151.6</v>
      </c>
      <c r="H52" s="82" t="n">
        <v>145.29</v>
      </c>
      <c r="I52" s="82" t="n">
        <v>138.98</v>
      </c>
      <c r="J52" s="82" t="n">
        <v>132.67</v>
      </c>
      <c r="K52" s="82" t="n">
        <v>126.36</v>
      </c>
      <c r="L52" s="82" t="n">
        <v>120.05</v>
      </c>
      <c r="M52" s="82" t="n">
        <v>113.74</v>
      </c>
      <c r="N52" s="82" t="n">
        <v>107.43</v>
      </c>
      <c r="O52" s="82" t="n">
        <v>101.12</v>
      </c>
      <c r="P52" s="82" t="n">
        <v>94.81</v>
      </c>
      <c r="Q52" s="82" t="n">
        <v>88.5</v>
      </c>
      <c r="R52" s="82" t="n">
        <v>82.19</v>
      </c>
      <c r="S52" s="82" t="n">
        <v>75.88</v>
      </c>
      <c r="T52" s="82" t="n">
        <v>69.57</v>
      </c>
      <c r="U52" s="82" t="n">
        <v>63.26</v>
      </c>
      <c r="V52" s="82" t="n">
        <v>56.95</v>
      </c>
      <c r="W52" s="82" t="n">
        <v>50.64</v>
      </c>
      <c r="X52" s="82" t="n">
        <v>44.33</v>
      </c>
      <c r="Y52" s="82" t="n">
        <v>38.02</v>
      </c>
      <c r="Z52" s="82" t="n">
        <v>31.71</v>
      </c>
      <c r="AA52" s="82" t="n">
        <v>45.38</v>
      </c>
      <c r="AB52" s="82" t="n">
        <v>42.27</v>
      </c>
      <c r="AC52" s="82" t="n">
        <v>17.33</v>
      </c>
      <c r="AD52" s="82" t="n">
        <v>77.11</v>
      </c>
      <c r="AE52" s="82" t="n">
        <v>49.18</v>
      </c>
      <c r="AF52" s="82" t="n">
        <v>67.92</v>
      </c>
      <c r="AG52" s="82" t="n">
        <v>65.98</v>
      </c>
      <c r="AH52" s="82" t="n">
        <v>87.94</v>
      </c>
      <c r="AI52" s="83"/>
      <c r="AJ52" s="83"/>
    </row>
    <row r="53" customFormat="false" ht="14.25" hidden="false" customHeight="false" outlineLevel="0" collapsed="false">
      <c r="A53" s="75" t="s">
        <v>216</v>
      </c>
      <c r="B53" s="82" t="n">
        <v>-550.26</v>
      </c>
      <c r="C53" s="82" t="n">
        <v>-520.8</v>
      </c>
      <c r="D53" s="82" t="n">
        <v>-491.34</v>
      </c>
      <c r="E53" s="82" t="n">
        <v>-461.88</v>
      </c>
      <c r="F53" s="82" t="n">
        <v>-432.42</v>
      </c>
      <c r="G53" s="82" t="n">
        <v>-402.96</v>
      </c>
      <c r="H53" s="82" t="n">
        <v>-373.5</v>
      </c>
      <c r="I53" s="82" t="n">
        <v>-344.04</v>
      </c>
      <c r="J53" s="82" t="n">
        <v>-314.58</v>
      </c>
      <c r="K53" s="82" t="n">
        <v>-285.12</v>
      </c>
      <c r="L53" s="82" t="n">
        <v>-255.66</v>
      </c>
      <c r="M53" s="82" t="n">
        <v>-226.2</v>
      </c>
      <c r="N53" s="82" t="n">
        <v>-196.74</v>
      </c>
      <c r="O53" s="82" t="n">
        <v>-167.28</v>
      </c>
      <c r="P53" s="82" t="n">
        <v>-137.82</v>
      </c>
      <c r="Q53" s="82" t="n">
        <v>-108.36</v>
      </c>
      <c r="R53" s="82" t="n">
        <v>-78.9</v>
      </c>
      <c r="S53" s="82" t="n">
        <v>-49.44</v>
      </c>
      <c r="T53" s="82" t="n">
        <v>-19.98</v>
      </c>
      <c r="U53" s="82" t="n">
        <v>9.47999999999999</v>
      </c>
      <c r="V53" s="82" t="n">
        <v>38.94</v>
      </c>
      <c r="W53" s="82" t="n">
        <v>68.4</v>
      </c>
      <c r="X53" s="82" t="n">
        <v>97.86</v>
      </c>
      <c r="Y53" s="82" t="n">
        <v>127.32</v>
      </c>
      <c r="Z53" s="82" t="n">
        <v>156.78</v>
      </c>
      <c r="AA53" s="82" t="n">
        <v>233.58</v>
      </c>
      <c r="AB53" s="82" t="n">
        <v>154.84</v>
      </c>
      <c r="AC53" s="82" t="n">
        <v>60.56</v>
      </c>
      <c r="AD53" s="82" t="n">
        <v>225.25</v>
      </c>
      <c r="AE53" s="82" t="n">
        <v>116.42</v>
      </c>
      <c r="AF53" s="82" t="n">
        <v>208.6</v>
      </c>
      <c r="AG53" s="82" t="n">
        <v>151.3</v>
      </c>
      <c r="AH53" s="82" t="n">
        <v>191.6</v>
      </c>
      <c r="AI53" s="83"/>
      <c r="AJ53" s="83"/>
    </row>
    <row r="54" customFormat="false" ht="14.25" hidden="false" customHeight="false" outlineLevel="0" collapsed="false">
      <c r="A54" s="75" t="s">
        <v>217</v>
      </c>
      <c r="B54" s="82" t="n">
        <v>-262.46</v>
      </c>
      <c r="C54" s="82" t="n">
        <v>-242.47</v>
      </c>
      <c r="D54" s="82" t="n">
        <v>-222.48</v>
      </c>
      <c r="E54" s="82" t="n">
        <v>-202.49</v>
      </c>
      <c r="F54" s="82" t="n">
        <v>-182.5</v>
      </c>
      <c r="G54" s="82" t="n">
        <v>-162.51</v>
      </c>
      <c r="H54" s="82" t="n">
        <v>-142.52</v>
      </c>
      <c r="I54" s="82" t="n">
        <v>-122.53</v>
      </c>
      <c r="J54" s="82" t="n">
        <v>-102.54</v>
      </c>
      <c r="K54" s="82" t="n">
        <v>-82.55</v>
      </c>
      <c r="L54" s="82" t="n">
        <v>-62.56</v>
      </c>
      <c r="M54" s="82" t="n">
        <v>-42.57</v>
      </c>
      <c r="N54" s="82" t="n">
        <v>-22.58</v>
      </c>
      <c r="O54" s="82" t="n">
        <v>-2.59</v>
      </c>
      <c r="P54" s="82" t="n">
        <v>17.4</v>
      </c>
      <c r="Q54" s="82" t="n">
        <v>37.39</v>
      </c>
      <c r="R54" s="82" t="n">
        <v>57.38</v>
      </c>
      <c r="S54" s="82" t="n">
        <v>77.37</v>
      </c>
      <c r="T54" s="82" t="n">
        <v>97.36</v>
      </c>
      <c r="U54" s="82" t="n">
        <v>117.35</v>
      </c>
      <c r="V54" s="82" t="n">
        <v>137.34</v>
      </c>
      <c r="W54" s="82" t="n">
        <v>157.33</v>
      </c>
      <c r="X54" s="82" t="n">
        <v>177.32</v>
      </c>
      <c r="Y54" s="82" t="n">
        <v>197.31</v>
      </c>
      <c r="Z54" s="82" t="n">
        <v>217.3</v>
      </c>
      <c r="AA54" s="82" t="n">
        <v>320.38</v>
      </c>
      <c r="AB54" s="82" t="n">
        <v>204.43</v>
      </c>
      <c r="AC54" s="82" t="n">
        <v>134.1</v>
      </c>
      <c r="AD54" s="82" t="n">
        <v>305.96</v>
      </c>
      <c r="AE54" s="82" t="n">
        <v>208</v>
      </c>
      <c r="AF54" s="82" t="n">
        <v>302.35</v>
      </c>
      <c r="AG54" s="82" t="n">
        <v>239.6</v>
      </c>
      <c r="AH54" s="82" t="n">
        <v>305.83</v>
      </c>
      <c r="AI54" s="83"/>
      <c r="AJ54" s="83"/>
    </row>
    <row r="55" customFormat="false" ht="14.25" hidden="false" customHeight="false" outlineLevel="0" collapsed="false">
      <c r="A55" s="75" t="s">
        <v>218</v>
      </c>
      <c r="B55" s="82" t="n">
        <v>2432.58</v>
      </c>
      <c r="C55" s="82" t="n">
        <v>2359.23</v>
      </c>
      <c r="D55" s="82" t="n">
        <v>2285.88</v>
      </c>
      <c r="E55" s="82" t="n">
        <v>2212.53</v>
      </c>
      <c r="F55" s="82" t="n">
        <v>2139.18</v>
      </c>
      <c r="G55" s="82" t="n">
        <v>2065.83</v>
      </c>
      <c r="H55" s="82" t="n">
        <v>1992.48</v>
      </c>
      <c r="I55" s="82" t="n">
        <v>1919.13</v>
      </c>
      <c r="J55" s="82" t="n">
        <v>1845.78</v>
      </c>
      <c r="K55" s="82" t="n">
        <v>1772.43</v>
      </c>
      <c r="L55" s="82" t="n">
        <v>1699.08</v>
      </c>
      <c r="M55" s="82" t="n">
        <v>1625.73</v>
      </c>
      <c r="N55" s="82" t="n">
        <v>1552.38</v>
      </c>
      <c r="O55" s="82" t="n">
        <v>1479.03</v>
      </c>
      <c r="P55" s="82" t="n">
        <v>1405.68</v>
      </c>
      <c r="Q55" s="82" t="n">
        <v>1332.33</v>
      </c>
      <c r="R55" s="82" t="n">
        <v>1258.98</v>
      </c>
      <c r="S55" s="82" t="n">
        <v>1185.63</v>
      </c>
      <c r="T55" s="82" t="n">
        <v>1112.28</v>
      </c>
      <c r="U55" s="82" t="n">
        <v>1038.93</v>
      </c>
      <c r="V55" s="82" t="n">
        <v>965.58</v>
      </c>
      <c r="W55" s="82" t="n">
        <v>892.23</v>
      </c>
      <c r="X55" s="82" t="n">
        <v>818.88</v>
      </c>
      <c r="Y55" s="82" t="n">
        <v>745.53</v>
      </c>
      <c r="Z55" s="82" t="n">
        <v>672.18</v>
      </c>
      <c r="AA55" s="82" t="n">
        <v>774.72</v>
      </c>
      <c r="AB55" s="82" t="n">
        <v>687.32</v>
      </c>
      <c r="AC55" s="82" t="n">
        <v>634.15</v>
      </c>
      <c r="AD55" s="82" t="n">
        <v>678.65</v>
      </c>
      <c r="AE55" s="82" t="n">
        <v>743.13</v>
      </c>
      <c r="AF55" s="82" t="n">
        <v>711.38</v>
      </c>
      <c r="AG55" s="82" t="n">
        <v>812.18</v>
      </c>
      <c r="AH55" s="82" t="n">
        <v>754</v>
      </c>
      <c r="AI55" s="83"/>
      <c r="AJ55" s="83"/>
    </row>
    <row r="56" customFormat="false" ht="14.25" hidden="false" customHeight="false" outlineLevel="0" collapsed="false">
      <c r="A56" s="75" t="s">
        <v>33</v>
      </c>
      <c r="B56" s="82" t="n">
        <v>988.78</v>
      </c>
      <c r="C56" s="82" t="n">
        <v>947.92</v>
      </c>
      <c r="D56" s="82" t="n">
        <v>907.06</v>
      </c>
      <c r="E56" s="82" t="n">
        <v>866.2</v>
      </c>
      <c r="F56" s="82" t="n">
        <v>825.34</v>
      </c>
      <c r="G56" s="82" t="n">
        <v>784.48</v>
      </c>
      <c r="H56" s="82" t="n">
        <v>743.62</v>
      </c>
      <c r="I56" s="82" t="n">
        <v>702.76</v>
      </c>
      <c r="J56" s="82" t="n">
        <v>661.9</v>
      </c>
      <c r="K56" s="82" t="n">
        <v>621.04</v>
      </c>
      <c r="L56" s="82" t="n">
        <v>580.18</v>
      </c>
      <c r="M56" s="82" t="n">
        <v>539.32</v>
      </c>
      <c r="N56" s="82" t="n">
        <v>498.46</v>
      </c>
      <c r="O56" s="82" t="n">
        <v>457.6</v>
      </c>
      <c r="P56" s="82" t="n">
        <v>416.74</v>
      </c>
      <c r="Q56" s="82" t="n">
        <v>375.88</v>
      </c>
      <c r="R56" s="82" t="n">
        <v>335.02</v>
      </c>
      <c r="S56" s="82" t="n">
        <v>294.16</v>
      </c>
      <c r="T56" s="82" t="n">
        <v>253.3</v>
      </c>
      <c r="U56" s="82" t="n">
        <v>212.44</v>
      </c>
      <c r="V56" s="82" t="n">
        <v>171.58</v>
      </c>
      <c r="W56" s="82" t="n">
        <v>130.72</v>
      </c>
      <c r="X56" s="82" t="n">
        <v>89.86</v>
      </c>
      <c r="Y56" s="82" t="n">
        <v>49</v>
      </c>
      <c r="Z56" s="82" t="n">
        <v>8.14</v>
      </c>
      <c r="AA56" s="82" t="n">
        <v>9.47</v>
      </c>
      <c r="AB56" s="82" t="n">
        <v>5.04</v>
      </c>
      <c r="AC56" s="82" t="n">
        <v>14.85</v>
      </c>
      <c r="AD56" s="82" t="n">
        <v>4.1</v>
      </c>
      <c r="AE56" s="82" t="n">
        <v>5.09</v>
      </c>
      <c r="AF56" s="82" t="n">
        <v>0.91</v>
      </c>
      <c r="AG56" s="82" t="n">
        <v>24.09</v>
      </c>
      <c r="AH56" s="82" t="n">
        <v>3.23</v>
      </c>
      <c r="AI56" s="83"/>
      <c r="AJ56" s="83"/>
    </row>
    <row r="57" customFormat="false" ht="14.25" hidden="false" customHeight="false" outlineLevel="0" collapsed="false">
      <c r="A57" s="75" t="s">
        <v>35</v>
      </c>
      <c r="B57" s="82" t="n">
        <v>1256.31</v>
      </c>
      <c r="C57" s="82" t="n">
        <v>1204.18</v>
      </c>
      <c r="D57" s="82" t="n">
        <v>1152.05</v>
      </c>
      <c r="E57" s="82" t="n">
        <v>1099.92</v>
      </c>
      <c r="F57" s="82" t="n">
        <v>1047.79</v>
      </c>
      <c r="G57" s="82" t="n">
        <v>995.66</v>
      </c>
      <c r="H57" s="82" t="n">
        <v>943.53</v>
      </c>
      <c r="I57" s="82" t="n">
        <v>891.4</v>
      </c>
      <c r="J57" s="82" t="n">
        <v>839.27</v>
      </c>
      <c r="K57" s="82" t="n">
        <v>787.14</v>
      </c>
      <c r="L57" s="82" t="n">
        <v>735.01</v>
      </c>
      <c r="M57" s="82" t="n">
        <v>682.88</v>
      </c>
      <c r="N57" s="82" t="n">
        <v>630.75</v>
      </c>
      <c r="O57" s="82" t="n">
        <v>578.62</v>
      </c>
      <c r="P57" s="82" t="n">
        <v>526.49</v>
      </c>
      <c r="Q57" s="82" t="n">
        <v>474.36</v>
      </c>
      <c r="R57" s="82" t="n">
        <v>422.23</v>
      </c>
      <c r="S57" s="82" t="n">
        <v>370.1</v>
      </c>
      <c r="T57" s="82" t="n">
        <v>317.97</v>
      </c>
      <c r="U57" s="82" t="n">
        <v>265.84</v>
      </c>
      <c r="V57" s="82" t="n">
        <v>213.71</v>
      </c>
      <c r="W57" s="82" t="n">
        <v>161.58</v>
      </c>
      <c r="X57" s="82" t="n">
        <v>109.45</v>
      </c>
      <c r="Y57" s="82" t="n">
        <v>57.32</v>
      </c>
      <c r="Z57" s="82" t="n">
        <v>5.19</v>
      </c>
      <c r="AA57" s="82" t="n">
        <v>18.92</v>
      </c>
      <c r="AB57" s="82" t="n">
        <v>9.1</v>
      </c>
      <c r="AC57" s="82" t="n">
        <v>25.24</v>
      </c>
      <c r="AD57" s="82" t="n">
        <v>15.51</v>
      </c>
      <c r="AE57" s="82" t="n">
        <v>7.57</v>
      </c>
      <c r="AF57" s="82" t="n">
        <v>4.65</v>
      </c>
      <c r="AG57" s="82" t="n">
        <v>25.07</v>
      </c>
      <c r="AH57" s="82" t="n">
        <v>11.54</v>
      </c>
      <c r="AI57" s="83"/>
      <c r="AJ57" s="83"/>
    </row>
    <row r="58" customFormat="false" ht="14.25" hidden="false" customHeight="false" outlineLevel="0" collapsed="false">
      <c r="A58" s="75" t="s">
        <v>219</v>
      </c>
      <c r="B58" s="82" t="n">
        <v>623.9</v>
      </c>
      <c r="C58" s="82" t="n">
        <v>598.31</v>
      </c>
      <c r="D58" s="82" t="n">
        <v>572.72</v>
      </c>
      <c r="E58" s="82" t="n">
        <v>547.13</v>
      </c>
      <c r="F58" s="82" t="n">
        <v>521.54</v>
      </c>
      <c r="G58" s="82" t="n">
        <v>495.95</v>
      </c>
      <c r="H58" s="82" t="n">
        <v>470.36</v>
      </c>
      <c r="I58" s="82" t="n">
        <v>444.77</v>
      </c>
      <c r="J58" s="82" t="n">
        <v>419.18</v>
      </c>
      <c r="K58" s="82" t="n">
        <v>393.59</v>
      </c>
      <c r="L58" s="82" t="n">
        <v>368</v>
      </c>
      <c r="M58" s="82" t="n">
        <v>342.41</v>
      </c>
      <c r="N58" s="82" t="n">
        <v>316.82</v>
      </c>
      <c r="O58" s="82" t="n">
        <v>291.23</v>
      </c>
      <c r="P58" s="82" t="n">
        <v>265.64</v>
      </c>
      <c r="Q58" s="82" t="n">
        <v>240.05</v>
      </c>
      <c r="R58" s="82" t="n">
        <v>214.46</v>
      </c>
      <c r="S58" s="82" t="n">
        <v>188.87</v>
      </c>
      <c r="T58" s="82" t="n">
        <v>163.28</v>
      </c>
      <c r="U58" s="82" t="n">
        <v>137.69</v>
      </c>
      <c r="V58" s="82" t="n">
        <v>112.1</v>
      </c>
      <c r="W58" s="82" t="n">
        <v>86.51</v>
      </c>
      <c r="X58" s="82" t="n">
        <v>60.92</v>
      </c>
      <c r="Y58" s="82" t="n">
        <v>35.33</v>
      </c>
      <c r="Z58" s="82" t="n">
        <v>9.74</v>
      </c>
      <c r="AA58" s="82" t="n">
        <v>23.5</v>
      </c>
      <c r="AB58" s="82" t="n">
        <v>29.17</v>
      </c>
      <c r="AC58" s="82" t="n">
        <v>13.43</v>
      </c>
      <c r="AD58" s="82" t="n">
        <v>68.27</v>
      </c>
      <c r="AE58" s="82" t="n">
        <v>25.03</v>
      </c>
      <c r="AF58" s="82" t="n">
        <v>23.52</v>
      </c>
      <c r="AG58" s="82" t="n">
        <v>51.87</v>
      </c>
      <c r="AH58" s="82" t="n">
        <v>59.42</v>
      </c>
      <c r="AI58" s="83"/>
      <c r="AJ58" s="83"/>
    </row>
    <row r="59" customFormat="false" ht="14.25" hidden="false" customHeight="false" outlineLevel="0" collapsed="false">
      <c r="A59" s="75" t="s">
        <v>220</v>
      </c>
      <c r="B59" s="82" t="n">
        <v>256.31</v>
      </c>
      <c r="C59" s="82" t="n">
        <v>249.46</v>
      </c>
      <c r="D59" s="82" t="n">
        <v>242.61</v>
      </c>
      <c r="E59" s="82" t="n">
        <v>235.76</v>
      </c>
      <c r="F59" s="82" t="n">
        <v>228.91</v>
      </c>
      <c r="G59" s="82" t="n">
        <v>222.06</v>
      </c>
      <c r="H59" s="82" t="n">
        <v>215.21</v>
      </c>
      <c r="I59" s="82" t="n">
        <v>208.36</v>
      </c>
      <c r="J59" s="82" t="n">
        <v>201.51</v>
      </c>
      <c r="K59" s="82" t="n">
        <v>194.66</v>
      </c>
      <c r="L59" s="82" t="n">
        <v>187.81</v>
      </c>
      <c r="M59" s="82" t="n">
        <v>180.96</v>
      </c>
      <c r="N59" s="82" t="n">
        <v>174.11</v>
      </c>
      <c r="O59" s="82" t="n">
        <v>167.26</v>
      </c>
      <c r="P59" s="82" t="n">
        <v>160.41</v>
      </c>
      <c r="Q59" s="82" t="n">
        <v>153.56</v>
      </c>
      <c r="R59" s="82" t="n">
        <v>146.71</v>
      </c>
      <c r="S59" s="82" t="n">
        <v>139.86</v>
      </c>
      <c r="T59" s="82" t="n">
        <v>133.01</v>
      </c>
      <c r="U59" s="82" t="n">
        <v>126.16</v>
      </c>
      <c r="V59" s="82" t="n">
        <v>119.31</v>
      </c>
      <c r="W59" s="82" t="n">
        <v>112.46</v>
      </c>
      <c r="X59" s="82" t="n">
        <v>105.61</v>
      </c>
      <c r="Y59" s="82" t="n">
        <v>98.76</v>
      </c>
      <c r="Z59" s="82" t="n">
        <v>91.91</v>
      </c>
      <c r="AA59" s="82" t="n">
        <v>180.49</v>
      </c>
      <c r="AB59" s="82" t="n">
        <v>115.08</v>
      </c>
      <c r="AC59" s="82" t="n">
        <v>49.78</v>
      </c>
      <c r="AD59" s="82" t="n">
        <v>199.47</v>
      </c>
      <c r="AE59" s="82" t="n">
        <v>63.55</v>
      </c>
      <c r="AF59" s="82" t="n">
        <v>143.47</v>
      </c>
      <c r="AG59" s="82" t="n">
        <v>125.31</v>
      </c>
      <c r="AH59" s="82" t="n">
        <v>149.79</v>
      </c>
      <c r="AI59" s="83"/>
      <c r="AJ59" s="83"/>
    </row>
    <row r="60" customFormat="false" ht="14.25" hidden="false" customHeight="false" outlineLevel="0" collapsed="false">
      <c r="A60" s="75" t="s">
        <v>221</v>
      </c>
      <c r="B60" s="82" t="n">
        <v>-315.759999999999</v>
      </c>
      <c r="C60" s="82" t="n">
        <v>-280.329999999999</v>
      </c>
      <c r="D60" s="82" t="n">
        <v>-244.899999999999</v>
      </c>
      <c r="E60" s="82" t="n">
        <v>-209.469999999999</v>
      </c>
      <c r="F60" s="82" t="n">
        <v>-174.039999999999</v>
      </c>
      <c r="G60" s="82" t="n">
        <v>-138.609999999999</v>
      </c>
      <c r="H60" s="82" t="n">
        <v>-103.179999999999</v>
      </c>
      <c r="I60" s="82" t="n">
        <v>-67.749999999999</v>
      </c>
      <c r="J60" s="82" t="n">
        <v>-32.319999999999</v>
      </c>
      <c r="K60" s="82" t="n">
        <v>3.11000000000098</v>
      </c>
      <c r="L60" s="82" t="n">
        <v>38.540000000001</v>
      </c>
      <c r="M60" s="82" t="n">
        <v>73.970000000001</v>
      </c>
      <c r="N60" s="82" t="n">
        <v>109.400000000001</v>
      </c>
      <c r="O60" s="82" t="n">
        <v>144.830000000001</v>
      </c>
      <c r="P60" s="82" t="n">
        <v>180.26</v>
      </c>
      <c r="Q60" s="82" t="n">
        <v>215.69</v>
      </c>
      <c r="R60" s="82" t="n">
        <v>251.12</v>
      </c>
      <c r="S60" s="82" t="n">
        <v>286.55</v>
      </c>
      <c r="T60" s="82" t="n">
        <v>321.98</v>
      </c>
      <c r="U60" s="82" t="n">
        <v>357.41</v>
      </c>
      <c r="V60" s="82" t="n">
        <v>392.84</v>
      </c>
      <c r="W60" s="82" t="n">
        <v>428.27</v>
      </c>
      <c r="X60" s="82" t="n">
        <v>463.7</v>
      </c>
      <c r="Y60" s="82" t="n">
        <v>499.13</v>
      </c>
      <c r="Z60" s="82" t="n">
        <v>534.56</v>
      </c>
      <c r="AA60" s="82" t="n">
        <v>781.3</v>
      </c>
      <c r="AB60" s="82" t="n">
        <v>629.65</v>
      </c>
      <c r="AC60" s="82" t="n">
        <v>648.46</v>
      </c>
      <c r="AD60" s="82" t="n">
        <v>685.34</v>
      </c>
      <c r="AE60" s="82" t="n">
        <v>611.05</v>
      </c>
      <c r="AF60" s="82" t="n">
        <v>673.11</v>
      </c>
      <c r="AG60" s="82" t="n">
        <v>625.61</v>
      </c>
      <c r="AH60" s="82" t="n">
        <v>756.22</v>
      </c>
      <c r="AI60" s="83"/>
      <c r="AJ60" s="83"/>
    </row>
    <row r="61" customFormat="false" ht="14.25" hidden="false" customHeight="false" outlineLevel="0" collapsed="false">
      <c r="A61" s="75" t="s">
        <v>79</v>
      </c>
      <c r="B61" s="82" t="n">
        <v>269.68</v>
      </c>
      <c r="C61" s="82" t="n">
        <v>258.67</v>
      </c>
      <c r="D61" s="82" t="n">
        <v>247.66</v>
      </c>
      <c r="E61" s="82" t="n">
        <v>236.65</v>
      </c>
      <c r="F61" s="82" t="n">
        <v>225.64</v>
      </c>
      <c r="G61" s="82" t="n">
        <v>214.63</v>
      </c>
      <c r="H61" s="82" t="n">
        <v>203.62</v>
      </c>
      <c r="I61" s="82" t="n">
        <v>192.61</v>
      </c>
      <c r="J61" s="82" t="n">
        <v>181.6</v>
      </c>
      <c r="K61" s="82" t="n">
        <v>170.59</v>
      </c>
      <c r="L61" s="82" t="n">
        <v>159.58</v>
      </c>
      <c r="M61" s="82" t="n">
        <v>148.57</v>
      </c>
      <c r="N61" s="82" t="n">
        <v>137.56</v>
      </c>
      <c r="O61" s="82" t="n">
        <v>126.55</v>
      </c>
      <c r="P61" s="82" t="n">
        <v>115.54</v>
      </c>
      <c r="Q61" s="82" t="n">
        <v>104.53</v>
      </c>
      <c r="R61" s="82" t="n">
        <v>93.52</v>
      </c>
      <c r="S61" s="82" t="n">
        <v>82.51</v>
      </c>
      <c r="T61" s="82" t="n">
        <v>71.5</v>
      </c>
      <c r="U61" s="82" t="n">
        <v>60.49</v>
      </c>
      <c r="V61" s="82" t="n">
        <v>49.48</v>
      </c>
      <c r="W61" s="82" t="n">
        <v>38.47</v>
      </c>
      <c r="X61" s="82" t="n">
        <v>27.46</v>
      </c>
      <c r="Y61" s="82" t="n">
        <v>16.45</v>
      </c>
      <c r="Z61" s="82" t="n">
        <v>5.44</v>
      </c>
      <c r="AA61" s="82" t="n">
        <v>8.84</v>
      </c>
      <c r="AB61" s="82" t="n">
        <v>11.74</v>
      </c>
      <c r="AC61" s="82" t="n">
        <v>8.66</v>
      </c>
      <c r="AD61" s="82" t="n">
        <v>15.42</v>
      </c>
      <c r="AE61" s="82" t="n">
        <v>13.07</v>
      </c>
      <c r="AF61" s="82" t="n">
        <v>5.41</v>
      </c>
      <c r="AG61" s="82" t="n">
        <v>30.91</v>
      </c>
      <c r="AH61" s="82" t="n">
        <v>39.67</v>
      </c>
      <c r="AI61" s="83"/>
      <c r="AJ61" s="83"/>
    </row>
    <row r="62" customFormat="false" ht="14.25" hidden="false" customHeight="false" outlineLevel="0" collapsed="false">
      <c r="A62" s="75" t="s">
        <v>37</v>
      </c>
      <c r="B62" s="82" t="n">
        <v>200.99</v>
      </c>
      <c r="C62" s="82" t="n">
        <v>193.35</v>
      </c>
      <c r="D62" s="82" t="n">
        <v>185.71</v>
      </c>
      <c r="E62" s="82" t="n">
        <v>178.07</v>
      </c>
      <c r="F62" s="82" t="n">
        <v>170.43</v>
      </c>
      <c r="G62" s="82" t="n">
        <v>162.79</v>
      </c>
      <c r="H62" s="82" t="n">
        <v>155.15</v>
      </c>
      <c r="I62" s="82" t="n">
        <v>147.51</v>
      </c>
      <c r="J62" s="82" t="n">
        <v>139.87</v>
      </c>
      <c r="K62" s="82" t="n">
        <v>132.23</v>
      </c>
      <c r="L62" s="82" t="n">
        <v>124.59</v>
      </c>
      <c r="M62" s="82" t="n">
        <v>116.95</v>
      </c>
      <c r="N62" s="82" t="n">
        <v>109.31</v>
      </c>
      <c r="O62" s="82" t="n">
        <v>101.67</v>
      </c>
      <c r="P62" s="82" t="n">
        <v>94.03</v>
      </c>
      <c r="Q62" s="82" t="n">
        <v>86.39</v>
      </c>
      <c r="R62" s="82" t="n">
        <v>78.75</v>
      </c>
      <c r="S62" s="82" t="n">
        <v>71.11</v>
      </c>
      <c r="T62" s="82" t="n">
        <v>63.47</v>
      </c>
      <c r="U62" s="82" t="n">
        <v>55.83</v>
      </c>
      <c r="V62" s="82" t="n">
        <v>48.19</v>
      </c>
      <c r="W62" s="82" t="n">
        <v>40.55</v>
      </c>
      <c r="X62" s="82" t="n">
        <v>32.91</v>
      </c>
      <c r="Y62" s="82" t="n">
        <v>25.27</v>
      </c>
      <c r="Z62" s="82" t="n">
        <v>17.63</v>
      </c>
      <c r="AA62" s="82" t="n">
        <v>31.63</v>
      </c>
      <c r="AB62" s="82" t="n">
        <v>46.63</v>
      </c>
      <c r="AC62" s="82" t="n">
        <v>8.97</v>
      </c>
      <c r="AD62" s="82" t="n">
        <v>67.53</v>
      </c>
      <c r="AE62" s="82" t="n">
        <v>12.46</v>
      </c>
      <c r="AF62" s="82" t="n">
        <v>36.05</v>
      </c>
      <c r="AG62" s="82" t="n">
        <v>32.69</v>
      </c>
      <c r="AH62" s="82" t="n">
        <v>40.16</v>
      </c>
      <c r="AI62" s="83"/>
      <c r="AJ62" s="83"/>
    </row>
    <row r="63" customFormat="false" ht="14.25" hidden="false" customHeight="false" outlineLevel="0" collapsed="false">
      <c r="A63" s="75" t="s">
        <v>31</v>
      </c>
      <c r="B63" s="82" t="n">
        <v>998.24</v>
      </c>
      <c r="C63" s="82" t="n">
        <v>956.93</v>
      </c>
      <c r="D63" s="82" t="n">
        <v>915.62</v>
      </c>
      <c r="E63" s="82" t="n">
        <v>874.31</v>
      </c>
      <c r="F63" s="82" t="n">
        <v>833</v>
      </c>
      <c r="G63" s="82" t="n">
        <v>791.69</v>
      </c>
      <c r="H63" s="82" t="n">
        <v>750.38</v>
      </c>
      <c r="I63" s="82" t="n">
        <v>709.07</v>
      </c>
      <c r="J63" s="82" t="n">
        <v>667.76</v>
      </c>
      <c r="K63" s="82" t="n">
        <v>626.45</v>
      </c>
      <c r="L63" s="82" t="n">
        <v>585.14</v>
      </c>
      <c r="M63" s="82" t="n">
        <v>543.83</v>
      </c>
      <c r="N63" s="82" t="n">
        <v>502.52</v>
      </c>
      <c r="O63" s="82" t="n">
        <v>461.21</v>
      </c>
      <c r="P63" s="82" t="n">
        <v>419.9</v>
      </c>
      <c r="Q63" s="82" t="n">
        <v>378.59</v>
      </c>
      <c r="R63" s="82" t="n">
        <v>337.28</v>
      </c>
      <c r="S63" s="82" t="n">
        <v>295.97</v>
      </c>
      <c r="T63" s="82" t="n">
        <v>254.66</v>
      </c>
      <c r="U63" s="82" t="n">
        <v>213.35</v>
      </c>
      <c r="V63" s="82" t="n">
        <v>172.04</v>
      </c>
      <c r="W63" s="82" t="n">
        <v>130.73</v>
      </c>
      <c r="X63" s="82" t="n">
        <v>89.42</v>
      </c>
      <c r="Y63" s="82" t="n">
        <v>48.11</v>
      </c>
      <c r="Z63" s="82" t="n">
        <v>6.8</v>
      </c>
      <c r="AA63" s="82" t="n">
        <v>29.53</v>
      </c>
      <c r="AB63" s="82" t="n">
        <v>28.53</v>
      </c>
      <c r="AC63" s="82" t="n">
        <v>22.12</v>
      </c>
      <c r="AD63" s="82" t="n">
        <v>63.67</v>
      </c>
      <c r="AE63" s="82" t="n">
        <v>16.9</v>
      </c>
      <c r="AF63" s="82" t="n">
        <v>19.77</v>
      </c>
      <c r="AG63" s="82" t="n">
        <v>29.74</v>
      </c>
      <c r="AH63" s="82" t="n">
        <v>48.99</v>
      </c>
      <c r="AI63" s="83"/>
      <c r="AJ63" s="83"/>
    </row>
    <row r="64" customFormat="false" ht="14.25" hidden="false" customHeight="false" outlineLevel="0" collapsed="false">
      <c r="A64" s="75" t="s">
        <v>222</v>
      </c>
      <c r="B64" s="82" t="n">
        <v>3017.82</v>
      </c>
      <c r="C64" s="82" t="n">
        <v>2898.05</v>
      </c>
      <c r="D64" s="82" t="n">
        <v>2778.28</v>
      </c>
      <c r="E64" s="82" t="n">
        <v>2658.51</v>
      </c>
      <c r="F64" s="82" t="n">
        <v>2538.74</v>
      </c>
      <c r="G64" s="82" t="n">
        <v>2418.97</v>
      </c>
      <c r="H64" s="82" t="n">
        <v>2299.2</v>
      </c>
      <c r="I64" s="82" t="n">
        <v>2179.43</v>
      </c>
      <c r="J64" s="82" t="n">
        <v>2059.66</v>
      </c>
      <c r="K64" s="82" t="n">
        <v>1939.89</v>
      </c>
      <c r="L64" s="82" t="n">
        <v>1820.12</v>
      </c>
      <c r="M64" s="82" t="n">
        <v>1700.35</v>
      </c>
      <c r="N64" s="82" t="n">
        <v>1580.58</v>
      </c>
      <c r="O64" s="82" t="n">
        <v>1460.81</v>
      </c>
      <c r="P64" s="82" t="n">
        <v>1341.04</v>
      </c>
      <c r="Q64" s="82" t="n">
        <v>1221.27</v>
      </c>
      <c r="R64" s="82" t="n">
        <v>1101.5</v>
      </c>
      <c r="S64" s="82" t="n">
        <v>981.73</v>
      </c>
      <c r="T64" s="82" t="n">
        <v>861.96</v>
      </c>
      <c r="U64" s="82" t="n">
        <v>742.19</v>
      </c>
      <c r="V64" s="82" t="n">
        <v>622.42</v>
      </c>
      <c r="W64" s="82" t="n">
        <v>502.65</v>
      </c>
      <c r="X64" s="82" t="n">
        <v>382.88</v>
      </c>
      <c r="Y64" s="82" t="n">
        <v>263.11</v>
      </c>
      <c r="Z64" s="82" t="n">
        <v>143.34</v>
      </c>
      <c r="AA64" s="82" t="n">
        <v>168.07</v>
      </c>
      <c r="AB64" s="82" t="n">
        <v>241.98</v>
      </c>
      <c r="AC64" s="82" t="n">
        <v>98.32</v>
      </c>
      <c r="AD64" s="82" t="n">
        <v>181.31</v>
      </c>
      <c r="AE64" s="82" t="n">
        <v>278.6</v>
      </c>
      <c r="AF64" s="82" t="n">
        <v>267.28</v>
      </c>
      <c r="AG64" s="82" t="n">
        <v>234.32</v>
      </c>
      <c r="AH64" s="82" t="n">
        <v>167.04</v>
      </c>
      <c r="AI64" s="83"/>
      <c r="AJ64" s="83"/>
    </row>
    <row r="65" customFormat="false" ht="14.25" hidden="false" customHeight="false" outlineLevel="0" collapsed="false">
      <c r="A65" s="75" t="s">
        <v>223</v>
      </c>
      <c r="B65" s="82" t="n">
        <v>1348.06</v>
      </c>
      <c r="C65" s="82" t="n">
        <v>1295.18</v>
      </c>
      <c r="D65" s="82" t="n">
        <v>1242.3</v>
      </c>
      <c r="E65" s="82" t="n">
        <v>1189.42</v>
      </c>
      <c r="F65" s="82" t="n">
        <v>1136.54</v>
      </c>
      <c r="G65" s="82" t="n">
        <v>1083.66</v>
      </c>
      <c r="H65" s="82" t="n">
        <v>1030.78</v>
      </c>
      <c r="I65" s="82" t="n">
        <v>977.9</v>
      </c>
      <c r="J65" s="82" t="n">
        <v>925.02</v>
      </c>
      <c r="K65" s="82" t="n">
        <v>872.14</v>
      </c>
      <c r="L65" s="82" t="n">
        <v>819.26</v>
      </c>
      <c r="M65" s="82" t="n">
        <v>766.38</v>
      </c>
      <c r="N65" s="82" t="n">
        <v>713.5</v>
      </c>
      <c r="O65" s="82" t="n">
        <v>660.62</v>
      </c>
      <c r="P65" s="82" t="n">
        <v>607.74</v>
      </c>
      <c r="Q65" s="82" t="n">
        <v>554.86</v>
      </c>
      <c r="R65" s="82" t="n">
        <v>501.98</v>
      </c>
      <c r="S65" s="82" t="n">
        <v>449.1</v>
      </c>
      <c r="T65" s="82" t="n">
        <v>396.22</v>
      </c>
      <c r="U65" s="82" t="n">
        <v>343.34</v>
      </c>
      <c r="V65" s="82" t="n">
        <v>290.46</v>
      </c>
      <c r="W65" s="82" t="n">
        <v>237.58</v>
      </c>
      <c r="X65" s="82" t="n">
        <v>184.7</v>
      </c>
      <c r="Y65" s="82" t="n">
        <v>131.82</v>
      </c>
      <c r="Z65" s="82" t="n">
        <v>78.94</v>
      </c>
      <c r="AA65" s="82" t="n">
        <v>209.43</v>
      </c>
      <c r="AB65" s="82" t="n">
        <v>90.49</v>
      </c>
      <c r="AC65" s="82" t="n">
        <v>62.82</v>
      </c>
      <c r="AD65" s="82" t="n">
        <v>165.79</v>
      </c>
      <c r="AE65" s="82" t="n">
        <v>108.2</v>
      </c>
      <c r="AF65" s="82" t="n">
        <v>130.9</v>
      </c>
      <c r="AG65" s="82" t="n">
        <v>84.67</v>
      </c>
      <c r="AH65" s="82" t="n">
        <v>123.62</v>
      </c>
      <c r="AI65" s="83"/>
      <c r="AJ65" s="83"/>
    </row>
    <row r="66" customFormat="false" ht="14.25" hidden="false" customHeight="false" outlineLevel="0" collapsed="false">
      <c r="A66" s="75" t="s">
        <v>224</v>
      </c>
      <c r="B66" s="82" t="n">
        <v>75.1800000000001</v>
      </c>
      <c r="C66" s="82" t="n">
        <v>73.8800000000001</v>
      </c>
      <c r="D66" s="82" t="n">
        <v>72.5800000000001</v>
      </c>
      <c r="E66" s="82" t="n">
        <v>71.2800000000001</v>
      </c>
      <c r="F66" s="82" t="n">
        <v>69.9800000000001</v>
      </c>
      <c r="G66" s="82" t="n">
        <v>68.6800000000001</v>
      </c>
      <c r="H66" s="82" t="n">
        <v>67.3800000000001</v>
      </c>
      <c r="I66" s="82" t="n">
        <v>66.0800000000001</v>
      </c>
      <c r="J66" s="82" t="n">
        <v>64.7800000000001</v>
      </c>
      <c r="K66" s="82" t="n">
        <v>63.4800000000001</v>
      </c>
      <c r="L66" s="82" t="n">
        <v>62.1800000000001</v>
      </c>
      <c r="M66" s="82" t="n">
        <v>60.8800000000001</v>
      </c>
      <c r="N66" s="82" t="n">
        <v>59.58</v>
      </c>
      <c r="O66" s="82" t="n">
        <v>58.28</v>
      </c>
      <c r="P66" s="82" t="n">
        <v>56.98</v>
      </c>
      <c r="Q66" s="82" t="n">
        <v>55.68</v>
      </c>
      <c r="R66" s="82" t="n">
        <v>54.38</v>
      </c>
      <c r="S66" s="82" t="n">
        <v>53.08</v>
      </c>
      <c r="T66" s="82" t="n">
        <v>51.78</v>
      </c>
      <c r="U66" s="82" t="n">
        <v>50.48</v>
      </c>
      <c r="V66" s="82" t="n">
        <v>49.18</v>
      </c>
      <c r="W66" s="82" t="n">
        <v>47.88</v>
      </c>
      <c r="X66" s="82" t="n">
        <v>46.58</v>
      </c>
      <c r="Y66" s="82" t="n">
        <v>45.28</v>
      </c>
      <c r="Z66" s="82" t="n">
        <v>43.98</v>
      </c>
      <c r="AA66" s="82" t="n">
        <v>79.05</v>
      </c>
      <c r="AB66" s="82" t="n">
        <v>87.05</v>
      </c>
      <c r="AC66" s="82" t="n">
        <v>11.78</v>
      </c>
      <c r="AD66" s="82" t="n">
        <v>106.05</v>
      </c>
      <c r="AE66" s="82" t="n">
        <v>32.16</v>
      </c>
      <c r="AF66" s="82" t="n">
        <v>88.28</v>
      </c>
      <c r="AG66" s="82" t="n">
        <v>53.03</v>
      </c>
      <c r="AH66" s="82" t="n">
        <v>72.66</v>
      </c>
      <c r="AI66" s="83"/>
      <c r="AJ66" s="83"/>
    </row>
    <row r="67" customFormat="false" ht="14.25" hidden="false" customHeight="false" outlineLevel="0" collapsed="false">
      <c r="A67" s="75" t="s">
        <v>225</v>
      </c>
      <c r="B67" s="82" t="n">
        <v>329.12</v>
      </c>
      <c r="C67" s="82" t="n">
        <v>316.8</v>
      </c>
      <c r="D67" s="82" t="n">
        <v>304.48</v>
      </c>
      <c r="E67" s="82" t="n">
        <v>292.16</v>
      </c>
      <c r="F67" s="82" t="n">
        <v>279.84</v>
      </c>
      <c r="G67" s="82" t="n">
        <v>267.52</v>
      </c>
      <c r="H67" s="82" t="n">
        <v>255.2</v>
      </c>
      <c r="I67" s="82" t="n">
        <v>242.88</v>
      </c>
      <c r="J67" s="82" t="n">
        <v>230.56</v>
      </c>
      <c r="K67" s="82" t="n">
        <v>218.24</v>
      </c>
      <c r="L67" s="82" t="n">
        <v>205.92</v>
      </c>
      <c r="M67" s="82" t="n">
        <v>193.6</v>
      </c>
      <c r="N67" s="82" t="n">
        <v>181.28</v>
      </c>
      <c r="O67" s="82" t="n">
        <v>168.96</v>
      </c>
      <c r="P67" s="82" t="n">
        <v>156.64</v>
      </c>
      <c r="Q67" s="82" t="n">
        <v>144.32</v>
      </c>
      <c r="R67" s="82" t="n">
        <v>132</v>
      </c>
      <c r="S67" s="82" t="n">
        <v>119.68</v>
      </c>
      <c r="T67" s="82" t="n">
        <v>107.36</v>
      </c>
      <c r="U67" s="82" t="n">
        <v>95.04</v>
      </c>
      <c r="V67" s="82" t="n">
        <v>82.72</v>
      </c>
      <c r="W67" s="82" t="n">
        <v>70.4</v>
      </c>
      <c r="X67" s="82" t="n">
        <v>58.08</v>
      </c>
      <c r="Y67" s="82" t="n">
        <v>45.76</v>
      </c>
      <c r="Z67" s="82" t="n">
        <v>33.44</v>
      </c>
      <c r="AA67" s="82" t="n">
        <v>80.87</v>
      </c>
      <c r="AB67" s="82" t="n">
        <v>61.66</v>
      </c>
      <c r="AC67" s="82" t="n">
        <v>19.9</v>
      </c>
      <c r="AD67" s="82" t="n">
        <v>117.67</v>
      </c>
      <c r="AE67" s="82" t="n">
        <v>27.08</v>
      </c>
      <c r="AF67" s="82" t="n">
        <v>59.87</v>
      </c>
      <c r="AG67" s="82" t="n">
        <v>53.06</v>
      </c>
      <c r="AH67" s="82" t="n">
        <v>65.09</v>
      </c>
      <c r="AI67" s="83"/>
      <c r="AJ67" s="83"/>
    </row>
    <row r="68" customFormat="false" ht="14.25" hidden="false" customHeight="false" outlineLevel="0" collapsed="false">
      <c r="A68" s="75" t="s">
        <v>20</v>
      </c>
      <c r="B68" s="82" t="n">
        <v>338.59</v>
      </c>
      <c r="C68" s="82" t="n">
        <v>324.57</v>
      </c>
      <c r="D68" s="82" t="n">
        <v>310.55</v>
      </c>
      <c r="E68" s="82" t="n">
        <v>296.53</v>
      </c>
      <c r="F68" s="82" t="n">
        <v>282.51</v>
      </c>
      <c r="G68" s="82" t="n">
        <v>268.49</v>
      </c>
      <c r="H68" s="82" t="n">
        <v>254.47</v>
      </c>
      <c r="I68" s="82" t="n">
        <v>240.45</v>
      </c>
      <c r="J68" s="82" t="n">
        <v>226.43</v>
      </c>
      <c r="K68" s="82" t="n">
        <v>212.41</v>
      </c>
      <c r="L68" s="82" t="n">
        <v>198.39</v>
      </c>
      <c r="M68" s="82" t="n">
        <v>184.37</v>
      </c>
      <c r="N68" s="82" t="n">
        <v>170.35</v>
      </c>
      <c r="O68" s="82" t="n">
        <v>156.33</v>
      </c>
      <c r="P68" s="82" t="n">
        <v>142.31</v>
      </c>
      <c r="Q68" s="82" t="n">
        <v>128.29</v>
      </c>
      <c r="R68" s="82" t="n">
        <v>114.27</v>
      </c>
      <c r="S68" s="82" t="n">
        <v>100.25</v>
      </c>
      <c r="T68" s="82" t="n">
        <v>86.23</v>
      </c>
      <c r="U68" s="82" t="n">
        <v>72.21</v>
      </c>
      <c r="V68" s="82" t="n">
        <v>58.19</v>
      </c>
      <c r="W68" s="82" t="n">
        <v>44.17</v>
      </c>
      <c r="X68" s="82" t="n">
        <v>30.15</v>
      </c>
      <c r="Y68" s="82" t="n">
        <v>16.13</v>
      </c>
      <c r="Z68" s="82" t="n">
        <v>2.11</v>
      </c>
      <c r="AA68" s="82" t="n">
        <v>0.41</v>
      </c>
      <c r="AB68" s="82" t="n">
        <v>1.21</v>
      </c>
      <c r="AC68" s="82" t="n">
        <v>2.36</v>
      </c>
      <c r="AD68" s="82" t="n">
        <v>0</v>
      </c>
      <c r="AE68" s="82" t="n">
        <v>0</v>
      </c>
      <c r="AF68" s="82" t="n">
        <v>0</v>
      </c>
      <c r="AG68" s="82" t="n">
        <v>9.22</v>
      </c>
      <c r="AH68" s="82" t="n">
        <v>0.96</v>
      </c>
      <c r="AI68" s="83"/>
      <c r="AJ68" s="83"/>
    </row>
    <row r="69" customFormat="false" ht="14.25" hidden="false" customHeight="false" outlineLevel="0" collapsed="false">
      <c r="A69" s="75" t="s">
        <v>11</v>
      </c>
      <c r="B69" s="82" t="n">
        <v>34.34</v>
      </c>
      <c r="C69" s="82" t="n">
        <v>32.91</v>
      </c>
      <c r="D69" s="82" t="n">
        <v>31.48</v>
      </c>
      <c r="E69" s="82" t="n">
        <v>30.05</v>
      </c>
      <c r="F69" s="82" t="n">
        <v>28.62</v>
      </c>
      <c r="G69" s="82" t="n">
        <v>27.19</v>
      </c>
      <c r="H69" s="82" t="n">
        <v>25.76</v>
      </c>
      <c r="I69" s="82" t="n">
        <v>24.33</v>
      </c>
      <c r="J69" s="82" t="n">
        <v>22.9</v>
      </c>
      <c r="K69" s="82" t="n">
        <v>21.47</v>
      </c>
      <c r="L69" s="82" t="n">
        <v>20.04</v>
      </c>
      <c r="M69" s="82" t="n">
        <v>18.61</v>
      </c>
      <c r="N69" s="82" t="n">
        <v>17.18</v>
      </c>
      <c r="O69" s="82" t="n">
        <v>15.75</v>
      </c>
      <c r="P69" s="82" t="n">
        <v>14.32</v>
      </c>
      <c r="Q69" s="82" t="n">
        <v>12.89</v>
      </c>
      <c r="R69" s="82" t="n">
        <v>11.46</v>
      </c>
      <c r="S69" s="82" t="n">
        <v>10.03</v>
      </c>
      <c r="T69" s="82" t="n">
        <v>8.6</v>
      </c>
      <c r="U69" s="82" t="n">
        <v>7.17</v>
      </c>
      <c r="V69" s="82" t="n">
        <v>5.74</v>
      </c>
      <c r="W69" s="82" t="n">
        <v>4.31</v>
      </c>
      <c r="X69" s="82" t="n">
        <v>2.88</v>
      </c>
      <c r="Y69" s="82" t="n">
        <v>1.45</v>
      </c>
      <c r="Z69" s="82" t="n">
        <v>0.02</v>
      </c>
      <c r="AA69" s="82" t="n">
        <v>0.01</v>
      </c>
      <c r="AB69" s="82" t="n">
        <v>0.03</v>
      </c>
      <c r="AC69" s="82" t="n">
        <v>1.35</v>
      </c>
      <c r="AD69" s="82" t="n">
        <v>0.13</v>
      </c>
      <c r="AE69" s="82" t="n">
        <v>0.03</v>
      </c>
      <c r="AF69" s="82" t="n">
        <v>0</v>
      </c>
      <c r="AG69" s="82" t="n">
        <v>4.9</v>
      </c>
      <c r="AH69" s="82" t="n">
        <v>0.98</v>
      </c>
      <c r="AI69" s="83"/>
      <c r="AJ69" s="8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9D78BBFAE05499F4ABA55CBC67B56" ma:contentTypeVersion="2" ma:contentTypeDescription="Create a new document." ma:contentTypeScope="" ma:versionID="e82da1d18fcf0da93d817a7254c3ff0a">
  <xsd:schema xmlns:xsd="http://www.w3.org/2001/XMLSchema" xmlns:xs="http://www.w3.org/2001/XMLSchema" xmlns:p="http://schemas.microsoft.com/office/2006/metadata/properties" xmlns:ns2="44b67818-9579-407b-a333-36bb3aaf0893" targetNamespace="http://schemas.microsoft.com/office/2006/metadata/properties" ma:root="true" ma:fieldsID="fef959fd17abd6e882f8812858be1fc0" ns2:_="">
    <xsd:import namespace="44b67818-9579-407b-a333-36bb3aaf08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67818-9579-407b-a333-36bb3aaf0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BCA31D-C0D3-4E47-A26E-4980546B853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4b67818-9579-407b-a333-36bb3aaf089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B3570A-B077-48C1-B212-F1B42E101E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646346-B0CD-4FD5-85E6-B0B7D792D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67818-9579-407b-a333-36bb3aaf08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2023-10-31T11:15:29Z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0x010100C859D78BBFAE05499F4ABA55CBC67B56</vt:lpwstr>
  </property>
</Properties>
</file>