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backbone\north_european_model\src_files\data_files\"/>
    </mc:Choice>
  </mc:AlternateContent>
  <xr:revisionPtr revIDLastSave="0" documentId="13_ncr:1_{D16AEE4D-B3FA-48F0-8971-6A4BC18E114A}" xr6:coauthVersionLast="47" xr6:coauthVersionMax="47" xr10:uidLastSave="{00000000-0000-0000-0000-000000000000}"/>
  <bookViews>
    <workbookView xWindow="-120" yWindow="17880" windowWidth="29040" windowHeight="15720" tabRatio="862" activeTab="3" xr2:uid="{00000000-000D-0000-FFFF-FFFF00000000}"/>
  </bookViews>
  <sheets>
    <sheet name="README" sheetId="20" r:id="rId1"/>
    <sheet name="unitdata" sheetId="27" r:id="rId2"/>
    <sheet name="OLD_unitdata" sheetId="29" r:id="rId3"/>
    <sheet name="unittypedata_nuclear" sheetId="30" r:id="rId4"/>
    <sheet name="unittypedata_add_inv" sheetId="28" r:id="rId5"/>
    <sheet name="OLD_unittypedata" sheetId="25" r:id="rId6"/>
    <sheet name="emissiondata" sheetId="18" r:id="rId7"/>
    <sheet name="fueldata" sheetId="17" r:id="rId8"/>
    <sheet name="Matrix 2024" sheetId="21" r:id="rId9"/>
    <sheet name="biofuel_projection" sheetId="22" r:id="rId10"/>
    <sheet name="CO2 emission factor" sheetId="24" r:id="rId11"/>
    <sheet name="TEMPLATE" sheetId="26" r:id="rId12"/>
  </sheets>
  <externalReferences>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s>
  <definedNames>
    <definedName name="_">#REF!</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dRecalcBehavior" hidden="1">0</definedName>
    <definedName name="_AtRisk_SimSetting_StdRecalcWithoutRiskStatic" hidden="1">0</definedName>
    <definedName name="_AtRisk_SimSetting_StdRecalcWithoutRiskStaticPercentile" hidden="1">0.5</definedName>
    <definedName name="_xlnm._FilterDatabase" localSheetId="11" hidden="1">TEMPLATE!$A$1:$G$346</definedName>
    <definedName name="_xlnm._FilterDatabase" localSheetId="3" hidden="1">unittypedata_nuclear!$A$1:$AL$1</definedName>
    <definedName name="a">#REF!</definedName>
    <definedName name="aa"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aaa"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All_TP">#REF!,#REF!,#REF!</definedName>
    <definedName name="All_US">#REF!,#REF!,#REF!</definedName>
    <definedName name="asdf">#REF!</definedName>
    <definedName name="bb"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bbb"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Biomass_Rate">'[1]Conversion Factors'!#REF!</definedName>
    <definedName name="body0fa">#REF!</definedName>
    <definedName name="body1ea">#REF!</definedName>
    <definedName name="body1eb">#REF!</definedName>
    <definedName name="body1fa">#REF!</definedName>
    <definedName name="body1fb">#REF!</definedName>
    <definedName name="body1ga">#REF!</definedName>
    <definedName name="body1gb">#REF!</definedName>
    <definedName name="body2ea">#REF!</definedName>
    <definedName name="body2eb">#REF!</definedName>
    <definedName name="body2f">#REF!</definedName>
    <definedName name="body2fa">#REF!</definedName>
    <definedName name="body2fb">#REF!</definedName>
    <definedName name="body2ga">#REF!</definedName>
    <definedName name="body2gb">#REF!</definedName>
    <definedName name="body3ea">#REF!</definedName>
    <definedName name="body3eb">#REF!</definedName>
    <definedName name="body3fa">#REF!</definedName>
    <definedName name="body3fb">#REF!</definedName>
    <definedName name="body3ga">#REF!</definedName>
    <definedName name="body3gb">#REF!</definedName>
    <definedName name="body4ea">#REF!</definedName>
    <definedName name="body4eb">#REF!</definedName>
    <definedName name="body4f">#REF!</definedName>
    <definedName name="body4fa">#REF!</definedName>
    <definedName name="body4fb">#REF!</definedName>
    <definedName name="body4ga">#REF!</definedName>
    <definedName name="body4gb">#REF!</definedName>
    <definedName name="Bottom">OFFSET(#REF!,1,0,COUNT(#REF!),1)</definedName>
    <definedName name="Capacity_factor_Solar">'[1]Conversion Factors'!#REF!</definedName>
    <definedName name="Capacity_factor_Wind">'[1]Conversion Factors'!#REF!</definedName>
    <definedName name="CAPEX">'[2]Green LCOH'!$B$18:$AG$21</definedName>
    <definedName name="coal_cal">[3]mapping!$C$14:$C$15</definedName>
    <definedName name="conversion_col">[4]conversions!$B$26:$B$31</definedName>
    <definedName name="conversion_line">[4]conversions!$E$26:$K$26</definedName>
    <definedName name="conversion_table">[4]conversions!$E$26:$K$31</definedName>
    <definedName name="Country_Code">LEFT([5]MarketNodeSummary!$C$5,2)</definedName>
    <definedName name="countrye">#REF!</definedName>
    <definedName name="countryf">#REF!</definedName>
    <definedName name="countryg">#REF!</definedName>
    <definedName name="CRF_CountryName">[6]Sheet1!$C$4</definedName>
    <definedName name="currency">[4]mapping!$C$4:$C$8</definedName>
    <definedName name="currency_line">[4]conversions!$E$12:$I$12</definedName>
    <definedName name="currency_table">[4]conversions!$E$12:$I$13</definedName>
    <definedName name="data_pipelines">[7]All_pipelines!$F$4:$Q$429</definedName>
    <definedName name="_xlnm.Database">#REF!</definedName>
    <definedName name="Eff_P2CH4">'[1]Conversion Factors'!#REF!</definedName>
    <definedName name="Eff_P2CH4_2040">'[8]Conversion Factors'!$D$8</definedName>
    <definedName name="Eff_P2H2">'[1]Conversion Factors'!#REF!</definedName>
    <definedName name="Eff_P2L">'[1]Conversion Factors'!#REF!</definedName>
    <definedName name="Efficiency">'[2]Green LCOH'!$B$24:$AG$27</definedName>
    <definedName name="fd">OFFSET(#REF!,1,0,COUNT(#REF!),1)</definedName>
    <definedName name="Gas_Emission_Rate">'[1]Conversion Factors'!#REF!</definedName>
    <definedName name="Green_Gas_Emissions_Rate">'[1]Conversion Factors'!#REF!</definedName>
    <definedName name="Hydro_Emissions">'[1]Conversion Factors'!#REF!</definedName>
    <definedName name="kToe_to_TWh">'[1]Conversion Factors'!#REF!</definedName>
    <definedName name="Labels">OFFSET(Bottom,0,-1)</definedName>
    <definedName name="List_Countries">[9]Admin!$D$9:$D$40</definedName>
    <definedName name="List_CountriesISO">[9]Admin!$E$9:$E$40</definedName>
    <definedName name="mappipe">[7]All_pipelines!$F$5:$G$429</definedName>
    <definedName name="Nuclear_Emissions_Rate">'[1]Conversion Factors'!#REF!</definedName>
    <definedName name="Oil_Emission_Rate">'[1]Conversion Factors'!#REF!</definedName>
    <definedName name="OtherRes_Emissions_Rate">'[1]Conversion Factors'!#REF!</definedName>
    <definedName name="P2G_Conversion_Rate">'[1]Conversion Factors'!#REF!</definedName>
    <definedName name="RetBE">[10]Macro1!#REF!</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TRUE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2</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FALSE</definedName>
    <definedName name="scen">[3]mapping!$H$6:$H$9</definedName>
    <definedName name="SecondQ">OFFSET(#REF!,1,0,COUNT(#REF!),1)</definedName>
    <definedName name="Solar_Emissions_Rate">'[1]Conversion Factors'!#REF!</definedName>
    <definedName name="Solar_for_P2G">#REF!</definedName>
    <definedName name="Solid_Emission_Rate">'[1]Conversion Factors'!#REF!</definedName>
    <definedName name="thermal_unit">[4]mapping!$D$4:$D$9</definedName>
    <definedName name="ThirdQ">OFFSET(#REF!,1,0,COUNT(#REF!),1)</definedName>
    <definedName name="TP.Electricity_and_RES">#REF!</definedName>
    <definedName name="TP.Petroleum">#REF!</definedName>
    <definedName name="TP.Solids_and_Gases">#REF!</definedName>
    <definedName name="US.Electricity_and_RES">#REF!</definedName>
    <definedName name="US.Petroleum">#REF!</definedName>
    <definedName name="US.Solids_and_Gases">#REF!</definedName>
    <definedName name="v">#REF!</definedName>
    <definedName name="WEO">[3]mapping!$E$14:$E$17</definedName>
    <definedName name="Wind_Emissions_Rate">'[1]Conversion Factors'!#REF!</definedName>
    <definedName name="Wind_for_P2G">#REF!</definedName>
    <definedName name="wrn.Electricity._.Questionnaire."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xxx"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year">[3]mapping!$J$6:$J$9</definedName>
    <definedName name="yeare">#REF!</definedName>
    <definedName name="yearf">#REF!</definedName>
    <definedName name="yearg">#REF!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12" i="30" l="1"/>
  <c r="AC13" i="30"/>
  <c r="AC14" i="30"/>
  <c r="AC15" i="30"/>
  <c r="AC16" i="30"/>
  <c r="AC17" i="30"/>
  <c r="AC18" i="30"/>
  <c r="AC19" i="30"/>
  <c r="AC11" i="30"/>
  <c r="AB13" i="30"/>
  <c r="AB14" i="30"/>
  <c r="AB15" i="30"/>
  <c r="AB16" i="30"/>
  <c r="AB17" i="30"/>
  <c r="AB18" i="30"/>
  <c r="AB19" i="30"/>
  <c r="AB11" i="30"/>
  <c r="AB12" i="30"/>
  <c r="E130" i="27" l="1"/>
  <c r="N130" i="27"/>
  <c r="E131" i="27"/>
  <c r="N131" i="27"/>
  <c r="E43" i="27"/>
  <c r="E44" i="27"/>
  <c r="N43" i="27"/>
  <c r="N44" i="27"/>
  <c r="E2" i="27"/>
  <c r="E3" i="27"/>
  <c r="E4" i="27"/>
  <c r="E5" i="27"/>
  <c r="E6" i="27"/>
  <c r="E7" i="27"/>
  <c r="E8" i="27"/>
  <c r="E9" i="27"/>
  <c r="E10" i="27"/>
  <c r="E11" i="27"/>
  <c r="E12" i="27"/>
  <c r="E13" i="27"/>
  <c r="E14" i="27"/>
  <c r="E15" i="27"/>
  <c r="E16" i="27"/>
  <c r="E17" i="27"/>
  <c r="E18" i="27"/>
  <c r="E19" i="27"/>
  <c r="E20" i="27"/>
  <c r="E21" i="27"/>
  <c r="E22" i="27"/>
  <c r="E23" i="27"/>
  <c r="E24" i="27"/>
  <c r="E25" i="27"/>
  <c r="E26" i="27"/>
  <c r="E27" i="27"/>
  <c r="E28" i="27"/>
  <c r="E29" i="27"/>
  <c r="E30" i="27"/>
  <c r="E31" i="27"/>
  <c r="E32" i="27"/>
  <c r="E33" i="27"/>
  <c r="E34" i="27"/>
  <c r="E35" i="27"/>
  <c r="E36" i="27"/>
  <c r="E37" i="27"/>
  <c r="E38" i="27"/>
  <c r="E39" i="27"/>
  <c r="E40" i="27"/>
  <c r="E41" i="27"/>
  <c r="E42" i="27"/>
  <c r="E45" i="27"/>
  <c r="E46" i="27"/>
  <c r="E47" i="27"/>
  <c r="E48" i="27"/>
  <c r="E49" i="27"/>
  <c r="E50" i="27"/>
  <c r="E51" i="27"/>
  <c r="E52" i="27"/>
  <c r="E53" i="27"/>
  <c r="E54" i="27"/>
  <c r="E55" i="27"/>
  <c r="E56" i="27"/>
  <c r="E57" i="27"/>
  <c r="E58" i="27"/>
  <c r="E59" i="27"/>
  <c r="E60" i="27"/>
  <c r="E61" i="27"/>
  <c r="E62" i="27"/>
  <c r="E63" i="27"/>
  <c r="E64" i="27"/>
  <c r="E65" i="27"/>
  <c r="E66" i="27"/>
  <c r="E67" i="27"/>
  <c r="E68" i="27"/>
  <c r="E69" i="27"/>
  <c r="E70" i="27"/>
  <c r="E71" i="27"/>
  <c r="E72" i="27"/>
  <c r="E73" i="27"/>
  <c r="E74" i="27"/>
  <c r="E75" i="27"/>
  <c r="E76" i="27"/>
  <c r="E77" i="27"/>
  <c r="E78" i="27"/>
  <c r="E79" i="27"/>
  <c r="E80" i="27"/>
  <c r="E81" i="27"/>
  <c r="E82" i="27"/>
  <c r="E83" i="27"/>
  <c r="E84" i="27"/>
  <c r="E85" i="27"/>
  <c r="E86" i="27"/>
  <c r="E87" i="27"/>
  <c r="E88" i="27"/>
  <c r="E89" i="27"/>
  <c r="E90" i="27"/>
  <c r="E91" i="27"/>
  <c r="E92" i="27"/>
  <c r="E93" i="27"/>
  <c r="E94" i="27"/>
  <c r="E95" i="27"/>
  <c r="E96" i="27"/>
  <c r="E97" i="27"/>
  <c r="E98" i="27"/>
  <c r="E99" i="27"/>
  <c r="E100" i="27"/>
  <c r="E101" i="27"/>
  <c r="E102" i="27"/>
  <c r="E103" i="27"/>
  <c r="E104" i="27"/>
  <c r="E105" i="27"/>
  <c r="E106" i="27"/>
  <c r="E107" i="27"/>
  <c r="E108" i="27"/>
  <c r="E109" i="27"/>
  <c r="E110" i="27"/>
  <c r="E111" i="27"/>
  <c r="E112" i="27"/>
  <c r="E113" i="27"/>
  <c r="E114" i="27"/>
  <c r="E115" i="27"/>
  <c r="E116" i="27"/>
  <c r="E117" i="27"/>
  <c r="E118" i="27"/>
  <c r="E119" i="27"/>
  <c r="E120" i="27"/>
  <c r="E121" i="27"/>
  <c r="E122" i="27"/>
  <c r="E123" i="27"/>
  <c r="E124" i="27"/>
  <c r="E125" i="27"/>
  <c r="E126" i="27"/>
  <c r="E127" i="27"/>
  <c r="E128" i="27"/>
  <c r="E129" i="27"/>
  <c r="E132" i="27"/>
  <c r="E133" i="27"/>
  <c r="E134" i="27"/>
  <c r="E135" i="27"/>
  <c r="E136" i="27"/>
  <c r="E137" i="27"/>
  <c r="E138" i="27"/>
  <c r="E139" i="27"/>
  <c r="E140" i="27"/>
  <c r="E141" i="27"/>
  <c r="E142" i="27"/>
  <c r="E143" i="27"/>
  <c r="E144" i="27"/>
  <c r="E145" i="27"/>
  <c r="E146" i="27"/>
  <c r="E147" i="27"/>
  <c r="E148" i="27"/>
  <c r="E149" i="27"/>
  <c r="E150" i="27"/>
  <c r="E151" i="27"/>
  <c r="E152" i="27"/>
  <c r="E153" i="27"/>
  <c r="E154" i="27"/>
  <c r="E155" i="27"/>
  <c r="E156" i="27"/>
  <c r="E157" i="27"/>
  <c r="E158" i="27"/>
  <c r="E159" i="27"/>
  <c r="E160" i="27"/>
  <c r="E161" i="27"/>
  <c r="E162" i="27"/>
  <c r="E163" i="27"/>
  <c r="E164" i="27"/>
  <c r="E165" i="27"/>
  <c r="E166" i="27"/>
  <c r="E167" i="27"/>
  <c r="E168" i="27"/>
  <c r="E169" i="27"/>
  <c r="E170" i="27"/>
  <c r="E171" i="27"/>
  <c r="E172" i="27"/>
  <c r="E173" i="27"/>
  <c r="E174" i="27"/>
  <c r="E175" i="27"/>
  <c r="E176" i="27"/>
  <c r="E177" i="27"/>
  <c r="E178" i="27"/>
  <c r="E179" i="27"/>
  <c r="E180" i="27"/>
  <c r="E181" i="27"/>
  <c r="E182" i="27"/>
  <c r="E183" i="27"/>
  <c r="E184" i="27"/>
  <c r="E185" i="27"/>
  <c r="E186" i="27"/>
  <c r="E187" i="27"/>
  <c r="E188" i="27"/>
  <c r="E189" i="27"/>
  <c r="E190" i="27"/>
  <c r="E191" i="27"/>
  <c r="E192" i="27"/>
  <c r="E193" i="27"/>
  <c r="E194" i="27"/>
  <c r="E195" i="27"/>
  <c r="E196" i="27"/>
  <c r="E197" i="27"/>
  <c r="E198" i="27"/>
  <c r="E199" i="27"/>
  <c r="E200" i="27"/>
  <c r="E201" i="27"/>
  <c r="E202" i="27"/>
  <c r="E203" i="27"/>
  <c r="E204" i="27"/>
  <c r="E205" i="27"/>
  <c r="E206" i="27"/>
  <c r="E207" i="27"/>
  <c r="E208" i="27"/>
  <c r="E209" i="27"/>
  <c r="E210" i="27"/>
  <c r="E211" i="27"/>
  <c r="E212" i="27"/>
  <c r="E213" i="27"/>
  <c r="E214" i="27"/>
  <c r="E215" i="27"/>
  <c r="E216" i="27"/>
  <c r="E217" i="27"/>
  <c r="E218" i="27"/>
  <c r="E219" i="27"/>
  <c r="E220" i="27"/>
  <c r="E221" i="27"/>
  <c r="E222" i="27"/>
  <c r="E223" i="27"/>
  <c r="E224" i="27"/>
  <c r="E225" i="27"/>
  <c r="E226" i="27"/>
  <c r="M222" i="29"/>
  <c r="M221" i="29"/>
  <c r="G221" i="29"/>
  <c r="M220" i="29"/>
  <c r="G220" i="29"/>
  <c r="M219" i="29"/>
  <c r="G219" i="29"/>
  <c r="M218" i="29"/>
  <c r="G218" i="29"/>
  <c r="M217" i="29"/>
  <c r="G217" i="29"/>
  <c r="M216" i="29"/>
  <c r="M215" i="29"/>
  <c r="M214" i="29"/>
  <c r="M213" i="29"/>
  <c r="M212" i="29"/>
  <c r="M211" i="29"/>
  <c r="M210" i="29"/>
  <c r="G210" i="29"/>
  <c r="M209" i="29"/>
  <c r="G209" i="29"/>
  <c r="M208" i="29"/>
  <c r="G208" i="29"/>
  <c r="M207" i="29"/>
  <c r="G207" i="29"/>
  <c r="M206" i="29"/>
  <c r="M205" i="29"/>
  <c r="M204" i="29"/>
  <c r="M203" i="29"/>
  <c r="M202" i="29"/>
  <c r="M201" i="29"/>
  <c r="M200" i="29"/>
  <c r="G200" i="29"/>
  <c r="M199" i="29"/>
  <c r="G199" i="29"/>
  <c r="M198" i="29"/>
  <c r="G198" i="29"/>
  <c r="M197" i="29"/>
  <c r="G197" i="29"/>
  <c r="M196" i="29"/>
  <c r="G196" i="29"/>
  <c r="M195" i="29"/>
  <c r="M194" i="29"/>
  <c r="M193" i="29"/>
  <c r="M192" i="29"/>
  <c r="M191" i="29"/>
  <c r="M190" i="29"/>
  <c r="M189" i="29"/>
  <c r="G189" i="29"/>
  <c r="M188" i="29"/>
  <c r="G188" i="29"/>
  <c r="M187" i="29"/>
  <c r="G187" i="29"/>
  <c r="M186" i="29"/>
  <c r="G186" i="29"/>
  <c r="M185" i="29"/>
  <c r="G185" i="29"/>
  <c r="M184" i="29"/>
  <c r="M183" i="29"/>
  <c r="M182" i="29"/>
  <c r="M181" i="29"/>
  <c r="M180" i="29"/>
  <c r="M179" i="29"/>
  <c r="M178" i="29"/>
  <c r="G178" i="29"/>
  <c r="M177" i="29"/>
  <c r="G177" i="29"/>
  <c r="M176" i="29"/>
  <c r="G176" i="29"/>
  <c r="M175" i="29"/>
  <c r="M174" i="29"/>
  <c r="M173" i="29"/>
  <c r="M172" i="29"/>
  <c r="M171" i="29"/>
  <c r="M170" i="29"/>
  <c r="M169" i="29"/>
  <c r="G169" i="29"/>
  <c r="M168" i="29"/>
  <c r="G168" i="29"/>
  <c r="M167" i="29"/>
  <c r="M166" i="29"/>
  <c r="M165" i="29"/>
  <c r="M164" i="29"/>
  <c r="M163" i="29"/>
  <c r="M162" i="29"/>
  <c r="M161" i="29"/>
  <c r="G161" i="29"/>
  <c r="M160" i="29"/>
  <c r="G160" i="29"/>
  <c r="M159" i="29"/>
  <c r="G159" i="29"/>
  <c r="M158" i="29"/>
  <c r="M157" i="29"/>
  <c r="M156" i="29"/>
  <c r="M155" i="29"/>
  <c r="M154" i="29"/>
  <c r="M153" i="29"/>
  <c r="M152" i="29"/>
  <c r="G152" i="29"/>
  <c r="M151" i="29"/>
  <c r="G151" i="29"/>
  <c r="M150" i="29"/>
  <c r="M149" i="29"/>
  <c r="M148" i="29"/>
  <c r="M147" i="29"/>
  <c r="M146" i="29"/>
  <c r="M145" i="29"/>
  <c r="M144" i="29"/>
  <c r="G144" i="29"/>
  <c r="M143" i="29"/>
  <c r="G143" i="29"/>
  <c r="M142" i="29"/>
  <c r="M141" i="29"/>
  <c r="G141" i="29"/>
  <c r="M140" i="29"/>
  <c r="G140" i="29"/>
  <c r="M139" i="29"/>
  <c r="G139" i="29"/>
  <c r="M138" i="29"/>
  <c r="G138" i="29"/>
  <c r="M137" i="29"/>
  <c r="G137" i="29"/>
  <c r="M136" i="29"/>
  <c r="M135" i="29"/>
  <c r="M134" i="29"/>
  <c r="M133" i="29"/>
  <c r="M132" i="29"/>
  <c r="M131" i="29"/>
  <c r="M130" i="29"/>
  <c r="G130" i="29"/>
  <c r="M129" i="29"/>
  <c r="G129" i="29"/>
  <c r="M128" i="29"/>
  <c r="G128" i="29"/>
  <c r="M127" i="29"/>
  <c r="M126" i="29"/>
  <c r="M125" i="29"/>
  <c r="M124" i="29"/>
  <c r="M123" i="29"/>
  <c r="M122" i="29"/>
  <c r="M121" i="29"/>
  <c r="G121" i="29"/>
  <c r="M120" i="29"/>
  <c r="G120" i="29"/>
  <c r="M119" i="29"/>
  <c r="G119" i="29"/>
  <c r="M118" i="29"/>
  <c r="G118" i="29"/>
  <c r="M117" i="29"/>
  <c r="G117" i="29"/>
  <c r="M116" i="29"/>
  <c r="M115" i="29"/>
  <c r="G115" i="29"/>
  <c r="M114" i="29"/>
  <c r="G114" i="29"/>
  <c r="M113" i="29"/>
  <c r="G113" i="29"/>
  <c r="M112" i="29"/>
  <c r="G112" i="29"/>
  <c r="M111" i="29"/>
  <c r="G111" i="29"/>
  <c r="M110" i="29"/>
  <c r="G110" i="29"/>
  <c r="M109" i="29"/>
  <c r="M108" i="29"/>
  <c r="M107" i="29"/>
  <c r="M106" i="29"/>
  <c r="M105" i="29"/>
  <c r="M104" i="29"/>
  <c r="M103" i="29"/>
  <c r="M102" i="29"/>
  <c r="M101" i="29"/>
  <c r="M100" i="29"/>
  <c r="M99" i="29"/>
  <c r="M98" i="29"/>
  <c r="M97" i="29"/>
  <c r="M96" i="29"/>
  <c r="M95" i="29"/>
  <c r="M94" i="29"/>
  <c r="M93" i="29"/>
  <c r="M92" i="29"/>
  <c r="M91" i="29"/>
  <c r="M90" i="29"/>
  <c r="M89" i="29"/>
  <c r="M88" i="29"/>
  <c r="M87" i="29"/>
  <c r="M86" i="29"/>
  <c r="M85" i="29"/>
  <c r="M84" i="29"/>
  <c r="M83" i="29"/>
  <c r="M82" i="29"/>
  <c r="M81" i="29"/>
  <c r="M80" i="29"/>
  <c r="M79" i="29"/>
  <c r="M78" i="29"/>
  <c r="M77" i="29"/>
  <c r="M76" i="29"/>
  <c r="M75" i="29"/>
  <c r="M74" i="29"/>
  <c r="M73" i="29"/>
  <c r="M72" i="29"/>
  <c r="M71" i="29"/>
  <c r="M70" i="29"/>
  <c r="M69" i="29"/>
  <c r="M68" i="29"/>
  <c r="G68" i="29"/>
  <c r="M67" i="29"/>
  <c r="G67" i="29"/>
  <c r="M66" i="29"/>
  <c r="G66" i="29"/>
  <c r="M65" i="29"/>
  <c r="G65" i="29"/>
  <c r="M64" i="29"/>
  <c r="M63" i="29"/>
  <c r="G63" i="29"/>
  <c r="M62" i="29"/>
  <c r="G62" i="29"/>
  <c r="M61" i="29"/>
  <c r="G61" i="29"/>
  <c r="M60" i="29"/>
  <c r="G60" i="29"/>
  <c r="M59" i="29"/>
  <c r="M58" i="29"/>
  <c r="M57" i="29"/>
  <c r="M56" i="29"/>
  <c r="M55" i="29"/>
  <c r="M54" i="29"/>
  <c r="M53" i="29"/>
  <c r="G53" i="29"/>
  <c r="M52" i="29"/>
  <c r="G52" i="29"/>
  <c r="M51" i="29"/>
  <c r="M50" i="29"/>
  <c r="M49" i="29"/>
  <c r="M48" i="29"/>
  <c r="M47" i="29"/>
  <c r="M46" i="29"/>
  <c r="M45" i="29"/>
  <c r="G45" i="29"/>
  <c r="M44" i="29"/>
  <c r="G44" i="29"/>
  <c r="M43" i="29"/>
  <c r="G43" i="29"/>
  <c r="M42" i="29"/>
  <c r="M41" i="29"/>
  <c r="M40" i="29"/>
  <c r="M39" i="29"/>
  <c r="M38" i="29"/>
  <c r="M37" i="29"/>
  <c r="M36" i="29"/>
  <c r="G36" i="29"/>
  <c r="M35" i="29"/>
  <c r="G35" i="29"/>
  <c r="M34" i="29"/>
  <c r="G34" i="29"/>
  <c r="M33" i="29"/>
  <c r="M32" i="29"/>
  <c r="M31" i="29"/>
  <c r="M30" i="29"/>
  <c r="M29" i="29"/>
  <c r="M28" i="29"/>
  <c r="M27" i="29"/>
  <c r="G27" i="29"/>
  <c r="M26" i="29"/>
  <c r="G26" i="29"/>
  <c r="M25" i="29"/>
  <c r="G25" i="29"/>
  <c r="M24" i="29"/>
  <c r="G24" i="29"/>
  <c r="M23" i="29"/>
  <c r="G23" i="29"/>
  <c r="M22" i="29"/>
  <c r="M21" i="29"/>
  <c r="G21" i="29"/>
  <c r="M20" i="29"/>
  <c r="G20" i="29"/>
  <c r="M19" i="29"/>
  <c r="G19" i="29"/>
  <c r="M18" i="29"/>
  <c r="G18" i="29"/>
  <c r="M17" i="29"/>
  <c r="M16" i="29"/>
  <c r="G16" i="29"/>
  <c r="M15" i="29"/>
  <c r="G15" i="29"/>
  <c r="M14" i="29"/>
  <c r="G14" i="29"/>
  <c r="M13" i="29"/>
  <c r="G13" i="29"/>
  <c r="M12" i="29"/>
  <c r="G12" i="29"/>
  <c r="M11" i="29"/>
  <c r="M10" i="29"/>
  <c r="M9" i="29"/>
  <c r="M8" i="29"/>
  <c r="M7" i="29"/>
  <c r="M6" i="29"/>
  <c r="M5" i="29"/>
  <c r="G5" i="29"/>
  <c r="M4" i="29"/>
  <c r="G4" i="29"/>
  <c r="M3" i="29"/>
  <c r="G3" i="29"/>
  <c r="M2" i="29"/>
  <c r="G2" i="29"/>
  <c r="AP9" i="28"/>
  <c r="AP8" i="28"/>
  <c r="AP7" i="28"/>
  <c r="AP6" i="28"/>
  <c r="AO6" i="28"/>
  <c r="AN6" i="28"/>
  <c r="AP5" i="28"/>
  <c r="AO5" i="28"/>
  <c r="AN5" i="28"/>
  <c r="AP4" i="28"/>
  <c r="AP3" i="28"/>
  <c r="AO3" i="28"/>
  <c r="AN3" i="28"/>
  <c r="AP2" i="28"/>
  <c r="AO2" i="28"/>
  <c r="AN2" i="28"/>
  <c r="N226" i="27" l="1"/>
  <c r="N215" i="27"/>
  <c r="N216" i="27"/>
  <c r="N217" i="27"/>
  <c r="N218" i="27"/>
  <c r="N219" i="27"/>
  <c r="N220" i="27"/>
  <c r="N205" i="27"/>
  <c r="N206" i="27"/>
  <c r="N207" i="27"/>
  <c r="N208" i="27"/>
  <c r="N209" i="27"/>
  <c r="N210" i="27"/>
  <c r="N194" i="27"/>
  <c r="N195" i="27"/>
  <c r="N196" i="27"/>
  <c r="N197" i="27"/>
  <c r="N198" i="27"/>
  <c r="N199" i="27"/>
  <c r="N183" i="27"/>
  <c r="N184" i="27"/>
  <c r="N185" i="27"/>
  <c r="N186" i="27"/>
  <c r="N187" i="27"/>
  <c r="N188" i="27"/>
  <c r="N174" i="27"/>
  <c r="N175" i="27"/>
  <c r="N176" i="27"/>
  <c r="N177" i="27"/>
  <c r="N178" i="27"/>
  <c r="N179" i="27"/>
  <c r="N166" i="27"/>
  <c r="N167" i="27"/>
  <c r="N168" i="27"/>
  <c r="N169" i="27"/>
  <c r="N170" i="27"/>
  <c r="N171" i="27"/>
  <c r="N157" i="27"/>
  <c r="N158" i="27"/>
  <c r="N159" i="27"/>
  <c r="N160" i="27"/>
  <c r="N161" i="27"/>
  <c r="N162" i="27"/>
  <c r="N149" i="27"/>
  <c r="N150" i="27"/>
  <c r="N151" i="27"/>
  <c r="N152" i="27"/>
  <c r="N153" i="27"/>
  <c r="N154" i="27"/>
  <c r="N146" i="27"/>
  <c r="N135" i="27"/>
  <c r="N136" i="27"/>
  <c r="N137" i="27"/>
  <c r="N138" i="27"/>
  <c r="N139" i="27"/>
  <c r="N140" i="27"/>
  <c r="N124" i="27" l="1"/>
  <c r="N125" i="27"/>
  <c r="N126" i="27"/>
  <c r="N127" i="27"/>
  <c r="N128" i="27"/>
  <c r="N129" i="27"/>
  <c r="N118" i="27"/>
  <c r="N101" i="27"/>
  <c r="N100" i="27"/>
  <c r="N99" i="27"/>
  <c r="N98" i="27"/>
  <c r="N97" i="27"/>
  <c r="N111" i="27"/>
  <c r="N110" i="27"/>
  <c r="N109" i="27"/>
  <c r="N108" i="27"/>
  <c r="N107" i="27"/>
  <c r="N106" i="27"/>
  <c r="N105" i="27"/>
  <c r="N104" i="27"/>
  <c r="N103" i="27"/>
  <c r="N102" i="27"/>
  <c r="N96" i="27"/>
  <c r="N95" i="27"/>
  <c r="N94" i="27"/>
  <c r="N93" i="27"/>
  <c r="N92" i="27"/>
  <c r="N91" i="27"/>
  <c r="N90" i="27"/>
  <c r="N89" i="27"/>
  <c r="N88" i="27"/>
  <c r="N87" i="27"/>
  <c r="N86" i="27"/>
  <c r="N85" i="27"/>
  <c r="N84" i="27"/>
  <c r="N83" i="27"/>
  <c r="N82" i="27"/>
  <c r="N81" i="27"/>
  <c r="N80" i="27"/>
  <c r="N79" i="27"/>
  <c r="N78" i="27"/>
  <c r="N77" i="27"/>
  <c r="N74" i="27"/>
  <c r="N59" i="27"/>
  <c r="N60" i="27"/>
  <c r="N61" i="27"/>
  <c r="N51" i="27"/>
  <c r="N52" i="27"/>
  <c r="N53" i="27"/>
  <c r="N40" i="27"/>
  <c r="N41" i="27"/>
  <c r="N42" i="27"/>
  <c r="N31" i="27"/>
  <c r="N32" i="27"/>
  <c r="N33" i="27"/>
  <c r="N9" i="27"/>
  <c r="N10" i="27"/>
  <c r="N11" i="27"/>
  <c r="N71" i="27" l="1"/>
  <c r="N72" i="27"/>
  <c r="N73" i="27"/>
  <c r="N75" i="27"/>
  <c r="N76" i="27"/>
  <c r="N66" i="27"/>
  <c r="N56" i="27"/>
  <c r="N57" i="27"/>
  <c r="N58" i="27"/>
  <c r="N48" i="27"/>
  <c r="N49" i="27"/>
  <c r="N50" i="27"/>
  <c r="N37" i="27"/>
  <c r="N38" i="27"/>
  <c r="N39" i="27"/>
  <c r="N28" i="27"/>
  <c r="N29" i="27"/>
  <c r="N30" i="27"/>
  <c r="N22" i="27"/>
  <c r="N17" i="27" l="1"/>
  <c r="N6" i="27"/>
  <c r="N7" i="27"/>
  <c r="N8" i="27"/>
  <c r="N2" i="27"/>
  <c r="N3" i="27"/>
  <c r="N4" i="27"/>
  <c r="N5" i="27"/>
  <c r="N12" i="27"/>
  <c r="N13" i="27"/>
  <c r="N14" i="27"/>
  <c r="N15" i="27"/>
  <c r="N16" i="27"/>
  <c r="N18" i="27"/>
  <c r="N19" i="27"/>
  <c r="N20" i="27"/>
  <c r="N21" i="27"/>
  <c r="N23" i="27"/>
  <c r="N24" i="27"/>
  <c r="N25" i="27"/>
  <c r="N26" i="27"/>
  <c r="N27" i="27"/>
  <c r="N34" i="27"/>
  <c r="N35" i="27"/>
  <c r="N36" i="27"/>
  <c r="N45" i="27"/>
  <c r="N46" i="27"/>
  <c r="N47" i="27"/>
  <c r="N54" i="27"/>
  <c r="N55" i="27"/>
  <c r="N62" i="27"/>
  <c r="N63" i="27"/>
  <c r="N64" i="27"/>
  <c r="N65" i="27"/>
  <c r="N67" i="27"/>
  <c r="N68" i="27"/>
  <c r="N69" i="27"/>
  <c r="N70" i="27"/>
  <c r="N112" i="27"/>
  <c r="N113" i="27"/>
  <c r="N114" i="27"/>
  <c r="N115" i="27"/>
  <c r="N116" i="27"/>
  <c r="N117" i="27"/>
  <c r="N119" i="27"/>
  <c r="N120" i="27"/>
  <c r="N121" i="27"/>
  <c r="N122" i="27"/>
  <c r="N123" i="27"/>
  <c r="N132" i="27"/>
  <c r="N133" i="27"/>
  <c r="N134" i="27"/>
  <c r="N141" i="27"/>
  <c r="N142" i="27"/>
  <c r="N143" i="27"/>
  <c r="N144" i="27"/>
  <c r="N145" i="27"/>
  <c r="N147" i="27"/>
  <c r="N148" i="27"/>
  <c r="N155" i="27"/>
  <c r="N156" i="27"/>
  <c r="N163" i="27"/>
  <c r="N164" i="27"/>
  <c r="N165" i="27"/>
  <c r="N172" i="27"/>
  <c r="N173" i="27"/>
  <c r="N180" i="27"/>
  <c r="N181" i="27"/>
  <c r="N182" i="27"/>
  <c r="N189" i="27"/>
  <c r="N190" i="27"/>
  <c r="N191" i="27"/>
  <c r="N192" i="27"/>
  <c r="N193" i="27"/>
  <c r="N200" i="27"/>
  <c r="N201" i="27"/>
  <c r="N202" i="27"/>
  <c r="N203" i="27"/>
  <c r="N204" i="27"/>
  <c r="N211" i="27"/>
  <c r="N212" i="27"/>
  <c r="N213" i="27"/>
  <c r="N214" i="27"/>
  <c r="N221" i="27"/>
  <c r="N222" i="27"/>
  <c r="N223" i="27"/>
  <c r="N224" i="27"/>
  <c r="N225" i="27"/>
  <c r="H2" i="27"/>
  <c r="H3" i="27"/>
  <c r="H4" i="27"/>
  <c r="H5" i="27"/>
  <c r="H12" i="27"/>
  <c r="H13" i="27"/>
  <c r="H14" i="27"/>
  <c r="H15" i="27"/>
  <c r="H16" i="27"/>
  <c r="H18" i="27"/>
  <c r="H19" i="27"/>
  <c r="H20" i="27"/>
  <c r="H21" i="27"/>
  <c r="H23" i="27"/>
  <c r="H24" i="27"/>
  <c r="H25" i="27"/>
  <c r="H26" i="27"/>
  <c r="H27" i="27"/>
  <c r="H34" i="27"/>
  <c r="H35" i="27"/>
  <c r="H36" i="27"/>
  <c r="H45" i="27"/>
  <c r="H46" i="27"/>
  <c r="H47" i="27"/>
  <c r="H54" i="27"/>
  <c r="H55" i="27"/>
  <c r="H62" i="27"/>
  <c r="H63" i="27"/>
  <c r="H64" i="27"/>
  <c r="H65" i="27"/>
  <c r="H67" i="27"/>
  <c r="H68" i="27"/>
  <c r="H69" i="27"/>
  <c r="H70" i="27"/>
  <c r="H112" i="27"/>
  <c r="H113" i="27"/>
  <c r="H114" i="27"/>
  <c r="H115" i="27"/>
  <c r="H116" i="27"/>
  <c r="H117" i="27"/>
  <c r="H119" i="27"/>
  <c r="H120" i="27"/>
  <c r="H121" i="27"/>
  <c r="H122" i="27"/>
  <c r="H123" i="27"/>
  <c r="H132" i="27"/>
  <c r="H133" i="27"/>
  <c r="H134" i="27"/>
  <c r="H141" i="27"/>
  <c r="H142" i="27"/>
  <c r="H143" i="27"/>
  <c r="H144" i="27"/>
  <c r="H145" i="27"/>
  <c r="H147" i="27"/>
  <c r="H148" i="27"/>
  <c r="H155" i="27"/>
  <c r="H156" i="27"/>
  <c r="H163" i="27"/>
  <c r="H164" i="27"/>
  <c r="H165" i="27"/>
  <c r="H172" i="27"/>
  <c r="H173" i="27"/>
  <c r="H180" i="27"/>
  <c r="H181" i="27"/>
  <c r="H182" i="27"/>
  <c r="H189" i="27"/>
  <c r="H190" i="27"/>
  <c r="H191" i="27"/>
  <c r="H192" i="27"/>
  <c r="H193" i="27"/>
  <c r="H200" i="27"/>
  <c r="H201" i="27"/>
  <c r="H202" i="27"/>
  <c r="H203" i="27"/>
  <c r="H204" i="27"/>
  <c r="H211" i="27"/>
  <c r="H212" i="27"/>
  <c r="H213" i="27"/>
  <c r="H214" i="27"/>
  <c r="H221" i="27"/>
  <c r="H222" i="27"/>
  <c r="H223" i="27"/>
  <c r="H224" i="27"/>
  <c r="H225" i="27"/>
  <c r="H4" i="25" l="1"/>
  <c r="H5" i="25"/>
  <c r="H6" i="25"/>
  <c r="G6" i="25"/>
  <c r="G5" i="25"/>
  <c r="F6" i="25"/>
  <c r="F5" i="25"/>
  <c r="G3" i="25"/>
  <c r="G2" i="25"/>
  <c r="F3" i="25"/>
  <c r="F2" i="25"/>
  <c r="H3" i="25" l="1"/>
  <c r="H7" i="25"/>
  <c r="H8" i="25"/>
  <c r="H9" i="25"/>
  <c r="H2" i="25"/>
  <c r="O354" i="26" l="1"/>
  <c r="N354" i="26"/>
  <c r="M354" i="26"/>
  <c r="L354" i="26"/>
  <c r="K354" i="26"/>
  <c r="J354" i="26"/>
  <c r="N353" i="26"/>
  <c r="O353" i="26"/>
  <c r="M353" i="26"/>
  <c r="K353" i="26"/>
  <c r="L353" i="26"/>
  <c r="J353" i="26"/>
  <c r="O352" i="26"/>
  <c r="N352" i="26"/>
  <c r="M352" i="26"/>
  <c r="L352" i="26"/>
  <c r="K352" i="26"/>
  <c r="J352" i="26"/>
  <c r="K351" i="26"/>
  <c r="L351" i="26"/>
  <c r="M351" i="26"/>
  <c r="N351" i="26"/>
  <c r="O351" i="26"/>
  <c r="M350" i="26"/>
  <c r="O350" i="26"/>
  <c r="N350" i="26"/>
  <c r="J351" i="26"/>
  <c r="L350" i="26"/>
  <c r="K350" i="26"/>
  <c r="J350" i="26"/>
  <c r="M36" i="24" l="1"/>
  <c r="M34" i="24"/>
  <c r="M35" i="24"/>
  <c r="F34" i="24"/>
  <c r="G34" i="24"/>
  <c r="H34" i="24"/>
  <c r="I34" i="24"/>
  <c r="J34" i="24"/>
  <c r="K34" i="24"/>
  <c r="L34" i="24"/>
  <c r="F35" i="24"/>
  <c r="G35" i="24"/>
  <c r="H35" i="24"/>
  <c r="I35" i="24"/>
  <c r="J35" i="24"/>
  <c r="K35" i="24"/>
  <c r="L35" i="24"/>
  <c r="F36" i="24"/>
  <c r="G36" i="24"/>
  <c r="H36" i="24"/>
  <c r="I36" i="24"/>
  <c r="J36" i="24"/>
  <c r="K36" i="24"/>
  <c r="L36" i="24"/>
  <c r="F37" i="24"/>
  <c r="G37" i="24"/>
  <c r="H37" i="24"/>
  <c r="I37" i="24"/>
  <c r="J37" i="24"/>
  <c r="K37" i="24"/>
  <c r="L37" i="24"/>
  <c r="M37" i="24"/>
  <c r="F38" i="24"/>
  <c r="G38" i="24"/>
  <c r="H38" i="24"/>
  <c r="I38" i="24"/>
  <c r="J38" i="24"/>
  <c r="K38" i="24"/>
  <c r="L38" i="24"/>
  <c r="M38" i="24"/>
  <c r="F39" i="24"/>
  <c r="G39" i="24"/>
  <c r="H39" i="24"/>
  <c r="I39" i="24"/>
  <c r="J39" i="24"/>
  <c r="K39" i="24"/>
  <c r="L39" i="24"/>
  <c r="M39" i="24"/>
  <c r="F40" i="24"/>
  <c r="G40" i="24"/>
  <c r="H40" i="24"/>
  <c r="I40" i="24"/>
  <c r="J40" i="24"/>
  <c r="K40" i="24"/>
  <c r="L40" i="24"/>
  <c r="M40" i="24"/>
  <c r="E40" i="24"/>
  <c r="E39" i="24"/>
  <c r="E38" i="24"/>
  <c r="E37" i="24"/>
  <c r="E36" i="24"/>
  <c r="E35" i="24"/>
  <c r="E34" i="24"/>
  <c r="O34" i="24"/>
  <c r="M31" i="24"/>
  <c r="L31" i="24"/>
  <c r="K31" i="24"/>
  <c r="J31" i="24"/>
  <c r="I31" i="24"/>
  <c r="H31" i="24"/>
  <c r="G31" i="24"/>
  <c r="F31" i="24"/>
  <c r="M30" i="24"/>
  <c r="L30" i="24"/>
  <c r="K30" i="24"/>
  <c r="J30" i="24"/>
  <c r="I30" i="24"/>
  <c r="H30" i="24"/>
  <c r="G30" i="24"/>
  <c r="F30" i="24"/>
  <c r="M29" i="24"/>
  <c r="L29" i="24"/>
  <c r="K29" i="24"/>
  <c r="J29" i="24"/>
  <c r="I29" i="24"/>
  <c r="H29" i="24"/>
  <c r="G29" i="24"/>
  <c r="F29" i="24"/>
  <c r="M28" i="24"/>
  <c r="L28" i="24"/>
  <c r="K28" i="24"/>
  <c r="J28" i="24"/>
  <c r="I28" i="24"/>
  <c r="H28" i="24"/>
  <c r="G28" i="24"/>
  <c r="F28" i="24"/>
  <c r="M27" i="24"/>
  <c r="L27" i="24"/>
  <c r="K27" i="24"/>
  <c r="J27" i="24"/>
  <c r="I27" i="24"/>
  <c r="H27" i="24"/>
  <c r="G27" i="24"/>
  <c r="F27" i="24"/>
  <c r="M26" i="24"/>
  <c r="L26" i="24"/>
  <c r="K26" i="24"/>
  <c r="J26" i="24"/>
  <c r="I26" i="24"/>
  <c r="H26" i="24"/>
  <c r="G26" i="24"/>
  <c r="F26" i="24"/>
  <c r="M25" i="24"/>
  <c r="L25" i="24"/>
  <c r="K25" i="24"/>
  <c r="J25" i="24"/>
  <c r="I25" i="24"/>
  <c r="H25" i="24"/>
  <c r="G25" i="24"/>
  <c r="F25" i="24"/>
  <c r="M24" i="24"/>
  <c r="L24" i="24"/>
  <c r="K24" i="24"/>
  <c r="J24" i="24"/>
  <c r="I24" i="24"/>
  <c r="H24" i="24"/>
  <c r="G24" i="24"/>
  <c r="F24" i="24"/>
  <c r="M23" i="24"/>
  <c r="L23" i="24"/>
  <c r="K23" i="24"/>
  <c r="J23" i="24"/>
  <c r="I23" i="24"/>
  <c r="H23" i="24"/>
  <c r="G23" i="24"/>
  <c r="F23" i="24"/>
  <c r="M22" i="24"/>
  <c r="L22" i="24"/>
  <c r="K22" i="24"/>
  <c r="J22" i="24"/>
  <c r="I22" i="24"/>
  <c r="H22" i="24"/>
  <c r="G22" i="24"/>
  <c r="F22" i="24"/>
  <c r="M21" i="24"/>
  <c r="L21" i="24"/>
  <c r="K21" i="24"/>
  <c r="J21" i="24"/>
  <c r="I21" i="24"/>
  <c r="H21" i="24"/>
  <c r="G21" i="24"/>
  <c r="F21" i="24"/>
  <c r="M20" i="24"/>
  <c r="L20" i="24"/>
  <c r="K20" i="24"/>
  <c r="J20" i="24"/>
  <c r="I20" i="24"/>
  <c r="H20" i="24"/>
  <c r="G20" i="24"/>
  <c r="F20" i="24"/>
  <c r="M19" i="24"/>
  <c r="L19" i="24"/>
  <c r="K19" i="24"/>
  <c r="J19" i="24"/>
  <c r="I19" i="24"/>
  <c r="H19" i="24"/>
  <c r="G19" i="24"/>
  <c r="F19" i="24"/>
  <c r="M18" i="24"/>
  <c r="L18" i="24"/>
  <c r="K18" i="24"/>
  <c r="J18" i="24"/>
  <c r="I18" i="24"/>
  <c r="H18" i="24"/>
  <c r="G18" i="24"/>
  <c r="F18" i="24"/>
  <c r="M17" i="24"/>
  <c r="L17" i="24"/>
  <c r="K17" i="24"/>
  <c r="J17" i="24"/>
  <c r="I17" i="24"/>
  <c r="H17" i="24"/>
  <c r="G17" i="24"/>
  <c r="F17" i="24"/>
  <c r="M16" i="24"/>
  <c r="L16" i="24"/>
  <c r="K16" i="24"/>
  <c r="J16" i="24"/>
  <c r="I16" i="24"/>
  <c r="H16" i="24"/>
  <c r="G16" i="24"/>
  <c r="F16" i="24"/>
  <c r="M15" i="24"/>
  <c r="L15" i="24"/>
  <c r="K15" i="24"/>
  <c r="J15" i="24"/>
  <c r="I15" i="24"/>
  <c r="H15" i="24"/>
  <c r="G15" i="24"/>
  <c r="F15" i="24"/>
  <c r="M14" i="24"/>
  <c r="L14" i="24"/>
  <c r="K14" i="24"/>
  <c r="J14" i="24"/>
  <c r="I14" i="24"/>
  <c r="H14" i="24"/>
  <c r="G14" i="24"/>
  <c r="F14" i="24"/>
  <c r="M13" i="24"/>
  <c r="L13" i="24"/>
  <c r="K13" i="24"/>
  <c r="J13" i="24"/>
  <c r="I13" i="24"/>
  <c r="H13" i="24"/>
  <c r="G13" i="24"/>
  <c r="F13" i="24"/>
  <c r="M12" i="24"/>
  <c r="L12" i="24"/>
  <c r="K12" i="24"/>
  <c r="J12" i="24"/>
  <c r="I12" i="24"/>
  <c r="H12" i="24"/>
  <c r="G12" i="24"/>
  <c r="F12" i="24"/>
  <c r="M11" i="24"/>
  <c r="L11" i="24"/>
  <c r="K11" i="24"/>
  <c r="J11" i="24"/>
  <c r="I11" i="24"/>
  <c r="H11" i="24"/>
  <c r="G11" i="24"/>
  <c r="F11" i="24"/>
  <c r="M10" i="24"/>
  <c r="L10" i="24"/>
  <c r="K10" i="24"/>
  <c r="J10" i="24"/>
  <c r="I10" i="24"/>
  <c r="H10" i="24"/>
  <c r="G10" i="24"/>
  <c r="F10" i="24"/>
  <c r="M9" i="24"/>
  <c r="L9" i="24"/>
  <c r="K9" i="24"/>
  <c r="J9" i="24"/>
  <c r="I9" i="24"/>
  <c r="H9" i="24"/>
  <c r="G9" i="24"/>
  <c r="F9" i="24"/>
  <c r="M8" i="24"/>
  <c r="L8" i="24"/>
  <c r="K8" i="24"/>
  <c r="J8" i="24"/>
  <c r="I8" i="24"/>
  <c r="H8" i="24"/>
  <c r="G8" i="24"/>
  <c r="F8" i="24"/>
  <c r="M7" i="24"/>
  <c r="L7" i="24"/>
  <c r="K7" i="24"/>
  <c r="J7" i="24"/>
  <c r="I7" i="24"/>
  <c r="H7" i="24"/>
  <c r="G7" i="24"/>
  <c r="F7" i="24"/>
  <c r="M6" i="24"/>
  <c r="L6" i="24"/>
  <c r="K6" i="24"/>
  <c r="J6" i="24"/>
  <c r="I6" i="24"/>
  <c r="H6" i="24"/>
  <c r="G6" i="24"/>
  <c r="F6" i="24"/>
  <c r="D78" i="22" l="1"/>
  <c r="D58" i="22"/>
  <c r="D68" i="22"/>
  <c r="G77" i="22"/>
  <c r="G67" i="22"/>
  <c r="G57" i="22"/>
  <c r="H31" i="22"/>
  <c r="H20" i="22"/>
  <c r="H10" i="22"/>
  <c r="E42" i="22"/>
  <c r="E45" i="22"/>
  <c r="E44" i="22"/>
  <c r="E43" i="22"/>
  <c r="E41" i="22"/>
  <c r="E40" i="22"/>
  <c r="E39" i="22"/>
  <c r="E38" i="22"/>
  <c r="E37" i="22"/>
  <c r="E36" i="22"/>
  <c r="E32" i="22"/>
  <c r="E31" i="22"/>
  <c r="E35" i="22"/>
  <c r="E34" i="22"/>
  <c r="E33" i="22"/>
  <c r="E30" i="22"/>
  <c r="E29" i="22"/>
  <c r="E28" i="22"/>
  <c r="E27" i="22"/>
  <c r="E26" i="22"/>
  <c r="E25" i="22"/>
  <c r="E21" i="22"/>
  <c r="E20" i="22"/>
  <c r="E24" i="22"/>
  <c r="E23" i="22"/>
  <c r="E22" i="22"/>
  <c r="E19" i="22"/>
  <c r="E18" i="22"/>
  <c r="E17" i="22"/>
  <c r="E16" i="22"/>
  <c r="E15" i="22"/>
  <c r="E14" i="22"/>
  <c r="E10" i="22"/>
  <c r="E13" i="22"/>
  <c r="E12" i="22"/>
  <c r="E11" i="22"/>
  <c r="E9" i="22"/>
  <c r="E8" i="22"/>
  <c r="E7" i="22"/>
  <c r="E6" i="22"/>
  <c r="E5" i="22"/>
  <c r="E4" i="22"/>
  <c r="E35" i="21" l="1"/>
  <c r="F35" i="21"/>
  <c r="D35" i="21"/>
  <c r="E40" i="21"/>
  <c r="F40" i="21"/>
  <c r="D40" i="21"/>
  <c r="E39" i="21"/>
  <c r="F39" i="21"/>
  <c r="D39" i="21"/>
  <c r="E38" i="21"/>
  <c r="F38" i="21"/>
  <c r="D38" i="21"/>
  <c r="E37" i="21"/>
  <c r="F37" i="21"/>
  <c r="D37" i="21"/>
  <c r="E36" i="21"/>
  <c r="F36" i="21"/>
  <c r="D36" i="21"/>
  <c r="E34" i="21"/>
  <c r="F34" i="21"/>
  <c r="D34" i="21"/>
  <c r="H27" i="21"/>
  <c r="F22" i="21"/>
  <c r="E22" i="21"/>
  <c r="F21" i="21"/>
  <c r="E21" i="21"/>
  <c r="E20" i="21"/>
  <c r="D20" i="21"/>
  <c r="F19" i="21"/>
  <c r="E19" i="21"/>
  <c r="D19" i="21"/>
  <c r="F18" i="21"/>
  <c r="D18" i="21"/>
  <c r="E18" i="21" s="1"/>
  <c r="F17" i="21"/>
  <c r="D17" i="21"/>
  <c r="E17" i="21" s="1"/>
  <c r="F16" i="21"/>
  <c r="E16" i="21"/>
  <c r="D16" i="21"/>
  <c r="F14" i="21"/>
  <c r="E14" i="21"/>
  <c r="D14" i="21"/>
  <c r="F13" i="21"/>
  <c r="E4" i="18" s="1"/>
  <c r="E13" i="21"/>
  <c r="E3" i="18" s="1"/>
  <c r="D13" i="21"/>
  <c r="E2" i="18" s="1"/>
  <c r="F12" i="21"/>
  <c r="D12" i="21"/>
  <c r="E12" i="21" s="1"/>
  <c r="F11" i="21"/>
  <c r="D11" i="21"/>
  <c r="E11" i="21" s="1"/>
  <c r="J11" i="21" s="1"/>
  <c r="F10" i="21"/>
  <c r="D10" i="21"/>
  <c r="E10" i="21" s="1"/>
  <c r="F5" i="21"/>
  <c r="E5" i="21"/>
  <c r="D5" i="21"/>
  <c r="K11" i="2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tc={D014EF32-3259-411D-AA4F-DECFB3B47610}</author>
    <author>tc={785BCD88-88A0-429D-BEED-612CCB12D4A2}</author>
    <author>tc={FE0B84A3-01C0-4A8A-94AA-0D8E4A83DDF6}</author>
    <author>tc={710A449D-36ED-48C8-BA44-088ECC20B233}</author>
    <author>tc={2969D9B9-677E-4AF6-AE1D-4BEDDBCF0B37}</author>
    <author>tc={2B8265B2-4F3B-4482-8E0B-F73B485E654C}</author>
    <author>tc={CC068A4C-D3F5-41FE-886A-B9DFA0D34B2D}</author>
    <author>tc={0972D848-BEDC-4786-8899-B6051F492550}</author>
    <author>tc={8787B51C-A28B-4E87-8EBF-657AC5E04EF0}</author>
  </authors>
  <commentList>
    <comment ref="L1" authorId="0" shapeId="0" xr:uid="{D014EF32-3259-411D-AA4F-DECFB3B47610}">
      <text>
        <t>[Threaded comment]
Your version of Excel allows you to read this threaded comment; however, any edits to it will get removed if the file is opened in a newer version of Excel. Learn more: https://go.microsoft.com/fwlink/?linkid=870924
Comment:
    Roughly guesstimated based on DEA technology data for biomass fired CHP plants, since they seem to operate roughly in similar steam temperature ranges as LWRs.</t>
      </text>
    </comment>
    <comment ref="N1" authorId="1" shapeId="0" xr:uid="{785BCD88-88A0-429D-BEED-612CCB12D4A2}">
      <text>
        <t>[Threaded comment]
Your version of Excel allows you to read this threaded comment; however, any edits to it will get removed if the file is opened in a newer version of Excel. Learn more: https://go.microsoft.com/fwlink/?linkid=870924
Comment:
    Note that the variable O&amp;M costs mostly DON’T include the cost of spent nuclear fuel! Although some of the `nucMax` values might.</t>
      </text>
    </comment>
    <comment ref="O1" authorId="2" shapeId="0" xr:uid="{FE0B84A3-01C0-4A8A-94AA-0D8E4A83DDF6}">
      <text>
        <t>[Threaded comment]
Your version of Excel allows you to read this threaded comment; however, any edits to it will get removed if the file is opened in a newer version of Excel. Learn more: https://go.microsoft.com/fwlink/?linkid=870924
Comment:
    `minOperationHours` and `minShutDownHours` mostly based on EUR Document 2.2-2.1.2-C. SMRs are given the benefit of the doubt.</t>
      </text>
    </comment>
    <comment ref="Q1" authorId="3" shapeId="0" xr:uid="{710A449D-36ED-48C8-BA44-088ECC20B233}">
      <text>
        <t>[Threaded comment]
Your version of Excel allows you to read this threaded comment; however, any edits to it will get removed if the file is opened in a newer version of Excel. Learn more: https://go.microsoft.com/fwlink/?linkid=870924
Comment:
    Warm and Hot startup parameters guesstimated based on the Cold ones by scaling with the relative `minShutDownHours` difference.</t>
      </text>
    </comment>
    <comment ref="S1" authorId="4" shapeId="0" xr:uid="{2969D9B9-677E-4AF6-AE1D-4BEDDBCF0B37}">
      <text>
        <t>[Threaded comment]
Your version of Excel allows you to read this threaded comment; however, any edits to it will get removed if the file is opened in a newer version of Excel. Learn more: https://go.microsoft.com/fwlink/?linkid=870924
Comment:
    Legacy data? Original source unknown, maybe derived from ERAA24?</t>
      </text>
    </comment>
    <comment ref="T1" authorId="5" shapeId="0" xr:uid="{2B8265B2-4F3B-4482-8E0B-F73B485E654C}">
      <text>
        <t>[Threaded comment]
Your version of Excel allows you to read this threaded comment; however, any edits to it will get removed if the file is opened in a newer version of Excel. Learn more: https://go.microsoft.com/fwlink/?linkid=870924
Comment:
    Only two startup cost values found in literature, rest are guesstimated based on legacy data.</t>
      </text>
    </comment>
    <comment ref="W1" authorId="6" shapeId="0" xr:uid="{CC068A4C-D3F5-41FE-886A-B9DFA0D34B2D}">
      <text>
        <t>[Threaded comment]
Your version of Excel allows you to read this threaded comment; however, any edits to it will get removed if the file is opened in a newer version of Excel. Learn more: https://go.microsoft.com/fwlink/?linkid=870924
Comment:
    `startWarmAfterXHours´ mostly based on EUR Document 2.2-2.1.2-C</t>
      </text>
    </comment>
    <comment ref="X1" authorId="7" shapeId="0" xr:uid="{0972D848-BEDC-4786-8899-B6051F492550}">
      <text>
        <t>[Threaded comment]
Your version of Excel allows you to read this threaded comment; however, any edits to it will get removed if the file is opened in a newer version of Excel. Learn more: https://go.microsoft.com/fwlink/?linkid=870924
Comment:
    4x times warm like in ERAA24</t>
      </text>
    </comment>
    <comment ref="AA1" authorId="8" shapeId="0" xr:uid="{8787B51C-A28B-4E87-8EBF-657AC5E04EF0}">
      <text>
        <t>[Threaded comment]
Your version of Excel allows you to read this threaded comment; however, any edits to it will get removed if the file is opened in a newer version of Excel. Learn more: https://go.microsoft.com/fwlink/?linkid=870924
Comment:
    The max and min unit sizes in each category are well defined, but the typical reactor sizes within them is somewhat assumed.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Unknown Author</author>
  </authors>
  <commentList>
    <comment ref="AE1" authorId="0" shapeId="0" xr:uid="{8B984B08-A209-48FF-B89A-6142F8CF3C86}">
      <text>
        <r>
          <rPr>
            <sz val="10"/>
            <rFont val="Arial"/>
            <family val="2"/>
          </rPr>
          <t xml:space="preserve">
p.u. / min.
1 when the unit can ramp from 0 to to its maximum capacity in one minute</t>
        </r>
      </text>
    </comment>
  </commentList>
</comments>
</file>

<file path=xl/sharedStrings.xml><?xml version="1.0" encoding="utf-8"?>
<sst xmlns="http://schemas.openxmlformats.org/spreadsheetml/2006/main" count="3476" uniqueCount="358">
  <si>
    <t>Country</t>
  </si>
  <si>
    <t>Scenario</t>
  </si>
  <si>
    <t>Year</t>
  </si>
  <si>
    <t>BE00</t>
  </si>
  <si>
    <t>National Trends</t>
  </si>
  <si>
    <t>DE00</t>
  </si>
  <si>
    <t>DKE1</t>
  </si>
  <si>
    <t>DKW1</t>
  </si>
  <si>
    <t>EE00</t>
  </si>
  <si>
    <t>ES00</t>
  </si>
  <si>
    <t>FI00</t>
  </si>
  <si>
    <t>FR00</t>
  </si>
  <si>
    <t>LT00</t>
  </si>
  <si>
    <t>LV00</t>
  </si>
  <si>
    <t>NL00</t>
  </si>
  <si>
    <t>NOM1</t>
  </si>
  <si>
    <t>NON1</t>
  </si>
  <si>
    <t>NOS0</t>
  </si>
  <si>
    <t>PL00</t>
  </si>
  <si>
    <t>SE01</t>
  </si>
  <si>
    <t>SE02</t>
  </si>
  <si>
    <t>SE03</t>
  </si>
  <si>
    <t>SE04</t>
  </si>
  <si>
    <t>UK00</t>
  </si>
  <si>
    <t>Generator_ID</t>
  </si>
  <si>
    <t>capacity_output1</t>
  </si>
  <si>
    <t>node_suffix_output2</t>
  </si>
  <si>
    <t>Note</t>
  </si>
  <si>
    <t>Nuclear</t>
  </si>
  <si>
    <t>Light oil</t>
  </si>
  <si>
    <t>scenario</t>
  </si>
  <si>
    <t>year</t>
  </si>
  <si>
    <t>unittype</t>
  </si>
  <si>
    <t>grid</t>
  </si>
  <si>
    <t>Description</t>
  </si>
  <si>
    <t>all</t>
  </si>
  <si>
    <t>Battery charger 4h</t>
  </si>
  <si>
    <t>Battery discharger 4h</t>
  </si>
  <si>
    <t>Offshore Wind</t>
  </si>
  <si>
    <t>Onshore Wind</t>
  </si>
  <si>
    <t>Solar PV</t>
  </si>
  <si>
    <t>price</t>
  </si>
  <si>
    <t>emission_CO2</t>
  </si>
  <si>
    <t>Hard coal</t>
  </si>
  <si>
    <t>Gas</t>
  </si>
  <si>
    <t>Heavy oil</t>
  </si>
  <si>
    <t>Lignite</t>
  </si>
  <si>
    <t>Biomass</t>
  </si>
  <si>
    <t>Black liquor</t>
  </si>
  <si>
    <t>MSW</t>
  </si>
  <si>
    <t>Oil shale</t>
  </si>
  <si>
    <t>emission</t>
  </si>
  <si>
    <t>group</t>
  </si>
  <si>
    <t>CO2</t>
  </si>
  <si>
    <t>AT00</t>
  </si>
  <si>
    <t>CH00</t>
  </si>
  <si>
    <t>Content</t>
  </si>
  <si>
    <t>Part of</t>
  </si>
  <si>
    <t>Author</t>
  </si>
  <si>
    <t>Last updated</t>
  </si>
  <si>
    <t>Key sheets</t>
  </si>
  <si>
    <t>Discussion</t>
  </si>
  <si>
    <t>GG-SMR project scenario data alterations</t>
  </si>
  <si>
    <t>GG-SMR project T5.3</t>
  </si>
  <si>
    <t>Topi Rasku &lt;topi.rasku@vtt.fi&gt;</t>
  </si>
  <si>
    <t>unitdata</t>
  </si>
  <si>
    <t>emissiondata</t>
  </si>
  <si>
    <t>fueldata</t>
  </si>
  <si>
    <t>This dataset contains alterations to the underlying NE-model and TYNDP2024 datasets for the purposes of the GG-SMR project T5.3.</t>
  </si>
  <si>
    <t>The idea behind the scenarios is roughly as follows:</t>
  </si>
  <si>
    <t>1. Take as much data as possible from the TYNDP2024 "National Trends+" scenario for the year 2040.</t>
  </si>
  <si>
    <t>This essentially acts as our baseline.</t>
  </si>
  <si>
    <t>2. Partially revert back to the 2030 capacities to allow for room for nuclear capacity expansion.</t>
  </si>
  <si>
    <t>However, we don't want to overcomplicate things, so we'll assume the same power and hydrogen grid (excluded anyways) expansion as in TYNDP.</t>
  </si>
  <si>
    <t>3. Introduce the nuclear investment options alonside the wind, PV, and battery investments and re-optimize the capacity expansion.</t>
  </si>
  <si>
    <t>The aim is to see if the nuclear technologies are viable alternatives for VRE expansion under the TYNDP2024 assumptions.</t>
  </si>
  <si>
    <t>However, due to the incomplete district heating modelling in TYDNP2024, we don't have DH system data from there.</t>
  </si>
  <si>
    <t>As such, we can't easily "make room" for nuclear invesments in DH systems.</t>
  </si>
  <si>
    <t>Thus, we'll likely just have to see if nuclear DH has any chance to compete with existing capacity first.</t>
  </si>
  <si>
    <t>Same for all scenarios</t>
  </si>
  <si>
    <t>As all scenarios aim for EU targets</t>
  </si>
  <si>
    <t>Fuel</t>
  </si>
  <si>
    <t>Unit</t>
  </si>
  <si>
    <t xml:space="preserve">Source </t>
  </si>
  <si>
    <t>Further Info</t>
  </si>
  <si>
    <t>€/GJ</t>
  </si>
  <si>
    <t>EIA (2022) - https://www.eia.gov/electricity/annual/html/epa_08_04.html</t>
  </si>
  <si>
    <t>Includes fuel cost only</t>
  </si>
  <si>
    <t>Lignite G1 (BG - MK - CZ)</t>
  </si>
  <si>
    <t>Booze&amp;co same as 2022</t>
  </si>
  <si>
    <t>Lignite G2 (SK - DE - RS - PL - ME - UKNI - BA - IE)</t>
  </si>
  <si>
    <t>Lignite G3 (SL - RO - HU)</t>
  </si>
  <si>
    <t>Lignite G4 (GR - TR)</t>
  </si>
  <si>
    <t>IEA 2022 (APS)</t>
  </si>
  <si>
    <t>Natural Gas</t>
  </si>
  <si>
    <t>Crude oil</t>
  </si>
  <si>
    <t>CO2 price</t>
  </si>
  <si>
    <t>€/ton</t>
  </si>
  <si>
    <t>Hydrogen (blue )</t>
  </si>
  <si>
    <t>IEA 2022 (APS) - SMR with CCUS (full capture)</t>
  </si>
  <si>
    <t>Biomethane</t>
  </si>
  <si>
    <t>€/Gj</t>
  </si>
  <si>
    <t>Danish Technology cataloque</t>
  </si>
  <si>
    <t>Synthetic Methane</t>
  </si>
  <si>
    <t>IEA 2022 (APS) - renewable electricity, 70%, 55% and 50% of biogenic CO2.</t>
  </si>
  <si>
    <t>Gas for Climate. The optimal role for gas in a net zero emissions energy system (gasforclimate2050.eu)</t>
  </si>
  <si>
    <t>Moddeled from crude oil price (+28%)</t>
  </si>
  <si>
    <t>WEO STEPS forecast trend applying a 28% increase of price wrt to crude oil</t>
  </si>
  <si>
    <t>Moddeled from crude oil price (+5%)</t>
  </si>
  <si>
    <t>WEO STEPS forecast trend applying a 5% increase of price wrt to crude oil</t>
  </si>
  <si>
    <t xml:space="preserve">Amonia imports prices </t>
  </si>
  <si>
    <t>EWI tool calculation (100% reconverted)</t>
  </si>
  <si>
    <t>Gas (blend of biomethane, synthetic gas and NG) NT+</t>
  </si>
  <si>
    <t>see Gas Blend Final</t>
  </si>
  <si>
    <t>Gas (blend of biomethane, synthetic gas and NG) DE</t>
  </si>
  <si>
    <t>Gas (blend of biomethane, synthetic gas and NG) GA</t>
  </si>
  <si>
    <t>Oil Shale</t>
  </si>
  <si>
    <t>Copy/pasted from previous cycle (2021/22)</t>
  </si>
  <si>
    <t>(Currency 2021 €)</t>
  </si>
  <si>
    <t>Interpolation</t>
  </si>
  <si>
    <t>Other fuels</t>
  </si>
  <si>
    <t>Amonia</t>
  </si>
  <si>
    <t>Do amonia need its own cost?</t>
  </si>
  <si>
    <t>good source for transportation of H2 and carriers</t>
  </si>
  <si>
    <t>kjna31199enn.pdf</t>
  </si>
  <si>
    <t>1,5 - 3,5 €/kgH2</t>
  </si>
  <si>
    <t>JRC131299_01.pdf</t>
  </si>
  <si>
    <t>1 MWh=3,6 GJ</t>
  </si>
  <si>
    <t>Commodity Prices</t>
  </si>
  <si>
    <t>ENTSO-E &amp; ENTSOG TYNDP 2024 Scenarios --- Inputs</t>
  </si>
  <si>
    <t>Source: (accessed 2025-09-10)</t>
  </si>
  <si>
    <t>€/MWh</t>
  </si>
  <si>
    <t>TYNDP2024</t>
  </si>
  <si>
    <t>Own projection based on legacy data</t>
  </si>
  <si>
    <t>Distributed Energy</t>
  </si>
  <si>
    <t>Hydrogencommod</t>
  </si>
  <si>
    <t>H2 heavy</t>
  </si>
  <si>
    <t>2025 avg</t>
  </si>
  <si>
    <t>2040 avg</t>
  </si>
  <si>
    <t>2030 avg</t>
  </si>
  <si>
    <t>2050 avg</t>
  </si>
  <si>
    <t>Idea: Scale legacy "Biomass" price according to the difference in the average fuel price difference between legacy data and new TYNDP2024 data. Black liquor and MSW assumed a constant dummy 1 price</t>
  </si>
  <si>
    <t>Legacy data, possibly a dummy?</t>
  </si>
  <si>
    <t>Category #</t>
  </si>
  <si>
    <t>Type</t>
  </si>
  <si>
    <r>
      <t>CO</t>
    </r>
    <r>
      <rPr>
        <b/>
        <vertAlign val="subscript"/>
        <sz val="8"/>
        <color indexed="8"/>
        <rFont val="Arial"/>
        <family val="2"/>
        <charset val="238"/>
      </rPr>
      <t>2</t>
    </r>
    <r>
      <rPr>
        <b/>
        <sz val="8"/>
        <color indexed="8"/>
        <rFont val="Arial"/>
        <family val="2"/>
        <charset val="238"/>
      </rPr>
      <t xml:space="preserve"> emission factor</t>
    </r>
  </si>
  <si>
    <t>Original</t>
  </si>
  <si>
    <t>NT2030</t>
  </si>
  <si>
    <t>NT2040</t>
  </si>
  <si>
    <t>DE2030</t>
  </si>
  <si>
    <t>DE2040</t>
  </si>
  <si>
    <t>DE2050</t>
  </si>
  <si>
    <t>GA2030</t>
  </si>
  <si>
    <t>GA2040</t>
  </si>
  <si>
    <t>GA2050</t>
  </si>
  <si>
    <t>kg / Net GJ</t>
  </si>
  <si>
    <t>-</t>
  </si>
  <si>
    <t>old 1</t>
  </si>
  <si>
    <t>old 2</t>
  </si>
  <si>
    <t>new</t>
  </si>
  <si>
    <t>CCS</t>
  </si>
  <si>
    <t>conventional old 1</t>
  </si>
  <si>
    <t>conventional old 2</t>
  </si>
  <si>
    <t>CCGT old 1</t>
  </si>
  <si>
    <t>CCGT old 2</t>
  </si>
  <si>
    <t>CCGT present 1</t>
  </si>
  <si>
    <t>CCGT present 2</t>
  </si>
  <si>
    <t>CCGT new</t>
  </si>
  <si>
    <t>CCGT CCS</t>
  </si>
  <si>
    <t>OCGT old</t>
  </si>
  <si>
    <t>OCGT new</t>
  </si>
  <si>
    <t>old</t>
  </si>
  <si>
    <t>Hydrogen</t>
  </si>
  <si>
    <t>Fuel cell</t>
  </si>
  <si>
    <t>ENTSO-E &amp; ENTSOG TYNDP 2024 Scenarios  – Inputs</t>
  </si>
  <si>
    <t>CO2 emission factors</t>
  </si>
  <si>
    <t>Orig</t>
  </si>
  <si>
    <t>kg/Gj to ton/MWh conversion</t>
  </si>
  <si>
    <t>rounding digits</t>
  </si>
  <si>
    <t>The emission progression for gas looks highly suspicious, likely assumes heavy non-fossil gas blends</t>
  </si>
  <si>
    <t>TYNDP2024, seems to assume increasing amounts for non-fossil gas in the blend</t>
  </si>
  <si>
    <t>TYNDP2024, uses NT2040 emission factors</t>
  </si>
  <si>
    <t>At least the emission prices and factors should be up to date now.</t>
  </si>
  <si>
    <t>The underlying data is hardly perfect, e.g. fuel price assumptions were cobbled together for the bio- and waste-based fuels.</t>
  </si>
  <si>
    <t>TYNDP2024 consistent CO2 price assumptions.</t>
  </si>
  <si>
    <t>TYNDP2024 consistent fuel price and emission assumptions, although `Biomass`, `Black liquor`, and `MSW` were based on old legacy data.</t>
  </si>
  <si>
    <t>Batterychar4h</t>
  </si>
  <si>
    <t>Batterydisch4h</t>
  </si>
  <si>
    <t>windOffshore</t>
  </si>
  <si>
    <t>windOnshore</t>
  </si>
  <si>
    <t>PV</t>
  </si>
  <si>
    <t>fomCosts</t>
  </si>
  <si>
    <t>invCosts</t>
  </si>
  <si>
    <t>annuityFactor</t>
  </si>
  <si>
    <t>Technical lifetime</t>
  </si>
  <si>
    <t>Discount rate</t>
  </si>
  <si>
    <t>NODE</t>
  </si>
  <si>
    <t>YEAR</t>
  </si>
  <si>
    <t>SCENARIO</t>
  </si>
  <si>
    <t>TECHNOLOGY</t>
  </si>
  <si>
    <t>CAPEX [€/MW]</t>
  </si>
  <si>
    <t>OPEX[€/MW/a]</t>
  </si>
  <si>
    <t>EFFICIENCY</t>
  </si>
  <si>
    <t>All</t>
  </si>
  <si>
    <t>Batteries Prosumer</t>
  </si>
  <si>
    <t>Batteries Utility</t>
  </si>
  <si>
    <t>Electrolyzer Offshore</t>
  </si>
  <si>
    <t>Electrolyzer Onshore</t>
  </si>
  <si>
    <t>Solar CSP</t>
  </si>
  <si>
    <t>Solar PV Rooftop</t>
  </si>
  <si>
    <t>Solar PV Utility</t>
  </si>
  <si>
    <t>ITSI</t>
  </si>
  <si>
    <t>ITSA</t>
  </si>
  <si>
    <t>ITS1</t>
  </si>
  <si>
    <t>ITN1</t>
  </si>
  <si>
    <t>ITCS</t>
  </si>
  <si>
    <t>ITCN</t>
  </si>
  <si>
    <t>ITCA</t>
  </si>
  <si>
    <t xml:space="preserve">Wind Offshore Fixed AC Radial </t>
  </si>
  <si>
    <t xml:space="preserve">Wind Offshore Fixed DC Radial </t>
  </si>
  <si>
    <t>Wind Offshore Fixed Hub</t>
  </si>
  <si>
    <t>Wind Offshore Fixed Hub H2</t>
  </si>
  <si>
    <t>Wind Offshore Floating  Hub</t>
  </si>
  <si>
    <t>Wind Offshore Floating  Hub H2</t>
  </si>
  <si>
    <t xml:space="preserve">Wind Offshore Floating AC Radial </t>
  </si>
  <si>
    <t xml:space="preserve">Wind Offshore Floating DC Radial </t>
  </si>
  <si>
    <t>Wind Onshore</t>
  </si>
  <si>
    <t>Global Ambition</t>
  </si>
  <si>
    <t>Source: (accessed 2025-09-11)</t>
  </si>
  <si>
    <t>Investment Datasets --- GENERATOR.xlsx</t>
  </si>
  <si>
    <t>min</t>
  </si>
  <si>
    <t>avg</t>
  </si>
  <si>
    <t>max</t>
  </si>
  <si>
    <t>OPEX [€/MW/a]</t>
  </si>
  <si>
    <t>Rounding digits</t>
  </si>
  <si>
    <t>`fomCosts` and `invCosts` based on TYNDP2024 OPEX and CAPEX respectively, see `TEMPLATE` sheet. Technical lifetime from DEA `technology_data_for_el_and_dh.xlsx` for `Onshore wind turbine, utility - renewable power - wind - large`.</t>
  </si>
  <si>
    <t>`fomCosts` and `invCosts` based on TYNDP2024 OPEX and CAPEX respectively, see `TEMPLATE` sheet. Technical lifetime from DEA `technology_data_for_el_and_dh.xlsx` for `Offshore wind turbines - renewable power - wind - large`.</t>
  </si>
  <si>
    <t>`fomCosts` and `invCosts` based on TYNDP2024 OPEX and CAPEX respectively, see `TEMPLATE` sheet. Technical lifetime from DEA `technology_data_for_el_and_dh.xlsx` for `PV - renewable power - solar - utility-scale, ground mounted`, but all PV tech seems to assume the same 40 year lifetime.</t>
  </si>
  <si>
    <t>Electric boiler</t>
  </si>
  <si>
    <t>EBoil</t>
  </si>
  <si>
    <t>Heat storage charger</t>
  </si>
  <si>
    <t>HeatstorCharger</t>
  </si>
  <si>
    <t>Heat storage discharger</t>
  </si>
  <si>
    <t>HeatstorDischarger</t>
  </si>
  <si>
    <t>Averaged over DEA `Technology Data - Energy Plants for Electricity and District heating generation` catalogue, `Electric boilers`.</t>
  </si>
  <si>
    <t>Based on DEA `Technology Data – Energy storage`catalogue, `Large-Scale Hot Water Tanks (Steel)`</t>
  </si>
  <si>
    <t>These OPEX values are orders of magnitude higher than FOMs in DEA data!</t>
  </si>
  <si>
    <t>DEA `Energy storage` catalogue for `Lithium-ion batteries for grid-scale storage.</t>
  </si>
  <si>
    <t>unitSize</t>
  </si>
  <si>
    <t>maxUnitCount</t>
  </si>
  <si>
    <t>OrigCap</t>
  </si>
  <si>
    <t>capacity_output2</t>
  </si>
  <si>
    <t>Column1</t>
  </si>
  <si>
    <t>node_suffix_input1</t>
  </si>
  <si>
    <t>node_suffix_output1</t>
  </si>
  <si>
    <t>unit_name_prefix</t>
  </si>
  <si>
    <t>HKI</t>
  </si>
  <si>
    <t>ESP</t>
  </si>
  <si>
    <t>VAN</t>
  </si>
  <si>
    <t>Generic LWR</t>
  </si>
  <si>
    <t>Generic LWR CHP</t>
  </si>
  <si>
    <t>Generic LWR DH</t>
  </si>
  <si>
    <t>TRE</t>
  </si>
  <si>
    <t>OUL</t>
  </si>
  <si>
    <t>JKL</t>
  </si>
  <si>
    <t>ROF</t>
  </si>
  <si>
    <t>TKU</t>
  </si>
  <si>
    <t>Other sheets</t>
  </si>
  <si>
    <t>Matrix 2024</t>
  </si>
  <si>
    <t>Calculates fuel prices for `fueldata` from the TYNDP2024 scenario input data.</t>
  </si>
  <si>
    <t>biofuel_projection</t>
  </si>
  <si>
    <t>Scale legacy "Biomass" price according to the difference in the average fuel price difference between legacy data and new TYNDP2024 data.</t>
  </si>
  <si>
    <t>CO2 emision factor</t>
  </si>
  <si>
    <t>TYNDP2024 scenario input emission factors for `emissiondata`.</t>
  </si>
  <si>
    <t>TEMPLATE</t>
  </si>
  <si>
    <t>ETS-CO2</t>
  </si>
  <si>
    <t>method</t>
  </si>
  <si>
    <t>add</t>
  </si>
  <si>
    <t>replace</t>
  </si>
  <si>
    <t>isSource</t>
  </si>
  <si>
    <t>isSink</t>
  </si>
  <si>
    <t>flow</t>
  </si>
  <si>
    <t>LP/MIP</t>
  </si>
  <si>
    <t>emission_group1</t>
  </si>
  <si>
    <t>grid_input1</t>
  </si>
  <si>
    <t>grid_output1</t>
  </si>
  <si>
    <t>grid_output2</t>
  </si>
  <si>
    <t>conversionCoeff_output2</t>
  </si>
  <si>
    <t>grid_output3</t>
  </si>
  <si>
    <t>eff00</t>
  </si>
  <si>
    <t>eff01</t>
  </si>
  <si>
    <t>op00</t>
  </si>
  <si>
    <t>op01</t>
  </si>
  <si>
    <t>vomCosts</t>
  </si>
  <si>
    <t>vomCosts_input1</t>
  </si>
  <si>
    <t>minOperationHours</t>
  </si>
  <si>
    <t>minShutDownHours</t>
  </si>
  <si>
    <t>startfuelConsWarm</t>
  </si>
  <si>
    <t>startCostWarm</t>
  </si>
  <si>
    <t>startFuelConsCold</t>
  </si>
  <si>
    <t>startCostCold</t>
  </si>
  <si>
    <t>startFuelConsHot</t>
  </si>
  <si>
    <t>startCostHot</t>
  </si>
  <si>
    <t>startWarmAfterXHours</t>
  </si>
  <si>
    <t>startColdAfterXhours</t>
  </si>
  <si>
    <t>maxRampUp</t>
  </si>
  <si>
    <t>maxRampDown</t>
  </si>
  <si>
    <t>cb</t>
  </si>
  <si>
    <t>cv</t>
  </si>
  <si>
    <t>rampUpCost</t>
  </si>
  <si>
    <t>useTimeseriesAvailability</t>
  </si>
  <si>
    <t>elec</t>
  </si>
  <si>
    <t>batterystor</t>
  </si>
  <si>
    <t>dheat</t>
  </si>
  <si>
    <t>heatsto</t>
  </si>
  <si>
    <t>offshore</t>
  </si>
  <si>
    <t>onshore</t>
  </si>
  <si>
    <t>CHP cost surcharge</t>
  </si>
  <si>
    <t>EUR/USD assumed conversion</t>
  </si>
  <si>
    <t>nucMin</t>
  </si>
  <si>
    <t>nucLow</t>
  </si>
  <si>
    <t>nucTypical</t>
  </si>
  <si>
    <t>nucHigh</t>
  </si>
  <si>
    <t>nucMax</t>
  </si>
  <si>
    <t>nucOptimistic</t>
  </si>
  <si>
    <t>A mix of `nucLow` and `nucHigh` always sampling the advantageous parameter values.</t>
  </si>
  <si>
    <t>nucIdeal</t>
  </si>
  <si>
    <t>A mix of `nucMin` and `nucMax` always sampling the advantageous parameter values.</t>
  </si>
  <si>
    <t>genericLWR</t>
  </si>
  <si>
    <t>Generic power-only LWR, aggregated over `Conventional LWR`, `Small Modular LWR`, and `Micro Modular LWR`.</t>
  </si>
  <si>
    <t>genericLWRchp</t>
  </si>
  <si>
    <t>Generic LWR CHP, aggregated over `Conventional LWR CHP`, `Small Modular LWR CHP`, and `Micro Modular LWR CHP`.</t>
  </si>
  <si>
    <t>genericLWRdh</t>
  </si>
  <si>
    <t>Generic LWR DH, aggregated over `Small Modular LWR DH`, and `Micro Modular LWR DH`.</t>
  </si>
  <si>
    <t>unittypedata_nuclear</t>
  </si>
  <si>
    <t>unittypedata_add_inv</t>
  </si>
  <si>
    <t>Define investment costs for the select non-nuclear competing technologies. (Needs to duplicate all parameters for now due to NE-model data processing oversights)</t>
  </si>
  <si>
    <t>OLD_unitdata</t>
  </si>
  <si>
    <t>Original `unitdata` that tried to distinguish between `National Trends` scenario data and my own additions. (For some reason, `all` scenario didn't result in desired outcome)</t>
  </si>
  <si>
    <t>OLD_unittypedata</t>
  </si>
  <si>
    <t>Original attempt to only add relevant new data without duplicating underlying data needlessly. (Resulted in weird undesired artefacts in the NE model output)</t>
  </si>
  <si>
    <t>capacity_output1_raw</t>
  </si>
  <si>
    <t>upperLimitCapacityRatio</t>
  </si>
  <si>
    <t>Essentially, we want to roll back power generation capacity expansion between 2030--2040 for onshore/offshore wind, PV, and batteries, as these were the primary power generation investment options in TYNDP2024.</t>
  </si>
  <si>
    <t>Surprisingly, it seems like there might be some investment options for nuclear DH even with my typical parameter assumptions based on super-preliminary results?</t>
  </si>
  <si>
    <t>Do I need to include pessimistic and worst-case scenarios for nuclear parameters to see if the investments vanish?</t>
  </si>
  <si>
    <t>Reverts TYNDP2024 "National Trends" 2040 scenario unit capacities back to their 2030 counterparts and caps investments into the desired technologies. Needs to include rounding, as Backbone investment options need to be integer multiples of assumed unit size just to be safe.</t>
  </si>
  <si>
    <t>nucWorst</t>
  </si>
  <si>
    <t>A mix of `nucMin` and `nucMax` always sampling the disadvantageous parameter values.</t>
  </si>
  <si>
    <t>nucPessimistic</t>
  </si>
  <si>
    <t>A mix of `nucLow` and `nucHigh` always sampling the disadvantageous parameter values.</t>
  </si>
  <si>
    <t>Replicate data of interest from `unittypedata_nuclear-lwr-smr.xlsx` to manually override `unitSize`. (Needs to duplicate all parameters for now due to NE-model data processing oversights) (Also currently removes `cV` due to Backbone investment input data preprocessing limitations, as well as forcing `minShutDownHours` &gt;= `startWarmAfterXHours`)</t>
  </si>
  <si>
    <t>Check TYNDP2024 CAPEX and OPEX cost assumptions, and use them for wind/solar investments.</t>
  </si>
  <si>
    <t>DEA data</t>
  </si>
  <si>
    <t>unitSize_input1</t>
  </si>
  <si>
    <t>unitSize_output1</t>
  </si>
  <si>
    <t>unitSize_output2</t>
  </si>
  <si>
    <t>2025-10-15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</si>
</sst>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0.0"/>
    <numFmt numFmtId="166" formatCode="0.0000"/>
  </numFmts>
  <fonts count="43">
    <font>
      <sz val="11"/>
      <color theme="1"/>
      <name val="Calibri"/>
      <family val="2"/>
      <scheme val="minor"/>
    </font>
    <font>
      <b/>
      <sz val="11"/>
      <name val="Calibri"/>
      <family val="2"/>
    </font>
    <font>
      <sz val="11"/>
      <color theme="1"/>
      <name val="Calibri"/>
      <family val="2"/>
      <scheme val="minor"/>
    </font>
    <font>
      <sz val="10"/>
      <color theme="1"/>
      <name val="Arial"/>
      <family val="2"/>
    </font>
    <font>
      <sz val="11"/>
      <color theme="1"/>
      <name val="AvenirNext LT Com Regular"/>
      <family val="2"/>
    </font>
    <font>
      <sz val="11"/>
      <color theme="1"/>
      <name val="Arial"/>
      <family val="2"/>
      <charset val="238"/>
    </font>
    <font>
      <u/>
      <sz val="11"/>
      <color theme="10"/>
      <name val="Calibri"/>
      <family val="2"/>
      <scheme val="minor"/>
    </font>
    <font>
      <sz val="11"/>
      <color rgb="FF000000"/>
      <name val="Calibri"/>
      <family val="2"/>
      <charset val="1"/>
    </font>
    <font>
      <sz val="10"/>
      <color rgb="FF000000"/>
      <name val="Arial"/>
      <family val="2"/>
      <charset val="1"/>
    </font>
    <font>
      <b/>
      <sz val="11"/>
      <color theme="1"/>
      <name val="Calibri"/>
      <family val="2"/>
      <scheme val="minor"/>
    </font>
    <font>
      <b/>
      <sz val="11"/>
      <color rgb="FF000000"/>
      <name val="Calibri"/>
      <family val="2"/>
      <charset val="1"/>
    </font>
    <font>
      <sz val="11"/>
      <name val="Calibri"/>
      <family val="2"/>
      <scheme val="minor"/>
    </font>
    <font>
      <sz val="11"/>
      <name val="Calibri"/>
      <family val="2"/>
    </font>
    <font>
      <b/>
      <sz val="11"/>
      <color theme="0"/>
      <name val="Calibri"/>
      <family val="2"/>
      <scheme val="minor"/>
    </font>
    <font>
      <sz val="11"/>
      <color rgb="FFFF0000"/>
      <name val="Calibri"/>
      <family val="2"/>
      <scheme val="minor"/>
    </font>
    <font>
      <i/>
      <sz val="11"/>
      <color rgb="FF7F7F7F"/>
      <name val="Calibri"/>
      <family val="2"/>
      <scheme val="minor"/>
    </font>
    <font>
      <sz val="11"/>
      <color theme="1"/>
      <name val="Calibri"/>
      <family val="2"/>
    </font>
    <font>
      <b/>
      <i/>
      <sz val="11"/>
      <color rgb="FF7F7F7F"/>
      <name val="Calibri"/>
      <family val="2"/>
      <scheme val="minor"/>
    </font>
    <font>
      <b/>
      <i/>
      <sz val="11"/>
      <color theme="1"/>
      <name val="Calibri"/>
      <family val="2"/>
      <scheme val="minor"/>
    </font>
    <font>
      <b/>
      <i/>
      <sz val="9"/>
      <color theme="1"/>
      <name val="Calibri"/>
      <family val="2"/>
      <scheme val="minor"/>
    </font>
    <font>
      <sz val="11"/>
      <color indexed="8"/>
      <name val="Calibri"/>
      <family val="2"/>
    </font>
    <font>
      <b/>
      <sz val="11"/>
      <color theme="0"/>
      <name val="Calibri"/>
      <family val="2"/>
    </font>
    <font>
      <sz val="10"/>
      <color theme="1"/>
      <name val="Calibri"/>
      <family val="2"/>
      <scheme val="minor"/>
    </font>
    <font>
      <b/>
      <sz val="10"/>
      <color theme="1"/>
      <name val="Calibri"/>
      <family val="2"/>
      <scheme val="minor"/>
    </font>
    <font>
      <b/>
      <sz val="8"/>
      <name val="Arial"/>
      <family val="2"/>
    </font>
    <font>
      <b/>
      <i/>
      <sz val="10"/>
      <color theme="1"/>
      <name val="Calibri"/>
      <family val="2"/>
      <scheme val="minor"/>
    </font>
    <font>
      <b/>
      <sz val="11"/>
      <color rgb="FF000000"/>
      <name val="Calibri"/>
      <family val="2"/>
    </font>
    <font>
      <i/>
      <sz val="10"/>
      <color theme="1"/>
      <name val="Calibri"/>
      <family val="2"/>
      <scheme val="minor"/>
    </font>
    <font>
      <sz val="8"/>
      <color indexed="8"/>
      <name val="Arial"/>
      <family val="2"/>
      <charset val="238"/>
    </font>
    <font>
      <b/>
      <sz val="8"/>
      <color indexed="8"/>
      <name val="Arial"/>
      <family val="2"/>
      <charset val="238"/>
    </font>
    <font>
      <b/>
      <vertAlign val="subscript"/>
      <sz val="8"/>
      <color indexed="8"/>
      <name val="Arial"/>
      <family val="2"/>
      <charset val="238"/>
    </font>
    <font>
      <sz val="11"/>
      <color theme="1"/>
      <name val="Calibri"/>
      <family val="2"/>
      <charset val="238"/>
      <scheme val="minor"/>
    </font>
    <font>
      <sz val="8"/>
      <color theme="1"/>
      <name val="Arial"/>
      <family val="2"/>
      <charset val="238"/>
    </font>
    <font>
      <sz val="11"/>
      <color rgb="FF000000"/>
      <name val="Calibri"/>
      <family val="2"/>
      <scheme val="minor"/>
    </font>
    <font>
      <sz val="11"/>
      <name val="Calibri"/>
      <family val="2"/>
      <charset val="1"/>
    </font>
    <font>
      <sz val="11"/>
      <color rgb="FF9C0006"/>
      <name val="Calibri"/>
      <family val="2"/>
      <scheme val="minor"/>
    </font>
    <font>
      <sz val="8"/>
      <name val="Calibri"/>
      <family val="2"/>
      <scheme val="minor"/>
    </font>
    <font>
      <sz val="10"/>
      <name val="Arial"/>
      <family val="2"/>
    </font>
    <font>
      <sz val="11"/>
      <color theme="4" tint="-0.249977111117893"/>
      <name val="Calibri"/>
      <family val="2"/>
      <charset val="1"/>
    </font>
    <font>
      <sz val="11"/>
      <color theme="0" tint="-0.499984740745262"/>
      <name val="Calibri"/>
      <family val="2"/>
      <charset val="1"/>
    </font>
    <font>
      <sz val="11"/>
      <color rgb="FF000000"/>
      <name val="Calibri"/>
      <family val="2"/>
    </font>
    <font>
      <sz val="11"/>
      <color rgb="FF3F3F76"/>
      <name val="Calibri"/>
      <family val="2"/>
      <scheme val="minor"/>
    </font>
    <font>
      <b/>
      <sz val="11"/>
      <color rgb="FFFA7D00"/>
      <name val="Calibri"/>
      <family val="2"/>
      <scheme val="minor"/>
    </font>
  </fonts>
  <fills count="20">
    <fill>
      <patternFill patternType="none"/>
    </fill>
    <fill>
      <patternFill patternType="gray125"/>
    </fill>
    <fill>
      <patternFill patternType="solid">
        <fgColor rgb="FF87CB3D"/>
        <bgColor rgb="FFFF99CC"/>
      </patternFill>
    </fill>
    <fill>
      <patternFill patternType="solid">
        <fgColor rgb="FFFDA56F"/>
        <bgColor rgb="FFFF99CC"/>
      </patternFill>
    </fill>
    <fill>
      <patternFill patternType="solid">
        <fgColor rgb="FFFFAFAF"/>
        <bgColor rgb="FFFF99CC"/>
      </patternFill>
    </fill>
    <fill>
      <patternFill patternType="solid">
        <fgColor rgb="FFFFFF00"/>
        <bgColor indexed="64"/>
      </patternFill>
    </fill>
    <fill>
      <patternFill patternType="solid">
        <fgColor theme="0" tint="-0.14999847407452621"/>
        <bgColor theme="0" tint="-0.14999847407452621"/>
      </patternFill>
    </fill>
    <fill>
      <patternFill patternType="solid">
        <fgColor theme="9" tint="-0.249977111117893"/>
        <bgColor indexed="64"/>
      </patternFill>
    </fill>
    <fill>
      <patternFill patternType="solid">
        <fgColor theme="0"/>
        <bgColor indexed="64"/>
      </patternFill>
    </fill>
    <fill>
      <patternFill patternType="solid">
        <fgColor theme="4" tint="0.59999389629810485"/>
        <bgColor indexed="64"/>
      </patternFill>
    </fill>
    <fill>
      <patternFill patternType="solid">
        <fgColor rgb="FFFFFFFF"/>
        <bgColor indexed="64"/>
      </patternFill>
    </fill>
    <fill>
      <patternFill patternType="solid">
        <fgColor indexed="43"/>
        <bgColor indexed="64"/>
      </patternFill>
    </fill>
    <fill>
      <patternFill patternType="solid">
        <fgColor indexed="29"/>
        <bgColor indexed="64"/>
      </patternFill>
    </fill>
    <fill>
      <patternFill patternType="solid">
        <fgColor indexed="9"/>
        <bgColor indexed="64"/>
      </patternFill>
    </fill>
    <fill>
      <patternFill patternType="solid">
        <fgColor rgb="FFFFC7CE"/>
      </patternFill>
    </fill>
    <fill>
      <patternFill patternType="solid">
        <fgColor rgb="FFFECCB0"/>
        <bgColor rgb="FFFF99CC"/>
      </patternFill>
    </fill>
    <fill>
      <patternFill patternType="solid">
        <fgColor rgb="FFC49100"/>
        <bgColor rgb="FFFF99CC"/>
      </patternFill>
    </fill>
    <fill>
      <patternFill patternType="solid">
        <fgColor rgb="FFFF7171"/>
        <bgColor rgb="FFFF99CC"/>
      </patternFill>
    </fill>
    <fill>
      <patternFill patternType="solid">
        <fgColor rgb="FFFFCC99"/>
      </patternFill>
    </fill>
    <fill>
      <patternFill patternType="solid">
        <fgColor rgb="FFF2F2F2"/>
      </patternFill>
    </fill>
  </fills>
  <borders count="10">
    <border>
      <left/>
      <right/>
      <top/>
      <bottom/>
      <diagonal/>
    </border>
    <border>
      <left style="thin">
        <color auto="1"/>
      </left>
      <right style="thin">
        <color auto="1"/>
      </right>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right/>
      <top/>
      <bottom style="thin">
        <color theme="1"/>
      </bottom>
      <diagonal/>
    </border>
    <border>
      <left/>
      <right/>
      <top style="thin">
        <color theme="1"/>
      </top>
      <bottom style="thin">
        <color theme="1"/>
      </bottom>
      <diagonal/>
    </border>
    <border>
      <left/>
      <right/>
      <top/>
      <bottom style="dotted">
        <color rgb="FF000000"/>
      </bottom>
      <diagonal/>
    </border>
    <border>
      <left/>
      <right/>
      <top style="dotted">
        <color rgb="FF000000"/>
      </top>
      <bottom style="dotted">
        <color rgb="FF000000"/>
      </bottom>
      <diagonal/>
    </border>
    <border>
      <left/>
      <right/>
      <top style="dotted">
        <color rgb="FF000000"/>
      </top>
      <bottom/>
      <diagonal/>
    </border>
    <border>
      <left style="thin">
        <color rgb="FF7F7F7F"/>
      </left>
      <right style="thin">
        <color rgb="FF7F7F7F"/>
      </right>
      <top style="thin">
        <color rgb="FF7F7F7F"/>
      </top>
      <bottom style="thin">
        <color rgb="FF7F7F7F"/>
      </bottom>
      <diagonal/>
    </border>
  </borders>
  <cellStyleXfs count="15">
    <xf numFmtId="0" fontId="0" fillId="0" borderId="0"/>
    <xf numFmtId="0" fontId="3" fillId="0" borderId="0"/>
    <xf numFmtId="0" fontId="4" fillId="0" borderId="0"/>
    <xf numFmtId="0" fontId="5" fillId="0" borderId="0">
      <alignment horizontal="center" vertical="center"/>
    </xf>
    <xf numFmtId="43" fontId="2" fillId="0" borderId="0" applyFont="0" applyFill="0" applyBorder="0" applyAlignment="0" applyProtection="0"/>
    <xf numFmtId="0" fontId="6" fillId="0" borderId="0" applyNumberFormat="0" applyFill="0" applyBorder="0" applyAlignment="0" applyProtection="0"/>
    <xf numFmtId="0" fontId="7" fillId="0" borderId="0"/>
    <xf numFmtId="0" fontId="15" fillId="0" borderId="0" applyNumberFormat="0" applyFill="0" applyBorder="0" applyAlignment="0" applyProtection="0"/>
    <xf numFmtId="0" fontId="20" fillId="0" borderId="0"/>
    <xf numFmtId="0" fontId="31" fillId="0" borderId="0"/>
    <xf numFmtId="43" fontId="2" fillId="0" borderId="0" applyFont="0" applyFill="0" applyBorder="0" applyAlignment="0" applyProtection="0"/>
    <xf numFmtId="0" fontId="35" fillId="14" borderId="0" applyNumberFormat="0" applyBorder="0" applyAlignment="0" applyProtection="0"/>
    <xf numFmtId="0" fontId="41" fillId="18" borderId="9" applyNumberFormat="0" applyAlignment="0" applyProtection="0"/>
    <xf numFmtId="0" fontId="7" fillId="0" borderId="0"/>
    <xf numFmtId="0" fontId="42" fillId="19" borderId="9" applyNumberFormat="0" applyAlignment="0" applyProtection="0"/>
  </cellStyleXfs>
  <cellXfs count="109">
    <xf numFmtId="0" fontId="0" fillId="0" borderId="0" xfId="0"/>
    <xf numFmtId="0" fontId="1" fillId="0" borderId="1" xfId="0" applyFont="1" applyBorder="1" applyAlignment="1">
      <alignment horizontal="center" vertical="top"/>
    </xf>
    <xf numFmtId="0" fontId="8" fillId="2" borderId="2" xfId="6" applyFont="1" applyFill="1" applyBorder="1" applyAlignment="1">
      <alignment wrapText="1"/>
    </xf>
    <xf numFmtId="0" fontId="8" fillId="3" borderId="2" xfId="6" applyFont="1" applyFill="1" applyBorder="1" applyAlignment="1">
      <alignment wrapText="1"/>
    </xf>
    <xf numFmtId="0" fontId="8" fillId="4" borderId="0" xfId="6" applyFont="1" applyFill="1" applyAlignment="1">
      <alignment wrapText="1"/>
    </xf>
    <xf numFmtId="0" fontId="0" fillId="0" borderId="0" xfId="0" applyAlignment="1">
      <alignment wrapText="1"/>
    </xf>
    <xf numFmtId="0" fontId="9" fillId="0" borderId="0" xfId="0" applyFont="1"/>
    <xf numFmtId="0" fontId="10" fillId="0" borderId="0" xfId="0" applyFont="1"/>
    <xf numFmtId="0" fontId="10" fillId="0" borderId="0" xfId="0" applyFont="1" applyAlignment="1">
      <alignment horizontal="center"/>
    </xf>
    <xf numFmtId="0" fontId="8" fillId="0" borderId="0" xfId="0" applyFont="1" applyAlignment="1">
      <alignment wrapText="1"/>
    </xf>
    <xf numFmtId="0" fontId="8" fillId="0" borderId="0" xfId="0" applyFont="1"/>
    <xf numFmtId="0" fontId="8" fillId="0" borderId="0" xfId="0" applyFont="1" applyAlignment="1">
      <alignment horizontal="center"/>
    </xf>
    <xf numFmtId="0" fontId="0" fillId="0" borderId="0" xfId="0" applyAlignment="1">
      <alignment horizontal="center"/>
    </xf>
    <xf numFmtId="2" fontId="0" fillId="0" borderId="0" xfId="0" applyNumberFormat="1" applyAlignment="1">
      <alignment horizontal="center"/>
    </xf>
    <xf numFmtId="0" fontId="0" fillId="0" borderId="0" xfId="0" applyAlignment="1">
      <alignment horizontal="center" vertical="center"/>
    </xf>
    <xf numFmtId="0" fontId="11" fillId="0" borderId="0" xfId="0" applyFont="1" applyAlignment="1">
      <alignment horizontal="left"/>
    </xf>
    <xf numFmtId="0" fontId="12" fillId="0" borderId="0" xfId="0" applyFont="1"/>
    <xf numFmtId="0" fontId="0" fillId="6" borderId="0" xfId="0" applyFill="1"/>
    <xf numFmtId="49" fontId="9" fillId="0" borderId="0" xfId="0" applyNumberFormat="1" applyFont="1"/>
    <xf numFmtId="49" fontId="15" fillId="0" borderId="0" xfId="7" applyNumberFormat="1"/>
    <xf numFmtId="49" fontId="17" fillId="0" borderId="0" xfId="7" applyNumberFormat="1" applyFont="1"/>
    <xf numFmtId="0" fontId="0" fillId="0" borderId="4" xfId="0" applyBorder="1"/>
    <xf numFmtId="0" fontId="13" fillId="7" borderId="0" xfId="0" applyFont="1" applyFill="1"/>
    <xf numFmtId="1" fontId="21" fillId="7" borderId="0" xfId="8" applyNumberFormat="1" applyFont="1" applyFill="1" applyAlignment="1">
      <alignment horizontal="center" vertical="center"/>
    </xf>
    <xf numFmtId="0" fontId="13" fillId="7" borderId="0" xfId="0" applyFont="1" applyFill="1" applyAlignment="1">
      <alignment horizontal="center"/>
    </xf>
    <xf numFmtId="0" fontId="22" fillId="0" borderId="6" xfId="0" applyFont="1" applyBorder="1"/>
    <xf numFmtId="0" fontId="22" fillId="0" borderId="6" xfId="0" applyFont="1" applyBorder="1" applyAlignment="1">
      <alignment horizontal="center"/>
    </xf>
    <xf numFmtId="164" fontId="23" fillId="0" borderId="6" xfId="0" applyNumberFormat="1" applyFont="1" applyBorder="1" applyAlignment="1">
      <alignment horizontal="center"/>
    </xf>
    <xf numFmtId="0" fontId="24" fillId="0" borderId="6" xfId="8" applyFont="1" applyBorder="1" applyAlignment="1">
      <alignment horizontal="left" vertical="center" indent="1"/>
    </xf>
    <xf numFmtId="0" fontId="22" fillId="0" borderId="7" xfId="0" applyFont="1" applyBorder="1"/>
    <xf numFmtId="0" fontId="22" fillId="0" borderId="7" xfId="0" applyFont="1" applyBorder="1" applyAlignment="1">
      <alignment horizontal="center"/>
    </xf>
    <xf numFmtId="164" fontId="23" fillId="0" borderId="7" xfId="0" applyNumberFormat="1" applyFont="1" applyBorder="1" applyAlignment="1">
      <alignment horizontal="center"/>
    </xf>
    <xf numFmtId="0" fontId="24" fillId="0" borderId="7" xfId="8" applyFont="1" applyBorder="1" applyAlignment="1">
      <alignment horizontal="left" vertical="center" wrapText="1" indent="1"/>
    </xf>
    <xf numFmtId="0" fontId="22" fillId="0" borderId="7" xfId="0" applyFont="1" applyBorder="1" applyAlignment="1">
      <alignment horizontal="left" wrapText="1"/>
    </xf>
    <xf numFmtId="0" fontId="24" fillId="0" borderId="0" xfId="8" applyFont="1" applyAlignment="1">
      <alignment horizontal="left" vertical="center" wrapText="1" indent="1"/>
    </xf>
    <xf numFmtId="0" fontId="22" fillId="8" borderId="7" xfId="0" applyFont="1" applyFill="1" applyBorder="1"/>
    <xf numFmtId="164" fontId="25" fillId="9" borderId="7" xfId="0" applyNumberFormat="1" applyFont="1" applyFill="1" applyBorder="1" applyAlignment="1">
      <alignment horizontal="center"/>
    </xf>
    <xf numFmtId="0" fontId="24" fillId="0" borderId="0" xfId="8" applyFont="1" applyAlignment="1">
      <alignment horizontal="center" vertical="center" wrapText="1"/>
    </xf>
    <xf numFmtId="0" fontId="22" fillId="5" borderId="7" xfId="0" applyFont="1" applyFill="1" applyBorder="1"/>
    <xf numFmtId="0" fontId="22" fillId="5" borderId="7" xfId="0" applyFont="1" applyFill="1" applyBorder="1" applyAlignment="1">
      <alignment horizontal="center"/>
    </xf>
    <xf numFmtId="165" fontId="26" fillId="5" borderId="0" xfId="0" applyNumberFormat="1" applyFont="1" applyFill="1" applyAlignment="1">
      <alignment horizontal="center"/>
    </xf>
    <xf numFmtId="0" fontId="6" fillId="0" borderId="0" xfId="5"/>
    <xf numFmtId="0" fontId="24" fillId="0" borderId="7" xfId="8" applyFont="1" applyBorder="1" applyAlignment="1">
      <alignment horizontal="left" vertical="center" indent="1"/>
    </xf>
    <xf numFmtId="0" fontId="22" fillId="0" borderId="7" xfId="0" applyFont="1" applyBorder="1" applyAlignment="1">
      <alignment horizontal="left"/>
    </xf>
    <xf numFmtId="0" fontId="24" fillId="0" borderId="7" xfId="8" applyFont="1" applyBorder="1" applyAlignment="1">
      <alignment horizontal="center" vertical="center" wrapText="1" indent="1"/>
    </xf>
    <xf numFmtId="0" fontId="14" fillId="0" borderId="0" xfId="0" applyFont="1" applyAlignment="1">
      <alignment wrapText="1"/>
    </xf>
    <xf numFmtId="49" fontId="22" fillId="8" borderId="7" xfId="0" applyNumberFormat="1" applyFont="1" applyFill="1" applyBorder="1" applyAlignment="1">
      <alignment horizontal="left" vertical="top" wrapText="1"/>
    </xf>
    <xf numFmtId="0" fontId="22" fillId="8" borderId="7" xfId="0" applyFont="1" applyFill="1" applyBorder="1" applyAlignment="1">
      <alignment horizontal="center"/>
    </xf>
    <xf numFmtId="164" fontId="23" fillId="8" borderId="7" xfId="0" applyNumberFormat="1" applyFont="1" applyFill="1" applyBorder="1" applyAlignment="1">
      <alignment horizontal="center"/>
    </xf>
    <xf numFmtId="0" fontId="24" fillId="8" borderId="7" xfId="8" applyFont="1" applyFill="1" applyBorder="1" applyAlignment="1">
      <alignment horizontal="left" vertical="center" wrapText="1" indent="1"/>
    </xf>
    <xf numFmtId="0" fontId="24" fillId="0" borderId="0" xfId="8" applyFont="1" applyAlignment="1">
      <alignment horizontal="left" vertical="center" indent="1"/>
    </xf>
    <xf numFmtId="49" fontId="22" fillId="5" borderId="7" xfId="0" applyNumberFormat="1" applyFont="1" applyFill="1" applyBorder="1" applyAlignment="1">
      <alignment horizontal="left" vertical="top" wrapText="1"/>
    </xf>
    <xf numFmtId="164" fontId="23" fillId="5" borderId="7" xfId="0" applyNumberFormat="1" applyFont="1" applyFill="1" applyBorder="1" applyAlignment="1">
      <alignment horizontal="center"/>
    </xf>
    <xf numFmtId="0" fontId="27" fillId="10" borderId="0" xfId="0" applyFont="1" applyFill="1"/>
    <xf numFmtId="0" fontId="27" fillId="9" borderId="0" xfId="0" applyFont="1" applyFill="1"/>
    <xf numFmtId="0" fontId="18" fillId="0" borderId="0" xfId="0" applyFont="1"/>
    <xf numFmtId="0" fontId="0" fillId="5" borderId="0" xfId="0" applyFill="1"/>
    <xf numFmtId="2" fontId="0" fillId="9" borderId="7" xfId="0" applyNumberFormat="1" applyFill="1" applyBorder="1" applyAlignment="1">
      <alignment horizontal="center"/>
    </xf>
    <xf numFmtId="0" fontId="16" fillId="0" borderId="0" xfId="0" applyFont="1"/>
    <xf numFmtId="164" fontId="16" fillId="0" borderId="0" xfId="0" applyNumberFormat="1" applyFont="1"/>
    <xf numFmtId="0" fontId="8" fillId="6" borderId="0" xfId="0" applyFont="1" applyFill="1" applyAlignment="1">
      <alignment wrapText="1"/>
    </xf>
    <xf numFmtId="0" fontId="8" fillId="6" borderId="0" xfId="0" applyFont="1" applyFill="1" applyAlignment="1">
      <alignment horizontal="center"/>
    </xf>
    <xf numFmtId="0" fontId="0" fillId="6" borderId="0" xfId="0" applyFill="1" applyAlignment="1">
      <alignment horizontal="center"/>
    </xf>
    <xf numFmtId="0" fontId="8" fillId="0" borderId="4" xfId="0" applyFont="1" applyBorder="1" applyAlignment="1">
      <alignment wrapText="1"/>
    </xf>
    <xf numFmtId="0" fontId="0" fillId="0" borderId="4" xfId="0" applyBorder="1" applyAlignment="1">
      <alignment horizontal="center"/>
    </xf>
    <xf numFmtId="0" fontId="10" fillId="0" borderId="5" xfId="0" applyFont="1" applyBorder="1"/>
    <xf numFmtId="0" fontId="10" fillId="0" borderId="5" xfId="0" applyFont="1" applyBorder="1" applyAlignment="1">
      <alignment horizontal="center"/>
    </xf>
    <xf numFmtId="0" fontId="31" fillId="0" borderId="0" xfId="9" applyAlignment="1">
      <alignment horizontal="center" vertical="center"/>
    </xf>
    <xf numFmtId="0" fontId="28" fillId="5" borderId="3" xfId="8" applyFont="1" applyFill="1" applyBorder="1" applyAlignment="1">
      <alignment horizontal="center" vertical="center" wrapText="1"/>
    </xf>
    <xf numFmtId="0" fontId="28" fillId="0" borderId="3" xfId="8" applyFont="1" applyBorder="1" applyAlignment="1">
      <alignment horizontal="center" vertical="center" wrapText="1"/>
    </xf>
    <xf numFmtId="4" fontId="28" fillId="13" borderId="3" xfId="8" applyNumberFormat="1" applyFont="1" applyFill="1" applyBorder="1" applyAlignment="1">
      <alignment horizontal="center" vertical="center" wrapText="1"/>
    </xf>
    <xf numFmtId="4" fontId="32" fillId="0" borderId="3" xfId="9" applyNumberFormat="1" applyFont="1" applyBorder="1" applyAlignment="1">
      <alignment horizontal="center" vertical="center"/>
    </xf>
    <xf numFmtId="4" fontId="28" fillId="5" borderId="3" xfId="8" applyNumberFormat="1" applyFont="1" applyFill="1" applyBorder="1" applyAlignment="1">
      <alignment horizontal="center" vertical="center" wrapText="1"/>
    </xf>
    <xf numFmtId="4" fontId="32" fillId="5" borderId="3" xfId="9" applyNumberFormat="1" applyFont="1" applyFill="1" applyBorder="1" applyAlignment="1">
      <alignment horizontal="center" vertical="center"/>
    </xf>
    <xf numFmtId="4" fontId="28" fillId="0" borderId="3" xfId="8" applyNumberFormat="1" applyFont="1" applyBorder="1" applyAlignment="1">
      <alignment horizontal="center" vertical="center" wrapText="1"/>
    </xf>
    <xf numFmtId="0" fontId="31" fillId="0" borderId="0" xfId="9" applyAlignment="1">
      <alignment vertical="center"/>
    </xf>
    <xf numFmtId="0" fontId="6" fillId="0" borderId="0" xfId="5" applyAlignment="1">
      <alignment vertical="center"/>
    </xf>
    <xf numFmtId="0" fontId="0" fillId="0" borderId="0" xfId="0" applyAlignment="1">
      <alignment horizontal="left" vertical="center"/>
    </xf>
    <xf numFmtId="4" fontId="0" fillId="0" borderId="0" xfId="0" applyNumberFormat="1" applyAlignment="1">
      <alignment horizontal="center" vertical="center"/>
    </xf>
    <xf numFmtId="2" fontId="0" fillId="0" borderId="0" xfId="10" applyNumberFormat="1" applyFont="1"/>
    <xf numFmtId="2" fontId="0" fillId="0" borderId="0" xfId="0" applyNumberFormat="1"/>
    <xf numFmtId="164" fontId="0" fillId="0" borderId="0" xfId="10" applyNumberFormat="1" applyFont="1"/>
    <xf numFmtId="164" fontId="0" fillId="0" borderId="0" xfId="0" applyNumberFormat="1"/>
    <xf numFmtId="0" fontId="33" fillId="0" borderId="0" xfId="0" applyFont="1"/>
    <xf numFmtId="0" fontId="14" fillId="0" borderId="0" xfId="0" applyFont="1"/>
    <xf numFmtId="166" fontId="0" fillId="0" borderId="0" xfId="0" applyNumberFormat="1"/>
    <xf numFmtId="0" fontId="34" fillId="0" borderId="0" xfId="0" applyFont="1"/>
    <xf numFmtId="2" fontId="35" fillId="14" borderId="0" xfId="11" applyNumberFormat="1"/>
    <xf numFmtId="0" fontId="15" fillId="0" borderId="0" xfId="7"/>
    <xf numFmtId="0" fontId="8" fillId="15" borderId="2" xfId="6" applyFont="1" applyFill="1" applyBorder="1" applyAlignment="1">
      <alignment wrapText="1"/>
    </xf>
    <xf numFmtId="0" fontId="8" fillId="16" borderId="2" xfId="6" applyFont="1" applyFill="1" applyBorder="1" applyAlignment="1">
      <alignment wrapText="1"/>
    </xf>
    <xf numFmtId="0" fontId="8" fillId="17" borderId="2" xfId="6" applyFont="1" applyFill="1" applyBorder="1" applyAlignment="1">
      <alignment wrapText="1"/>
    </xf>
    <xf numFmtId="0" fontId="8" fillId="4" borderId="2" xfId="6" applyFont="1" applyFill="1" applyBorder="1" applyAlignment="1">
      <alignment wrapText="1"/>
    </xf>
    <xf numFmtId="0" fontId="0" fillId="0" borderId="0" xfId="0" applyAlignment="1">
      <alignment horizontal="left"/>
    </xf>
    <xf numFmtId="0" fontId="38" fillId="0" borderId="0" xfId="0" applyFont="1"/>
    <xf numFmtId="0" fontId="39" fillId="0" borderId="0" xfId="0" applyFont="1"/>
    <xf numFmtId="0" fontId="40" fillId="0" borderId="0" xfId="0" applyFont="1"/>
    <xf numFmtId="0" fontId="7" fillId="0" borderId="0" xfId="13"/>
    <xf numFmtId="0" fontId="41" fillId="18" borderId="9" xfId="12"/>
    <xf numFmtId="0" fontId="42" fillId="19" borderId="9" xfId="14"/>
    <xf numFmtId="0" fontId="24" fillId="0" borderId="0" xfId="8" applyFont="1" applyAlignment="1">
      <alignment horizontal="left" vertical="center" wrapText="1" indent="1"/>
    </xf>
    <xf numFmtId="0" fontId="18" fillId="0" borderId="0" xfId="0" applyFont="1" applyAlignment="1">
      <alignment horizontal="center" vertical="center"/>
    </xf>
    <xf numFmtId="0" fontId="19" fillId="0" borderId="0" xfId="0" applyFont="1" applyAlignment="1">
      <alignment vertical="center" indent="1"/>
    </xf>
    <xf numFmtId="0" fontId="24" fillId="0" borderId="8" xfId="8" applyFont="1" applyBorder="1" applyAlignment="1">
      <alignment horizontal="left" vertical="center" wrapText="1" indent="1"/>
    </xf>
    <xf numFmtId="0" fontId="24" fillId="0" borderId="6" xfId="8" applyFont="1" applyBorder="1" applyAlignment="1">
      <alignment horizontal="left" vertical="center" wrapText="1" indent="1"/>
    </xf>
    <xf numFmtId="0" fontId="28" fillId="11" borderId="3" xfId="8" applyFont="1" applyFill="1" applyBorder="1" applyAlignment="1">
      <alignment horizontal="center" vertical="center" wrapText="1"/>
    </xf>
    <xf numFmtId="0" fontId="29" fillId="12" borderId="3" xfId="8" applyFont="1" applyFill="1" applyBorder="1" applyAlignment="1">
      <alignment horizontal="center" vertical="center" wrapText="1"/>
    </xf>
    <xf numFmtId="0" fontId="28" fillId="12" borderId="3" xfId="8" applyFont="1" applyFill="1" applyBorder="1" applyAlignment="1">
      <alignment horizontal="center" vertical="center" wrapText="1"/>
    </xf>
    <xf numFmtId="0" fontId="0" fillId="0" borderId="0" xfId="0" applyAlignment="1">
      <alignment horizontal="center"/>
    </xf>
  </cellXfs>
  <cellStyles count="15">
    <cellStyle name="Bad" xfId="11" builtinId="27"/>
    <cellStyle name="Calculation" xfId="14" builtinId="22"/>
    <cellStyle name="ČEPS" xfId="3" xr:uid="{055F4603-C55C-4D73-9C89-501612CA5A5D}"/>
    <cellStyle name="Comma" xfId="10" builtinId="3"/>
    <cellStyle name="Comma 2" xfId="4" xr:uid="{4D01FCE7-C6F2-4A9A-8B9B-FBFD721CF21A}"/>
    <cellStyle name="Explanatory Text" xfId="7" builtinId="53"/>
    <cellStyle name="Hyperlink" xfId="5" builtinId="8"/>
    <cellStyle name="Input" xfId="12" builtinId="20"/>
    <cellStyle name="Normal" xfId="0" builtinId="0"/>
    <cellStyle name="Normal 2" xfId="9" xr:uid="{65000D19-3704-458C-82CD-CC0899D5A161}"/>
    <cellStyle name="Normal 2 3" xfId="1" xr:uid="{4910A6F4-EA01-4C97-BF08-2503EDD639ED}"/>
    <cellStyle name="Normal 3" xfId="13" xr:uid="{CAE3EB22-1C42-4088-A18B-6742793014A9}"/>
    <cellStyle name="Normal 5" xfId="2" xr:uid="{3F0C574D-7EC4-4897-89EC-E327150F272B}"/>
    <cellStyle name="Standard_Data provided by OT3" xfId="6" xr:uid="{1E95AE55-13E4-4211-A613-AFC1DB5E5A34}"/>
    <cellStyle name="Standard_Data provided by OT3 2" xfId="8" xr:uid="{4CAF86A0-CD28-49BD-B6D1-C55931E3331E}"/>
  </cellStyles>
  <dxfs count="21">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family val="2"/>
        <charset val="1"/>
        <scheme val="none"/>
      </font>
    </dxf>
    <dxf>
      <font>
        <b val="0"/>
        <i val="0"/>
        <strike val="0"/>
        <condense val="0"/>
        <extend val="0"/>
        <outline val="0"/>
        <shadow val="0"/>
        <u val="none"/>
        <vertAlign val="baseline"/>
        <sz val="10"/>
        <color rgb="FF000000"/>
        <name val="Arial"/>
        <family val="2"/>
        <charset val="1"/>
        <scheme val="none"/>
      </font>
      <alignment horizontal="general" vertical="bottom" textRotation="0" wrapText="1" indent="0" justifyLastLine="0" shrinkToFit="0" readingOrder="0"/>
    </dxf>
    <dxf>
      <font>
        <b/>
        <i val="0"/>
        <strike val="0"/>
        <condense val="0"/>
        <extend val="0"/>
        <outline val="0"/>
        <shadow val="0"/>
        <u val="none"/>
        <vertAlign val="baseline"/>
        <sz val="11"/>
        <color rgb="FF000000"/>
        <name val="Calibri"/>
        <family val="2"/>
        <charset val="1"/>
        <scheme val="none"/>
      </font>
    </dxf>
    <dxf>
      <font>
        <b/>
        <i val="0"/>
        <strike val="0"/>
        <condense val="0"/>
        <extend val="0"/>
        <outline val="0"/>
        <shadow val="0"/>
        <u val="none"/>
        <vertAlign val="baseline"/>
        <sz val="11"/>
        <color theme="1"/>
        <name val="Calibri"/>
        <family val="2"/>
        <scheme val="minor"/>
      </font>
    </dxf>
    <dxf>
      <numFmt numFmtId="166" formatCode="0.0000"/>
    </dxf>
    <dxf>
      <numFmt numFmtId="166" formatCode="0.0000"/>
    </dxf>
    <dxf>
      <numFmt numFmtId="0" formatCode="General"/>
    </dxf>
    <dxf>
      <numFmt numFmtId="0" formatCode="General"/>
    </dxf>
    <dxf>
      <numFmt numFmtId="0" formatCode="General"/>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numFmt numFmtId="0" formatCode="General"/>
    </dxf>
    <dxf>
      <numFmt numFmtId="0" formatCode="General"/>
    </dxf>
    <dxf>
      <numFmt numFmtId="0" formatCode="General"/>
    </dxf>
    <dxf>
      <numFmt numFmtId="0" formatCode="General"/>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externalLink" Target="externalLinks/externalLink6.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externalLink" Target="externalLinks/externalLink9.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5.xml"/><Relationship Id="rId25" Type="http://schemas.openxmlformats.org/officeDocument/2006/relationships/externalLink" Target="externalLinks/externalLink13.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externalLink" Target="externalLinks/externalLink8.xml"/><Relationship Id="rId29"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2.xml"/><Relationship Id="rId5" Type="http://schemas.openxmlformats.org/officeDocument/2006/relationships/worksheet" Target="worksheets/sheet5.xml"/><Relationship Id="rId15" Type="http://schemas.openxmlformats.org/officeDocument/2006/relationships/externalLink" Target="externalLinks/externalLink3.xml"/><Relationship Id="rId23" Type="http://schemas.openxmlformats.org/officeDocument/2006/relationships/externalLink" Target="externalLinks/externalLink11.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externalLink" Target="externalLinks/externalLink10.xml"/><Relationship Id="rId27" Type="http://schemas.openxmlformats.org/officeDocument/2006/relationships/styles" Target="styles.xml"/><Relationship Id="rId30"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13</xdr:col>
      <xdr:colOff>466725</xdr:colOff>
      <xdr:row>3</xdr:row>
      <xdr:rowOff>180975</xdr:rowOff>
    </xdr:from>
    <xdr:to>
      <xdr:col>20</xdr:col>
      <xdr:colOff>466725</xdr:colOff>
      <xdr:row>12</xdr:row>
      <xdr:rowOff>123825</xdr:rowOff>
    </xdr:to>
    <xdr:sp macro="" textlink="">
      <xdr:nvSpPr>
        <xdr:cNvPr id="2" name="TextBox 1">
          <a:extLst>
            <a:ext uri="{FF2B5EF4-FFF2-40B4-BE49-F238E27FC236}">
              <a16:creationId xmlns:a16="http://schemas.microsoft.com/office/drawing/2014/main" id="{9F13B29C-5C8C-4457-81D5-CA2E36F1F915}"/>
            </a:ext>
          </a:extLst>
        </xdr:cNvPr>
        <xdr:cNvSpPr txBox="1"/>
      </xdr:nvSpPr>
      <xdr:spPr>
        <a:xfrm>
          <a:off x="17545050" y="542925"/>
          <a:ext cx="4267200" cy="1857375"/>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a:latin typeface="+mn-lt"/>
              <a:ea typeface="+mn-lt"/>
              <a:cs typeface="+mn-lt"/>
            </a:rPr>
            <a:t>After the electrolysis process, a levelised production cost for power-to-hydrogen of €25/MWh of </a:t>
          </a:r>
        </a:p>
        <a:p>
          <a:pPr marL="0" indent="0" algn="l"/>
          <a:r>
            <a:rPr lang="en-US" sz="1100">
              <a:latin typeface="+mn-lt"/>
              <a:ea typeface="+mn-lt"/>
              <a:cs typeface="+mn-lt"/>
            </a:rPr>
            <a:t>hydrogen is assumed233. This cost is based on 2000 full-load hours of the electrolyser unit and </a:t>
          </a:r>
        </a:p>
        <a:p>
          <a:pPr marL="0" indent="0" algn="l"/>
          <a:r>
            <a:rPr lang="en-US" sz="1100">
              <a:latin typeface="+mn-lt"/>
              <a:ea typeface="+mn-lt"/>
              <a:cs typeface="+mn-lt"/>
            </a:rPr>
            <a:t>€0/MWh of electricity cost. For 350 bar above ground storage, a cost of €13/MWh234 is assumed on </a:t>
          </a:r>
        </a:p>
        <a:p>
          <a:pPr marL="0" indent="0" algn="l"/>
          <a:r>
            <a:rPr lang="en-US" sz="1100">
              <a:latin typeface="+mn-lt"/>
              <a:ea typeface="+mn-lt"/>
              <a:cs typeface="+mn-lt"/>
            </a:rPr>
            <a:t>top of €2/MWh for compression costs required to store hydrogen. This study considers a 2050 </a:t>
          </a:r>
        </a:p>
        <a:p>
          <a:pPr marL="0" indent="0" algn="l"/>
          <a:r>
            <a:rPr lang="en-US" sz="1100">
              <a:latin typeface="+mn-lt"/>
              <a:ea typeface="+mn-lt"/>
              <a:cs typeface="+mn-lt"/>
            </a:rPr>
            <a:t>compression electricity cost of €40/MWh. Overall, a total hydrogen storage cost of €15/MWh is </a:t>
          </a:r>
        </a:p>
        <a:p>
          <a:pPr marL="0" indent="0" algn="l"/>
          <a:r>
            <a:rPr lang="en-US" sz="1100">
              <a:latin typeface="+mn-lt"/>
              <a:ea typeface="+mn-lt"/>
              <a:cs typeface="+mn-lt"/>
            </a:rPr>
            <a:t>considered. Table 32 gives an overview of all the cost assumptions used. Methane feedstock costs </a:t>
          </a:r>
        </a:p>
        <a:p>
          <a:pPr marL="0" indent="0" algn="l"/>
          <a:r>
            <a:rPr lang="en-US" sz="1100">
              <a:latin typeface="+mn-lt"/>
              <a:ea typeface="+mn-lt"/>
              <a:cs typeface="+mn-lt"/>
            </a:rPr>
            <a:t>amount to €54/MWh CH4.</a:t>
          </a:r>
        </a:p>
      </xdr:txBody>
    </xdr:sp>
    <xdr:clientData/>
  </xdr:twoCellAnchor>
  <xdr:twoCellAnchor>
    <xdr:from>
      <xdr:col>13</xdr:col>
      <xdr:colOff>533400</xdr:colOff>
      <xdr:row>17</xdr:row>
      <xdr:rowOff>95250</xdr:rowOff>
    </xdr:from>
    <xdr:to>
      <xdr:col>17</xdr:col>
      <xdr:colOff>342900</xdr:colOff>
      <xdr:row>27</xdr:row>
      <xdr:rowOff>123825</xdr:rowOff>
    </xdr:to>
    <xdr:sp macro="" textlink="">
      <xdr:nvSpPr>
        <xdr:cNvPr id="3" name="TextBox 2">
          <a:extLst>
            <a:ext uri="{FF2B5EF4-FFF2-40B4-BE49-F238E27FC236}">
              <a16:creationId xmlns:a16="http://schemas.microsoft.com/office/drawing/2014/main" id="{22CFA85F-062D-43EE-9E7A-E79270219890}"/>
            </a:ext>
            <a:ext uri="{147F2762-F138-4A5C-976F-8EAC2B608ADB}">
              <a16:predDERef xmlns:a16="http://schemas.microsoft.com/office/drawing/2014/main" pred="{E98E8153-F18F-4B4F-552F-C35C53526925}"/>
            </a:ext>
          </a:extLst>
        </xdr:cNvPr>
        <xdr:cNvSpPr txBox="1"/>
      </xdr:nvSpPr>
      <xdr:spPr>
        <a:xfrm>
          <a:off x="17611725" y="3371850"/>
          <a:ext cx="2247900" cy="2009775"/>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a:latin typeface="+mn-lt"/>
              <a:ea typeface="+mn-lt"/>
              <a:cs typeface="+mn-lt"/>
            </a:rPr>
            <a:t>Considering all cost assumptions in Table 29 and the EU-wide methane potential of 147 TWh of </a:t>
          </a:r>
        </a:p>
        <a:p>
          <a:pPr marL="0" indent="0" algn="l"/>
          <a:r>
            <a:rPr lang="en-US" sz="1100">
              <a:latin typeface="+mn-lt"/>
              <a:ea typeface="+mn-lt"/>
              <a:cs typeface="+mn-lt"/>
            </a:rPr>
            <a:t>methane, we estimate a levelised cost of power to methane (LCoX) of €74/MWh in 2050, </a:t>
          </a:r>
        </a:p>
        <a:p>
          <a:pPr marL="0" indent="0" algn="l"/>
          <a:r>
            <a:rPr lang="en-US" sz="1100">
              <a:latin typeface="+mn-lt"/>
              <a:ea typeface="+mn-lt"/>
              <a:cs typeface="+mn-lt"/>
            </a:rPr>
            <a:t>comprised of €12/MWh CH4 of investment costs, €8/MWh CH4 of O&amp;M costs and €54/MWh of CH4</a:t>
          </a:r>
        </a:p>
        <a:p>
          <a:pPr marL="0" indent="0" algn="l"/>
          <a:r>
            <a:rPr lang="en-US" sz="1100">
              <a:latin typeface="+mn-lt"/>
              <a:ea typeface="+mn-lt"/>
              <a:cs typeface="+mn-lt"/>
            </a:rPr>
            <a:t>feedstock cost.</a:t>
          </a:r>
        </a:p>
        <a:p>
          <a:pPr marL="0" indent="0" algn="l"/>
          <a:endParaRPr lang="en-US" sz="1100">
            <a:latin typeface="+mn-lt"/>
            <a:ea typeface="+mn-lt"/>
            <a:cs typeface="+mn-lt"/>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ntsogeu.sharepoint.com/Users/maria.fernandez/Downloads/200608_Ambition%20Tool_v2.1_propsoal%20for%20input%20parameters.xlsx"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BALANCE.XLS" TargetMode="External"/></Relationships>
</file>

<file path=xl/externalLinks/_rels/externalLink11.xml.rels><?xml version="1.0" encoding="UTF-8" standalone="yes"?>
<Relationships xmlns="http://schemas.openxmlformats.org/package/2006/relationships"><Relationship Id="rId2" Type="http://schemas.openxmlformats.org/officeDocument/2006/relationships/externalLinkPath" Target="file:///C:\Users\trtopi\AppData\Local\Temp\1\87fe9e7f-9291-4390-9712-76bb7a97c0e0_Prices.zip.0e0\Prices\2023%2006%2022%20TYNDP%202024%20Commodity%20prices%20Final.xlsx" TargetMode="External"/><Relationship Id="rId1" Type="http://schemas.openxmlformats.org/officeDocument/2006/relationships/externalLinkPath" Target="/Users/trtopi/AppData/Local/Temp/1/87fe9e7f-9291-4390-9712-76bb7a97c0e0_Prices.zip.0e0/Prices/2023%2006%2022%20TYNDP%202024%20Commodity%20prices%20Final.xlsx" TargetMode="External"/></Relationships>
</file>

<file path=xl/externalLinks/_rels/externalLink12.xml.rels><?xml version="1.0" encoding="UTF-8" standalone="yes"?>
<Relationships xmlns="http://schemas.openxmlformats.org/package/2006/relationships"><Relationship Id="rId2" Type="http://schemas.openxmlformats.org/officeDocument/2006/relationships/externalLinkPath" Target="file:///C:\BB\bb-master\north_european_model\src_files\data_files\fueldata_maf2020.xlsx" TargetMode="External"/><Relationship Id="rId1" Type="http://schemas.openxmlformats.org/officeDocument/2006/relationships/externalLinkPath" Target="fueldata_maf2020.xlsx" TargetMode="External"/></Relationships>
</file>

<file path=xl/externalLinks/_rels/externalLink13.xml.rels><?xml version="1.0" encoding="UTF-8" standalone="yes"?>
<Relationships xmlns="http://schemas.openxmlformats.org/package/2006/relationships"><Relationship Id="rId2" Type="http://schemas.openxmlformats.org/officeDocument/2006/relationships/externalLinkPath" Target="file:///C:\Users\trtopi\AppData\Local\Temp\1\40720269-dfa3-48ae-8a72-96f7143f3d25_CO2-emission-factors-in-TYNDP2024-v2.xlsx.zip.d25\CO2%20emission%20factors%20in%20TYNDP2024%20v2.xlsx" TargetMode="External"/><Relationship Id="rId1" Type="http://schemas.openxmlformats.org/officeDocument/2006/relationships/externalLinkPath" Target="/Users/trtopi/AppData/Local/Temp/1/40720269-dfa3-48ae-8a72-96f7143f3d25_CO2-emission-factors-in-TYNDP2024-v2.xlsx.zip.d25/CO2%20emission%20factors%20in%20TYNDP2024%20v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ntsogeu.sharepoint.com/Master/Excel/COST%20SCENARIO_v3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extra.entsoe.eu/SDC/StudyTeam/InputDataForStudies/Fuel%20and%20CO2%20Prices/Price%20proposal_TYNDP2020_WEO2018_v6%20with%20EUCO_neweffCCG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extra.entsoe.eu/SDC/TYNDP2016TFSB/Project%20Documents/160810%20Belfast%20Workshop/OT3_fuel_prices_v1.5_WEO2014_CERA2014.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buzz.grid.ie/sites/FG/ESA/Temporary%20File%20Store/TYNDP%202020/PEMMDB%20Work%20in%20Progress/ERAA%20TYNDP%20and%20Scenario%20Building%20Jan%202021/IE00/PEMMDB_IE00_NationalTrends_Batteries_and_Demand.xlsx"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Common%20Reporting%20Format%20V1.01.xls"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Mappe1"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thales.entsoe.eu/sites/tyndp2018/TF%20SB%202020/Ambition%20Tool/Finalisation%20of%20Scenarios%20in%20AT/190924_Finalisation_GA_v5_editable.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newclimate-my.sharepoint.com/Users/ymonschauer/AppData/Local/Box/Box%20Edit/Documents/HtdYOCZNg0mBeozVIHB1IQ==/CAT_GraphUpload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version Factors"/>
      <sheetName val="Reference Year 2018 - Input"/>
      <sheetName val="1) Sector Final Use Input Sheet"/>
      <sheetName val="Industrial Demand"/>
      <sheetName val="Residential Demand"/>
      <sheetName val="New Tertiary Demand"/>
      <sheetName val="Transport"/>
      <sheetName val="EUROSTAT (2015 TWh)"/>
      <sheetName val="How to Guide"/>
      <sheetName val="Countries"/>
      <sheetName val="2)Electricity &amp; Gas input sheet"/>
      <sheetName val="4) Sankey output"/>
      <sheetName val="3) Storyline Summary"/>
      <sheetName val="Generation"/>
      <sheetName val="Gas Supply"/>
      <sheetName val="Emissions (Comparison)"/>
      <sheetName val="EU28"/>
      <sheetName val="Austria"/>
      <sheetName val="Belgium"/>
      <sheetName val="Bosnia"/>
      <sheetName val="Bulgaria"/>
      <sheetName val="Croatia"/>
      <sheetName val="Cyprus"/>
      <sheetName val="CzechRepublic"/>
      <sheetName val="Denmark"/>
      <sheetName val="Estonia"/>
      <sheetName val="Finland"/>
      <sheetName val="France"/>
      <sheetName val="FYROM"/>
      <sheetName val="Germany"/>
      <sheetName val="Greece"/>
      <sheetName val="Hungary"/>
      <sheetName val="Iceland"/>
      <sheetName val="Ireland"/>
      <sheetName val="Italy"/>
      <sheetName val="Kosovo"/>
      <sheetName val="Latvia"/>
      <sheetName val="Lithuania"/>
      <sheetName val="Luxembourg"/>
      <sheetName val="Malta"/>
      <sheetName val="Moldova"/>
      <sheetName val="Montenegro"/>
      <sheetName val="Netherlands"/>
      <sheetName val="NorthernIreland"/>
      <sheetName val="Norway"/>
      <sheetName val="Poland"/>
      <sheetName val="Portugal"/>
      <sheetName val="Romania"/>
      <sheetName val="Serbia"/>
      <sheetName val="Slovakia"/>
      <sheetName val="Slovenia"/>
      <sheetName val="Spain"/>
      <sheetName val="Sweden"/>
      <sheetName val="Turkey"/>
      <sheetName val="Ukraine"/>
      <sheetName val="UnitedKingdom"/>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cro1"/>
      <sheetName val="Carbon Budget"/>
    </sheetNames>
    <sheetDataSet>
      <sheetData sheetId="0"/>
      <sheetData sheetId="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inal Fuel Prices  2022"/>
      <sheetName val="Read me"/>
      <sheetName val="Matrix 2024"/>
      <sheetName val="Graph for SG"/>
      <sheetName val="Blue hydrogen and SNG costs"/>
      <sheetName val="Fuel price bench for 2024"/>
      <sheetName val="Import costs of amonia and hydr"/>
      <sheetName val="IEA - References"/>
      <sheetName val="RePower EU- References"/>
      <sheetName val="Gas Blend Final"/>
      <sheetName val="PPROD-RPE"/>
      <sheetName val="PPROD_F55"/>
      <sheetName val="NIMP_RPE"/>
      <sheetName val="NIMP_FF55"/>
      <sheetName val="RECONF_RPE"/>
      <sheetName val="RECONF_FF55"/>
      <sheetName val="Overview 2024 cycle"/>
      <sheetName val="Biomethane_FF55"/>
      <sheetName val="Biomethane_RPE"/>
      <sheetName val="Oil RePowerEU"/>
      <sheetName val="GA EU 27 NCV 200420"/>
      <sheetName val="DE EU27 NCV 200420"/>
      <sheetName val="Oil SP"/>
      <sheetName val="Oil SD"/>
      <sheetName val="Lignite"/>
      <sheetName val="Overview biomethane"/>
      <sheetName val="Biogas + upgrade"/>
      <sheetName val="Thermal gasification"/>
    </sheetNames>
    <sheetDataSet>
      <sheetData sheetId="0" refreshError="1"/>
      <sheetData sheetId="1" refreshError="1"/>
      <sheetData sheetId="2" refreshError="1"/>
      <sheetData sheetId="3" refreshError="1"/>
      <sheetData sheetId="4" refreshError="1"/>
      <sheetData sheetId="5" refreshError="1"/>
      <sheetData sheetId="6">
        <row r="25">
          <cell r="C25">
            <v>38.302585769400075</v>
          </cell>
          <cell r="D25">
            <v>30.117603582546735</v>
          </cell>
          <cell r="E25">
            <v>24.111307234938817</v>
          </cell>
        </row>
      </sheetData>
      <sheetData sheetId="7">
        <row r="18">
          <cell r="H18">
            <v>113.39999999999999</v>
          </cell>
          <cell r="I18">
            <v>147</v>
          </cell>
          <cell r="J18">
            <v>168</v>
          </cell>
        </row>
        <row r="19">
          <cell r="H19">
            <v>9.1740614334470987</v>
          </cell>
          <cell r="J19">
            <v>8.6006825938566553</v>
          </cell>
        </row>
        <row r="20">
          <cell r="H20">
            <v>11.742798634812287</v>
          </cell>
          <cell r="J20">
            <v>11.008873720136519</v>
          </cell>
        </row>
        <row r="21">
          <cell r="H21">
            <v>9.6327645051194537</v>
          </cell>
          <cell r="J21">
            <v>9.0307167235494887</v>
          </cell>
        </row>
        <row r="22">
          <cell r="H22">
            <v>6.2894512368495885</v>
          </cell>
          <cell r="J22">
            <v>5.0156383281205574</v>
          </cell>
        </row>
        <row r="23">
          <cell r="H23">
            <v>1.7768679631525077</v>
          </cell>
          <cell r="J23">
            <v>1.518935516888434</v>
          </cell>
        </row>
        <row r="24">
          <cell r="E24">
            <v>1.6808484848484848</v>
          </cell>
        </row>
        <row r="25">
          <cell r="H25">
            <v>17.64</v>
          </cell>
          <cell r="I25">
            <v>15.12</v>
          </cell>
          <cell r="J25">
            <v>15.12</v>
          </cell>
        </row>
        <row r="30">
          <cell r="H30">
            <v>27.552</v>
          </cell>
          <cell r="I30">
            <v>24.990000000000002</v>
          </cell>
          <cell r="J30">
            <v>23.52</v>
          </cell>
        </row>
      </sheetData>
      <sheetData sheetId="8" refreshError="1"/>
      <sheetData sheetId="9">
        <row r="26">
          <cell r="J26">
            <v>9.7858291119710472</v>
          </cell>
          <cell r="K26">
            <v>15.763222241617466</v>
          </cell>
          <cell r="P26">
            <v>10.864470915196128</v>
          </cell>
          <cell r="Q26">
            <v>17.92863941038312</v>
          </cell>
        </row>
        <row r="44">
          <cell r="C44" t="str">
            <v>7.5</v>
          </cell>
          <cell r="D44" t="str">
            <v>9.0</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ueldata"/>
      <sheetName val="data_fuelEmissions"/>
    </sheetNames>
    <sheetDataSet>
      <sheetData sheetId="0"/>
      <sheetData sheetId="1">
        <row r="4">
          <cell r="E4" t="str">
            <v>tCO2/TJ</v>
          </cell>
          <cell r="F4" t="str">
            <v>tCO2/MWh</v>
          </cell>
        </row>
        <row r="5">
          <cell r="D5" t="str">
            <v>Hard coal</v>
          </cell>
          <cell r="E5">
            <v>95</v>
          </cell>
          <cell r="F5">
            <v>0.34200000000000003</v>
          </cell>
        </row>
        <row r="6">
          <cell r="D6" t="str">
            <v>Nuclear</v>
          </cell>
          <cell r="F6">
            <v>0</v>
          </cell>
        </row>
        <row r="7">
          <cell r="D7" t="str">
            <v>Gas</v>
          </cell>
          <cell r="E7">
            <v>55</v>
          </cell>
          <cell r="F7">
            <v>0.19800000000000001</v>
          </cell>
        </row>
        <row r="8">
          <cell r="D8" t="str">
            <v>Heavy oil</v>
          </cell>
          <cell r="E8">
            <v>78</v>
          </cell>
          <cell r="F8">
            <v>0.28079999999999999</v>
          </cell>
        </row>
        <row r="9">
          <cell r="D9" t="str">
            <v>Light oil</v>
          </cell>
          <cell r="E9">
            <v>71</v>
          </cell>
          <cell r="F9">
            <v>0.25559999999999999</v>
          </cell>
        </row>
        <row r="10">
          <cell r="D10" t="str">
            <v>Lignite</v>
          </cell>
          <cell r="E10">
            <v>103</v>
          </cell>
          <cell r="F10">
            <v>0.37080000000000002</v>
          </cell>
        </row>
        <row r="11">
          <cell r="D11" t="str">
            <v>Biomass</v>
          </cell>
          <cell r="E11">
            <v>0</v>
          </cell>
          <cell r="F11">
            <v>0</v>
          </cell>
        </row>
        <row r="12">
          <cell r="D12" t="str">
            <v>Black liquor</v>
          </cell>
          <cell r="E12">
            <v>0</v>
          </cell>
          <cell r="F12">
            <v>0</v>
          </cell>
        </row>
        <row r="13">
          <cell r="D13" t="str">
            <v>MSW</v>
          </cell>
          <cell r="E13">
            <v>40</v>
          </cell>
          <cell r="F13">
            <v>0.14399999999999999</v>
          </cell>
        </row>
        <row r="14">
          <cell r="D14" t="str">
            <v>Oil shale</v>
          </cell>
          <cell r="E14">
            <v>115</v>
          </cell>
          <cell r="F14">
            <v>0.41399999999999998</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2 emission factor"/>
      <sheetName val="Gas Blend"/>
    </sheetNames>
    <sheetDataSet>
      <sheetData sheetId="0" refreshError="1"/>
      <sheetData sheetId="1">
        <row r="4">
          <cell r="D4">
            <v>0.90480459350749409</v>
          </cell>
          <cell r="E4">
            <v>0.75508532536770301</v>
          </cell>
          <cell r="F4">
            <v>0.90480459350749409</v>
          </cell>
          <cell r="G4">
            <v>0.61</v>
          </cell>
          <cell r="H4">
            <v>0.05</v>
          </cell>
          <cell r="I4">
            <v>0.90480459350749409</v>
          </cell>
          <cell r="J4">
            <v>0.68</v>
          </cell>
          <cell r="K4">
            <v>0.21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ssumptions"/>
      <sheetName val="COLUMBUS INPUT &gt;&gt;"/>
      <sheetName val="CAPEX"/>
      <sheetName val="OPEX"/>
      <sheetName val="CAPEX OPEX blue"/>
      <sheetName val="CO2 Price"/>
      <sheetName val="CCS"/>
      <sheetName val="El_Choice"/>
      <sheetName val="Results &gt;&gt;"/>
      <sheetName val="Supply Curve"/>
      <sheetName val="Comparison"/>
      <sheetName val="Blue H2 &gt;&gt;"/>
      <sheetName val="Blue LCOH"/>
      <sheetName val="CCS cost"/>
      <sheetName val="Natural gas price"/>
      <sheetName val="Raw Data"/>
      <sheetName val="Green H2 &gt;&gt;"/>
      <sheetName val="Green LCOH"/>
      <sheetName val="Electrolyzer assumptions"/>
      <sheetName val="RES Costs &gt;&gt;"/>
      <sheetName val="LCOE"/>
      <sheetName val="Learning Rates"/>
      <sheetName val="IRENA Raw Data"/>
      <sheetName val="RES_CAPEX"/>
      <sheetName val="CAPEX_Hydro"/>
      <sheetName val="GEOTHERMAL"/>
      <sheetName val="Potentials and CFs &gt;&gt;&gt;"/>
      <sheetName val="Overview"/>
      <sheetName val="Pot_CF_HYDRO"/>
      <sheetName val="Pot_CF_Onshore"/>
      <sheetName val="Pot_CF_PV"/>
      <sheetName val="CapFactor_Offshore"/>
      <sheetName val="CAPEX RAW Data &gt;&gt;&gt;"/>
      <sheetName val="IRENA 2018"/>
      <sheetName val="WEO 2019"/>
      <sheetName val="OTHER &gt;&gt;"/>
      <sheetName val="Electricity Consumptio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refreshError="1"/>
      <sheetData sheetId="12" refreshError="1"/>
      <sheetData sheetId="13" refreshError="1"/>
      <sheetData sheetId="14" refreshError="1"/>
      <sheetData sheetId="15" refreshError="1"/>
      <sheetData sheetId="16" refreshError="1"/>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nal Fuel Prices All Scenarios"/>
      <sheetName val="Proposal_TYNDP2020"/>
      <sheetName val="calculations"/>
      <sheetName val="installed_summary"/>
      <sheetName val="WEO2018_Fuel_CO2_prices"/>
      <sheetName val="Merit_order_comparison"/>
      <sheetName val="mapping"/>
      <sheetName val="old&gt;"/>
      <sheetName val="Proposal"/>
      <sheetName val="installed capacity_2040"/>
      <sheetName val="installed_2030"/>
      <sheetName val="installed_2020"/>
      <sheetName val="installed_2025"/>
      <sheetName val="WEO2015_Fuel_CO2_prices"/>
      <sheetName val="WEO2016_Fuel_CO2_prices"/>
      <sheetName val="WEO2017_Fuel_CO2_pri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Scenarios_proposal"/>
      <sheetName val="Input_prices"/>
      <sheetName val="OT3_Data"/>
      <sheetName val="same_currency"/>
      <sheetName val="charts"/>
      <sheetName val="conversions"/>
      <sheetName val="Merit_order"/>
      <sheetName val="Sources links"/>
      <sheetName val="mapping"/>
      <sheetName val="Sheet1"/>
      <sheetName val="NUCLEAR_calculations"/>
      <sheetName val="BIOMASS"/>
      <sheetName val="LIGNITE"/>
      <sheetName val="Deliverabl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down values"/>
      <sheetName val="ZoneList"/>
      <sheetName val="Common Data"/>
      <sheetName val="Info &amp; General"/>
      <sheetName val="MarketNodeSummary"/>
      <sheetName val="Demand"/>
      <sheetName val="Batteries"/>
      <sheetName val="DSR"/>
      <sheetName val="Trajectories Demand Flexibility"/>
      <sheetName val="Trajectory Technologies"/>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arbon Budget"/>
      <sheetName val="SUPPLY"/>
      <sheetName val="Table1s1"/>
      <sheetName val="Table1s2"/>
      <sheetName val="Table1.A(a)s1"/>
      <sheetName val="Table1.A(a)s2"/>
      <sheetName val="Table1.A(a)s3"/>
      <sheetName val="Table1.A(a)s4"/>
      <sheetName val="Table1.A(b)"/>
      <sheetName val="Table1.A(c)"/>
      <sheetName val="Table1.A(d)"/>
      <sheetName val="Table1.B.1"/>
      <sheetName val="Table1.B.2"/>
      <sheetName val="Table1.C"/>
      <sheetName val="Table2(I)s1"/>
      <sheetName val="Table2(I)s2"/>
      <sheetName val="Table2(I).A-Gs1"/>
      <sheetName val="Table2(I).A-Gs2"/>
      <sheetName val="Table2(II)s1"/>
      <sheetName val="Table2(II)s2"/>
      <sheetName val="Table2(II).C,E"/>
      <sheetName val="Table2(II).Fs1"/>
      <sheetName val="Table2(II).Fs2"/>
      <sheetName val="Table3"/>
      <sheetName val="Table3.A-D"/>
      <sheetName val="Table4s1"/>
      <sheetName val="Table4s2"/>
      <sheetName val="Table4.A"/>
      <sheetName val="Table4.B(a)"/>
      <sheetName val="Table4.B(b)"/>
      <sheetName val="Table4.C"/>
      <sheetName val="Table4.D"/>
      <sheetName val="Table4.E"/>
      <sheetName val="Table4.F"/>
      <sheetName val="Table5"/>
      <sheetName val="Table5.A"/>
      <sheetName val="Table5.B"/>
      <sheetName val="Table5.C"/>
      <sheetName val="Table5.D"/>
      <sheetName val="Table6"/>
      <sheetName val="Table6.A,C"/>
      <sheetName val="Table6.B"/>
      <sheetName val="Summary1.As1"/>
      <sheetName val="Summary1.As2"/>
      <sheetName val="Summary1.As3"/>
      <sheetName val="Summary1.B"/>
      <sheetName val="Summary2"/>
      <sheetName val="Summary3s1"/>
      <sheetName val="Summary3s2"/>
      <sheetName val="Table7s1"/>
      <sheetName val="Table7s2"/>
      <sheetName val="Table7s3"/>
      <sheetName val="Table8(a)s1"/>
      <sheetName val="Table8(a)s2"/>
      <sheetName val="Table8(b)"/>
      <sheetName val="Table9s1"/>
      <sheetName val="Table9s2"/>
      <sheetName val="Table10s1"/>
      <sheetName val="Table10s2"/>
      <sheetName val="Table10s3"/>
      <sheetName val="Table10s4"/>
      <sheetName val="Table10s5"/>
      <sheetName val="Table11"/>
    </sheetNames>
    <sheetDataSet>
      <sheetData sheetId="0" refreshError="1"/>
      <sheetData sheetId="1"/>
      <sheetData sheetId="2" refreshError="1"/>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ll_pipelines"/>
    </sheetNames>
    <sheetDataSet>
      <sheetData sheetId="0"/>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missions_Summary"/>
      <sheetName val="TOTAL"/>
      <sheetName val="2)Electricity &amp; Gas input sheet"/>
      <sheetName val="SUPPLY"/>
      <sheetName val="GENERATION"/>
      <sheetName val="Conversion Factors"/>
      <sheetName val="EUROSTAT (2015 TWh)"/>
      <sheetName val="EU28"/>
      <sheetName val="Estonia"/>
      <sheetName val="Finland"/>
      <sheetName val="Latvia"/>
      <sheetName val="Lithuania"/>
      <sheetName val="Sweden"/>
      <sheetName val="Croatia"/>
      <sheetName val="Czechia"/>
      <sheetName val="Germany"/>
      <sheetName val="Hungary"/>
      <sheetName val="Poland"/>
      <sheetName val="Slovakia"/>
      <sheetName val="Italy"/>
      <sheetName val="Austria"/>
      <sheetName val="Malta"/>
      <sheetName val="Slovenia"/>
      <sheetName val="Bulgaria"/>
      <sheetName val="Cyprus"/>
      <sheetName val="Greece"/>
      <sheetName val="Romania"/>
      <sheetName val="France"/>
      <sheetName val="Portugal"/>
      <sheetName val="Spain"/>
      <sheetName val="Belgium"/>
      <sheetName val="Ireland"/>
      <sheetName val="Denmark"/>
      <sheetName val="Luxembourg"/>
      <sheetName val="United Kingdom"/>
      <sheetName val="Netherlands"/>
      <sheetName val="Generation_EE"/>
      <sheetName val="Generation_FI"/>
      <sheetName val="Generation_LV"/>
      <sheetName val="Generation_LT"/>
      <sheetName val="Generation_SE"/>
      <sheetName val="Generation_HR"/>
      <sheetName val="Generation_CZ"/>
      <sheetName val="Generation_DE"/>
      <sheetName val="Generation_HU"/>
      <sheetName val="Generation_PL"/>
      <sheetName val="Generation_SK"/>
      <sheetName val="Generation_IT"/>
      <sheetName val="Generation_AT"/>
      <sheetName val="Generation_MT"/>
      <sheetName val="Generation_SI"/>
      <sheetName val="Generation_BG"/>
      <sheetName val="Generation_CY"/>
      <sheetName val="Generation_GR"/>
      <sheetName val="Generation_RO"/>
      <sheetName val="Generation_FR"/>
      <sheetName val="Generation_PT"/>
      <sheetName val="Generation_ES"/>
      <sheetName val="Generation_BE"/>
      <sheetName val="Generation_IE"/>
      <sheetName val="Generation_DK"/>
      <sheetName val="Generation_LU"/>
      <sheetName val="Generation_UK"/>
      <sheetName val="Generation_NL"/>
      <sheetName val="Supply_EE"/>
      <sheetName val="Supply_FI"/>
      <sheetName val="Supply_LV"/>
      <sheetName val="Supply_LT"/>
      <sheetName val="Supply_SE"/>
      <sheetName val="Supply_HR"/>
      <sheetName val="Supply_CZ"/>
      <sheetName val="Supply_DE"/>
      <sheetName val="Supply_HU"/>
      <sheetName val="Supply_PL"/>
      <sheetName val="Supply_SK"/>
      <sheetName val="Supply_IT"/>
      <sheetName val="Supply_AT"/>
      <sheetName val="Supply_MT"/>
      <sheetName val="Supply_SI"/>
      <sheetName val="Supply_BG"/>
      <sheetName val="Supply_CY"/>
      <sheetName val="Supply_GR"/>
      <sheetName val="Supply_RO"/>
      <sheetName val="Supply_FR"/>
      <sheetName val="Supply_PT"/>
      <sheetName val="Supply_ES"/>
      <sheetName val="Supply_BE"/>
      <sheetName val="Supply_IE"/>
      <sheetName val="Supply_DK"/>
      <sheetName val="Supply_LU"/>
      <sheetName val="Supply_UK"/>
      <sheetName val="Supply_NL"/>
      <sheetName val="190924_Finalisation_GA_v5_edi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tchProcess"/>
      <sheetName val="Input_Tool"/>
      <sheetName val="Input_EffortSharing"/>
      <sheetName val="Mapping"/>
      <sheetName val="Table_NotRounded"/>
      <sheetName val="Output_ForGraphUpload"/>
      <sheetName val="Output_ForAsssementData"/>
      <sheetName val="Output_ForESData"/>
      <sheetName val="Admin"/>
      <sheetName val="Styles"/>
    </sheetNames>
    <sheetDataSet>
      <sheetData sheetId="0"/>
      <sheetData sheetId="1"/>
      <sheetData sheetId="2"/>
      <sheetData sheetId="3"/>
      <sheetData sheetId="4"/>
      <sheetData sheetId="5"/>
      <sheetData sheetId="6"/>
      <sheetData sheetId="7"/>
      <sheetData sheetId="8"/>
      <sheetData sheetId="9"/>
    </sheetDataSet>
  </externalBook>
</externalLink>
</file>

<file path=xl/persons/person.xml><?xml version="1.0" encoding="utf-8"?>
<personList xmlns="http://schemas.microsoft.com/office/spreadsheetml/2018/threadedcomments" xmlns:x="http://schemas.openxmlformats.org/spreadsheetml/2006/main">
  <person displayName="Rasku Topi" id="{4C78B713-E09A-40C3-B013-F9E52C05F174}" userId="S::topi.rasku@vtt.fi::f32b0145-fb49-43de-bfc3-ef6b614a4dd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4910F-2C5D-4B35-9004-F85561E7B895}" name="Table53" displayName="Table53" ref="A1:O226" totalsRowShown="0" headerRowDxfId="20" headerRowBorderDxfId="19" tableBorderDxfId="18">
  <autoFilter ref="A1:O226" xr:uid="{4481F0AF-41D8-47A8-8506-AC52CB6AB7F9}"/>
  <sortState xmlns:xlrd2="http://schemas.microsoft.com/office/spreadsheetml/2017/richdata2" ref="A2:O225">
    <sortCondition ref="A1:A225"/>
  </sortState>
  <tableColumns count="15">
    <tableColumn id="1" xr3:uid="{B299E928-337C-46B0-95E4-9A60DA1E5101}" name="Country"/>
    <tableColumn id="2" xr3:uid="{6D73A02C-25DD-4DCE-9BA8-2CB09C12D849}" name="Generator_ID"/>
    <tableColumn id="3" xr3:uid="{4597042F-086E-489B-A4F8-EEEBD00D0F9A}" name="Scenario"/>
    <tableColumn id="4" xr3:uid="{4020064B-242A-4565-AE7B-F04ACE714691}" name="Year"/>
    <tableColumn id="6" xr3:uid="{F89A71A9-9F53-4BB4-804D-84F513676E64}" name="capacity_output1" dataDxfId="17">
      <calculatedColumnFormula>ROUNDDOWN(Table53[[#This Row],[capacity_output1_raw]],0)</calculatedColumnFormula>
    </tableColumn>
    <tableColumn id="5" xr3:uid="{B28618D4-9A0F-4B8A-A928-E9C758C4B76C}" name="capacity_output1_raw"/>
    <tableColumn id="14" xr3:uid="{1F181C12-EABF-492A-8844-C4044388A4D3}" name="capacity_output2"/>
    <tableColumn id="11" xr3:uid="{29154862-9635-43DD-A9C5-88E42192DBCB}" name="maxUnitCount" dataDxfId="16">
      <calculatedColumnFormula>ROUNDUP(Table53[[#This Row],[OrigCap]],0)</calculatedColumnFormula>
    </tableColumn>
    <tableColumn id="10" xr3:uid="{B3CD0CD7-DA15-4B53-8C7D-2B8398670990}" name="OrigCap" dataDxfId="15"/>
    <tableColumn id="19" xr3:uid="{88844B92-CB07-4F05-9946-C16FD17C5282}" name="unit_name_prefix"/>
    <tableColumn id="18" xr3:uid="{B9EAC89D-F5A3-4827-BE00-A8A11D6906C1}" name="node_suffix_input1"/>
    <tableColumn id="17" xr3:uid="{9822D9F8-D056-464D-BAC6-F9DDAE1A3B71}" name="node_suffix_output1"/>
    <tableColumn id="16" xr3:uid="{C0C64BC3-D61A-475F-9752-58E608DE13D5}" name="node_suffix_output2"/>
    <tableColumn id="13" xr3:uid="{3DEDF04C-05E5-4FDC-9FCC-F0A1BDA2737B}" name="Column1" dataDxfId="14">
      <calculatedColumnFormula>Table53[[#This Row],[capacity_output1_raw]]=Table53[[#This Row],[OrigCap]]</calculatedColumnFormula>
    </tableColumn>
    <tableColumn id="8" xr3:uid="{F096CE08-BCAC-45E4-B2C6-34B25D38EC54}" name="Note"/>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5ACCC43-4C0F-4E8A-9E3C-45E44FB1B542}" name="Table534" displayName="Table534" ref="A1:N222" totalsRowShown="0" headerRowDxfId="13" headerRowBorderDxfId="12" tableBorderDxfId="11">
  <autoFilter ref="A1:N222" xr:uid="{4481F0AF-41D8-47A8-8506-AC52CB6AB7F9}"/>
  <sortState xmlns:xlrd2="http://schemas.microsoft.com/office/spreadsheetml/2017/richdata2" ref="A2:N221">
    <sortCondition ref="A1:A221"/>
  </sortState>
  <tableColumns count="14">
    <tableColumn id="1" xr3:uid="{21879E50-794F-4CBA-AD86-686459BA9433}" name="Country"/>
    <tableColumn id="2" xr3:uid="{D9843E60-8C4F-46D5-9196-EAF335C676A8}" name="Generator_ID"/>
    <tableColumn id="3" xr3:uid="{8828EEC9-9605-4DD5-8411-D73EB41D0A85}" name="Scenario"/>
    <tableColumn id="4" xr3:uid="{AC49ABBE-EB14-4AD5-91BC-6E36776D6112}" name="Year"/>
    <tableColumn id="5" xr3:uid="{F4B4E9A4-9244-4DF8-B9BB-C1B6A20C3333}" name="capacity_output1"/>
    <tableColumn id="14" xr3:uid="{E7481F1A-F62D-4B75-8018-0BE15E8A13A4}" name="capacity_output2"/>
    <tableColumn id="11" xr3:uid="{4E103503-BC1A-4BD6-AF65-693E99A8EC50}" name="maxUnitCount" dataDxfId="10">
      <calculatedColumnFormula>ROUNDUP(Table534[[#This Row],[OrigCap]],0)</calculatedColumnFormula>
    </tableColumn>
    <tableColumn id="10" xr3:uid="{752B3809-DB2E-4B33-A857-743EA73D9B64}" name="OrigCap" dataDxfId="9"/>
    <tableColumn id="19" xr3:uid="{B80A0D11-A6E6-4EA4-8D35-2D8C2994DBC5}" name="unit_name_prefix"/>
    <tableColumn id="18" xr3:uid="{8B8ECC0E-AEB7-4BC4-BC05-56BCA4D78252}" name="node_suffix_input1"/>
    <tableColumn id="17" xr3:uid="{B9228CF3-3811-4DCB-BC2D-5F47F3387FDF}" name="node_suffix_output1"/>
    <tableColumn id="16" xr3:uid="{6A5D6746-7628-4495-A4C3-93F1BA67CF9D}" name="node_suffix_output2"/>
    <tableColumn id="13" xr3:uid="{61241A17-C6F2-41DB-9FA0-EC5D49FBCEFA}" name="Column1" dataDxfId="8">
      <calculatedColumnFormula>Table534[[#This Row],[capacity_output1]]=Table534[[#This Row],[OrigCap]]</calculatedColumnFormula>
    </tableColumn>
    <tableColumn id="8" xr3:uid="{BF064736-A471-413F-A99D-58A0C3E73A91}" name="Note"/>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9A5F2C2-17BD-4AE1-AA1C-6D7F37B2314B}" name="Table5" displayName="Table5" ref="A1:L9" totalsRowShown="0">
  <autoFilter ref="A1:L9" xr:uid="{C9A5F2C2-17BD-4AE1-AA1C-6D7F37B2314B}"/>
  <sortState xmlns:xlrd2="http://schemas.microsoft.com/office/spreadsheetml/2017/richdata2" ref="A2:L9">
    <sortCondition ref="C1:C9"/>
  </sortState>
  <tableColumns count="12">
    <tableColumn id="1" xr3:uid="{71E952C0-D129-47DD-9091-84F5D22249DF}" name="scenario"/>
    <tableColumn id="2" xr3:uid="{A6A0CDB1-D807-4444-A279-368BCA2579A2}" name="year"/>
    <tableColumn id="3" xr3:uid="{6EABAC12-B36E-45E0-9CC1-E4C90787B4BC}" name="Generator_ID"/>
    <tableColumn id="4" xr3:uid="{1D8146FF-E067-4F8F-9F38-969933176E1C}" name="unittype"/>
    <tableColumn id="5" xr3:uid="{2991B9F3-BC4B-436B-A6C2-99D75C16F948}" name="unitSize"/>
    <tableColumn id="6" xr3:uid="{88C34648-C715-47C1-A8B2-EEFA4F7B62FA}" name="fomCosts"/>
    <tableColumn id="7" xr3:uid="{9A348F6A-6E68-4255-97F1-7FDD2B1A3A1E}" name="invCosts"/>
    <tableColumn id="8" xr3:uid="{6A0B96F1-62E4-4B2C-ABCD-5DB4D5500220}" name="annuityFactor" dataDxfId="7">
      <calculatedColumnFormula>-PMT(K2,J2,1)</calculatedColumnFormula>
    </tableColumn>
    <tableColumn id="9" xr3:uid="{81667C39-5860-4F99-84B6-AC4294242EDA}" name="method" dataDxfId="6"/>
    <tableColumn id="10" xr3:uid="{A35E7C9C-DDC3-4BC9-B524-52631A2244EE}" name="Technical lifetime"/>
    <tableColumn id="11" xr3:uid="{5C79C73E-C2E0-4F55-982B-AC0EFCB0D6C0}" name="Discount rate"/>
    <tableColumn id="12" xr3:uid="{AB6C9D91-B128-4EF6-BE4D-A7797B8BA120}" name="Note"/>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14E85D-AEB8-4298-9CFA-8946E3B84359}" name="Table1" displayName="Table1" ref="A1:F4" totalsRowShown="0" headerRowDxfId="5">
  <autoFilter ref="A1:F4" xr:uid="{7914E85D-AEB8-4298-9CFA-8946E3B84359}"/>
  <tableColumns count="6">
    <tableColumn id="1" xr3:uid="{2B6A0461-3D31-4B8D-8D13-E87F1207F7AB}" name="Scenario"/>
    <tableColumn id="2" xr3:uid="{B50746CD-54E9-4A3F-AB44-253AB78A241B}" name="Year"/>
    <tableColumn id="3" xr3:uid="{53A846BF-41EB-4483-A973-59D8C9AF2C52}" name="emission"/>
    <tableColumn id="4" xr3:uid="{12BAD2B9-8712-4FFB-8655-BF262D569DE2}" name="group"/>
    <tableColumn id="5" xr3:uid="{147E2AB0-DA6C-4C2D-BA85-BA5B94DFC184}" name="price"/>
    <tableColumn id="6" xr3:uid="{F7077A2F-39F4-41C1-8CF7-78F3B835AA72}" name="Note"/>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9844F2F-2EE0-434B-9492-0280A28AB057}" name="Table8" displayName="Table8" ref="A1:F31" totalsRowShown="0" headerRowDxfId="4">
  <autoFilter ref="A1:F31" xr:uid="{D9844F2F-2EE0-434B-9492-0280A28AB057}"/>
  <tableColumns count="6">
    <tableColumn id="1" xr3:uid="{EE76C5C2-E9D6-4CA0-9ABF-B1C7F3426312}" name="Scenario" dataDxfId="3"/>
    <tableColumn id="2" xr3:uid="{40AE79E8-AB14-466F-AE4B-226B9D11277C}" name="Year"/>
    <tableColumn id="3" xr3:uid="{9172289D-E869-498C-9DCD-9CEC866DBBD2}" name="grid" dataDxfId="2"/>
    <tableColumn id="4" xr3:uid="{AEC998FA-121F-4D1C-B1B1-FC7C7DDBA7AE}" name="price" dataDxfId="1"/>
    <tableColumn id="5" xr3:uid="{9056A538-46B6-4FAC-AA92-94F33B818677}" name="emission_CO2" dataDxfId="0"/>
    <tableColumn id="6" xr3:uid="{6A13F311-6059-4F9B-A044-6A5B707FC006}" name="Note"/>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L1" dT="2025-08-25T06:34:11.54" personId="{4C78B713-E09A-40C3-B013-F9E52C05F174}" id="{D014EF32-3259-411D-AA4F-DECFB3B47610}">
    <text>Roughly guesstimated based on DEA technology data for biomass fired CHP plants, since they seem to operate roughly in similar steam temperature ranges as LWRs.</text>
  </threadedComment>
  <threadedComment ref="N1" dT="2025-08-25T10:07:53.45" personId="{4C78B713-E09A-40C3-B013-F9E52C05F174}" id="{785BCD88-88A0-429D-BEED-612CCB12D4A2}">
    <text>Note that the variable O&amp;M costs mostly DON’T include the cost of spent nuclear fuel! Although some of the `nucMax` values might.</text>
  </threadedComment>
  <threadedComment ref="O1" dT="2025-08-25T05:07:38.37" personId="{4C78B713-E09A-40C3-B013-F9E52C05F174}" id="{FE0B84A3-01C0-4A8A-94AA-0D8E4A83DDF6}">
    <text>`minOperationHours` and `minShutDownHours` mostly based on EUR Document 2.2-2.1.2-C. SMRs are given the benefit of the doubt.</text>
  </threadedComment>
  <threadedComment ref="Q1" dT="2025-08-25T05:09:50.60" personId="{4C78B713-E09A-40C3-B013-F9E52C05F174}" id="{710A449D-36ED-48C8-BA44-088ECC20B233}">
    <text>Warm and Hot startup parameters guesstimated based on the Cold ones by scaling with the relative `minShutDownHours` difference.</text>
  </threadedComment>
  <threadedComment ref="S1" dT="2025-08-25T05:10:11.63" personId="{4C78B713-E09A-40C3-B013-F9E52C05F174}" id="{2969D9B9-677E-4AF6-AE1D-4BEDDBCF0B37}">
    <text>Legacy data? Original source unknown, maybe derived from ERAA24?</text>
  </threadedComment>
  <threadedComment ref="T1" dT="2025-08-25T05:10:42.67" personId="{4C78B713-E09A-40C3-B013-F9E52C05F174}" id="{2B8265B2-4F3B-4482-8E0B-F73B485E654C}">
    <text>Only two startup cost values found in literature, rest are guesstimated based on legacy data.</text>
  </threadedComment>
  <threadedComment ref="W1" dT="2025-08-25T05:16:01.16" personId="{4C78B713-E09A-40C3-B013-F9E52C05F174}" id="{CC068A4C-D3F5-41FE-886A-B9DFA0D34B2D}">
    <text>`startWarmAfterXHours´ mostly based on EUR Document 2.2-2.1.2-C</text>
  </threadedComment>
  <threadedComment ref="X1" dT="2025-08-25T12:58:22.49" personId="{4C78B713-E09A-40C3-B013-F9E52C05F174}" id="{0972D848-BEDC-4786-8899-B6051F492550}">
    <text>4x times warm like in ERAA24</text>
  </threadedComment>
  <threadedComment ref="AA1" dT="2025-08-25T09:31:04.15" personId="{4C78B713-E09A-40C3-B013-F9E52C05F174}" id="{8787B51C-A28B-4E87-8EBF-657AC5E04EF0}">
    <text>The max and min unit sizes in each category are well defined, but the typical reactor sizes within them is somewhat assumed.</text>
  </threadedComment>
</ThreadedComment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2024-data.entsos-tyndp-scenarios.eu/files/scenarios-inputs/CO2-emission-factors-in-TYNDP2024-v2.xlsx.zip" TargetMode="External"/><Relationship Id="rId1" Type="http://schemas.openxmlformats.org/officeDocument/2006/relationships/hyperlink" Target="https://2024.entsos-tyndp-scenarios.eu/download/"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https://2024-data.entsos-tyndp-scenarios.eu/files/scenarios-inputs/Investment-Datasets.zip" TargetMode="External"/><Relationship Id="rId1" Type="http://schemas.openxmlformats.org/officeDocument/2006/relationships/hyperlink" Target="https://2024.entsos-tyndp-scenarios.eu/download/"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3" Type="http://schemas.openxmlformats.org/officeDocument/2006/relationships/hyperlink" Target="../../Users/mads.boesen/Downloads/JRC131299_01.pdf" TargetMode="External"/><Relationship Id="rId7" Type="http://schemas.openxmlformats.org/officeDocument/2006/relationships/drawing" Target="../drawings/drawing1.xml"/><Relationship Id="rId2" Type="http://schemas.openxmlformats.org/officeDocument/2006/relationships/hyperlink" Target="../../Users/mads.boesen/Downloads/kjna31199enn.pdf" TargetMode="External"/><Relationship Id="rId1" Type="http://schemas.openxmlformats.org/officeDocument/2006/relationships/hyperlink" Target="https://gasforclimate2050.eu/wp-content/uploads/2020/03/Navigant-Gas-for-Climate-The-optimal-role-for-gas-in-a-net-zero-emissions-energy-system-March-2019.pdf" TargetMode="External"/><Relationship Id="rId6" Type="http://schemas.openxmlformats.org/officeDocument/2006/relationships/printerSettings" Target="../printerSettings/printerSettings2.bin"/><Relationship Id="rId5" Type="http://schemas.openxmlformats.org/officeDocument/2006/relationships/hyperlink" Target="https://2024-data.entsos-tyndp-scenarios.eu/files/scenarios-inputs/Prices.zip" TargetMode="External"/><Relationship Id="rId4" Type="http://schemas.openxmlformats.org/officeDocument/2006/relationships/hyperlink" Target="https://2024.entsos-tyndp-scenarios.eu/downloa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71A91-038D-4743-9A24-5EE3CD503F37}">
  <dimension ref="A1:D38"/>
  <sheetViews>
    <sheetView workbookViewId="0">
      <selection activeCell="B4" sqref="B4"/>
    </sheetView>
  </sheetViews>
  <sheetFormatPr defaultRowHeight="15"/>
  <cols>
    <col min="1" max="1" width="20.7109375" style="18" bestFit="1" customWidth="1"/>
    <col min="2" max="2" width="9.7109375" style="19" bestFit="1" customWidth="1"/>
    <col min="3" max="16384" width="9.140625" style="19"/>
  </cols>
  <sheetData>
    <row r="1" spans="1:4">
      <c r="A1" s="18" t="s">
        <v>56</v>
      </c>
      <c r="B1" s="19" t="s">
        <v>62</v>
      </c>
    </row>
    <row r="2" spans="1:4">
      <c r="A2" s="18" t="s">
        <v>57</v>
      </c>
      <c r="B2" s="19" t="s">
        <v>63</v>
      </c>
    </row>
    <row r="3" spans="1:4">
      <c r="A3" s="18" t="s">
        <v>58</v>
      </c>
      <c r="B3" s="19" t="s">
        <v>64</v>
      </c>
    </row>
    <row r="4" spans="1:4">
      <c r="A4" s="18" t="s">
        <v>59</v>
      </c>
      <c r="B4" s="19" t="s">
        <v>357</v>
      </c>
    </row>
    <row r="6" spans="1:4">
      <c r="A6" s="18" t="s">
        <v>34</v>
      </c>
      <c r="B6" s="19" t="s">
        <v>68</v>
      </c>
    </row>
    <row r="7" spans="1:4">
      <c r="B7" s="19" t="s">
        <v>69</v>
      </c>
    </row>
    <row r="8" spans="1:4">
      <c r="C8" s="19" t="s">
        <v>70</v>
      </c>
    </row>
    <row r="9" spans="1:4">
      <c r="D9" s="19" t="s">
        <v>71</v>
      </c>
    </row>
    <row r="10" spans="1:4">
      <c r="C10" s="20" t="s">
        <v>72</v>
      </c>
    </row>
    <row r="11" spans="1:4">
      <c r="D11" s="19" t="s">
        <v>343</v>
      </c>
    </row>
    <row r="12" spans="1:4">
      <c r="D12" s="19" t="s">
        <v>73</v>
      </c>
    </row>
    <row r="13" spans="1:4">
      <c r="C13" s="19" t="s">
        <v>74</v>
      </c>
    </row>
    <row r="14" spans="1:4">
      <c r="D14" s="19" t="s">
        <v>75</v>
      </c>
    </row>
    <row r="16" spans="1:4">
      <c r="B16" s="19" t="s">
        <v>76</v>
      </c>
    </row>
    <row r="17" spans="1:3">
      <c r="B17" s="19" t="s">
        <v>77</v>
      </c>
    </row>
    <row r="18" spans="1:3">
      <c r="B18" s="19" t="s">
        <v>78</v>
      </c>
    </row>
    <row r="19" spans="1:3">
      <c r="C19" s="19" t="s">
        <v>344</v>
      </c>
    </row>
    <row r="20" spans="1:3">
      <c r="C20" s="19" t="s">
        <v>345</v>
      </c>
    </row>
    <row r="22" spans="1:3">
      <c r="A22" s="18" t="s">
        <v>60</v>
      </c>
    </row>
    <row r="23" spans="1:3">
      <c r="A23" s="18" t="s">
        <v>65</v>
      </c>
      <c r="B23" s="19" t="s">
        <v>346</v>
      </c>
    </row>
    <row r="24" spans="1:3">
      <c r="A24" s="18" t="s">
        <v>334</v>
      </c>
      <c r="B24" s="19" t="s">
        <v>351</v>
      </c>
    </row>
    <row r="25" spans="1:3">
      <c r="A25" s="18" t="s">
        <v>335</v>
      </c>
      <c r="B25" s="19" t="s">
        <v>336</v>
      </c>
    </row>
    <row r="26" spans="1:3">
      <c r="A26" s="18" t="s">
        <v>66</v>
      </c>
      <c r="B26" s="19" t="s">
        <v>184</v>
      </c>
    </row>
    <row r="27" spans="1:3">
      <c r="A27" s="18" t="s">
        <v>67</v>
      </c>
      <c r="B27" s="19" t="s">
        <v>185</v>
      </c>
    </row>
    <row r="29" spans="1:3">
      <c r="A29" s="18" t="s">
        <v>267</v>
      </c>
    </row>
    <row r="30" spans="1:3">
      <c r="A30" s="18" t="s">
        <v>337</v>
      </c>
      <c r="B30" s="19" t="s">
        <v>338</v>
      </c>
    </row>
    <row r="31" spans="1:3">
      <c r="A31" s="18" t="s">
        <v>339</v>
      </c>
      <c r="B31" s="19" t="s">
        <v>340</v>
      </c>
    </row>
    <row r="32" spans="1:3">
      <c r="A32" s="18" t="s">
        <v>268</v>
      </c>
      <c r="B32" s="19" t="s">
        <v>269</v>
      </c>
    </row>
    <row r="33" spans="1:2">
      <c r="A33" s="18" t="s">
        <v>270</v>
      </c>
      <c r="B33" s="19" t="s">
        <v>271</v>
      </c>
    </row>
    <row r="34" spans="1:2">
      <c r="A34" s="18" t="s">
        <v>272</v>
      </c>
      <c r="B34" s="19" t="s">
        <v>273</v>
      </c>
    </row>
    <row r="35" spans="1:2">
      <c r="A35" s="18" t="s">
        <v>274</v>
      </c>
      <c r="B35" s="19" t="s">
        <v>352</v>
      </c>
    </row>
    <row r="37" spans="1:2">
      <c r="A37" s="18" t="s">
        <v>61</v>
      </c>
      <c r="B37" s="19" t="s">
        <v>183</v>
      </c>
    </row>
    <row r="38" spans="1:2">
      <c r="B38" s="19" t="s">
        <v>182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00FDF-8A5C-45D1-9883-C7B2065B9085}">
  <dimension ref="A1:H80"/>
  <sheetViews>
    <sheetView workbookViewId="0">
      <selection activeCell="A2" sqref="A2"/>
    </sheetView>
  </sheetViews>
  <sheetFormatPr defaultRowHeight="15" customHeight="1"/>
  <cols>
    <col min="1" max="1" width="16.42578125" bestFit="1" customWidth="1"/>
    <col min="2" max="2" width="5" bestFit="1" customWidth="1"/>
    <col min="3" max="3" width="16.140625" bestFit="1" customWidth="1"/>
    <col min="4" max="4" width="5.42578125" bestFit="1" customWidth="1"/>
    <col min="5" max="5" width="13.7109375" bestFit="1" customWidth="1"/>
  </cols>
  <sheetData>
    <row r="1" spans="1:8" ht="15" customHeight="1">
      <c r="A1" t="s">
        <v>141</v>
      </c>
    </row>
    <row r="3" spans="1:8" ht="15" customHeight="1">
      <c r="A3" s="7" t="s">
        <v>1</v>
      </c>
      <c r="B3" s="7" t="s">
        <v>2</v>
      </c>
      <c r="C3" s="7" t="s">
        <v>33</v>
      </c>
      <c r="D3" s="8" t="s">
        <v>41</v>
      </c>
      <c r="E3" s="8" t="s">
        <v>42</v>
      </c>
    </row>
    <row r="4" spans="1:8" ht="15" customHeight="1">
      <c r="A4" s="9" t="s">
        <v>4</v>
      </c>
      <c r="B4">
        <v>2025</v>
      </c>
      <c r="C4" s="10" t="s">
        <v>43</v>
      </c>
      <c r="D4" s="11">
        <v>27</v>
      </c>
      <c r="E4" s="12">
        <f>IFERROR(VLOOKUP($C4, [12]data_fuelEmissions!$D$4:$F$14,3,FALSE), 0)</f>
        <v>0.34200000000000003</v>
      </c>
    </row>
    <row r="5" spans="1:8" ht="15" customHeight="1">
      <c r="A5" s="9" t="s">
        <v>4</v>
      </c>
      <c r="B5">
        <v>2025</v>
      </c>
      <c r="C5" s="10" t="s">
        <v>28</v>
      </c>
      <c r="D5" s="11">
        <v>2.5</v>
      </c>
      <c r="E5" s="12">
        <f>IFERROR(VLOOKUP($C5, [12]data_fuelEmissions!$D$4:$F$14,3,FALSE), 0)</f>
        <v>0</v>
      </c>
    </row>
    <row r="6" spans="1:8" ht="15" customHeight="1">
      <c r="A6" s="9" t="s">
        <v>4</v>
      </c>
      <c r="B6">
        <v>2025</v>
      </c>
      <c r="C6" s="10" t="s">
        <v>44</v>
      </c>
      <c r="D6" s="11">
        <v>55</v>
      </c>
      <c r="E6" s="12">
        <f>IFERROR(VLOOKUP($C6, [12]data_fuelEmissions!$D$4:$F$14,3,FALSE), 0)</f>
        <v>0.19800000000000001</v>
      </c>
    </row>
    <row r="7" spans="1:8" ht="15" customHeight="1">
      <c r="A7" s="9" t="s">
        <v>4</v>
      </c>
      <c r="B7">
        <v>2025</v>
      </c>
      <c r="C7" s="10" t="s">
        <v>45</v>
      </c>
      <c r="D7" s="11">
        <v>46</v>
      </c>
      <c r="E7" s="12">
        <f>IFERROR(VLOOKUP($C7, [12]data_fuelEmissions!$D$4:$F$14,3,FALSE), 0)</f>
        <v>0.28079999999999999</v>
      </c>
    </row>
    <row r="8" spans="1:8" ht="15" customHeight="1">
      <c r="A8" s="9" t="s">
        <v>4</v>
      </c>
      <c r="B8">
        <v>2025</v>
      </c>
      <c r="C8" s="10" t="s">
        <v>29</v>
      </c>
      <c r="D8" s="11">
        <v>65</v>
      </c>
      <c r="E8" s="12">
        <f>IFERROR(VLOOKUP($C8, [12]data_fuelEmissions!$D$4:$F$14,3,FALSE), 0)</f>
        <v>0.25559999999999999</v>
      </c>
    </row>
    <row r="9" spans="1:8" ht="15" customHeight="1">
      <c r="A9" s="9" t="s">
        <v>4</v>
      </c>
      <c r="B9">
        <v>2025</v>
      </c>
      <c r="C9" s="10" t="s">
        <v>46</v>
      </c>
      <c r="D9" s="13">
        <v>8</v>
      </c>
      <c r="E9" s="12">
        <f>IFERROR(VLOOKUP($C9, [12]data_fuelEmissions!$D$4:$F$14,3,FALSE), 0)</f>
        <v>0.37080000000000002</v>
      </c>
    </row>
    <row r="10" spans="1:8" ht="15" customHeight="1">
      <c r="A10" s="9" t="s">
        <v>4</v>
      </c>
      <c r="B10">
        <v>2025</v>
      </c>
      <c r="C10" t="s">
        <v>50</v>
      </c>
      <c r="D10" s="12">
        <v>10</v>
      </c>
      <c r="E10" s="12">
        <f>IFERROR(VLOOKUP($C10, [12]data_fuelEmissions!$D$4:$F$14,3,FALSE), 0)</f>
        <v>0.41399999999999998</v>
      </c>
      <c r="G10" t="s">
        <v>137</v>
      </c>
      <c r="H10">
        <f>AVERAGE(D4:D10)</f>
        <v>30.5</v>
      </c>
    </row>
    <row r="11" spans="1:8" ht="15" customHeight="1">
      <c r="A11" s="9" t="s">
        <v>4</v>
      </c>
      <c r="B11">
        <v>2025</v>
      </c>
      <c r="C11" s="10" t="s">
        <v>47</v>
      </c>
      <c r="D11" s="11">
        <v>26</v>
      </c>
      <c r="E11" s="12">
        <f>IFERROR(VLOOKUP($C11, [12]data_fuelEmissions!$D$4:$F$14,3,FALSE), 0)</f>
        <v>0</v>
      </c>
    </row>
    <row r="12" spans="1:8" ht="15" customHeight="1">
      <c r="A12" s="9" t="s">
        <v>4</v>
      </c>
      <c r="B12">
        <v>2025</v>
      </c>
      <c r="C12" s="10" t="s">
        <v>48</v>
      </c>
      <c r="D12" s="12">
        <v>1</v>
      </c>
      <c r="E12" s="12">
        <f>IFERROR(VLOOKUP($C12, [12]data_fuelEmissions!$D$4:$F$14,3,FALSE), 0)</f>
        <v>0</v>
      </c>
    </row>
    <row r="13" spans="1:8" ht="15" customHeight="1">
      <c r="A13" s="9" t="s">
        <v>4</v>
      </c>
      <c r="B13">
        <v>2025</v>
      </c>
      <c r="C13" s="10" t="s">
        <v>49</v>
      </c>
      <c r="D13" s="12">
        <v>1</v>
      </c>
      <c r="E13" s="12">
        <f>IFERROR(VLOOKUP($C13, [12]data_fuelEmissions!$D$4:$F$14,3,FALSE), 0)</f>
        <v>0.14399999999999999</v>
      </c>
    </row>
    <row r="14" spans="1:8" ht="15" customHeight="1">
      <c r="A14" s="10" t="s">
        <v>134</v>
      </c>
      <c r="B14" s="10">
        <v>2040</v>
      </c>
      <c r="C14" s="10" t="s">
        <v>43</v>
      </c>
      <c r="D14" s="11">
        <v>35</v>
      </c>
      <c r="E14" s="12">
        <f>IFERROR(VLOOKUP($C14, [12]data_fuelEmissions!$D$4:$F$14,3,FALSE), 0)</f>
        <v>0.34200000000000003</v>
      </c>
    </row>
    <row r="15" spans="1:8" ht="15" customHeight="1">
      <c r="A15" s="10" t="s">
        <v>134</v>
      </c>
      <c r="B15" s="10">
        <v>2040</v>
      </c>
      <c r="C15" s="10" t="s">
        <v>28</v>
      </c>
      <c r="D15" s="11">
        <v>2.5</v>
      </c>
      <c r="E15" s="12">
        <f>IFERROR(VLOOKUP($C15, [12]data_fuelEmissions!$D$4:$F$14,3,FALSE), 0)</f>
        <v>0</v>
      </c>
    </row>
    <row r="16" spans="1:8" ht="15" customHeight="1">
      <c r="A16" s="10" t="s">
        <v>134</v>
      </c>
      <c r="B16" s="10">
        <v>2040</v>
      </c>
      <c r="C16" s="10" t="s">
        <v>44</v>
      </c>
      <c r="D16" s="11">
        <v>75</v>
      </c>
      <c r="E16" s="12">
        <f>IFERROR(VLOOKUP($C16, [12]data_fuelEmissions!$D$4:$F$14,3,FALSE), 0)</f>
        <v>0.19800000000000001</v>
      </c>
    </row>
    <row r="17" spans="1:8" ht="15" customHeight="1">
      <c r="A17" s="10" t="s">
        <v>134</v>
      </c>
      <c r="B17" s="10">
        <v>2040</v>
      </c>
      <c r="C17" s="10" t="s">
        <v>45</v>
      </c>
      <c r="D17" s="11">
        <v>65</v>
      </c>
      <c r="E17" s="12">
        <f>IFERROR(VLOOKUP($C17, [12]data_fuelEmissions!$D$4:$F$14,3,FALSE), 0)</f>
        <v>0.28079999999999999</v>
      </c>
    </row>
    <row r="18" spans="1:8" ht="15" customHeight="1">
      <c r="A18" s="10" t="s">
        <v>134</v>
      </c>
      <c r="B18" s="10">
        <v>2040</v>
      </c>
      <c r="C18" s="10" t="s">
        <v>29</v>
      </c>
      <c r="D18" s="11">
        <v>90</v>
      </c>
      <c r="E18" s="12">
        <f>IFERROR(VLOOKUP($C18, [12]data_fuelEmissions!$D$4:$F$14,3,FALSE), 0)</f>
        <v>0.25559999999999999</v>
      </c>
    </row>
    <row r="19" spans="1:8" ht="15" customHeight="1">
      <c r="A19" s="10" t="s">
        <v>134</v>
      </c>
      <c r="B19" s="10">
        <v>2040</v>
      </c>
      <c r="C19" s="10" t="s">
        <v>46</v>
      </c>
      <c r="D19" s="11">
        <v>9</v>
      </c>
      <c r="E19" s="12">
        <f>IFERROR(VLOOKUP($C19, [12]data_fuelEmissions!$D$4:$F$14,3,FALSE), 0)</f>
        <v>0.37080000000000002</v>
      </c>
    </row>
    <row r="20" spans="1:8" ht="15" customHeight="1">
      <c r="A20" s="10" t="s">
        <v>134</v>
      </c>
      <c r="B20" s="10">
        <v>2040</v>
      </c>
      <c r="C20" t="s">
        <v>50</v>
      </c>
      <c r="D20" s="11">
        <v>10</v>
      </c>
      <c r="E20" s="12">
        <f>IFERROR(VLOOKUP($C20, [12]data_fuelEmissions!$D$4:$F$14,3,FALSE), 0)</f>
        <v>0.41399999999999998</v>
      </c>
      <c r="G20" t="s">
        <v>138</v>
      </c>
      <c r="H20">
        <f>AVERAGE(D14:D20)</f>
        <v>40.928571428571431</v>
      </c>
    </row>
    <row r="21" spans="1:8" ht="15" customHeight="1">
      <c r="A21" s="10" t="s">
        <v>134</v>
      </c>
      <c r="B21" s="10">
        <v>2040</v>
      </c>
      <c r="C21" s="10" t="s">
        <v>135</v>
      </c>
      <c r="D21" s="12">
        <v>70</v>
      </c>
      <c r="E21" s="12">
        <f>IFERROR(VLOOKUP($C21, [12]data_fuelEmissions!$D$4:$F$14,3,FALSE), 0)</f>
        <v>0</v>
      </c>
    </row>
    <row r="22" spans="1:8" ht="15" customHeight="1">
      <c r="A22" s="10" t="s">
        <v>134</v>
      </c>
      <c r="B22" s="10">
        <v>2040</v>
      </c>
      <c r="C22" s="10" t="s">
        <v>47</v>
      </c>
      <c r="D22" s="11">
        <v>28</v>
      </c>
      <c r="E22" s="12">
        <f>IFERROR(VLOOKUP($C22, [12]data_fuelEmissions!$D$4:$F$14,3,FALSE), 0)</f>
        <v>0</v>
      </c>
    </row>
    <row r="23" spans="1:8" ht="15" customHeight="1">
      <c r="A23" s="10" t="s">
        <v>134</v>
      </c>
      <c r="B23" s="10">
        <v>2040</v>
      </c>
      <c r="C23" s="10" t="s">
        <v>48</v>
      </c>
      <c r="D23" s="11">
        <v>1</v>
      </c>
      <c r="E23" s="12">
        <f>IFERROR(VLOOKUP($C23, [12]data_fuelEmissions!$D$4:$F$14,3,FALSE), 0)</f>
        <v>0</v>
      </c>
    </row>
    <row r="24" spans="1:8" ht="15" customHeight="1">
      <c r="A24" s="10" t="s">
        <v>134</v>
      </c>
      <c r="B24" s="10">
        <v>2040</v>
      </c>
      <c r="C24" s="10" t="s">
        <v>49</v>
      </c>
      <c r="D24" s="11">
        <v>1</v>
      </c>
      <c r="E24" s="12">
        <f>IFERROR(VLOOKUP($C24, [12]data_fuelEmissions!$D$4:$F$14,3,FALSE), 0)</f>
        <v>0.14399999999999999</v>
      </c>
    </row>
    <row r="25" spans="1:8" ht="15" customHeight="1">
      <c r="A25" s="10" t="s">
        <v>134</v>
      </c>
      <c r="B25" s="10">
        <v>2030</v>
      </c>
      <c r="C25" s="10" t="s">
        <v>43</v>
      </c>
      <c r="D25" s="11">
        <v>27</v>
      </c>
      <c r="E25" s="12">
        <f>IFERROR(VLOOKUP($C25, [12]data_fuelEmissions!$D$4:$F$14,3,FALSE), 0)</f>
        <v>0.34200000000000003</v>
      </c>
    </row>
    <row r="26" spans="1:8" ht="15" customHeight="1">
      <c r="A26" s="10" t="s">
        <v>134</v>
      </c>
      <c r="B26" s="10">
        <v>2030</v>
      </c>
      <c r="C26" s="10" t="s">
        <v>28</v>
      </c>
      <c r="D26" s="11">
        <v>2.5</v>
      </c>
      <c r="E26" s="12">
        <f>IFERROR(VLOOKUP($C26, [12]data_fuelEmissions!$D$4:$F$14,3,FALSE), 0)</f>
        <v>0</v>
      </c>
    </row>
    <row r="27" spans="1:8" ht="15" customHeight="1">
      <c r="A27" s="10" t="s">
        <v>134</v>
      </c>
      <c r="B27" s="10">
        <v>2030</v>
      </c>
      <c r="C27" s="10" t="s">
        <v>44</v>
      </c>
      <c r="D27" s="11">
        <v>55</v>
      </c>
      <c r="E27" s="12">
        <f>IFERROR(VLOOKUP($C27, [12]data_fuelEmissions!$D$4:$F$14,3,FALSE), 0)</f>
        <v>0.19800000000000001</v>
      </c>
    </row>
    <row r="28" spans="1:8" ht="15" customHeight="1">
      <c r="A28" s="10" t="s">
        <v>134</v>
      </c>
      <c r="B28" s="10">
        <v>2030</v>
      </c>
      <c r="C28" s="10" t="s">
        <v>45</v>
      </c>
      <c r="D28" s="11">
        <v>65</v>
      </c>
      <c r="E28" s="12">
        <f>IFERROR(VLOOKUP($C28, [12]data_fuelEmissions!$D$4:$F$14,3,FALSE), 0)</f>
        <v>0.28079999999999999</v>
      </c>
    </row>
    <row r="29" spans="1:8" ht="15" customHeight="1">
      <c r="A29" s="10" t="s">
        <v>134</v>
      </c>
      <c r="B29" s="10">
        <v>2030</v>
      </c>
      <c r="C29" s="10" t="s">
        <v>29</v>
      </c>
      <c r="D29" s="11">
        <v>90</v>
      </c>
      <c r="E29" s="12">
        <f>IFERROR(VLOOKUP($C29, [12]data_fuelEmissions!$D$4:$F$14,3,FALSE), 0)</f>
        <v>0.25559999999999999</v>
      </c>
    </row>
    <row r="30" spans="1:8" ht="15" customHeight="1">
      <c r="A30" s="10" t="s">
        <v>134</v>
      </c>
      <c r="B30" s="10">
        <v>2030</v>
      </c>
      <c r="C30" s="10" t="s">
        <v>46</v>
      </c>
      <c r="D30" s="11">
        <v>9</v>
      </c>
      <c r="E30" s="12">
        <f>IFERROR(VLOOKUP($C30, [12]data_fuelEmissions!$D$4:$F$14,3,FALSE), 0)</f>
        <v>0.37080000000000002</v>
      </c>
    </row>
    <row r="31" spans="1:8" ht="15" customHeight="1">
      <c r="A31" s="10" t="s">
        <v>134</v>
      </c>
      <c r="B31" s="10">
        <v>2030</v>
      </c>
      <c r="C31" t="s">
        <v>50</v>
      </c>
      <c r="D31" s="11">
        <v>10</v>
      </c>
      <c r="E31" s="12">
        <f>IFERROR(VLOOKUP($C31, [12]data_fuelEmissions!$D$4:$F$14,3,FALSE), 0)</f>
        <v>0.41399999999999998</v>
      </c>
      <c r="G31" t="s">
        <v>139</v>
      </c>
      <c r="H31">
        <f>AVERAGE(D25:D31)</f>
        <v>36.928571428571431</v>
      </c>
    </row>
    <row r="32" spans="1:8" ht="15" customHeight="1">
      <c r="A32" s="10" t="s">
        <v>134</v>
      </c>
      <c r="B32" s="10">
        <v>2030</v>
      </c>
      <c r="C32" s="10" t="s">
        <v>135</v>
      </c>
      <c r="D32" s="12">
        <v>75</v>
      </c>
      <c r="E32" s="12">
        <f>IFERROR(VLOOKUP($C32, [12]data_fuelEmissions!$D$4:$F$14,3,FALSE), 0)</f>
        <v>0</v>
      </c>
    </row>
    <row r="33" spans="1:5" ht="15" customHeight="1">
      <c r="A33" s="10" t="s">
        <v>134</v>
      </c>
      <c r="B33" s="10">
        <v>2030</v>
      </c>
      <c r="C33" s="10" t="s">
        <v>47</v>
      </c>
      <c r="D33" s="11">
        <v>28</v>
      </c>
      <c r="E33" s="12">
        <f>IFERROR(VLOOKUP($C33, [12]data_fuelEmissions!$D$4:$F$14,3,FALSE), 0)</f>
        <v>0</v>
      </c>
    </row>
    <row r="34" spans="1:5" ht="15" customHeight="1">
      <c r="A34" s="10" t="s">
        <v>134</v>
      </c>
      <c r="B34" s="10">
        <v>2030</v>
      </c>
      <c r="C34" s="10" t="s">
        <v>48</v>
      </c>
      <c r="D34" s="11">
        <v>1</v>
      </c>
      <c r="E34" s="12">
        <f>IFERROR(VLOOKUP($C34, [12]data_fuelEmissions!$D$4:$F$14,3,FALSE), 0)</f>
        <v>0</v>
      </c>
    </row>
    <row r="35" spans="1:5" ht="15" customHeight="1">
      <c r="A35" s="10" t="s">
        <v>134</v>
      </c>
      <c r="B35" s="10">
        <v>2030</v>
      </c>
      <c r="C35" s="10" t="s">
        <v>49</v>
      </c>
      <c r="D35" s="11">
        <v>1</v>
      </c>
      <c r="E35" s="12">
        <f>IFERROR(VLOOKUP($C35, [12]data_fuelEmissions!$D$4:$F$14,3,FALSE), 0)</f>
        <v>0.14399999999999999</v>
      </c>
    </row>
    <row r="36" spans="1:5" ht="15" customHeight="1">
      <c r="A36" s="5" t="s">
        <v>136</v>
      </c>
      <c r="B36">
        <v>2035</v>
      </c>
      <c r="C36" s="10" t="s">
        <v>43</v>
      </c>
      <c r="D36" s="12">
        <v>27</v>
      </c>
      <c r="E36" s="12">
        <f>IFERROR(VLOOKUP($C36, [12]data_fuelEmissions!$D$4:$F$14,3,FALSE), 0)</f>
        <v>0.34200000000000003</v>
      </c>
    </row>
    <row r="37" spans="1:5" ht="15" customHeight="1">
      <c r="A37" s="5" t="s">
        <v>136</v>
      </c>
      <c r="B37">
        <v>2035</v>
      </c>
      <c r="C37" s="10" t="s">
        <v>28</v>
      </c>
      <c r="D37" s="12">
        <v>2.5</v>
      </c>
      <c r="E37" s="12">
        <f>IFERROR(VLOOKUP($C37, [12]data_fuelEmissions!$D$4:$F$14,3,FALSE), 0)</f>
        <v>0</v>
      </c>
    </row>
    <row r="38" spans="1:5" ht="15" customHeight="1">
      <c r="A38" s="5" t="s">
        <v>136</v>
      </c>
      <c r="B38">
        <v>2035</v>
      </c>
      <c r="C38" s="10" t="s">
        <v>44</v>
      </c>
      <c r="D38" s="12">
        <v>55</v>
      </c>
      <c r="E38" s="12">
        <f>IFERROR(VLOOKUP($C38, [12]data_fuelEmissions!$D$4:$F$14,3,FALSE), 0)</f>
        <v>0.19800000000000001</v>
      </c>
    </row>
    <row r="39" spans="1:5" ht="15" customHeight="1">
      <c r="A39" s="5" t="s">
        <v>136</v>
      </c>
      <c r="B39">
        <v>2035</v>
      </c>
      <c r="C39" s="10" t="s">
        <v>45</v>
      </c>
      <c r="D39" s="12">
        <v>46</v>
      </c>
      <c r="E39" s="12">
        <f>IFERROR(VLOOKUP($C39, [12]data_fuelEmissions!$D$4:$F$14,3,FALSE), 0)</f>
        <v>0.28079999999999999</v>
      </c>
    </row>
    <row r="40" spans="1:5" ht="15" customHeight="1">
      <c r="A40" s="5" t="s">
        <v>136</v>
      </c>
      <c r="B40">
        <v>2035</v>
      </c>
      <c r="C40" s="10" t="s">
        <v>29</v>
      </c>
      <c r="D40" s="12">
        <v>65</v>
      </c>
      <c r="E40" s="12">
        <f>IFERROR(VLOOKUP($C40, [12]data_fuelEmissions!$D$4:$F$14,3,FALSE), 0)</f>
        <v>0.25559999999999999</v>
      </c>
    </row>
    <row r="41" spans="1:5" ht="15" customHeight="1">
      <c r="A41" s="5" t="s">
        <v>136</v>
      </c>
      <c r="B41">
        <v>2035</v>
      </c>
      <c r="C41" s="10" t="s">
        <v>46</v>
      </c>
      <c r="D41" s="13">
        <v>8</v>
      </c>
      <c r="E41" s="12">
        <f>IFERROR(VLOOKUP($C41, [12]data_fuelEmissions!$D$4:$F$14,3,FALSE), 0)</f>
        <v>0.37080000000000002</v>
      </c>
    </row>
    <row r="42" spans="1:5" ht="15" customHeight="1">
      <c r="A42" s="5" t="s">
        <v>136</v>
      </c>
      <c r="B42">
        <v>2035</v>
      </c>
      <c r="C42" t="s">
        <v>50</v>
      </c>
      <c r="D42" s="12">
        <v>0</v>
      </c>
      <c r="E42" s="12">
        <f>IFERROR(VLOOKUP($C42, [12]data_fuelEmissions!$D$4:$F$14,3,FALSE), 0)</f>
        <v>0.41399999999999998</v>
      </c>
    </row>
    <row r="43" spans="1:5" ht="15" customHeight="1">
      <c r="A43" s="5" t="s">
        <v>136</v>
      </c>
      <c r="B43">
        <v>2035</v>
      </c>
      <c r="C43" s="10" t="s">
        <v>47</v>
      </c>
      <c r="D43" s="12">
        <v>26</v>
      </c>
      <c r="E43" s="12">
        <f>IFERROR(VLOOKUP($C43, [12]data_fuelEmissions!$D$4:$F$14,3,FALSE), 0)</f>
        <v>0</v>
      </c>
    </row>
    <row r="44" spans="1:5" ht="15" customHeight="1">
      <c r="A44" s="5" t="s">
        <v>136</v>
      </c>
      <c r="B44">
        <v>2035</v>
      </c>
      <c r="C44" s="10" t="s">
        <v>48</v>
      </c>
      <c r="D44" s="12">
        <v>1</v>
      </c>
      <c r="E44" s="12">
        <f>IFERROR(VLOOKUP($C44, [12]data_fuelEmissions!$D$4:$F$14,3,FALSE), 0)</f>
        <v>0</v>
      </c>
    </row>
    <row r="45" spans="1:5" ht="15" customHeight="1">
      <c r="A45" s="5" t="s">
        <v>136</v>
      </c>
      <c r="B45">
        <v>2035</v>
      </c>
      <c r="C45" s="10" t="s">
        <v>49</v>
      </c>
      <c r="D45" s="12">
        <v>10</v>
      </c>
      <c r="E45" s="12">
        <f>IFERROR(VLOOKUP($C45, [12]data_fuelEmissions!$D$4:$F$14,3,FALSE), 0)</f>
        <v>0.14399999999999999</v>
      </c>
    </row>
    <row r="50" spans="1:7" ht="15" customHeight="1">
      <c r="A50" s="65" t="s">
        <v>1</v>
      </c>
      <c r="B50" s="65" t="s">
        <v>2</v>
      </c>
      <c r="C50" s="65" t="s">
        <v>33</v>
      </c>
      <c r="D50" s="66" t="s">
        <v>41</v>
      </c>
    </row>
    <row r="51" spans="1:7" ht="15" customHeight="1">
      <c r="A51" s="60" t="s">
        <v>35</v>
      </c>
      <c r="B51" s="17">
        <v>2030</v>
      </c>
      <c r="C51" s="17" t="s">
        <v>28</v>
      </c>
      <c r="D51" s="61">
        <v>6.1</v>
      </c>
    </row>
    <row r="52" spans="1:7" ht="15" customHeight="1">
      <c r="A52" s="9" t="s">
        <v>35</v>
      </c>
      <c r="B52">
        <v>2030</v>
      </c>
      <c r="C52" s="58" t="s">
        <v>46</v>
      </c>
      <c r="D52" s="11">
        <v>7.8</v>
      </c>
    </row>
    <row r="53" spans="1:7" ht="15" customHeight="1">
      <c r="A53" s="60" t="s">
        <v>35</v>
      </c>
      <c r="B53" s="17">
        <v>2030</v>
      </c>
      <c r="C53" s="17" t="s">
        <v>43</v>
      </c>
      <c r="D53" s="61">
        <v>6.4</v>
      </c>
    </row>
    <row r="54" spans="1:7" ht="15" customHeight="1">
      <c r="A54" s="9" t="s">
        <v>35</v>
      </c>
      <c r="B54">
        <v>2030</v>
      </c>
      <c r="C54" t="s">
        <v>44</v>
      </c>
      <c r="D54" s="11">
        <v>22.6</v>
      </c>
    </row>
    <row r="55" spans="1:7" ht="15" customHeight="1">
      <c r="A55" s="60" t="s">
        <v>35</v>
      </c>
      <c r="B55" s="17">
        <v>2030</v>
      </c>
      <c r="C55" s="17" t="s">
        <v>29</v>
      </c>
      <c r="D55" s="61">
        <v>42.3</v>
      </c>
    </row>
    <row r="56" spans="1:7" ht="15" customHeight="1">
      <c r="A56" s="9" t="s">
        <v>35</v>
      </c>
      <c r="B56">
        <v>2030</v>
      </c>
      <c r="C56" t="s">
        <v>45</v>
      </c>
      <c r="D56" s="11">
        <v>34.700000000000003</v>
      </c>
    </row>
    <row r="57" spans="1:7" ht="15" customHeight="1">
      <c r="A57" s="60" t="s">
        <v>35</v>
      </c>
      <c r="B57" s="17">
        <v>2030</v>
      </c>
      <c r="C57" s="17" t="s">
        <v>50</v>
      </c>
      <c r="D57" s="61">
        <v>6.7</v>
      </c>
      <c r="F57" t="s">
        <v>139</v>
      </c>
      <c r="G57">
        <f>AVERAGE(D51:D57)</f>
        <v>18.085714285714285</v>
      </c>
    </row>
    <row r="58" spans="1:7" ht="15" customHeight="1">
      <c r="A58" s="9" t="s">
        <v>35</v>
      </c>
      <c r="B58">
        <v>2030</v>
      </c>
      <c r="C58" t="s">
        <v>47</v>
      </c>
      <c r="D58" s="12">
        <f>ROUND(D11*$G$57/$H$31,1)</f>
        <v>12.7</v>
      </c>
    </row>
    <row r="59" spans="1:7" ht="15" customHeight="1">
      <c r="A59" s="60" t="s">
        <v>35</v>
      </c>
      <c r="B59" s="17">
        <v>2030</v>
      </c>
      <c r="C59" s="17" t="s">
        <v>48</v>
      </c>
      <c r="D59" s="12">
        <v>1</v>
      </c>
    </row>
    <row r="60" spans="1:7" ht="15" customHeight="1">
      <c r="A60" s="9" t="s">
        <v>35</v>
      </c>
      <c r="B60">
        <v>2030</v>
      </c>
      <c r="C60" t="s">
        <v>49</v>
      </c>
      <c r="D60" s="12">
        <v>1</v>
      </c>
    </row>
    <row r="61" spans="1:7" ht="15" customHeight="1">
      <c r="A61" s="60" t="s">
        <v>35</v>
      </c>
      <c r="B61" s="17">
        <v>2040</v>
      </c>
      <c r="C61" s="17" t="s">
        <v>28</v>
      </c>
      <c r="D61" s="62">
        <v>6.1</v>
      </c>
    </row>
    <row r="62" spans="1:7" ht="15" customHeight="1">
      <c r="A62" s="9" t="s">
        <v>35</v>
      </c>
      <c r="B62">
        <v>2040</v>
      </c>
      <c r="C62" t="s">
        <v>46</v>
      </c>
      <c r="D62" s="12">
        <v>7.8</v>
      </c>
    </row>
    <row r="63" spans="1:7" ht="15" customHeight="1">
      <c r="A63" s="60" t="s">
        <v>35</v>
      </c>
      <c r="B63" s="17">
        <v>2040</v>
      </c>
      <c r="C63" s="17" t="s">
        <v>43</v>
      </c>
      <c r="D63" s="62">
        <v>5.9</v>
      </c>
    </row>
    <row r="64" spans="1:7" ht="15" customHeight="1">
      <c r="A64" s="9" t="s">
        <v>35</v>
      </c>
      <c r="B64">
        <v>2040</v>
      </c>
      <c r="C64" t="s">
        <v>44</v>
      </c>
      <c r="D64" s="12">
        <v>20.3</v>
      </c>
    </row>
    <row r="65" spans="1:7" ht="15" customHeight="1">
      <c r="A65" s="60" t="s">
        <v>35</v>
      </c>
      <c r="B65" s="17">
        <v>2040</v>
      </c>
      <c r="C65" s="17" t="s">
        <v>29</v>
      </c>
      <c r="D65" s="62">
        <v>41</v>
      </c>
    </row>
    <row r="66" spans="1:7" ht="15" customHeight="1">
      <c r="A66" s="9" t="s">
        <v>35</v>
      </c>
      <c r="B66">
        <v>2040</v>
      </c>
      <c r="C66" t="s">
        <v>45</v>
      </c>
      <c r="D66" s="12">
        <v>33.6</v>
      </c>
    </row>
    <row r="67" spans="1:7" ht="15" customHeight="1">
      <c r="A67" s="60" t="s">
        <v>35</v>
      </c>
      <c r="B67" s="17">
        <v>2040</v>
      </c>
      <c r="C67" s="17" t="s">
        <v>50</v>
      </c>
      <c r="D67" s="62">
        <v>9.8000000000000007</v>
      </c>
      <c r="F67" t="s">
        <v>138</v>
      </c>
      <c r="G67">
        <f>AVERAGE(D61:D67)</f>
        <v>17.785714285714285</v>
      </c>
    </row>
    <row r="68" spans="1:7" ht="15" customHeight="1">
      <c r="A68" s="9" t="s">
        <v>35</v>
      </c>
      <c r="B68">
        <v>2040</v>
      </c>
      <c r="C68" t="s">
        <v>47</v>
      </c>
      <c r="D68" s="12">
        <f>ROUND(D22*$G$67/$H$20,1)</f>
        <v>12.2</v>
      </c>
    </row>
    <row r="69" spans="1:7" ht="15" customHeight="1">
      <c r="A69" s="60" t="s">
        <v>35</v>
      </c>
      <c r="B69" s="17">
        <v>2040</v>
      </c>
      <c r="C69" s="17" t="s">
        <v>48</v>
      </c>
      <c r="D69" s="62">
        <v>1</v>
      </c>
    </row>
    <row r="70" spans="1:7" ht="15" customHeight="1">
      <c r="A70" s="9" t="s">
        <v>35</v>
      </c>
      <c r="B70">
        <v>2040</v>
      </c>
      <c r="C70" t="s">
        <v>49</v>
      </c>
      <c r="D70" s="12">
        <v>1</v>
      </c>
    </row>
    <row r="71" spans="1:7" ht="15" customHeight="1">
      <c r="A71" s="60" t="s">
        <v>35</v>
      </c>
      <c r="B71" s="17">
        <v>2050</v>
      </c>
      <c r="C71" s="17" t="s">
        <v>28</v>
      </c>
      <c r="D71" s="62">
        <v>6.1</v>
      </c>
    </row>
    <row r="72" spans="1:7" ht="15" customHeight="1">
      <c r="A72" s="9" t="s">
        <v>35</v>
      </c>
      <c r="B72">
        <v>2050</v>
      </c>
      <c r="C72" t="s">
        <v>46</v>
      </c>
      <c r="D72" s="12">
        <v>7.8</v>
      </c>
    </row>
    <row r="73" spans="1:7" ht="15" customHeight="1">
      <c r="A73" s="60" t="s">
        <v>35</v>
      </c>
      <c r="B73" s="17">
        <v>2050</v>
      </c>
      <c r="C73" s="17" t="s">
        <v>43</v>
      </c>
      <c r="D73" s="62">
        <v>5.5</v>
      </c>
    </row>
    <row r="74" spans="1:7" ht="15" customHeight="1">
      <c r="A74" s="9" t="s">
        <v>35</v>
      </c>
      <c r="B74">
        <v>2050</v>
      </c>
      <c r="C74" t="s">
        <v>44</v>
      </c>
      <c r="D74" s="12">
        <v>18.100000000000001</v>
      </c>
    </row>
    <row r="75" spans="1:7" ht="15" customHeight="1">
      <c r="A75" s="60" t="s">
        <v>35</v>
      </c>
      <c r="B75" s="17">
        <v>2050</v>
      </c>
      <c r="C75" s="17" t="s">
        <v>29</v>
      </c>
      <c r="D75" s="62">
        <v>39.6</v>
      </c>
    </row>
    <row r="76" spans="1:7" ht="15" customHeight="1">
      <c r="A76" s="9" t="s">
        <v>35</v>
      </c>
      <c r="B76">
        <v>2050</v>
      </c>
      <c r="C76" t="s">
        <v>45</v>
      </c>
      <c r="D76" s="12">
        <v>32.5</v>
      </c>
    </row>
    <row r="77" spans="1:7" ht="15" customHeight="1">
      <c r="A77" s="60" t="s">
        <v>35</v>
      </c>
      <c r="B77" s="17">
        <v>2050</v>
      </c>
      <c r="C77" s="17" t="s">
        <v>50</v>
      </c>
      <c r="D77" s="62">
        <v>14.1</v>
      </c>
      <c r="F77" t="s">
        <v>140</v>
      </c>
      <c r="G77">
        <f>AVERAGE(D71:D77)</f>
        <v>17.671428571428571</v>
      </c>
    </row>
    <row r="78" spans="1:7" ht="15" customHeight="1">
      <c r="A78" s="9" t="s">
        <v>35</v>
      </c>
      <c r="B78">
        <v>2050</v>
      </c>
      <c r="C78" t="s">
        <v>47</v>
      </c>
      <c r="D78" s="12">
        <f>ROUND(D22*$G$77/$H$20,1)</f>
        <v>12.1</v>
      </c>
    </row>
    <row r="79" spans="1:7" ht="15" customHeight="1">
      <c r="A79" s="60" t="s">
        <v>35</v>
      </c>
      <c r="B79" s="17">
        <v>2050</v>
      </c>
      <c r="C79" s="17" t="s">
        <v>48</v>
      </c>
      <c r="D79" s="62">
        <v>1</v>
      </c>
    </row>
    <row r="80" spans="1:7" ht="15" customHeight="1">
      <c r="A80" s="63" t="s">
        <v>35</v>
      </c>
      <c r="B80" s="21">
        <v>2050</v>
      </c>
      <c r="C80" s="21" t="s">
        <v>49</v>
      </c>
      <c r="D80" s="64">
        <v>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76B94-9858-4DC4-91D7-0FF8A70C0FA1}">
  <dimension ref="A1:O42"/>
  <sheetViews>
    <sheetView workbookViewId="0">
      <selection activeCell="G34" sqref="G34:G40"/>
    </sheetView>
  </sheetViews>
  <sheetFormatPr defaultColWidth="9.5703125" defaultRowHeight="15"/>
  <cols>
    <col min="1" max="1" width="9.5703125" style="67"/>
    <col min="2" max="2" width="8.5703125" style="67" bestFit="1" customWidth="1"/>
    <col min="3" max="3" width="7.7109375" style="67" bestFit="1" customWidth="1"/>
    <col min="4" max="4" width="9.42578125" style="67" bestFit="1" customWidth="1"/>
    <col min="5" max="5" width="8.42578125" style="67" bestFit="1" customWidth="1"/>
    <col min="6" max="10" width="6.28515625" style="67" bestFit="1" customWidth="1"/>
    <col min="11" max="13" width="6.7109375" style="67" bestFit="1" customWidth="1"/>
    <col min="14" max="16384" width="9.5703125" style="67"/>
  </cols>
  <sheetData>
    <row r="1" spans="1:13">
      <c r="A1" s="75" t="s">
        <v>130</v>
      </c>
      <c r="B1" s="76" t="s">
        <v>174</v>
      </c>
      <c r="I1" s="76" t="s">
        <v>175</v>
      </c>
    </row>
    <row r="3" spans="1:13">
      <c r="B3" s="105" t="s">
        <v>143</v>
      </c>
      <c r="C3" s="105" t="s">
        <v>81</v>
      </c>
      <c r="D3" s="105" t="s">
        <v>144</v>
      </c>
      <c r="E3" s="106" t="s">
        <v>145</v>
      </c>
      <c r="F3" s="106"/>
      <c r="G3" s="106"/>
      <c r="H3" s="106"/>
      <c r="I3" s="106"/>
      <c r="J3" s="106"/>
      <c r="K3" s="106"/>
      <c r="L3" s="106"/>
      <c r="M3" s="106"/>
    </row>
    <row r="4" spans="1:13">
      <c r="B4" s="105"/>
      <c r="C4" s="105"/>
      <c r="D4" s="105"/>
      <c r="E4" s="68" t="s">
        <v>146</v>
      </c>
      <c r="F4" s="68" t="s">
        <v>147</v>
      </c>
      <c r="G4" s="68" t="s">
        <v>148</v>
      </c>
      <c r="H4" s="68" t="s">
        <v>149</v>
      </c>
      <c r="I4" s="68" t="s">
        <v>150</v>
      </c>
      <c r="J4" s="68" t="s">
        <v>151</v>
      </c>
      <c r="K4" s="68" t="s">
        <v>152</v>
      </c>
      <c r="L4" s="68" t="s">
        <v>153</v>
      </c>
      <c r="M4" s="68" t="s">
        <v>154</v>
      </c>
    </row>
    <row r="5" spans="1:13">
      <c r="B5" s="105"/>
      <c r="C5" s="105"/>
      <c r="D5" s="105"/>
      <c r="E5" s="107" t="s">
        <v>155</v>
      </c>
      <c r="F5" s="107"/>
      <c r="G5" s="107"/>
      <c r="H5" s="107"/>
      <c r="I5" s="107"/>
      <c r="J5" s="107"/>
      <c r="K5" s="107"/>
      <c r="L5" s="107"/>
      <c r="M5" s="107"/>
    </row>
    <row r="6" spans="1:13">
      <c r="B6" s="69">
        <v>1</v>
      </c>
      <c r="C6" s="69" t="s">
        <v>28</v>
      </c>
      <c r="D6" s="69" t="s">
        <v>156</v>
      </c>
      <c r="E6" s="70">
        <v>0</v>
      </c>
      <c r="F6" s="71">
        <f t="shared" ref="F6:F14" si="0">E6</f>
        <v>0</v>
      </c>
      <c r="G6" s="71">
        <f t="shared" ref="G6:G14" si="1">E6</f>
        <v>0</v>
      </c>
      <c r="H6" s="71">
        <f t="shared" ref="H6:H14" si="2">E6</f>
        <v>0</v>
      </c>
      <c r="I6" s="71">
        <f t="shared" ref="I6:I14" si="3">E6</f>
        <v>0</v>
      </c>
      <c r="J6" s="71">
        <f t="shared" ref="J6:J14" si="4">E6</f>
        <v>0</v>
      </c>
      <c r="K6" s="71">
        <f t="shared" ref="K6:K14" si="5">E6</f>
        <v>0</v>
      </c>
      <c r="L6" s="71">
        <f t="shared" ref="L6:L14" si="6">E6</f>
        <v>0</v>
      </c>
      <c r="M6" s="71">
        <f t="shared" ref="M6:M14" si="7">E6</f>
        <v>0</v>
      </c>
    </row>
    <row r="7" spans="1:13">
      <c r="B7" s="69">
        <v>2</v>
      </c>
      <c r="C7" s="69" t="s">
        <v>43</v>
      </c>
      <c r="D7" s="69" t="s">
        <v>157</v>
      </c>
      <c r="E7" s="70">
        <v>94</v>
      </c>
      <c r="F7" s="71">
        <f t="shared" si="0"/>
        <v>94</v>
      </c>
      <c r="G7" s="71">
        <f t="shared" si="1"/>
        <v>94</v>
      </c>
      <c r="H7" s="71">
        <f t="shared" si="2"/>
        <v>94</v>
      </c>
      <c r="I7" s="71">
        <f t="shared" si="3"/>
        <v>94</v>
      </c>
      <c r="J7" s="71">
        <f t="shared" si="4"/>
        <v>94</v>
      </c>
      <c r="K7" s="71">
        <f t="shared" si="5"/>
        <v>94</v>
      </c>
      <c r="L7" s="71">
        <f t="shared" si="6"/>
        <v>94</v>
      </c>
      <c r="M7" s="71">
        <f t="shared" si="7"/>
        <v>94</v>
      </c>
    </row>
    <row r="8" spans="1:13">
      <c r="B8" s="69">
        <v>3</v>
      </c>
      <c r="C8" s="69" t="s">
        <v>43</v>
      </c>
      <c r="D8" s="69" t="s">
        <v>158</v>
      </c>
      <c r="E8" s="70">
        <v>94</v>
      </c>
      <c r="F8" s="71">
        <f t="shared" si="0"/>
        <v>94</v>
      </c>
      <c r="G8" s="71">
        <f t="shared" si="1"/>
        <v>94</v>
      </c>
      <c r="H8" s="71">
        <f t="shared" si="2"/>
        <v>94</v>
      </c>
      <c r="I8" s="71">
        <f t="shared" si="3"/>
        <v>94</v>
      </c>
      <c r="J8" s="71">
        <f t="shared" si="4"/>
        <v>94</v>
      </c>
      <c r="K8" s="71">
        <f t="shared" si="5"/>
        <v>94</v>
      </c>
      <c r="L8" s="71">
        <f t="shared" si="6"/>
        <v>94</v>
      </c>
      <c r="M8" s="71">
        <f t="shared" si="7"/>
        <v>94</v>
      </c>
    </row>
    <row r="9" spans="1:13">
      <c r="B9" s="69">
        <v>4</v>
      </c>
      <c r="C9" s="69" t="s">
        <v>43</v>
      </c>
      <c r="D9" s="69" t="s">
        <v>159</v>
      </c>
      <c r="E9" s="70">
        <v>94</v>
      </c>
      <c r="F9" s="71">
        <f t="shared" si="0"/>
        <v>94</v>
      </c>
      <c r="G9" s="71">
        <f t="shared" si="1"/>
        <v>94</v>
      </c>
      <c r="H9" s="71">
        <f t="shared" si="2"/>
        <v>94</v>
      </c>
      <c r="I9" s="71">
        <f t="shared" si="3"/>
        <v>94</v>
      </c>
      <c r="J9" s="71">
        <f t="shared" si="4"/>
        <v>94</v>
      </c>
      <c r="K9" s="71">
        <f t="shared" si="5"/>
        <v>94</v>
      </c>
      <c r="L9" s="71">
        <f t="shared" si="6"/>
        <v>94</v>
      </c>
      <c r="M9" s="71">
        <f t="shared" si="7"/>
        <v>94</v>
      </c>
    </row>
    <row r="10" spans="1:13">
      <c r="B10" s="69">
        <v>5</v>
      </c>
      <c r="C10" s="69" t="s">
        <v>43</v>
      </c>
      <c r="D10" s="69" t="s">
        <v>160</v>
      </c>
      <c r="E10" s="70">
        <v>9.4</v>
      </c>
      <c r="F10" s="71">
        <f t="shared" si="0"/>
        <v>9.4</v>
      </c>
      <c r="G10" s="71">
        <f t="shared" si="1"/>
        <v>9.4</v>
      </c>
      <c r="H10" s="71">
        <f t="shared" si="2"/>
        <v>9.4</v>
      </c>
      <c r="I10" s="71">
        <f t="shared" si="3"/>
        <v>9.4</v>
      </c>
      <c r="J10" s="71">
        <f t="shared" si="4"/>
        <v>9.4</v>
      </c>
      <c r="K10" s="71">
        <f t="shared" si="5"/>
        <v>9.4</v>
      </c>
      <c r="L10" s="71">
        <f t="shared" si="6"/>
        <v>9.4</v>
      </c>
      <c r="M10" s="71">
        <f t="shared" si="7"/>
        <v>9.4</v>
      </c>
    </row>
    <row r="11" spans="1:13">
      <c r="B11" s="69">
        <v>6</v>
      </c>
      <c r="C11" s="69" t="s">
        <v>46</v>
      </c>
      <c r="D11" s="69" t="s">
        <v>157</v>
      </c>
      <c r="E11" s="70">
        <v>101</v>
      </c>
      <c r="F11" s="71">
        <f t="shared" si="0"/>
        <v>101</v>
      </c>
      <c r="G11" s="71">
        <f t="shared" si="1"/>
        <v>101</v>
      </c>
      <c r="H11" s="71">
        <f t="shared" si="2"/>
        <v>101</v>
      </c>
      <c r="I11" s="71">
        <f t="shared" si="3"/>
        <v>101</v>
      </c>
      <c r="J11" s="71">
        <f t="shared" si="4"/>
        <v>101</v>
      </c>
      <c r="K11" s="71">
        <f t="shared" si="5"/>
        <v>101</v>
      </c>
      <c r="L11" s="71">
        <f t="shared" si="6"/>
        <v>101</v>
      </c>
      <c r="M11" s="71">
        <f t="shared" si="7"/>
        <v>101</v>
      </c>
    </row>
    <row r="12" spans="1:13">
      <c r="B12" s="69">
        <v>7</v>
      </c>
      <c r="C12" s="69" t="s">
        <v>46</v>
      </c>
      <c r="D12" s="69" t="s">
        <v>158</v>
      </c>
      <c r="E12" s="70">
        <v>101</v>
      </c>
      <c r="F12" s="71">
        <f t="shared" si="0"/>
        <v>101</v>
      </c>
      <c r="G12" s="71">
        <f t="shared" si="1"/>
        <v>101</v>
      </c>
      <c r="H12" s="71">
        <f t="shared" si="2"/>
        <v>101</v>
      </c>
      <c r="I12" s="71">
        <f t="shared" si="3"/>
        <v>101</v>
      </c>
      <c r="J12" s="71">
        <f t="shared" si="4"/>
        <v>101</v>
      </c>
      <c r="K12" s="71">
        <f t="shared" si="5"/>
        <v>101</v>
      </c>
      <c r="L12" s="71">
        <f t="shared" si="6"/>
        <v>101</v>
      </c>
      <c r="M12" s="71">
        <f t="shared" si="7"/>
        <v>101</v>
      </c>
    </row>
    <row r="13" spans="1:13">
      <c r="B13" s="69">
        <v>8</v>
      </c>
      <c r="C13" s="69" t="s">
        <v>46</v>
      </c>
      <c r="D13" s="69" t="s">
        <v>159</v>
      </c>
      <c r="E13" s="70">
        <v>101</v>
      </c>
      <c r="F13" s="71">
        <f t="shared" si="0"/>
        <v>101</v>
      </c>
      <c r="G13" s="71">
        <f t="shared" si="1"/>
        <v>101</v>
      </c>
      <c r="H13" s="71">
        <f t="shared" si="2"/>
        <v>101</v>
      </c>
      <c r="I13" s="71">
        <f t="shared" si="3"/>
        <v>101</v>
      </c>
      <c r="J13" s="71">
        <f t="shared" si="4"/>
        <v>101</v>
      </c>
      <c r="K13" s="71">
        <f t="shared" si="5"/>
        <v>101</v>
      </c>
      <c r="L13" s="71">
        <f t="shared" si="6"/>
        <v>101</v>
      </c>
      <c r="M13" s="71">
        <f t="shared" si="7"/>
        <v>101</v>
      </c>
    </row>
    <row r="14" spans="1:13">
      <c r="B14" s="69">
        <v>9</v>
      </c>
      <c r="C14" s="69" t="s">
        <v>46</v>
      </c>
      <c r="D14" s="69" t="s">
        <v>160</v>
      </c>
      <c r="E14" s="70">
        <v>10.1</v>
      </c>
      <c r="F14" s="71">
        <f t="shared" si="0"/>
        <v>10.1</v>
      </c>
      <c r="G14" s="71">
        <f t="shared" si="1"/>
        <v>10.1</v>
      </c>
      <c r="H14" s="71">
        <f t="shared" si="2"/>
        <v>10.1</v>
      </c>
      <c r="I14" s="71">
        <f t="shared" si="3"/>
        <v>10.1</v>
      </c>
      <c r="J14" s="71">
        <f t="shared" si="4"/>
        <v>10.1</v>
      </c>
      <c r="K14" s="71">
        <f t="shared" si="5"/>
        <v>10.1</v>
      </c>
      <c r="L14" s="71">
        <f t="shared" si="6"/>
        <v>10.1</v>
      </c>
      <c r="M14" s="71">
        <f t="shared" si="7"/>
        <v>10.1</v>
      </c>
    </row>
    <row r="15" spans="1:13" ht="22.5">
      <c r="B15" s="68">
        <v>10</v>
      </c>
      <c r="C15" s="68" t="s">
        <v>44</v>
      </c>
      <c r="D15" s="68" t="s">
        <v>161</v>
      </c>
      <c r="E15" s="72">
        <v>57</v>
      </c>
      <c r="F15" s="73">
        <f>'[13]Gas Blend'!$D$4*E15</f>
        <v>51.573861829927161</v>
      </c>
      <c r="G15" s="73">
        <f>'[13]Gas Blend'!$E$4*E15</f>
        <v>43.039863545959072</v>
      </c>
      <c r="H15" s="73">
        <f>'[13]Gas Blend'!$F$4*E15</f>
        <v>51.573861829927161</v>
      </c>
      <c r="I15" s="73">
        <f>'[13]Gas Blend'!$G$4*E15</f>
        <v>34.769999999999996</v>
      </c>
      <c r="J15" s="73">
        <f>'[13]Gas Blend'!$H$4*E15</f>
        <v>2.85</v>
      </c>
      <c r="K15" s="73">
        <f>'[13]Gas Blend'!$I$4*E15</f>
        <v>51.573861829927161</v>
      </c>
      <c r="L15" s="73">
        <f>'[13]Gas Blend'!$J$4*E15</f>
        <v>38.760000000000005</v>
      </c>
      <c r="M15" s="73">
        <f>'[13]Gas Blend'!$K$4*E15</f>
        <v>11.969999999999999</v>
      </c>
    </row>
    <row r="16" spans="1:13" ht="22.5">
      <c r="B16" s="68">
        <v>11</v>
      </c>
      <c r="C16" s="68" t="s">
        <v>44</v>
      </c>
      <c r="D16" s="68" t="s">
        <v>162</v>
      </c>
      <c r="E16" s="72">
        <v>57</v>
      </c>
      <c r="F16" s="73">
        <f>'[13]Gas Blend'!$D$4*E16</f>
        <v>51.573861829927161</v>
      </c>
      <c r="G16" s="73">
        <f>'[13]Gas Blend'!$E$4*E16</f>
        <v>43.039863545959072</v>
      </c>
      <c r="H16" s="73">
        <f>'[13]Gas Blend'!$F$4*E16</f>
        <v>51.573861829927161</v>
      </c>
      <c r="I16" s="73">
        <f>'[13]Gas Blend'!$G$4*E16</f>
        <v>34.769999999999996</v>
      </c>
      <c r="J16" s="73">
        <f>'[13]Gas Blend'!$H$4*E16</f>
        <v>2.85</v>
      </c>
      <c r="K16" s="73">
        <f>'[13]Gas Blend'!$I$4*E16</f>
        <v>51.573861829927161</v>
      </c>
      <c r="L16" s="73">
        <f>'[13]Gas Blend'!$J$4*E16</f>
        <v>38.760000000000005</v>
      </c>
      <c r="M16" s="73">
        <f>'[13]Gas Blend'!$K$4*E16</f>
        <v>11.969999999999999</v>
      </c>
    </row>
    <row r="17" spans="2:13">
      <c r="B17" s="68">
        <v>12</v>
      </c>
      <c r="C17" s="68" t="s">
        <v>44</v>
      </c>
      <c r="D17" s="68" t="s">
        <v>163</v>
      </c>
      <c r="E17" s="72">
        <v>57</v>
      </c>
      <c r="F17" s="73">
        <f>'[13]Gas Blend'!$D$4*E17</f>
        <v>51.573861829927161</v>
      </c>
      <c r="G17" s="73">
        <f>'[13]Gas Blend'!$E$4*E17</f>
        <v>43.039863545959072</v>
      </c>
      <c r="H17" s="73">
        <f>'[13]Gas Blend'!$F$4*E17</f>
        <v>51.573861829927161</v>
      </c>
      <c r="I17" s="73">
        <f>'[13]Gas Blend'!$G$4*E17</f>
        <v>34.769999999999996</v>
      </c>
      <c r="J17" s="73">
        <f>'[13]Gas Blend'!$H$4*E17</f>
        <v>2.85</v>
      </c>
      <c r="K17" s="73">
        <f>'[13]Gas Blend'!$I$4*E17</f>
        <v>51.573861829927161</v>
      </c>
      <c r="L17" s="73">
        <f>'[13]Gas Blend'!$J$4*E17</f>
        <v>38.760000000000005</v>
      </c>
      <c r="M17" s="73">
        <f>'[13]Gas Blend'!$K$4*E17</f>
        <v>11.969999999999999</v>
      </c>
    </row>
    <row r="18" spans="2:13">
      <c r="B18" s="68">
        <v>13</v>
      </c>
      <c r="C18" s="68" t="s">
        <v>44</v>
      </c>
      <c r="D18" s="68" t="s">
        <v>164</v>
      </c>
      <c r="E18" s="72">
        <v>57</v>
      </c>
      <c r="F18" s="73">
        <f>'[13]Gas Blend'!$D$4*E18</f>
        <v>51.573861829927161</v>
      </c>
      <c r="G18" s="73">
        <f>'[13]Gas Blend'!$E$4*E18</f>
        <v>43.039863545959072</v>
      </c>
      <c r="H18" s="73">
        <f>'[13]Gas Blend'!$F$4*E18</f>
        <v>51.573861829927161</v>
      </c>
      <c r="I18" s="73">
        <f>'[13]Gas Blend'!$G$4*E18</f>
        <v>34.769999999999996</v>
      </c>
      <c r="J18" s="73">
        <f>'[13]Gas Blend'!$H$4*E18</f>
        <v>2.85</v>
      </c>
      <c r="K18" s="73">
        <f>'[13]Gas Blend'!$I$4*E18</f>
        <v>51.573861829927161</v>
      </c>
      <c r="L18" s="73">
        <f>'[13]Gas Blend'!$J$4*E18</f>
        <v>38.760000000000005</v>
      </c>
      <c r="M18" s="73">
        <f>'[13]Gas Blend'!$K$4*E18</f>
        <v>11.969999999999999</v>
      </c>
    </row>
    <row r="19" spans="2:13" ht="22.5">
      <c r="B19" s="68">
        <v>14</v>
      </c>
      <c r="C19" s="68" t="s">
        <v>44</v>
      </c>
      <c r="D19" s="68" t="s">
        <v>165</v>
      </c>
      <c r="E19" s="72">
        <v>57</v>
      </c>
      <c r="F19" s="73">
        <f>'[13]Gas Blend'!$D$4*E19</f>
        <v>51.573861829927161</v>
      </c>
      <c r="G19" s="73">
        <f>'[13]Gas Blend'!$E$4*E19</f>
        <v>43.039863545959072</v>
      </c>
      <c r="H19" s="73">
        <f>'[13]Gas Blend'!$F$4*E19</f>
        <v>51.573861829927161</v>
      </c>
      <c r="I19" s="73">
        <f>'[13]Gas Blend'!$G$4*E19</f>
        <v>34.769999999999996</v>
      </c>
      <c r="J19" s="73">
        <f>'[13]Gas Blend'!$H$4*E19</f>
        <v>2.85</v>
      </c>
      <c r="K19" s="73">
        <f>'[13]Gas Blend'!$I$4*E19</f>
        <v>51.573861829927161</v>
      </c>
      <c r="L19" s="73">
        <f>'[13]Gas Blend'!$J$4*E19</f>
        <v>38.760000000000005</v>
      </c>
      <c r="M19" s="73">
        <f>'[13]Gas Blend'!$K$4*E19</f>
        <v>11.969999999999999</v>
      </c>
    </row>
    <row r="20" spans="2:13" ht="22.5">
      <c r="B20" s="68">
        <v>15</v>
      </c>
      <c r="C20" s="68" t="s">
        <v>44</v>
      </c>
      <c r="D20" s="68" t="s">
        <v>166</v>
      </c>
      <c r="E20" s="72">
        <v>57</v>
      </c>
      <c r="F20" s="73">
        <f>'[13]Gas Blend'!$D$4*E20</f>
        <v>51.573861829927161</v>
      </c>
      <c r="G20" s="73">
        <f>'[13]Gas Blend'!$E$4*E20</f>
        <v>43.039863545959072</v>
      </c>
      <c r="H20" s="73">
        <f>'[13]Gas Blend'!$F$4*E20</f>
        <v>51.573861829927161</v>
      </c>
      <c r="I20" s="73">
        <f>'[13]Gas Blend'!$G$4*E20</f>
        <v>34.769999999999996</v>
      </c>
      <c r="J20" s="73">
        <f>'[13]Gas Blend'!$H$4*E20</f>
        <v>2.85</v>
      </c>
      <c r="K20" s="73">
        <f>'[13]Gas Blend'!$I$4*E20</f>
        <v>51.573861829927161</v>
      </c>
      <c r="L20" s="73">
        <f>'[13]Gas Blend'!$J$4*E20</f>
        <v>38.760000000000005</v>
      </c>
      <c r="M20" s="73">
        <f>'[13]Gas Blend'!$K$4*E20</f>
        <v>11.969999999999999</v>
      </c>
    </row>
    <row r="21" spans="2:13">
      <c r="B21" s="68">
        <v>16</v>
      </c>
      <c r="C21" s="68" t="s">
        <v>44</v>
      </c>
      <c r="D21" s="68" t="s">
        <v>167</v>
      </c>
      <c r="E21" s="72">
        <v>57</v>
      </c>
      <c r="F21" s="73">
        <f>'[13]Gas Blend'!$D$4*E21</f>
        <v>51.573861829927161</v>
      </c>
      <c r="G21" s="73">
        <f>'[13]Gas Blend'!$E$4*E21</f>
        <v>43.039863545959072</v>
      </c>
      <c r="H21" s="73">
        <f>'[13]Gas Blend'!$F$4*E21</f>
        <v>51.573861829927161</v>
      </c>
      <c r="I21" s="73">
        <f>'[13]Gas Blend'!$G$4*E21</f>
        <v>34.769999999999996</v>
      </c>
      <c r="J21" s="73">
        <f>'[13]Gas Blend'!$H$4*E21</f>
        <v>2.85</v>
      </c>
      <c r="K21" s="73">
        <f>'[13]Gas Blend'!$I$4*E21</f>
        <v>51.573861829927161</v>
      </c>
      <c r="L21" s="73">
        <f>'[13]Gas Blend'!$J$4*E21</f>
        <v>38.760000000000005</v>
      </c>
      <c r="M21" s="73">
        <f>'[13]Gas Blend'!$K$4*E21</f>
        <v>11.969999999999999</v>
      </c>
    </row>
    <row r="22" spans="2:13">
      <c r="B22" s="68">
        <v>17</v>
      </c>
      <c r="C22" s="68" t="s">
        <v>44</v>
      </c>
      <c r="D22" s="68" t="s">
        <v>168</v>
      </c>
      <c r="E22" s="72">
        <v>5.7</v>
      </c>
      <c r="F22" s="73">
        <f>'[13]Gas Blend'!$D$4*E22</f>
        <v>5.1573861829927168</v>
      </c>
      <c r="G22" s="73">
        <f>'[13]Gas Blend'!$E$4*E22</f>
        <v>4.3039863545959074</v>
      </c>
      <c r="H22" s="73">
        <f>'[13]Gas Blend'!$F$4*E22</f>
        <v>5.1573861829927168</v>
      </c>
      <c r="I22" s="73">
        <f>'[13]Gas Blend'!$G$4*E22</f>
        <v>3.4769999999999999</v>
      </c>
      <c r="J22" s="73">
        <f>'[13]Gas Blend'!$H$4*E22</f>
        <v>0.28500000000000003</v>
      </c>
      <c r="K22" s="73">
        <f>'[13]Gas Blend'!$I$4*E22</f>
        <v>5.1573861829927168</v>
      </c>
      <c r="L22" s="73">
        <f>'[13]Gas Blend'!$J$4*E22</f>
        <v>3.8760000000000003</v>
      </c>
      <c r="M22" s="73">
        <f>'[13]Gas Blend'!$K$4*E22</f>
        <v>1.1970000000000001</v>
      </c>
    </row>
    <row r="23" spans="2:13">
      <c r="B23" s="68">
        <v>18</v>
      </c>
      <c r="C23" s="68" t="s">
        <v>44</v>
      </c>
      <c r="D23" s="68" t="s">
        <v>169</v>
      </c>
      <c r="E23" s="72">
        <v>57</v>
      </c>
      <c r="F23" s="73">
        <f>'[13]Gas Blend'!$D$4*E23</f>
        <v>51.573861829927161</v>
      </c>
      <c r="G23" s="73">
        <f>'[13]Gas Blend'!$E$4*E23</f>
        <v>43.039863545959072</v>
      </c>
      <c r="H23" s="73">
        <f>'[13]Gas Blend'!$F$4*E23</f>
        <v>51.573861829927161</v>
      </c>
      <c r="I23" s="73">
        <f>'[13]Gas Blend'!$G$4*E23</f>
        <v>34.769999999999996</v>
      </c>
      <c r="J23" s="73">
        <f>'[13]Gas Blend'!$H$4*E23</f>
        <v>2.85</v>
      </c>
      <c r="K23" s="73">
        <f>'[13]Gas Blend'!$I$4*E23</f>
        <v>51.573861829927161</v>
      </c>
      <c r="L23" s="73">
        <f>'[13]Gas Blend'!$J$4*E23</f>
        <v>38.760000000000005</v>
      </c>
      <c r="M23" s="73">
        <f>'[13]Gas Blend'!$K$4*E23</f>
        <v>11.969999999999999</v>
      </c>
    </row>
    <row r="24" spans="2:13">
      <c r="B24" s="68">
        <v>19</v>
      </c>
      <c r="C24" s="68" t="s">
        <v>44</v>
      </c>
      <c r="D24" s="68" t="s">
        <v>170</v>
      </c>
      <c r="E24" s="72">
        <v>57</v>
      </c>
      <c r="F24" s="73">
        <f>'[13]Gas Blend'!$D$4*E24</f>
        <v>51.573861829927161</v>
      </c>
      <c r="G24" s="73">
        <f>'[13]Gas Blend'!$E$4*E24</f>
        <v>43.039863545959072</v>
      </c>
      <c r="H24" s="73">
        <f>'[13]Gas Blend'!$F$4*E24</f>
        <v>51.573861829927161</v>
      </c>
      <c r="I24" s="73">
        <f>'[13]Gas Blend'!$G$4*E24</f>
        <v>34.769999999999996</v>
      </c>
      <c r="J24" s="73">
        <f>'[13]Gas Blend'!$H$4*E24</f>
        <v>2.85</v>
      </c>
      <c r="K24" s="73">
        <f>'[13]Gas Blend'!$I$4*E24</f>
        <v>51.573861829927161</v>
      </c>
      <c r="L24" s="73">
        <f>'[13]Gas Blend'!$J$4*E24</f>
        <v>38.760000000000005</v>
      </c>
      <c r="M24" s="73">
        <f>'[13]Gas Blend'!$K$4*E24</f>
        <v>11.969999999999999</v>
      </c>
    </row>
    <row r="25" spans="2:13">
      <c r="B25" s="69">
        <v>20</v>
      </c>
      <c r="C25" s="69" t="s">
        <v>29</v>
      </c>
      <c r="D25" s="69" t="s">
        <v>156</v>
      </c>
      <c r="E25" s="70">
        <v>78</v>
      </c>
      <c r="F25" s="71">
        <f t="shared" ref="F25:F31" si="8">E25</f>
        <v>78</v>
      </c>
      <c r="G25" s="71">
        <f t="shared" ref="G25:G31" si="9">E25</f>
        <v>78</v>
      </c>
      <c r="H25" s="71">
        <f t="shared" ref="H25:H31" si="10">E25</f>
        <v>78</v>
      </c>
      <c r="I25" s="71">
        <f t="shared" ref="I25:I31" si="11">E25</f>
        <v>78</v>
      </c>
      <c r="J25" s="71">
        <f t="shared" ref="J25:J31" si="12">E25</f>
        <v>78</v>
      </c>
      <c r="K25" s="71">
        <f t="shared" ref="K25:K31" si="13">E25</f>
        <v>78</v>
      </c>
      <c r="L25" s="71">
        <f t="shared" ref="L25:L31" si="14">E25</f>
        <v>78</v>
      </c>
      <c r="M25" s="71">
        <f t="shared" ref="M25:M31" si="15">E25</f>
        <v>78</v>
      </c>
    </row>
    <row r="26" spans="2:13">
      <c r="B26" s="69">
        <v>21</v>
      </c>
      <c r="C26" s="69" t="s">
        <v>45</v>
      </c>
      <c r="D26" s="69" t="s">
        <v>157</v>
      </c>
      <c r="E26" s="70">
        <v>78</v>
      </c>
      <c r="F26" s="71">
        <f t="shared" si="8"/>
        <v>78</v>
      </c>
      <c r="G26" s="71">
        <f t="shared" si="9"/>
        <v>78</v>
      </c>
      <c r="H26" s="71">
        <f t="shared" si="10"/>
        <v>78</v>
      </c>
      <c r="I26" s="71">
        <f t="shared" si="11"/>
        <v>78</v>
      </c>
      <c r="J26" s="71">
        <f t="shared" si="12"/>
        <v>78</v>
      </c>
      <c r="K26" s="71">
        <f t="shared" si="13"/>
        <v>78</v>
      </c>
      <c r="L26" s="71">
        <f t="shared" si="14"/>
        <v>78</v>
      </c>
      <c r="M26" s="71">
        <f t="shared" si="15"/>
        <v>78</v>
      </c>
    </row>
    <row r="27" spans="2:13">
      <c r="B27" s="69">
        <v>22</v>
      </c>
      <c r="C27" s="69" t="s">
        <v>45</v>
      </c>
      <c r="D27" s="69" t="s">
        <v>158</v>
      </c>
      <c r="E27" s="70">
        <v>78</v>
      </c>
      <c r="F27" s="71">
        <f t="shared" si="8"/>
        <v>78</v>
      </c>
      <c r="G27" s="71">
        <f t="shared" si="9"/>
        <v>78</v>
      </c>
      <c r="H27" s="71">
        <f t="shared" si="10"/>
        <v>78</v>
      </c>
      <c r="I27" s="71">
        <f t="shared" si="11"/>
        <v>78</v>
      </c>
      <c r="J27" s="71">
        <f t="shared" si="12"/>
        <v>78</v>
      </c>
      <c r="K27" s="71">
        <f t="shared" si="13"/>
        <v>78</v>
      </c>
      <c r="L27" s="71">
        <f t="shared" si="14"/>
        <v>78</v>
      </c>
      <c r="M27" s="71">
        <f t="shared" si="15"/>
        <v>78</v>
      </c>
    </row>
    <row r="28" spans="2:13">
      <c r="B28" s="69">
        <v>23</v>
      </c>
      <c r="C28" s="69" t="s">
        <v>50</v>
      </c>
      <c r="D28" s="69" t="s">
        <v>171</v>
      </c>
      <c r="E28" s="70">
        <v>100</v>
      </c>
      <c r="F28" s="71">
        <f t="shared" si="8"/>
        <v>100</v>
      </c>
      <c r="G28" s="71">
        <f t="shared" si="9"/>
        <v>100</v>
      </c>
      <c r="H28" s="71">
        <f t="shared" si="10"/>
        <v>100</v>
      </c>
      <c r="I28" s="71">
        <f t="shared" si="11"/>
        <v>100</v>
      </c>
      <c r="J28" s="71">
        <f t="shared" si="12"/>
        <v>100</v>
      </c>
      <c r="K28" s="71">
        <f t="shared" si="13"/>
        <v>100</v>
      </c>
      <c r="L28" s="71">
        <f t="shared" si="14"/>
        <v>100</v>
      </c>
      <c r="M28" s="71">
        <f t="shared" si="15"/>
        <v>100</v>
      </c>
    </row>
    <row r="29" spans="2:13">
      <c r="B29" s="69">
        <v>24</v>
      </c>
      <c r="C29" s="69" t="s">
        <v>50</v>
      </c>
      <c r="D29" s="69" t="s">
        <v>159</v>
      </c>
      <c r="E29" s="70">
        <v>100</v>
      </c>
      <c r="F29" s="71">
        <f t="shared" si="8"/>
        <v>100</v>
      </c>
      <c r="G29" s="71">
        <f t="shared" si="9"/>
        <v>100</v>
      </c>
      <c r="H29" s="71">
        <f t="shared" si="10"/>
        <v>100</v>
      </c>
      <c r="I29" s="71">
        <f t="shared" si="11"/>
        <v>100</v>
      </c>
      <c r="J29" s="71">
        <f t="shared" si="12"/>
        <v>100</v>
      </c>
      <c r="K29" s="71">
        <f t="shared" si="13"/>
        <v>100</v>
      </c>
      <c r="L29" s="71">
        <f t="shared" si="14"/>
        <v>100</v>
      </c>
      <c r="M29" s="71">
        <f t="shared" si="15"/>
        <v>100</v>
      </c>
    </row>
    <row r="30" spans="2:13">
      <c r="B30" s="69">
        <v>25</v>
      </c>
      <c r="C30" s="69" t="s">
        <v>172</v>
      </c>
      <c r="D30" s="69" t="s">
        <v>173</v>
      </c>
      <c r="E30" s="70">
        <v>0</v>
      </c>
      <c r="F30" s="71">
        <f t="shared" si="8"/>
        <v>0</v>
      </c>
      <c r="G30" s="71">
        <f t="shared" si="9"/>
        <v>0</v>
      </c>
      <c r="H30" s="71">
        <f t="shared" si="10"/>
        <v>0</v>
      </c>
      <c r="I30" s="71">
        <f t="shared" si="11"/>
        <v>0</v>
      </c>
      <c r="J30" s="71">
        <f t="shared" si="12"/>
        <v>0</v>
      </c>
      <c r="K30" s="71">
        <f t="shared" si="13"/>
        <v>0</v>
      </c>
      <c r="L30" s="71">
        <f t="shared" si="14"/>
        <v>0</v>
      </c>
      <c r="M30" s="71">
        <f t="shared" si="15"/>
        <v>0</v>
      </c>
    </row>
    <row r="31" spans="2:13">
      <c r="B31" s="69">
        <v>26</v>
      </c>
      <c r="C31" s="69" t="s">
        <v>172</v>
      </c>
      <c r="D31" s="69" t="s">
        <v>167</v>
      </c>
      <c r="E31" s="74">
        <v>0</v>
      </c>
      <c r="F31" s="71">
        <f t="shared" si="8"/>
        <v>0</v>
      </c>
      <c r="G31" s="71">
        <f t="shared" si="9"/>
        <v>0</v>
      </c>
      <c r="H31" s="71">
        <f t="shared" si="10"/>
        <v>0</v>
      </c>
      <c r="I31" s="71">
        <f t="shared" si="11"/>
        <v>0</v>
      </c>
      <c r="J31" s="71">
        <f t="shared" si="12"/>
        <v>0</v>
      </c>
      <c r="K31" s="71">
        <f t="shared" si="13"/>
        <v>0</v>
      </c>
      <c r="L31" s="71">
        <f t="shared" si="14"/>
        <v>0</v>
      </c>
      <c r="M31" s="71">
        <f t="shared" si="15"/>
        <v>0</v>
      </c>
    </row>
    <row r="33" spans="3:15">
      <c r="C33" s="14"/>
      <c r="D33" s="14"/>
      <c r="E33" s="14" t="s">
        <v>176</v>
      </c>
      <c r="F33" s="14" t="s">
        <v>147</v>
      </c>
      <c r="G33" s="14" t="s">
        <v>148</v>
      </c>
      <c r="H33" s="14" t="s">
        <v>149</v>
      </c>
      <c r="I33" s="14" t="s">
        <v>150</v>
      </c>
      <c r="J33" s="14" t="s">
        <v>151</v>
      </c>
      <c r="K33" s="14" t="s">
        <v>152</v>
      </c>
      <c r="L33" s="14" t="s">
        <v>153</v>
      </c>
      <c r="M33" s="14" t="s">
        <v>154</v>
      </c>
      <c r="N33" s="14"/>
      <c r="O33" s="77" t="s">
        <v>177</v>
      </c>
    </row>
    <row r="34" spans="3:15">
      <c r="C34" s="77" t="s">
        <v>28</v>
      </c>
      <c r="D34" s="14"/>
      <c r="E34" s="78">
        <f>ROUND(E6*$O$34,$O$37)</f>
        <v>0</v>
      </c>
      <c r="F34" s="78">
        <f t="shared" ref="F34:L34" si="16">ROUND(F6*$O$34,$O$37)</f>
        <v>0</v>
      </c>
      <c r="G34" s="78">
        <f t="shared" si="16"/>
        <v>0</v>
      </c>
      <c r="H34" s="78">
        <f t="shared" si="16"/>
        <v>0</v>
      </c>
      <c r="I34" s="78">
        <f t="shared" si="16"/>
        <v>0</v>
      </c>
      <c r="J34" s="78">
        <f t="shared" si="16"/>
        <v>0</v>
      </c>
      <c r="K34" s="78">
        <f t="shared" si="16"/>
        <v>0</v>
      </c>
      <c r="L34" s="78">
        <f t="shared" si="16"/>
        <v>0</v>
      </c>
      <c r="M34" s="78">
        <f>ROUND(M6*$O$34,$O$37)</f>
        <v>0</v>
      </c>
      <c r="N34" s="14"/>
      <c r="O34" s="14">
        <f>3.6/1000</f>
        <v>3.5999999999999999E-3</v>
      </c>
    </row>
    <row r="35" spans="3:15">
      <c r="C35" s="77" t="s">
        <v>46</v>
      </c>
      <c r="D35" s="14"/>
      <c r="E35" s="78">
        <f>ROUND(AVERAGE(E11:E13)*$O$34,$O$37)</f>
        <v>0.36399999999999999</v>
      </c>
      <c r="F35" s="78">
        <f t="shared" ref="F35:L35" si="17">ROUND(AVERAGE(F11:F13)*$O$34,$O$37)</f>
        <v>0.36399999999999999</v>
      </c>
      <c r="G35" s="78">
        <f t="shared" si="17"/>
        <v>0.36399999999999999</v>
      </c>
      <c r="H35" s="78">
        <f t="shared" si="17"/>
        <v>0.36399999999999999</v>
      </c>
      <c r="I35" s="78">
        <f t="shared" si="17"/>
        <v>0.36399999999999999</v>
      </c>
      <c r="J35" s="78">
        <f t="shared" si="17"/>
        <v>0.36399999999999999</v>
      </c>
      <c r="K35" s="78">
        <f t="shared" si="17"/>
        <v>0.36399999999999999</v>
      </c>
      <c r="L35" s="78">
        <f t="shared" si="17"/>
        <v>0.36399999999999999</v>
      </c>
      <c r="M35" s="78">
        <f>ROUND(AVERAGE(M11:M13)*$O$34,$O$37)</f>
        <v>0.36399999999999999</v>
      </c>
      <c r="N35" s="14"/>
      <c r="O35" s="14"/>
    </row>
    <row r="36" spans="3:15">
      <c r="C36" s="77" t="s">
        <v>43</v>
      </c>
      <c r="D36" s="14"/>
      <c r="E36" s="78">
        <f>ROUND(AVERAGE(E7:E9)*$O$34,$O$37)</f>
        <v>0.33800000000000002</v>
      </c>
      <c r="F36" s="78">
        <f t="shared" ref="F36:L36" si="18">ROUND(AVERAGE(F7:F9)*$O$34,$O$37)</f>
        <v>0.33800000000000002</v>
      </c>
      <c r="G36" s="78">
        <f t="shared" si="18"/>
        <v>0.33800000000000002</v>
      </c>
      <c r="H36" s="78">
        <f t="shared" si="18"/>
        <v>0.33800000000000002</v>
      </c>
      <c r="I36" s="78">
        <f t="shared" si="18"/>
        <v>0.33800000000000002</v>
      </c>
      <c r="J36" s="78">
        <f t="shared" si="18"/>
        <v>0.33800000000000002</v>
      </c>
      <c r="K36" s="78">
        <f t="shared" si="18"/>
        <v>0.33800000000000002</v>
      </c>
      <c r="L36" s="78">
        <f t="shared" si="18"/>
        <v>0.33800000000000002</v>
      </c>
      <c r="M36" s="78">
        <f>ROUND(AVERAGE(M7:M9)*$O$34,$O$37)</f>
        <v>0.33800000000000002</v>
      </c>
      <c r="N36" s="14"/>
      <c r="O36" s="77" t="s">
        <v>178</v>
      </c>
    </row>
    <row r="37" spans="3:15">
      <c r="C37" s="77" t="s">
        <v>44</v>
      </c>
      <c r="D37" s="14"/>
      <c r="E37" s="78">
        <f>ROUND(AVERAGE(E15:E21,E23:E24)*$O$34,$O$37)</f>
        <v>0.20499999999999999</v>
      </c>
      <c r="F37" s="78">
        <f t="shared" ref="F37:M37" si="19">ROUND(AVERAGE(F15:F21,F23:F24)*$O$34,$O$37)</f>
        <v>0.186</v>
      </c>
      <c r="G37" s="78">
        <f t="shared" si="19"/>
        <v>0.155</v>
      </c>
      <c r="H37" s="78">
        <f t="shared" si="19"/>
        <v>0.186</v>
      </c>
      <c r="I37" s="78">
        <f t="shared" si="19"/>
        <v>0.125</v>
      </c>
      <c r="J37" s="78">
        <f t="shared" si="19"/>
        <v>0.01</v>
      </c>
      <c r="K37" s="78">
        <f t="shared" si="19"/>
        <v>0.186</v>
      </c>
      <c r="L37" s="78">
        <f t="shared" si="19"/>
        <v>0.14000000000000001</v>
      </c>
      <c r="M37" s="78">
        <f t="shared" si="19"/>
        <v>4.2999999999999997E-2</v>
      </c>
      <c r="N37" s="14"/>
      <c r="O37" s="14">
        <v>3</v>
      </c>
    </row>
    <row r="38" spans="3:15">
      <c r="C38" s="77" t="s">
        <v>29</v>
      </c>
      <c r="D38" s="14"/>
      <c r="E38" s="78">
        <f>ROUND(E25*$O$34,$O$37)</f>
        <v>0.28100000000000003</v>
      </c>
      <c r="F38" s="78">
        <f t="shared" ref="F38:M38" si="20">ROUND(F25*$O$34,$O$37)</f>
        <v>0.28100000000000003</v>
      </c>
      <c r="G38" s="78">
        <f t="shared" si="20"/>
        <v>0.28100000000000003</v>
      </c>
      <c r="H38" s="78">
        <f t="shared" si="20"/>
        <v>0.28100000000000003</v>
      </c>
      <c r="I38" s="78">
        <f t="shared" si="20"/>
        <v>0.28100000000000003</v>
      </c>
      <c r="J38" s="78">
        <f t="shared" si="20"/>
        <v>0.28100000000000003</v>
      </c>
      <c r="K38" s="78">
        <f t="shared" si="20"/>
        <v>0.28100000000000003</v>
      </c>
      <c r="L38" s="78">
        <f t="shared" si="20"/>
        <v>0.28100000000000003</v>
      </c>
      <c r="M38" s="78">
        <f t="shared" si="20"/>
        <v>0.28100000000000003</v>
      </c>
      <c r="N38" s="14"/>
      <c r="O38" s="14"/>
    </row>
    <row r="39" spans="3:15">
      <c r="C39" s="77" t="s">
        <v>45</v>
      </c>
      <c r="D39" s="14"/>
      <c r="E39" s="78">
        <f>ROUND(AVERAGE(E26:E27)*$O$34,$O$37)</f>
        <v>0.28100000000000003</v>
      </c>
      <c r="F39" s="78">
        <f t="shared" ref="F39:M39" si="21">ROUND(AVERAGE(F26:F27)*$O$34,$O$37)</f>
        <v>0.28100000000000003</v>
      </c>
      <c r="G39" s="78">
        <f t="shared" si="21"/>
        <v>0.28100000000000003</v>
      </c>
      <c r="H39" s="78">
        <f t="shared" si="21"/>
        <v>0.28100000000000003</v>
      </c>
      <c r="I39" s="78">
        <f t="shared" si="21"/>
        <v>0.28100000000000003</v>
      </c>
      <c r="J39" s="78">
        <f t="shared" si="21"/>
        <v>0.28100000000000003</v>
      </c>
      <c r="K39" s="78">
        <f t="shared" si="21"/>
        <v>0.28100000000000003</v>
      </c>
      <c r="L39" s="78">
        <f t="shared" si="21"/>
        <v>0.28100000000000003</v>
      </c>
      <c r="M39" s="78">
        <f t="shared" si="21"/>
        <v>0.28100000000000003</v>
      </c>
      <c r="N39" s="14"/>
      <c r="O39" s="14"/>
    </row>
    <row r="40" spans="3:15">
      <c r="C40" s="77" t="s">
        <v>50</v>
      </c>
      <c r="D40" s="14"/>
      <c r="E40" s="78">
        <f>ROUND(AVERAGE(E28:E29)*$O$34,$O$37)</f>
        <v>0.36</v>
      </c>
      <c r="F40" s="78">
        <f t="shared" ref="F40:M40" si="22">ROUND(AVERAGE(F28:F29)*$O$34,$O$37)</f>
        <v>0.36</v>
      </c>
      <c r="G40" s="78">
        <f t="shared" si="22"/>
        <v>0.36</v>
      </c>
      <c r="H40" s="78">
        <f t="shared" si="22"/>
        <v>0.36</v>
      </c>
      <c r="I40" s="78">
        <f t="shared" si="22"/>
        <v>0.36</v>
      </c>
      <c r="J40" s="78">
        <f t="shared" si="22"/>
        <v>0.36</v>
      </c>
      <c r="K40" s="78">
        <f t="shared" si="22"/>
        <v>0.36</v>
      </c>
      <c r="L40" s="78">
        <f t="shared" si="22"/>
        <v>0.36</v>
      </c>
      <c r="M40" s="78">
        <f t="shared" si="22"/>
        <v>0.36</v>
      </c>
      <c r="N40" s="14"/>
      <c r="O40" s="14"/>
    </row>
    <row r="41" spans="3:15">
      <c r="C41" s="77"/>
      <c r="D41" s="14"/>
      <c r="E41" s="14"/>
      <c r="F41" s="14"/>
      <c r="G41" s="14"/>
      <c r="H41" s="14"/>
      <c r="I41" s="14"/>
      <c r="J41" s="14"/>
      <c r="K41" s="14"/>
      <c r="L41" s="14"/>
      <c r="M41" s="14"/>
      <c r="N41" s="14"/>
      <c r="O41" s="14"/>
    </row>
    <row r="42" spans="3:15">
      <c r="C42" s="77"/>
      <c r="D42" s="14"/>
      <c r="E42" s="14"/>
      <c r="F42" s="14"/>
      <c r="G42" s="14"/>
      <c r="H42" s="14"/>
      <c r="I42" s="14"/>
      <c r="J42" s="14" t="s">
        <v>179</v>
      </c>
      <c r="K42" s="14"/>
      <c r="L42" s="14"/>
      <c r="M42" s="14"/>
      <c r="N42" s="14"/>
      <c r="O42" s="14"/>
    </row>
  </sheetData>
  <mergeCells count="5">
    <mergeCell ref="B3:B5"/>
    <mergeCell ref="C3:C5"/>
    <mergeCell ref="D3:D5"/>
    <mergeCell ref="E3:M3"/>
    <mergeCell ref="E5:M5"/>
  </mergeCells>
  <hyperlinks>
    <hyperlink ref="B1" r:id="rId1" xr:uid="{189DA25E-0BE1-48EB-8E15-52DBC2B52C87}"/>
    <hyperlink ref="I1" r:id="rId2" xr:uid="{44ED9377-56ED-419A-8338-3A82B978025D}"/>
  </hyperlinks>
  <pageMargins left="0.7" right="0.7" top="0.78740157499999996" bottom="0.78740157499999996" header="0.3" footer="0.3"/>
  <pageSetup paperSize="9" orientation="portrait"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AED31-4479-4B8F-8C33-F4490D2C7DE4}">
  <sheetPr filterMode="1"/>
  <dimension ref="A1:Q354"/>
  <sheetViews>
    <sheetView topLeftCell="B1" workbookViewId="0">
      <selection activeCell="K354" sqref="K354"/>
    </sheetView>
  </sheetViews>
  <sheetFormatPr defaultColWidth="10.85546875" defaultRowHeight="15"/>
  <cols>
    <col min="1" max="1" width="6.28515625" style="84" bestFit="1" customWidth="1"/>
    <col min="2" max="2" width="5.5703125" bestFit="1" customWidth="1"/>
    <col min="3" max="3" width="16.28515625" bestFit="1" customWidth="1"/>
    <col min="4" max="4" width="29.42578125" bestFit="1" customWidth="1"/>
    <col min="5" max="5" width="16" bestFit="1" customWidth="1"/>
    <col min="6" max="6" width="13.7109375" bestFit="1" customWidth="1"/>
    <col min="7" max="7" width="10.140625" bestFit="1" customWidth="1"/>
    <col min="9" max="9" width="27.7109375" bestFit="1" customWidth="1"/>
  </cols>
  <sheetData>
    <row r="1" spans="1:15">
      <c r="A1" t="s">
        <v>196</v>
      </c>
      <c r="B1" t="s">
        <v>197</v>
      </c>
      <c r="C1" t="s">
        <v>198</v>
      </c>
      <c r="D1" t="s">
        <v>199</v>
      </c>
      <c r="E1" t="s">
        <v>200</v>
      </c>
      <c r="F1" t="s">
        <v>201</v>
      </c>
      <c r="G1" t="s">
        <v>202</v>
      </c>
      <c r="I1" t="s">
        <v>228</v>
      </c>
      <c r="J1" s="41" t="s">
        <v>174</v>
      </c>
      <c r="O1" s="41" t="s">
        <v>229</v>
      </c>
    </row>
    <row r="2" spans="1:15" hidden="1">
      <c r="A2" t="s">
        <v>203</v>
      </c>
      <c r="B2">
        <v>2030</v>
      </c>
      <c r="C2" t="s">
        <v>134</v>
      </c>
      <c r="D2" t="s">
        <v>204</v>
      </c>
      <c r="E2" s="79">
        <v>1713970</v>
      </c>
      <c r="F2" s="79">
        <v>42849</v>
      </c>
    </row>
    <row r="3" spans="1:15" hidden="1">
      <c r="A3" t="s">
        <v>203</v>
      </c>
      <c r="B3">
        <v>2030</v>
      </c>
      <c r="C3" t="s">
        <v>134</v>
      </c>
      <c r="D3" t="s">
        <v>205</v>
      </c>
      <c r="E3" s="79">
        <v>709315</v>
      </c>
      <c r="F3" s="79">
        <v>17733</v>
      </c>
    </row>
    <row r="4" spans="1:15" hidden="1">
      <c r="A4" t="s">
        <v>203</v>
      </c>
      <c r="B4">
        <v>2030</v>
      </c>
      <c r="C4" t="s">
        <v>134</v>
      </c>
      <c r="D4" t="s">
        <v>206</v>
      </c>
      <c r="E4" s="79">
        <v>1300000</v>
      </c>
      <c r="F4" s="79">
        <v>7</v>
      </c>
      <c r="G4">
        <v>0.69</v>
      </c>
    </row>
    <row r="5" spans="1:15" hidden="1">
      <c r="A5" t="s">
        <v>203</v>
      </c>
      <c r="B5">
        <v>2030</v>
      </c>
      <c r="C5" t="s">
        <v>134</v>
      </c>
      <c r="D5" t="s">
        <v>207</v>
      </c>
      <c r="E5" s="79">
        <v>1010000</v>
      </c>
      <c r="F5" s="79">
        <v>5</v>
      </c>
      <c r="G5">
        <v>0.69</v>
      </c>
    </row>
    <row r="6" spans="1:15" hidden="1">
      <c r="A6" t="s">
        <v>203</v>
      </c>
      <c r="B6">
        <v>2030</v>
      </c>
      <c r="C6" t="s">
        <v>134</v>
      </c>
      <c r="D6" t="s">
        <v>208</v>
      </c>
      <c r="E6" s="79">
        <v>0</v>
      </c>
      <c r="F6" s="79">
        <v>0</v>
      </c>
    </row>
    <row r="7" spans="1:15" hidden="1">
      <c r="A7" t="s">
        <v>203</v>
      </c>
      <c r="B7">
        <v>2030</v>
      </c>
      <c r="C7" t="s">
        <v>134</v>
      </c>
      <c r="D7" t="s">
        <v>209</v>
      </c>
      <c r="E7" s="79">
        <v>712800</v>
      </c>
      <c r="F7" s="79">
        <v>10593</v>
      </c>
    </row>
    <row r="8" spans="1:15" hidden="1">
      <c r="A8" t="s">
        <v>203</v>
      </c>
      <c r="B8">
        <v>2030</v>
      </c>
      <c r="C8" t="s">
        <v>134</v>
      </c>
      <c r="D8" t="s">
        <v>210</v>
      </c>
      <c r="E8" s="80">
        <v>376200</v>
      </c>
      <c r="F8" s="80">
        <v>9405</v>
      </c>
    </row>
    <row r="9" spans="1:15" hidden="1">
      <c r="A9" t="s">
        <v>211</v>
      </c>
      <c r="B9">
        <v>2030</v>
      </c>
      <c r="C9" t="s">
        <v>134</v>
      </c>
      <c r="D9" t="s">
        <v>210</v>
      </c>
      <c r="E9" s="80">
        <v>417780</v>
      </c>
      <c r="F9" s="80">
        <v>9940</v>
      </c>
    </row>
    <row r="10" spans="1:15" hidden="1">
      <c r="A10" t="s">
        <v>212</v>
      </c>
      <c r="B10">
        <v>2030</v>
      </c>
      <c r="C10" t="s">
        <v>134</v>
      </c>
      <c r="D10" t="s">
        <v>210</v>
      </c>
      <c r="E10" s="80">
        <v>417780</v>
      </c>
      <c r="F10" s="80">
        <v>9940</v>
      </c>
    </row>
    <row r="11" spans="1:15" hidden="1">
      <c r="A11" t="s">
        <v>213</v>
      </c>
      <c r="B11">
        <v>2030</v>
      </c>
      <c r="C11" t="s">
        <v>134</v>
      </c>
      <c r="D11" t="s">
        <v>210</v>
      </c>
      <c r="E11" s="80">
        <v>417780</v>
      </c>
      <c r="F11" s="80">
        <v>9940</v>
      </c>
    </row>
    <row r="12" spans="1:15" hidden="1">
      <c r="A12" t="s">
        <v>214</v>
      </c>
      <c r="B12">
        <v>2030</v>
      </c>
      <c r="C12" t="s">
        <v>134</v>
      </c>
      <c r="D12" t="s">
        <v>210</v>
      </c>
      <c r="E12" s="80">
        <v>417780</v>
      </c>
      <c r="F12" s="80">
        <v>9940</v>
      </c>
    </row>
    <row r="13" spans="1:15" hidden="1">
      <c r="A13" t="s">
        <v>215</v>
      </c>
      <c r="B13">
        <v>2030</v>
      </c>
      <c r="C13" t="s">
        <v>134</v>
      </c>
      <c r="D13" t="s">
        <v>210</v>
      </c>
      <c r="E13" s="80">
        <v>417780</v>
      </c>
      <c r="F13" s="80">
        <v>9940</v>
      </c>
    </row>
    <row r="14" spans="1:15" hidden="1">
      <c r="A14" t="s">
        <v>216</v>
      </c>
      <c r="B14">
        <v>2030</v>
      </c>
      <c r="C14" t="s">
        <v>134</v>
      </c>
      <c r="D14" t="s">
        <v>210</v>
      </c>
      <c r="E14" s="80">
        <v>417780</v>
      </c>
      <c r="F14" s="80">
        <v>9940</v>
      </c>
      <c r="G14" s="80"/>
    </row>
    <row r="15" spans="1:15" hidden="1">
      <c r="A15" t="s">
        <v>217</v>
      </c>
      <c r="B15">
        <v>2030</v>
      </c>
      <c r="C15" t="s">
        <v>134</v>
      </c>
      <c r="D15" t="s">
        <v>210</v>
      </c>
      <c r="E15" s="80">
        <v>417780</v>
      </c>
      <c r="F15" s="80">
        <v>9940</v>
      </c>
      <c r="G15" s="80"/>
    </row>
    <row r="16" spans="1:15" hidden="1">
      <c r="A16" t="s">
        <v>203</v>
      </c>
      <c r="B16">
        <v>2030</v>
      </c>
      <c r="C16" t="s">
        <v>134</v>
      </c>
      <c r="D16" t="s">
        <v>218</v>
      </c>
      <c r="E16" s="80">
        <v>1818000</v>
      </c>
      <c r="F16" s="80">
        <v>58580</v>
      </c>
    </row>
    <row r="17" spans="1:7" hidden="1">
      <c r="A17" t="s">
        <v>203</v>
      </c>
      <c r="B17">
        <v>2030</v>
      </c>
      <c r="C17" t="s">
        <v>134</v>
      </c>
      <c r="D17" t="s">
        <v>219</v>
      </c>
      <c r="E17" s="80">
        <v>2494700</v>
      </c>
      <c r="F17" s="80">
        <v>73730</v>
      </c>
    </row>
    <row r="18" spans="1:7" hidden="1">
      <c r="A18" t="s">
        <v>203</v>
      </c>
      <c r="B18">
        <v>2030</v>
      </c>
      <c r="C18" t="s">
        <v>134</v>
      </c>
      <c r="D18" t="s">
        <v>220</v>
      </c>
      <c r="E18" s="80">
        <v>2080600</v>
      </c>
      <c r="F18" s="80">
        <v>65650</v>
      </c>
    </row>
    <row r="19" spans="1:7" hidden="1">
      <c r="A19" t="s">
        <v>203</v>
      </c>
      <c r="B19">
        <v>2030</v>
      </c>
      <c r="C19" t="s">
        <v>134</v>
      </c>
      <c r="D19" t="s">
        <v>221</v>
      </c>
      <c r="E19" s="80">
        <v>2333100</v>
      </c>
      <c r="F19" s="80">
        <v>93930</v>
      </c>
    </row>
    <row r="20" spans="1:7" hidden="1">
      <c r="A20" t="s">
        <v>203</v>
      </c>
      <c r="B20">
        <v>2030</v>
      </c>
      <c r="C20" t="s">
        <v>134</v>
      </c>
      <c r="D20" t="s">
        <v>222</v>
      </c>
      <c r="E20" s="80">
        <v>3349766</v>
      </c>
      <c r="F20" s="80">
        <v>98475</v>
      </c>
    </row>
    <row r="21" spans="1:7" hidden="1">
      <c r="A21" t="s">
        <v>203</v>
      </c>
      <c r="B21">
        <v>2030</v>
      </c>
      <c r="C21" t="s">
        <v>134</v>
      </c>
      <c r="D21" t="s">
        <v>223</v>
      </c>
      <c r="E21" s="80">
        <v>3756291</v>
      </c>
      <c r="F21" s="80">
        <v>140895</v>
      </c>
    </row>
    <row r="22" spans="1:7" hidden="1">
      <c r="A22" t="s">
        <v>203</v>
      </c>
      <c r="B22">
        <v>2030</v>
      </c>
      <c r="C22" t="s">
        <v>134</v>
      </c>
      <c r="D22" t="s">
        <v>224</v>
      </c>
      <c r="E22" s="80">
        <v>2926980</v>
      </c>
      <c r="F22" s="80">
        <v>87870</v>
      </c>
    </row>
    <row r="23" spans="1:7" hidden="1">
      <c r="A23" t="s">
        <v>203</v>
      </c>
      <c r="B23">
        <v>2030</v>
      </c>
      <c r="C23" t="s">
        <v>134</v>
      </c>
      <c r="D23" t="s">
        <v>225</v>
      </c>
      <c r="E23" s="80">
        <v>4016467</v>
      </c>
      <c r="F23" s="80">
        <v>110595</v>
      </c>
    </row>
    <row r="24" spans="1:7" hidden="1">
      <c r="A24" t="s">
        <v>203</v>
      </c>
      <c r="B24">
        <v>2030</v>
      </c>
      <c r="C24" t="s">
        <v>134</v>
      </c>
      <c r="D24" t="s">
        <v>226</v>
      </c>
      <c r="E24" s="80">
        <v>1029600</v>
      </c>
      <c r="F24" s="80">
        <v>12474</v>
      </c>
    </row>
    <row r="25" spans="1:7" hidden="1">
      <c r="A25" t="s">
        <v>203</v>
      </c>
      <c r="B25">
        <v>2030</v>
      </c>
      <c r="C25" t="s">
        <v>227</v>
      </c>
      <c r="D25" t="s">
        <v>204</v>
      </c>
      <c r="E25" s="80">
        <v>1748596</v>
      </c>
      <c r="F25" s="80">
        <v>43715</v>
      </c>
    </row>
    <row r="26" spans="1:7" hidden="1">
      <c r="A26" t="s">
        <v>203</v>
      </c>
      <c r="B26">
        <v>2030</v>
      </c>
      <c r="C26" t="s">
        <v>227</v>
      </c>
      <c r="D26" t="s">
        <v>205</v>
      </c>
      <c r="E26" s="80">
        <v>723645</v>
      </c>
      <c r="F26" s="80">
        <v>18091</v>
      </c>
    </row>
    <row r="27" spans="1:7" hidden="1">
      <c r="A27" t="s">
        <v>203</v>
      </c>
      <c r="B27">
        <v>2030</v>
      </c>
      <c r="C27" t="s">
        <v>227</v>
      </c>
      <c r="D27" t="s">
        <v>206</v>
      </c>
      <c r="E27" s="80">
        <v>1300000</v>
      </c>
      <c r="F27" s="80">
        <v>7</v>
      </c>
      <c r="G27">
        <v>0.69</v>
      </c>
    </row>
    <row r="28" spans="1:7" hidden="1">
      <c r="A28" t="s">
        <v>203</v>
      </c>
      <c r="B28">
        <v>2030</v>
      </c>
      <c r="C28" t="s">
        <v>227</v>
      </c>
      <c r="D28" t="s">
        <v>207</v>
      </c>
      <c r="E28" s="80">
        <v>1010000</v>
      </c>
      <c r="F28" s="80">
        <v>5</v>
      </c>
      <c r="G28">
        <v>0.69</v>
      </c>
    </row>
    <row r="29" spans="1:7" hidden="1">
      <c r="A29" t="s">
        <v>203</v>
      </c>
      <c r="B29">
        <v>2030</v>
      </c>
      <c r="C29" t="s">
        <v>227</v>
      </c>
      <c r="D29" t="s">
        <v>208</v>
      </c>
      <c r="E29" s="80">
        <v>0</v>
      </c>
      <c r="F29" s="80">
        <v>0</v>
      </c>
      <c r="G29" s="80"/>
    </row>
    <row r="30" spans="1:7" hidden="1">
      <c r="A30" t="s">
        <v>203</v>
      </c>
      <c r="B30">
        <v>2030</v>
      </c>
      <c r="C30" t="s">
        <v>227</v>
      </c>
      <c r="D30" t="s">
        <v>209</v>
      </c>
      <c r="E30" s="80">
        <v>727200</v>
      </c>
      <c r="F30" s="80">
        <v>10807</v>
      </c>
      <c r="G30" s="80"/>
    </row>
    <row r="31" spans="1:7" hidden="1">
      <c r="A31" t="s">
        <v>203</v>
      </c>
      <c r="B31">
        <v>2030</v>
      </c>
      <c r="C31" t="s">
        <v>227</v>
      </c>
      <c r="D31" t="s">
        <v>210</v>
      </c>
      <c r="E31" s="80">
        <v>383800</v>
      </c>
      <c r="F31" s="80">
        <v>9595</v>
      </c>
    </row>
    <row r="32" spans="1:7" hidden="1">
      <c r="A32" t="s">
        <v>211</v>
      </c>
      <c r="B32">
        <v>2030</v>
      </c>
      <c r="C32" t="s">
        <v>227</v>
      </c>
      <c r="D32" t="s">
        <v>210</v>
      </c>
      <c r="E32" s="80">
        <v>426220</v>
      </c>
      <c r="F32" s="80">
        <v>10140</v>
      </c>
    </row>
    <row r="33" spans="1:7" hidden="1">
      <c r="A33" t="s">
        <v>212</v>
      </c>
      <c r="B33">
        <v>2030</v>
      </c>
      <c r="C33" t="s">
        <v>227</v>
      </c>
      <c r="D33" t="s">
        <v>210</v>
      </c>
      <c r="E33" s="80">
        <v>426220</v>
      </c>
      <c r="F33" s="80">
        <v>10140</v>
      </c>
    </row>
    <row r="34" spans="1:7" hidden="1">
      <c r="A34" t="s">
        <v>213</v>
      </c>
      <c r="B34">
        <v>2030</v>
      </c>
      <c r="C34" t="s">
        <v>227</v>
      </c>
      <c r="D34" t="s">
        <v>210</v>
      </c>
      <c r="E34" s="80">
        <v>426220</v>
      </c>
      <c r="F34" s="80">
        <v>10140</v>
      </c>
    </row>
    <row r="35" spans="1:7" hidden="1">
      <c r="A35" t="s">
        <v>214</v>
      </c>
      <c r="B35">
        <v>2030</v>
      </c>
      <c r="C35" t="s">
        <v>227</v>
      </c>
      <c r="D35" t="s">
        <v>210</v>
      </c>
      <c r="E35" s="80">
        <v>426220</v>
      </c>
      <c r="F35" s="80">
        <v>10140</v>
      </c>
    </row>
    <row r="36" spans="1:7" hidden="1">
      <c r="A36" t="s">
        <v>215</v>
      </c>
      <c r="B36">
        <v>2030</v>
      </c>
      <c r="C36" t="s">
        <v>227</v>
      </c>
      <c r="D36" t="s">
        <v>210</v>
      </c>
      <c r="E36" s="80">
        <v>426220</v>
      </c>
      <c r="F36" s="80">
        <v>10140</v>
      </c>
    </row>
    <row r="37" spans="1:7" hidden="1">
      <c r="A37" t="s">
        <v>216</v>
      </c>
      <c r="B37">
        <v>2030</v>
      </c>
      <c r="C37" t="s">
        <v>227</v>
      </c>
      <c r="D37" t="s">
        <v>210</v>
      </c>
      <c r="E37" s="80">
        <v>426220</v>
      </c>
      <c r="F37" s="80">
        <v>10140</v>
      </c>
    </row>
    <row r="38" spans="1:7" hidden="1">
      <c r="A38" t="s">
        <v>217</v>
      </c>
      <c r="B38">
        <v>2030</v>
      </c>
      <c r="C38" t="s">
        <v>227</v>
      </c>
      <c r="D38" t="s">
        <v>210</v>
      </c>
      <c r="E38" s="80">
        <v>426220</v>
      </c>
      <c r="F38" s="80">
        <v>10140</v>
      </c>
    </row>
    <row r="39" spans="1:7" hidden="1">
      <c r="A39" t="s">
        <v>203</v>
      </c>
      <c r="B39">
        <v>2030</v>
      </c>
      <c r="C39" t="s">
        <v>227</v>
      </c>
      <c r="D39" t="s">
        <v>218</v>
      </c>
      <c r="E39" s="80">
        <v>1782000</v>
      </c>
      <c r="F39" s="80">
        <v>57420</v>
      </c>
    </row>
    <row r="40" spans="1:7" hidden="1">
      <c r="A40" t="s">
        <v>203</v>
      </c>
      <c r="B40">
        <v>2030</v>
      </c>
      <c r="C40" t="s">
        <v>227</v>
      </c>
      <c r="D40" t="s">
        <v>219</v>
      </c>
      <c r="E40" s="80">
        <v>2445300</v>
      </c>
      <c r="F40" s="80">
        <v>72270</v>
      </c>
    </row>
    <row r="41" spans="1:7" hidden="1">
      <c r="A41" t="s">
        <v>203</v>
      </c>
      <c r="B41">
        <v>2030</v>
      </c>
      <c r="C41" t="s">
        <v>227</v>
      </c>
      <c r="D41" t="s">
        <v>220</v>
      </c>
      <c r="E41" s="80">
        <v>2039400</v>
      </c>
      <c r="F41" s="80">
        <v>64350</v>
      </c>
    </row>
    <row r="42" spans="1:7" hidden="1">
      <c r="A42" t="s">
        <v>203</v>
      </c>
      <c r="B42">
        <v>2030</v>
      </c>
      <c r="C42" t="s">
        <v>227</v>
      </c>
      <c r="D42" t="s">
        <v>221</v>
      </c>
      <c r="E42" s="80">
        <v>2286900</v>
      </c>
      <c r="F42" s="80">
        <v>92070</v>
      </c>
    </row>
    <row r="43" spans="1:7" hidden="1">
      <c r="A43" t="s">
        <v>203</v>
      </c>
      <c r="B43">
        <v>2030</v>
      </c>
      <c r="C43" t="s">
        <v>227</v>
      </c>
      <c r="D43" t="s">
        <v>222</v>
      </c>
      <c r="E43" s="80">
        <v>3283434</v>
      </c>
      <c r="F43" s="80">
        <v>96525</v>
      </c>
    </row>
    <row r="44" spans="1:7" hidden="1">
      <c r="A44" t="s">
        <v>203</v>
      </c>
      <c r="B44">
        <v>2030</v>
      </c>
      <c r="C44" t="s">
        <v>227</v>
      </c>
      <c r="D44" t="s">
        <v>223</v>
      </c>
      <c r="E44" s="80">
        <v>3681909</v>
      </c>
      <c r="F44" s="80">
        <v>138105</v>
      </c>
      <c r="G44" s="80"/>
    </row>
    <row r="45" spans="1:7" hidden="1">
      <c r="A45" t="s">
        <v>203</v>
      </c>
      <c r="B45">
        <v>2030</v>
      </c>
      <c r="C45" t="s">
        <v>227</v>
      </c>
      <c r="D45" t="s">
        <v>224</v>
      </c>
      <c r="E45" s="80">
        <v>2869020</v>
      </c>
      <c r="F45" s="80">
        <v>86130</v>
      </c>
      <c r="G45" s="80"/>
    </row>
    <row r="46" spans="1:7" hidden="1">
      <c r="A46" t="s">
        <v>203</v>
      </c>
      <c r="B46">
        <v>2030</v>
      </c>
      <c r="C46" t="s">
        <v>227</v>
      </c>
      <c r="D46" t="s">
        <v>225</v>
      </c>
      <c r="E46" s="80">
        <v>3936933</v>
      </c>
      <c r="F46" s="80">
        <v>108405</v>
      </c>
    </row>
    <row r="47" spans="1:7" hidden="1">
      <c r="A47" t="s">
        <v>203</v>
      </c>
      <c r="B47">
        <v>2030</v>
      </c>
      <c r="C47" t="s">
        <v>227</v>
      </c>
      <c r="D47" t="s">
        <v>226</v>
      </c>
      <c r="E47" s="80">
        <v>1050400</v>
      </c>
      <c r="F47" s="80">
        <v>12726</v>
      </c>
    </row>
    <row r="48" spans="1:7" hidden="1">
      <c r="A48" t="s">
        <v>203</v>
      </c>
      <c r="B48">
        <v>2030</v>
      </c>
      <c r="C48" t="s">
        <v>4</v>
      </c>
      <c r="D48" t="s">
        <v>204</v>
      </c>
      <c r="E48" s="80">
        <v>1731283</v>
      </c>
      <c r="F48" s="80">
        <v>43282</v>
      </c>
    </row>
    <row r="49" spans="1:7" hidden="1">
      <c r="A49" t="s">
        <v>203</v>
      </c>
      <c r="B49">
        <v>2030</v>
      </c>
      <c r="C49" t="s">
        <v>4</v>
      </c>
      <c r="D49" t="s">
        <v>205</v>
      </c>
      <c r="E49" s="80">
        <v>716480</v>
      </c>
      <c r="F49" s="80">
        <v>17912</v>
      </c>
    </row>
    <row r="50" spans="1:7" hidden="1">
      <c r="A50" t="s">
        <v>203</v>
      </c>
      <c r="B50">
        <v>2030</v>
      </c>
      <c r="C50" t="s">
        <v>4</v>
      </c>
      <c r="D50" t="s">
        <v>206</v>
      </c>
      <c r="E50" s="80">
        <v>1300000</v>
      </c>
      <c r="F50" s="80">
        <v>7</v>
      </c>
      <c r="G50">
        <v>0.69</v>
      </c>
    </row>
    <row r="51" spans="1:7" hidden="1">
      <c r="A51" t="s">
        <v>203</v>
      </c>
      <c r="B51">
        <v>2030</v>
      </c>
      <c r="C51" t="s">
        <v>4</v>
      </c>
      <c r="D51" t="s">
        <v>207</v>
      </c>
      <c r="E51" s="80">
        <v>1010000</v>
      </c>
      <c r="F51" s="80">
        <v>5</v>
      </c>
      <c r="G51">
        <v>0.69</v>
      </c>
    </row>
    <row r="52" spans="1:7" hidden="1">
      <c r="A52" t="s">
        <v>203</v>
      </c>
      <c r="B52">
        <v>2030</v>
      </c>
      <c r="C52" t="s">
        <v>4</v>
      </c>
      <c r="D52" t="s">
        <v>208</v>
      </c>
      <c r="E52" s="80">
        <v>0</v>
      </c>
      <c r="F52" s="80">
        <v>0</v>
      </c>
    </row>
    <row r="53" spans="1:7" hidden="1">
      <c r="A53" t="s">
        <v>203</v>
      </c>
      <c r="B53">
        <v>2030</v>
      </c>
      <c r="C53" t="s">
        <v>4</v>
      </c>
      <c r="D53" t="s">
        <v>209</v>
      </c>
      <c r="E53" s="80">
        <v>720000</v>
      </c>
      <c r="F53" s="80">
        <v>10700</v>
      </c>
    </row>
    <row r="54" spans="1:7" hidden="1">
      <c r="A54" t="s">
        <v>203</v>
      </c>
      <c r="B54">
        <v>2030</v>
      </c>
      <c r="C54" t="s">
        <v>4</v>
      </c>
      <c r="D54" t="s">
        <v>210</v>
      </c>
      <c r="E54" s="80">
        <v>380000</v>
      </c>
      <c r="F54" s="80">
        <v>9500</v>
      </c>
    </row>
    <row r="55" spans="1:7" hidden="1">
      <c r="A55" t="s">
        <v>211</v>
      </c>
      <c r="B55">
        <v>2030</v>
      </c>
      <c r="C55" t="s">
        <v>4</v>
      </c>
      <c r="D55" t="s">
        <v>210</v>
      </c>
      <c r="E55" s="80">
        <v>422000</v>
      </c>
      <c r="F55" s="80">
        <v>10040</v>
      </c>
    </row>
    <row r="56" spans="1:7" hidden="1">
      <c r="A56" t="s">
        <v>212</v>
      </c>
      <c r="B56">
        <v>2030</v>
      </c>
      <c r="C56" t="s">
        <v>4</v>
      </c>
      <c r="D56" t="s">
        <v>210</v>
      </c>
      <c r="E56" s="80">
        <v>422000</v>
      </c>
      <c r="F56" s="80">
        <v>10040</v>
      </c>
    </row>
    <row r="57" spans="1:7" hidden="1">
      <c r="A57" t="s">
        <v>213</v>
      </c>
      <c r="B57">
        <v>2030</v>
      </c>
      <c r="C57" t="s">
        <v>4</v>
      </c>
      <c r="D57" t="s">
        <v>210</v>
      </c>
      <c r="E57" s="80">
        <v>422000</v>
      </c>
      <c r="F57" s="80">
        <v>10040</v>
      </c>
    </row>
    <row r="58" spans="1:7" hidden="1">
      <c r="A58" t="s">
        <v>214</v>
      </c>
      <c r="B58">
        <v>2030</v>
      </c>
      <c r="C58" t="s">
        <v>4</v>
      </c>
      <c r="D58" t="s">
        <v>210</v>
      </c>
      <c r="E58" s="80">
        <v>422000</v>
      </c>
      <c r="F58" s="80">
        <v>10040</v>
      </c>
    </row>
    <row r="59" spans="1:7" hidden="1">
      <c r="A59" t="s">
        <v>215</v>
      </c>
      <c r="B59">
        <v>2030</v>
      </c>
      <c r="C59" t="s">
        <v>4</v>
      </c>
      <c r="D59" t="s">
        <v>210</v>
      </c>
      <c r="E59" s="80">
        <v>422000</v>
      </c>
      <c r="F59" s="80">
        <v>10040</v>
      </c>
      <c r="G59" s="80"/>
    </row>
    <row r="60" spans="1:7" hidden="1">
      <c r="A60" t="s">
        <v>216</v>
      </c>
      <c r="B60">
        <v>2030</v>
      </c>
      <c r="C60" t="s">
        <v>4</v>
      </c>
      <c r="D60" t="s">
        <v>210</v>
      </c>
      <c r="E60" s="80">
        <v>422000</v>
      </c>
      <c r="F60" s="80">
        <v>10040</v>
      </c>
      <c r="G60" s="80"/>
    </row>
    <row r="61" spans="1:7" hidden="1">
      <c r="A61" t="s">
        <v>217</v>
      </c>
      <c r="B61">
        <v>2030</v>
      </c>
      <c r="C61" t="s">
        <v>4</v>
      </c>
      <c r="D61" t="s">
        <v>210</v>
      </c>
      <c r="E61" s="80">
        <v>422000</v>
      </c>
      <c r="F61" s="80">
        <v>10040</v>
      </c>
    </row>
    <row r="62" spans="1:7" hidden="1">
      <c r="A62" t="s">
        <v>203</v>
      </c>
      <c r="B62">
        <v>2030</v>
      </c>
      <c r="C62" t="s">
        <v>4</v>
      </c>
      <c r="D62" t="s">
        <v>218</v>
      </c>
      <c r="E62" s="80">
        <v>1800000</v>
      </c>
      <c r="F62" s="80">
        <v>58000</v>
      </c>
    </row>
    <row r="63" spans="1:7" hidden="1">
      <c r="A63" t="s">
        <v>203</v>
      </c>
      <c r="B63">
        <v>2030</v>
      </c>
      <c r="C63" t="s">
        <v>4</v>
      </c>
      <c r="D63" t="s">
        <v>219</v>
      </c>
      <c r="E63" s="80">
        <v>2470000</v>
      </c>
      <c r="F63" s="80">
        <v>73000</v>
      </c>
    </row>
    <row r="64" spans="1:7" hidden="1">
      <c r="A64" t="s">
        <v>203</v>
      </c>
      <c r="B64">
        <v>2030</v>
      </c>
      <c r="C64" t="s">
        <v>4</v>
      </c>
      <c r="D64" t="s">
        <v>220</v>
      </c>
      <c r="E64" s="80">
        <v>2060000</v>
      </c>
      <c r="F64" s="80">
        <v>65000</v>
      </c>
    </row>
    <row r="65" spans="1:7" hidden="1">
      <c r="A65" t="s">
        <v>203</v>
      </c>
      <c r="B65">
        <v>2030</v>
      </c>
      <c r="C65" t="s">
        <v>4</v>
      </c>
      <c r="D65" t="s">
        <v>221</v>
      </c>
      <c r="E65" s="80">
        <v>2310000</v>
      </c>
      <c r="F65" s="80">
        <v>93000</v>
      </c>
    </row>
    <row r="66" spans="1:7" hidden="1">
      <c r="A66" t="s">
        <v>203</v>
      </c>
      <c r="B66">
        <v>2030</v>
      </c>
      <c r="C66" t="s">
        <v>4</v>
      </c>
      <c r="D66" t="s">
        <v>222</v>
      </c>
      <c r="E66" s="80">
        <v>3316600</v>
      </c>
      <c r="F66" s="80">
        <v>97500</v>
      </c>
    </row>
    <row r="67" spans="1:7" hidden="1">
      <c r="A67" t="s">
        <v>203</v>
      </c>
      <c r="B67">
        <v>2030</v>
      </c>
      <c r="C67" t="s">
        <v>4</v>
      </c>
      <c r="D67" t="s">
        <v>223</v>
      </c>
      <c r="E67" s="80">
        <v>3719100</v>
      </c>
      <c r="F67" s="80">
        <v>139500</v>
      </c>
    </row>
    <row r="68" spans="1:7" hidden="1">
      <c r="A68" t="s">
        <v>203</v>
      </c>
      <c r="B68">
        <v>2030</v>
      </c>
      <c r="C68" t="s">
        <v>4</v>
      </c>
      <c r="D68" t="s">
        <v>224</v>
      </c>
      <c r="E68" s="80">
        <v>2898000</v>
      </c>
      <c r="F68" s="80">
        <v>87000</v>
      </c>
    </row>
    <row r="69" spans="1:7" hidden="1">
      <c r="A69" t="s">
        <v>203</v>
      </c>
      <c r="B69">
        <v>2030</v>
      </c>
      <c r="C69" t="s">
        <v>4</v>
      </c>
      <c r="D69" t="s">
        <v>225</v>
      </c>
      <c r="E69" s="80">
        <v>3976700</v>
      </c>
      <c r="F69" s="80">
        <v>109500</v>
      </c>
    </row>
    <row r="70" spans="1:7" hidden="1">
      <c r="A70" t="s">
        <v>203</v>
      </c>
      <c r="B70">
        <v>2030</v>
      </c>
      <c r="C70" t="s">
        <v>4</v>
      </c>
      <c r="D70" t="s">
        <v>226</v>
      </c>
      <c r="E70" s="80">
        <v>1040000</v>
      </c>
      <c r="F70" s="80">
        <v>12600</v>
      </c>
    </row>
    <row r="71" spans="1:7" hidden="1">
      <c r="A71" t="s">
        <v>203</v>
      </c>
      <c r="B71">
        <v>2035</v>
      </c>
      <c r="C71" t="s">
        <v>134</v>
      </c>
      <c r="D71" t="s">
        <v>204</v>
      </c>
      <c r="E71" s="80">
        <v>1500921</v>
      </c>
      <c r="F71" s="80">
        <v>37523</v>
      </c>
    </row>
    <row r="72" spans="1:7" hidden="1">
      <c r="A72" t="s">
        <v>203</v>
      </c>
      <c r="B72">
        <v>2035</v>
      </c>
      <c r="C72" t="s">
        <v>134</v>
      </c>
      <c r="D72" t="s">
        <v>205</v>
      </c>
      <c r="E72" s="80">
        <v>621184</v>
      </c>
      <c r="F72" s="80">
        <v>15530</v>
      </c>
    </row>
    <row r="73" spans="1:7" hidden="1">
      <c r="A73" t="s">
        <v>203</v>
      </c>
      <c r="B73">
        <v>2035</v>
      </c>
      <c r="C73" t="s">
        <v>134</v>
      </c>
      <c r="D73" t="s">
        <v>206</v>
      </c>
      <c r="E73" s="80">
        <v>1200000</v>
      </c>
      <c r="F73" s="80">
        <v>6</v>
      </c>
      <c r="G73">
        <v>0.7</v>
      </c>
    </row>
    <row r="74" spans="1:7" hidden="1">
      <c r="A74" t="s">
        <v>203</v>
      </c>
      <c r="B74">
        <v>2035</v>
      </c>
      <c r="C74" t="s">
        <v>134</v>
      </c>
      <c r="D74" t="s">
        <v>207</v>
      </c>
      <c r="E74" s="80">
        <v>866500</v>
      </c>
      <c r="F74" s="80">
        <v>4</v>
      </c>
      <c r="G74" s="80">
        <v>0.7</v>
      </c>
    </row>
    <row r="75" spans="1:7" hidden="1">
      <c r="A75" t="s">
        <v>203</v>
      </c>
      <c r="B75">
        <v>2035</v>
      </c>
      <c r="C75" t="s">
        <v>134</v>
      </c>
      <c r="D75" t="s">
        <v>208</v>
      </c>
      <c r="E75" s="80">
        <v>0</v>
      </c>
      <c r="F75" s="80">
        <v>0</v>
      </c>
      <c r="G75" s="80"/>
    </row>
    <row r="76" spans="1:7" hidden="1">
      <c r="A76" t="s">
        <v>203</v>
      </c>
      <c r="B76">
        <v>2035</v>
      </c>
      <c r="C76" t="s">
        <v>134</v>
      </c>
      <c r="D76" t="s">
        <v>209</v>
      </c>
      <c r="E76" s="80">
        <v>602900</v>
      </c>
      <c r="F76" s="80">
        <v>9377</v>
      </c>
    </row>
    <row r="77" spans="1:7" hidden="1">
      <c r="A77" t="s">
        <v>203</v>
      </c>
      <c r="B77">
        <v>2035</v>
      </c>
      <c r="C77" t="s">
        <v>134</v>
      </c>
      <c r="D77" t="s">
        <v>210</v>
      </c>
      <c r="E77" s="80">
        <v>328350</v>
      </c>
      <c r="F77" s="80">
        <v>8145</v>
      </c>
    </row>
    <row r="78" spans="1:7" hidden="1">
      <c r="A78" t="s">
        <v>211</v>
      </c>
      <c r="B78">
        <v>2035</v>
      </c>
      <c r="C78" t="s">
        <v>134</v>
      </c>
      <c r="D78" t="s">
        <v>210</v>
      </c>
      <c r="E78" s="80">
        <v>369540</v>
      </c>
      <c r="F78" s="80">
        <v>8854</v>
      </c>
    </row>
    <row r="79" spans="1:7" hidden="1">
      <c r="A79" t="s">
        <v>212</v>
      </c>
      <c r="B79">
        <v>2035</v>
      </c>
      <c r="C79" t="s">
        <v>134</v>
      </c>
      <c r="D79" t="s">
        <v>210</v>
      </c>
      <c r="E79" s="80">
        <v>369540</v>
      </c>
      <c r="F79" s="80">
        <v>8854</v>
      </c>
    </row>
    <row r="80" spans="1:7" hidden="1">
      <c r="A80" t="s">
        <v>213</v>
      </c>
      <c r="B80">
        <v>2035</v>
      </c>
      <c r="C80" t="s">
        <v>134</v>
      </c>
      <c r="D80" t="s">
        <v>210</v>
      </c>
      <c r="E80" s="80">
        <v>369540</v>
      </c>
      <c r="F80" s="80">
        <v>8854</v>
      </c>
    </row>
    <row r="81" spans="1:7" hidden="1">
      <c r="A81" t="s">
        <v>214</v>
      </c>
      <c r="B81">
        <v>2035</v>
      </c>
      <c r="C81" t="s">
        <v>134</v>
      </c>
      <c r="D81" t="s">
        <v>210</v>
      </c>
      <c r="E81" s="80">
        <v>369540</v>
      </c>
      <c r="F81" s="80">
        <v>8854</v>
      </c>
    </row>
    <row r="82" spans="1:7" hidden="1">
      <c r="A82" t="s">
        <v>215</v>
      </c>
      <c r="B82">
        <v>2035</v>
      </c>
      <c r="C82" t="s">
        <v>134</v>
      </c>
      <c r="D82" t="s">
        <v>210</v>
      </c>
      <c r="E82" s="80">
        <v>369540</v>
      </c>
      <c r="F82" s="80">
        <v>8854</v>
      </c>
    </row>
    <row r="83" spans="1:7" hidden="1">
      <c r="A83" t="s">
        <v>216</v>
      </c>
      <c r="B83">
        <v>2035</v>
      </c>
      <c r="C83" t="s">
        <v>134</v>
      </c>
      <c r="D83" t="s">
        <v>210</v>
      </c>
      <c r="E83" s="80">
        <v>369540</v>
      </c>
      <c r="F83" s="80">
        <v>8854</v>
      </c>
    </row>
    <row r="84" spans="1:7" hidden="1">
      <c r="A84" t="s">
        <v>217</v>
      </c>
      <c r="B84">
        <v>2035</v>
      </c>
      <c r="C84" t="s">
        <v>134</v>
      </c>
      <c r="D84" t="s">
        <v>210</v>
      </c>
      <c r="E84" s="80">
        <v>369540</v>
      </c>
      <c r="F84" s="80">
        <v>8854</v>
      </c>
    </row>
    <row r="85" spans="1:7" hidden="1">
      <c r="A85" t="s">
        <v>203</v>
      </c>
      <c r="B85">
        <v>2035</v>
      </c>
      <c r="C85" t="s">
        <v>134</v>
      </c>
      <c r="D85" t="s">
        <v>218</v>
      </c>
      <c r="E85" s="80">
        <v>1813875</v>
      </c>
      <c r="F85" s="80">
        <v>57258.863636363632</v>
      </c>
    </row>
    <row r="86" spans="1:7" hidden="1">
      <c r="A86" t="s">
        <v>203</v>
      </c>
      <c r="B86">
        <v>2035</v>
      </c>
      <c r="C86" t="s">
        <v>134</v>
      </c>
      <c r="D86" t="s">
        <v>219</v>
      </c>
      <c r="E86" s="80">
        <v>2488925</v>
      </c>
      <c r="F86" s="80">
        <v>72338.57142857142</v>
      </c>
    </row>
    <row r="87" spans="1:7" hidden="1">
      <c r="A87" t="s">
        <v>203</v>
      </c>
      <c r="B87">
        <v>2035</v>
      </c>
      <c r="C87" t="s">
        <v>134</v>
      </c>
      <c r="D87" t="s">
        <v>220</v>
      </c>
      <c r="E87" s="80">
        <v>2075850</v>
      </c>
      <c r="F87" s="80">
        <v>64436.526315789466</v>
      </c>
    </row>
    <row r="88" spans="1:7" hidden="1">
      <c r="A88" t="s">
        <v>203</v>
      </c>
      <c r="B88">
        <v>2035</v>
      </c>
      <c r="C88" t="s">
        <v>134</v>
      </c>
      <c r="D88" t="s">
        <v>221</v>
      </c>
      <c r="E88" s="80">
        <v>2316550</v>
      </c>
      <c r="F88" s="80">
        <v>91815</v>
      </c>
    </row>
    <row r="89" spans="1:7" hidden="1">
      <c r="A89" t="s">
        <v>203</v>
      </c>
      <c r="B89">
        <v>2035</v>
      </c>
      <c r="C89" t="s">
        <v>134</v>
      </c>
      <c r="D89" t="s">
        <v>222</v>
      </c>
      <c r="E89" s="80">
        <v>2996808</v>
      </c>
      <c r="F89" s="80">
        <v>89258</v>
      </c>
      <c r="G89" s="80"/>
    </row>
    <row r="90" spans="1:7" hidden="1">
      <c r="A90" t="s">
        <v>203</v>
      </c>
      <c r="B90">
        <v>2035</v>
      </c>
      <c r="C90" t="s">
        <v>134</v>
      </c>
      <c r="D90" t="s">
        <v>223</v>
      </c>
      <c r="E90" s="80">
        <v>3269646</v>
      </c>
      <c r="F90" s="80">
        <v>124268</v>
      </c>
      <c r="G90" s="80"/>
    </row>
    <row r="91" spans="1:7" hidden="1">
      <c r="A91" t="s">
        <v>203</v>
      </c>
      <c r="B91">
        <v>2035</v>
      </c>
      <c r="C91" t="s">
        <v>134</v>
      </c>
      <c r="D91" t="s">
        <v>224</v>
      </c>
      <c r="E91" s="80">
        <v>2611478</v>
      </c>
      <c r="F91" s="80">
        <v>79125</v>
      </c>
    </row>
    <row r="92" spans="1:7" hidden="1">
      <c r="A92" t="s">
        <v>203</v>
      </c>
      <c r="B92">
        <v>2035</v>
      </c>
      <c r="C92" t="s">
        <v>134</v>
      </c>
      <c r="D92" t="s">
        <v>225</v>
      </c>
      <c r="E92" s="80">
        <v>3615416</v>
      </c>
      <c r="F92" s="80">
        <v>100838</v>
      </c>
    </row>
    <row r="93" spans="1:7" hidden="1">
      <c r="A93" t="s">
        <v>203</v>
      </c>
      <c r="B93">
        <v>2035</v>
      </c>
      <c r="C93" t="s">
        <v>134</v>
      </c>
      <c r="D93" t="s">
        <v>226</v>
      </c>
      <c r="E93" s="80">
        <v>992475</v>
      </c>
      <c r="F93" s="80">
        <v>11830.14</v>
      </c>
    </row>
    <row r="94" spans="1:7" hidden="1">
      <c r="A94" t="s">
        <v>203</v>
      </c>
      <c r="B94">
        <v>2035</v>
      </c>
      <c r="C94" t="s">
        <v>227</v>
      </c>
      <c r="D94" t="s">
        <v>204</v>
      </c>
      <c r="E94" s="80">
        <v>1745505</v>
      </c>
      <c r="F94" s="80">
        <v>43638</v>
      </c>
    </row>
    <row r="95" spans="1:7" hidden="1">
      <c r="A95" t="s">
        <v>203</v>
      </c>
      <c r="B95">
        <v>2035</v>
      </c>
      <c r="C95" t="s">
        <v>227</v>
      </c>
      <c r="D95" t="s">
        <v>205</v>
      </c>
      <c r="E95" s="80">
        <v>722418</v>
      </c>
      <c r="F95" s="80">
        <v>18060</v>
      </c>
    </row>
    <row r="96" spans="1:7" hidden="1">
      <c r="A96" t="s">
        <v>203</v>
      </c>
      <c r="B96">
        <v>2035</v>
      </c>
      <c r="C96" t="s">
        <v>227</v>
      </c>
      <c r="D96" t="s">
        <v>206</v>
      </c>
      <c r="E96" s="80">
        <v>1200000</v>
      </c>
      <c r="F96" s="80">
        <v>6</v>
      </c>
      <c r="G96">
        <v>0.7</v>
      </c>
    </row>
    <row r="97" spans="1:7" hidden="1">
      <c r="A97" t="s">
        <v>203</v>
      </c>
      <c r="B97">
        <v>2035</v>
      </c>
      <c r="C97" t="s">
        <v>227</v>
      </c>
      <c r="D97" t="s">
        <v>207</v>
      </c>
      <c r="E97" s="80">
        <v>866500</v>
      </c>
      <c r="F97" s="80">
        <v>4</v>
      </c>
      <c r="G97">
        <v>0.7</v>
      </c>
    </row>
    <row r="98" spans="1:7" hidden="1">
      <c r="A98" t="s">
        <v>203</v>
      </c>
      <c r="B98">
        <v>2035</v>
      </c>
      <c r="C98" t="s">
        <v>227</v>
      </c>
      <c r="D98" t="s">
        <v>208</v>
      </c>
      <c r="E98" s="80">
        <v>0</v>
      </c>
      <c r="F98" s="80">
        <v>0</v>
      </c>
    </row>
    <row r="99" spans="1:7" hidden="1">
      <c r="A99" t="s">
        <v>203</v>
      </c>
      <c r="B99">
        <v>2035</v>
      </c>
      <c r="C99" t="s">
        <v>227</v>
      </c>
      <c r="D99" t="s">
        <v>209</v>
      </c>
      <c r="E99" s="80">
        <v>697100</v>
      </c>
      <c r="F99" s="80">
        <v>10924</v>
      </c>
    </row>
    <row r="100" spans="1:7" hidden="1">
      <c r="A100" t="s">
        <v>203</v>
      </c>
      <c r="B100">
        <v>2035</v>
      </c>
      <c r="C100" t="s">
        <v>227</v>
      </c>
      <c r="D100" t="s">
        <v>210</v>
      </c>
      <c r="E100" s="80">
        <v>381650</v>
      </c>
      <c r="F100" s="80">
        <v>9455</v>
      </c>
    </row>
    <row r="101" spans="1:7" hidden="1">
      <c r="A101" t="s">
        <v>211</v>
      </c>
      <c r="B101">
        <v>2035</v>
      </c>
      <c r="C101" t="s">
        <v>227</v>
      </c>
      <c r="D101" t="s">
        <v>210</v>
      </c>
      <c r="E101" s="80">
        <v>430460</v>
      </c>
      <c r="F101" s="80">
        <v>10326</v>
      </c>
    </row>
    <row r="102" spans="1:7" hidden="1">
      <c r="A102" t="s">
        <v>212</v>
      </c>
      <c r="B102">
        <v>2035</v>
      </c>
      <c r="C102" t="s">
        <v>227</v>
      </c>
      <c r="D102" t="s">
        <v>210</v>
      </c>
      <c r="E102" s="80">
        <v>430460</v>
      </c>
      <c r="F102" s="80">
        <v>10326</v>
      </c>
    </row>
    <row r="103" spans="1:7" hidden="1">
      <c r="A103" t="s">
        <v>213</v>
      </c>
      <c r="B103">
        <v>2035</v>
      </c>
      <c r="C103" t="s">
        <v>227</v>
      </c>
      <c r="D103" t="s">
        <v>210</v>
      </c>
      <c r="E103" s="80">
        <v>430460</v>
      </c>
      <c r="F103" s="80">
        <v>10326</v>
      </c>
    </row>
    <row r="104" spans="1:7" hidden="1">
      <c r="A104" t="s">
        <v>214</v>
      </c>
      <c r="B104">
        <v>2035</v>
      </c>
      <c r="C104" t="s">
        <v>227</v>
      </c>
      <c r="D104" t="s">
        <v>210</v>
      </c>
      <c r="E104" s="80">
        <v>430460</v>
      </c>
      <c r="F104" s="80">
        <v>10326</v>
      </c>
      <c r="G104" s="80"/>
    </row>
    <row r="105" spans="1:7" hidden="1">
      <c r="A105" t="s">
        <v>215</v>
      </c>
      <c r="B105">
        <v>2035</v>
      </c>
      <c r="C105" t="s">
        <v>227</v>
      </c>
      <c r="D105" t="s">
        <v>210</v>
      </c>
      <c r="E105" s="80">
        <v>430460</v>
      </c>
      <c r="F105" s="80">
        <v>10326</v>
      </c>
      <c r="G105" s="80"/>
    </row>
    <row r="106" spans="1:7" hidden="1">
      <c r="A106" t="s">
        <v>216</v>
      </c>
      <c r="B106">
        <v>2035</v>
      </c>
      <c r="C106" t="s">
        <v>227</v>
      </c>
      <c r="D106" t="s">
        <v>210</v>
      </c>
      <c r="E106" s="80">
        <v>430460</v>
      </c>
      <c r="F106" s="80">
        <v>10326</v>
      </c>
    </row>
    <row r="107" spans="1:7" hidden="1">
      <c r="A107" t="s">
        <v>217</v>
      </c>
      <c r="B107">
        <v>2035</v>
      </c>
      <c r="C107" t="s">
        <v>227</v>
      </c>
      <c r="D107" t="s">
        <v>210</v>
      </c>
      <c r="E107" s="80">
        <v>430460</v>
      </c>
      <c r="F107" s="80">
        <v>10326</v>
      </c>
    </row>
    <row r="108" spans="1:7" hidden="1">
      <c r="A108" t="s">
        <v>203</v>
      </c>
      <c r="B108">
        <v>2035</v>
      </c>
      <c r="C108" t="s">
        <v>227</v>
      </c>
      <c r="D108" t="s">
        <v>218</v>
      </c>
      <c r="E108" s="80">
        <v>1636125</v>
      </c>
      <c r="F108" s="80">
        <v>51741.136363636368</v>
      </c>
    </row>
    <row r="109" spans="1:7" hidden="1">
      <c r="A109" t="s">
        <v>203</v>
      </c>
      <c r="B109">
        <v>2035</v>
      </c>
      <c r="C109" t="s">
        <v>227</v>
      </c>
      <c r="D109" t="s">
        <v>219</v>
      </c>
      <c r="E109" s="80">
        <v>2291075</v>
      </c>
      <c r="F109" s="80">
        <v>66661.428571428565</v>
      </c>
    </row>
    <row r="110" spans="1:7" hidden="1">
      <c r="A110" t="s">
        <v>203</v>
      </c>
      <c r="B110">
        <v>2035</v>
      </c>
      <c r="C110" t="s">
        <v>227</v>
      </c>
      <c r="D110" t="s">
        <v>220</v>
      </c>
      <c r="E110" s="80">
        <v>1884150</v>
      </c>
      <c r="F110" s="80">
        <v>58563.473684210534</v>
      </c>
    </row>
    <row r="111" spans="1:7" hidden="1">
      <c r="A111" t="s">
        <v>203</v>
      </c>
      <c r="B111">
        <v>2035</v>
      </c>
      <c r="C111" t="s">
        <v>227</v>
      </c>
      <c r="D111" t="s">
        <v>221</v>
      </c>
      <c r="E111" s="80">
        <v>1993450</v>
      </c>
      <c r="F111" s="80">
        <v>79185</v>
      </c>
    </row>
    <row r="112" spans="1:7" hidden="1">
      <c r="A112" t="s">
        <v>203</v>
      </c>
      <c r="B112">
        <v>2035</v>
      </c>
      <c r="C112" t="s">
        <v>227</v>
      </c>
      <c r="D112" t="s">
        <v>222</v>
      </c>
      <c r="E112" s="80">
        <v>2618792</v>
      </c>
      <c r="F112" s="80">
        <v>77843</v>
      </c>
    </row>
    <row r="113" spans="1:7" hidden="1">
      <c r="A113" t="s">
        <v>203</v>
      </c>
      <c r="B113">
        <v>2035</v>
      </c>
      <c r="C113" t="s">
        <v>227</v>
      </c>
      <c r="D113" t="s">
        <v>223</v>
      </c>
      <c r="E113" s="80">
        <v>2869455</v>
      </c>
      <c r="F113" s="80">
        <v>108833</v>
      </c>
    </row>
    <row r="114" spans="1:7" hidden="1">
      <c r="A114" t="s">
        <v>203</v>
      </c>
      <c r="B114">
        <v>2035</v>
      </c>
      <c r="C114" t="s">
        <v>227</v>
      </c>
      <c r="D114" t="s">
        <v>224</v>
      </c>
      <c r="E114" s="80">
        <v>2283023</v>
      </c>
      <c r="F114" s="80">
        <v>69075</v>
      </c>
    </row>
    <row r="115" spans="1:7" hidden="1">
      <c r="A115" t="s">
        <v>203</v>
      </c>
      <c r="B115">
        <v>2035</v>
      </c>
      <c r="C115" t="s">
        <v>227</v>
      </c>
      <c r="D115" t="s">
        <v>225</v>
      </c>
      <c r="E115" s="80">
        <v>3156384</v>
      </c>
      <c r="F115" s="80">
        <v>87863</v>
      </c>
    </row>
    <row r="116" spans="1:7" hidden="1">
      <c r="A116" t="s">
        <v>203</v>
      </c>
      <c r="B116">
        <v>2035</v>
      </c>
      <c r="C116" t="s">
        <v>227</v>
      </c>
      <c r="D116" t="s">
        <v>226</v>
      </c>
      <c r="E116" s="80">
        <v>1037525</v>
      </c>
      <c r="F116" s="80">
        <v>12361.86</v>
      </c>
    </row>
    <row r="117" spans="1:7" hidden="1">
      <c r="A117" t="s">
        <v>203</v>
      </c>
      <c r="B117">
        <v>2035</v>
      </c>
      <c r="C117" t="s">
        <v>4</v>
      </c>
      <c r="D117" t="s">
        <v>204</v>
      </c>
      <c r="E117" s="80">
        <v>1623213</v>
      </c>
      <c r="F117" s="80">
        <v>40581</v>
      </c>
    </row>
    <row r="118" spans="1:7" hidden="1">
      <c r="A118" t="s">
        <v>203</v>
      </c>
      <c r="B118">
        <v>2035</v>
      </c>
      <c r="C118" t="s">
        <v>4</v>
      </c>
      <c r="D118" t="s">
        <v>205</v>
      </c>
      <c r="E118" s="80">
        <v>671801</v>
      </c>
      <c r="F118" s="80">
        <v>16795</v>
      </c>
    </row>
    <row r="119" spans="1:7" hidden="1">
      <c r="A119" t="s">
        <v>203</v>
      </c>
      <c r="B119">
        <v>2035</v>
      </c>
      <c r="C119" t="s">
        <v>4</v>
      </c>
      <c r="D119" t="s">
        <v>206</v>
      </c>
      <c r="E119" s="80">
        <v>1200000</v>
      </c>
      <c r="F119" s="80">
        <v>6</v>
      </c>
      <c r="G119" s="80">
        <v>0.7</v>
      </c>
    </row>
    <row r="120" spans="1:7" hidden="1">
      <c r="A120" t="s">
        <v>203</v>
      </c>
      <c r="B120">
        <v>2035</v>
      </c>
      <c r="C120" t="s">
        <v>4</v>
      </c>
      <c r="D120" t="s">
        <v>207</v>
      </c>
      <c r="E120" s="80">
        <v>866500</v>
      </c>
      <c r="F120" s="80">
        <v>4</v>
      </c>
      <c r="G120" s="80">
        <v>0.7</v>
      </c>
    </row>
    <row r="121" spans="1:7" hidden="1">
      <c r="A121" t="s">
        <v>203</v>
      </c>
      <c r="B121">
        <v>2035</v>
      </c>
      <c r="C121" t="s">
        <v>4</v>
      </c>
      <c r="D121" t="s">
        <v>208</v>
      </c>
      <c r="E121" s="80">
        <v>0</v>
      </c>
      <c r="F121" s="80">
        <v>0</v>
      </c>
    </row>
    <row r="122" spans="1:7" hidden="1">
      <c r="A122" t="s">
        <v>203</v>
      </c>
      <c r="B122">
        <v>2035</v>
      </c>
      <c r="C122" t="s">
        <v>4</v>
      </c>
      <c r="D122" t="s">
        <v>209</v>
      </c>
      <c r="E122" s="80">
        <v>650000</v>
      </c>
      <c r="F122" s="80">
        <v>10150</v>
      </c>
    </row>
    <row r="123" spans="1:7" hidden="1">
      <c r="A123" t="s">
        <v>203</v>
      </c>
      <c r="B123">
        <v>2035</v>
      </c>
      <c r="C123" t="s">
        <v>4</v>
      </c>
      <c r="D123" t="s">
        <v>210</v>
      </c>
      <c r="E123" s="80">
        <v>355000</v>
      </c>
      <c r="F123" s="80">
        <v>8800</v>
      </c>
    </row>
    <row r="124" spans="1:7" hidden="1">
      <c r="A124" t="s">
        <v>211</v>
      </c>
      <c r="B124">
        <v>2035</v>
      </c>
      <c r="C124" t="s">
        <v>4</v>
      </c>
      <c r="D124" t="s">
        <v>210</v>
      </c>
      <c r="E124" s="80">
        <v>400000</v>
      </c>
      <c r="F124" s="80">
        <v>9590</v>
      </c>
    </row>
    <row r="125" spans="1:7" hidden="1">
      <c r="A125" t="s">
        <v>212</v>
      </c>
      <c r="B125">
        <v>2035</v>
      </c>
      <c r="C125" t="s">
        <v>4</v>
      </c>
      <c r="D125" t="s">
        <v>210</v>
      </c>
      <c r="E125" s="80">
        <v>400000</v>
      </c>
      <c r="F125" s="80">
        <v>9590</v>
      </c>
    </row>
    <row r="126" spans="1:7" hidden="1">
      <c r="A126" t="s">
        <v>213</v>
      </c>
      <c r="B126">
        <v>2035</v>
      </c>
      <c r="C126" t="s">
        <v>4</v>
      </c>
      <c r="D126" t="s">
        <v>210</v>
      </c>
      <c r="E126" s="80">
        <v>400000</v>
      </c>
      <c r="F126" s="80">
        <v>9590</v>
      </c>
    </row>
    <row r="127" spans="1:7" hidden="1">
      <c r="A127" t="s">
        <v>214</v>
      </c>
      <c r="B127">
        <v>2035</v>
      </c>
      <c r="C127" t="s">
        <v>4</v>
      </c>
      <c r="D127" t="s">
        <v>210</v>
      </c>
      <c r="E127" s="80">
        <v>400000</v>
      </c>
      <c r="F127" s="80">
        <v>9590</v>
      </c>
    </row>
    <row r="128" spans="1:7" hidden="1">
      <c r="A128" t="s">
        <v>215</v>
      </c>
      <c r="B128">
        <v>2035</v>
      </c>
      <c r="C128" t="s">
        <v>4</v>
      </c>
      <c r="D128" t="s">
        <v>210</v>
      </c>
      <c r="E128" s="80">
        <v>400000</v>
      </c>
      <c r="F128" s="80">
        <v>9590</v>
      </c>
    </row>
    <row r="129" spans="1:7" hidden="1">
      <c r="A129" t="s">
        <v>216</v>
      </c>
      <c r="B129">
        <v>2035</v>
      </c>
      <c r="C129" t="s">
        <v>4</v>
      </c>
      <c r="D129" t="s">
        <v>210</v>
      </c>
      <c r="E129" s="80">
        <v>400000</v>
      </c>
      <c r="F129" s="80">
        <v>9590</v>
      </c>
    </row>
    <row r="130" spans="1:7" hidden="1">
      <c r="A130" t="s">
        <v>217</v>
      </c>
      <c r="B130">
        <v>2035</v>
      </c>
      <c r="C130" t="s">
        <v>4</v>
      </c>
      <c r="D130" t="s">
        <v>210</v>
      </c>
      <c r="E130" s="80">
        <v>400000</v>
      </c>
      <c r="F130" s="80">
        <v>9590</v>
      </c>
    </row>
    <row r="131" spans="1:7" hidden="1">
      <c r="A131" t="s">
        <v>203</v>
      </c>
      <c r="B131">
        <v>2035</v>
      </c>
      <c r="C131" t="s">
        <v>4</v>
      </c>
      <c r="D131" t="s">
        <v>218</v>
      </c>
      <c r="E131" s="80">
        <v>1725000</v>
      </c>
      <c r="F131" s="80">
        <v>54500</v>
      </c>
    </row>
    <row r="132" spans="1:7" hidden="1">
      <c r="A132" t="s">
        <v>203</v>
      </c>
      <c r="B132">
        <v>2035</v>
      </c>
      <c r="C132" t="s">
        <v>4</v>
      </c>
      <c r="D132" t="s">
        <v>219</v>
      </c>
      <c r="E132" s="80">
        <v>2390000</v>
      </c>
      <c r="F132" s="80">
        <v>69500</v>
      </c>
    </row>
    <row r="133" spans="1:7" hidden="1">
      <c r="A133" t="s">
        <v>203</v>
      </c>
      <c r="B133">
        <v>2035</v>
      </c>
      <c r="C133" t="s">
        <v>4</v>
      </c>
      <c r="D133" t="s">
        <v>220</v>
      </c>
      <c r="E133" s="80">
        <v>1980000</v>
      </c>
      <c r="F133" s="80">
        <v>61500</v>
      </c>
    </row>
    <row r="134" spans="1:7" hidden="1">
      <c r="A134" t="s">
        <v>203</v>
      </c>
      <c r="B134">
        <v>2035</v>
      </c>
      <c r="C134" t="s">
        <v>4</v>
      </c>
      <c r="D134" t="s">
        <v>221</v>
      </c>
      <c r="E134" s="80">
        <v>2155000</v>
      </c>
      <c r="F134" s="80">
        <v>85500</v>
      </c>
      <c r="G134" s="80"/>
    </row>
    <row r="135" spans="1:7" hidden="1">
      <c r="A135" t="s">
        <v>203</v>
      </c>
      <c r="B135">
        <v>2035</v>
      </c>
      <c r="C135" t="s">
        <v>4</v>
      </c>
      <c r="D135" t="s">
        <v>222</v>
      </c>
      <c r="E135" s="80">
        <v>2807800</v>
      </c>
      <c r="F135" s="80">
        <v>83550</v>
      </c>
      <c r="G135" s="80"/>
    </row>
    <row r="136" spans="1:7" hidden="1">
      <c r="A136" t="s">
        <v>203</v>
      </c>
      <c r="B136">
        <v>2035</v>
      </c>
      <c r="C136" t="s">
        <v>4</v>
      </c>
      <c r="D136" t="s">
        <v>223</v>
      </c>
      <c r="E136" s="80">
        <v>3069550</v>
      </c>
      <c r="F136" s="80">
        <v>116550</v>
      </c>
    </row>
    <row r="137" spans="1:7" hidden="1">
      <c r="A137" t="s">
        <v>203</v>
      </c>
      <c r="B137">
        <v>2035</v>
      </c>
      <c r="C137" t="s">
        <v>4</v>
      </c>
      <c r="D137" t="s">
        <v>224</v>
      </c>
      <c r="E137" s="80">
        <v>2447250</v>
      </c>
      <c r="F137" s="80">
        <v>74100</v>
      </c>
    </row>
    <row r="138" spans="1:7" hidden="1">
      <c r="A138" t="s">
        <v>203</v>
      </c>
      <c r="B138">
        <v>2035</v>
      </c>
      <c r="C138" t="s">
        <v>4</v>
      </c>
      <c r="D138" t="s">
        <v>225</v>
      </c>
      <c r="E138" s="80">
        <v>3385900</v>
      </c>
      <c r="F138" s="80">
        <v>94350</v>
      </c>
    </row>
    <row r="139" spans="1:7" hidden="1">
      <c r="A139" t="s">
        <v>203</v>
      </c>
      <c r="B139">
        <v>2035</v>
      </c>
      <c r="C139" t="s">
        <v>4</v>
      </c>
      <c r="D139" t="s">
        <v>226</v>
      </c>
      <c r="E139" s="80">
        <v>1015000</v>
      </c>
      <c r="F139" s="80">
        <v>12096</v>
      </c>
    </row>
    <row r="140" spans="1:7" hidden="1">
      <c r="A140" t="s">
        <v>203</v>
      </c>
      <c r="B140">
        <v>2040</v>
      </c>
      <c r="C140" t="s">
        <v>134</v>
      </c>
      <c r="D140" t="s">
        <v>204</v>
      </c>
      <c r="E140" s="79">
        <v>1287872</v>
      </c>
      <c r="F140" s="79">
        <v>32197</v>
      </c>
    </row>
    <row r="141" spans="1:7" hidden="1">
      <c r="A141" t="s">
        <v>203</v>
      </c>
      <c r="B141">
        <v>2040</v>
      </c>
      <c r="C141" t="s">
        <v>134</v>
      </c>
      <c r="D141" t="s">
        <v>205</v>
      </c>
      <c r="E141" s="79">
        <v>533054</v>
      </c>
      <c r="F141" s="79">
        <v>13326</v>
      </c>
    </row>
    <row r="142" spans="1:7" hidden="1">
      <c r="A142" t="s">
        <v>203</v>
      </c>
      <c r="B142">
        <v>2040</v>
      </c>
      <c r="C142" t="s">
        <v>134</v>
      </c>
      <c r="D142" t="s">
        <v>206</v>
      </c>
      <c r="E142" s="81">
        <v>1100000</v>
      </c>
      <c r="F142" s="81">
        <v>5</v>
      </c>
      <c r="G142">
        <v>0.71</v>
      </c>
    </row>
    <row r="143" spans="1:7" hidden="1">
      <c r="A143" t="s">
        <v>203</v>
      </c>
      <c r="B143">
        <v>2040</v>
      </c>
      <c r="C143" t="s">
        <v>134</v>
      </c>
      <c r="D143" t="s">
        <v>207</v>
      </c>
      <c r="E143" s="82">
        <v>723000</v>
      </c>
      <c r="F143" s="82">
        <v>4</v>
      </c>
      <c r="G143">
        <v>0.71</v>
      </c>
    </row>
    <row r="144" spans="1:7" hidden="1">
      <c r="A144" t="s">
        <v>203</v>
      </c>
      <c r="B144">
        <v>2040</v>
      </c>
      <c r="C144" t="s">
        <v>134</v>
      </c>
      <c r="D144" t="s">
        <v>208</v>
      </c>
      <c r="E144" s="80">
        <v>0</v>
      </c>
      <c r="F144" s="80">
        <v>0</v>
      </c>
    </row>
    <row r="145" spans="1:7" hidden="1">
      <c r="A145" t="s">
        <v>203</v>
      </c>
      <c r="B145">
        <v>2040</v>
      </c>
      <c r="C145" t="s">
        <v>134</v>
      </c>
      <c r="D145" t="s">
        <v>209</v>
      </c>
      <c r="E145" s="80">
        <v>493000</v>
      </c>
      <c r="F145" s="80">
        <v>8160</v>
      </c>
    </row>
    <row r="146" spans="1:7" hidden="1">
      <c r="A146" t="s">
        <v>203</v>
      </c>
      <c r="B146">
        <v>2040</v>
      </c>
      <c r="C146" t="s">
        <v>134</v>
      </c>
      <c r="D146" t="s">
        <v>210</v>
      </c>
      <c r="E146" s="80">
        <v>280500</v>
      </c>
      <c r="F146" s="80">
        <v>6885</v>
      </c>
    </row>
    <row r="147" spans="1:7" hidden="1">
      <c r="A147" t="s">
        <v>211</v>
      </c>
      <c r="B147">
        <v>2040</v>
      </c>
      <c r="C147" t="s">
        <v>134</v>
      </c>
      <c r="D147" t="s">
        <v>210</v>
      </c>
      <c r="E147" s="80">
        <v>321300</v>
      </c>
      <c r="F147" s="80">
        <v>7769</v>
      </c>
    </row>
    <row r="148" spans="1:7" hidden="1">
      <c r="A148" t="s">
        <v>212</v>
      </c>
      <c r="B148">
        <v>2040</v>
      </c>
      <c r="C148" t="s">
        <v>134</v>
      </c>
      <c r="D148" t="s">
        <v>210</v>
      </c>
      <c r="E148" s="80">
        <v>321300</v>
      </c>
      <c r="F148" s="80">
        <v>7769</v>
      </c>
    </row>
    <row r="149" spans="1:7" hidden="1">
      <c r="A149" t="s">
        <v>213</v>
      </c>
      <c r="B149">
        <v>2040</v>
      </c>
      <c r="C149" t="s">
        <v>134</v>
      </c>
      <c r="D149" t="s">
        <v>210</v>
      </c>
      <c r="E149" s="80">
        <v>321300</v>
      </c>
      <c r="F149" s="80">
        <v>7769</v>
      </c>
      <c r="G149" s="80"/>
    </row>
    <row r="150" spans="1:7" hidden="1">
      <c r="A150" t="s">
        <v>214</v>
      </c>
      <c r="B150">
        <v>2040</v>
      </c>
      <c r="C150" t="s">
        <v>134</v>
      </c>
      <c r="D150" t="s">
        <v>210</v>
      </c>
      <c r="E150" s="80">
        <v>321300</v>
      </c>
      <c r="F150" s="80">
        <v>7769</v>
      </c>
      <c r="G150" s="80"/>
    </row>
    <row r="151" spans="1:7" hidden="1">
      <c r="A151" t="s">
        <v>215</v>
      </c>
      <c r="B151">
        <v>2040</v>
      </c>
      <c r="C151" t="s">
        <v>134</v>
      </c>
      <c r="D151" t="s">
        <v>210</v>
      </c>
      <c r="E151" s="80">
        <v>321300</v>
      </c>
      <c r="F151" s="80">
        <v>7769</v>
      </c>
    </row>
    <row r="152" spans="1:7" hidden="1">
      <c r="A152" t="s">
        <v>216</v>
      </c>
      <c r="B152">
        <v>2040</v>
      </c>
      <c r="C152" t="s">
        <v>134</v>
      </c>
      <c r="D152" t="s">
        <v>210</v>
      </c>
      <c r="E152" s="80">
        <v>321300</v>
      </c>
      <c r="F152" s="80">
        <v>7769</v>
      </c>
    </row>
    <row r="153" spans="1:7" hidden="1">
      <c r="A153" t="s">
        <v>217</v>
      </c>
      <c r="B153">
        <v>2040</v>
      </c>
      <c r="C153" t="s">
        <v>134</v>
      </c>
      <c r="D153" t="s">
        <v>210</v>
      </c>
      <c r="E153" s="80">
        <v>321300</v>
      </c>
      <c r="F153" s="80">
        <v>7769</v>
      </c>
    </row>
    <row r="154" spans="1:7" hidden="1">
      <c r="A154" t="s">
        <v>203</v>
      </c>
      <c r="B154">
        <v>2040</v>
      </c>
      <c r="C154" t="s">
        <v>134</v>
      </c>
      <c r="D154" t="s">
        <v>218</v>
      </c>
      <c r="E154" s="80">
        <v>1809750</v>
      </c>
      <c r="F154" s="80">
        <v>55937.727272727272</v>
      </c>
    </row>
    <row r="155" spans="1:7" hidden="1">
      <c r="A155" t="s">
        <v>203</v>
      </c>
      <c r="B155">
        <v>2040</v>
      </c>
      <c r="C155" t="s">
        <v>134</v>
      </c>
      <c r="D155" t="s">
        <v>219</v>
      </c>
      <c r="E155" s="80">
        <v>2483150</v>
      </c>
      <c r="F155" s="80">
        <v>70947.142857142855</v>
      </c>
    </row>
    <row r="156" spans="1:7" hidden="1">
      <c r="A156" t="s">
        <v>203</v>
      </c>
      <c r="B156">
        <v>2040</v>
      </c>
      <c r="C156" t="s">
        <v>134</v>
      </c>
      <c r="D156" t="s">
        <v>220</v>
      </c>
      <c r="E156" s="80">
        <v>2071099.9999999998</v>
      </c>
      <c r="F156" s="80">
        <v>63223.052631578939</v>
      </c>
    </row>
    <row r="157" spans="1:7" hidden="1">
      <c r="A157" t="s">
        <v>203</v>
      </c>
      <c r="B157">
        <v>2040</v>
      </c>
      <c r="C157" t="s">
        <v>134</v>
      </c>
      <c r="D157" t="s">
        <v>221</v>
      </c>
      <c r="E157" s="80">
        <v>2300000</v>
      </c>
      <c r="F157" s="80">
        <v>89700</v>
      </c>
    </row>
    <row r="158" spans="1:7" hidden="1">
      <c r="A158" t="s">
        <v>203</v>
      </c>
      <c r="B158">
        <v>2040</v>
      </c>
      <c r="C158" t="s">
        <v>134</v>
      </c>
      <c r="D158" t="s">
        <v>222</v>
      </c>
      <c r="E158" s="80">
        <v>2643850</v>
      </c>
      <c r="F158" s="80">
        <v>80040</v>
      </c>
    </row>
    <row r="159" spans="1:7" hidden="1">
      <c r="A159" t="s">
        <v>203</v>
      </c>
      <c r="B159">
        <v>2040</v>
      </c>
      <c r="C159" t="s">
        <v>134</v>
      </c>
      <c r="D159" t="s">
        <v>223</v>
      </c>
      <c r="E159" s="80">
        <v>2783000</v>
      </c>
      <c r="F159" s="80">
        <v>107640</v>
      </c>
    </row>
    <row r="160" spans="1:7" hidden="1">
      <c r="A160" t="s">
        <v>203</v>
      </c>
      <c r="B160">
        <v>2040</v>
      </c>
      <c r="C160" t="s">
        <v>134</v>
      </c>
      <c r="D160" t="s">
        <v>224</v>
      </c>
      <c r="E160" s="80">
        <v>2295975</v>
      </c>
      <c r="F160" s="80">
        <v>70380</v>
      </c>
    </row>
    <row r="161" spans="1:7" hidden="1">
      <c r="A161" t="s">
        <v>203</v>
      </c>
      <c r="B161">
        <v>2040</v>
      </c>
      <c r="C161" t="s">
        <v>134</v>
      </c>
      <c r="D161" t="s">
        <v>225</v>
      </c>
      <c r="E161" s="80">
        <v>3214365</v>
      </c>
      <c r="F161" s="80">
        <v>91080</v>
      </c>
    </row>
    <row r="162" spans="1:7" hidden="1">
      <c r="A162" t="s">
        <v>203</v>
      </c>
      <c r="B162">
        <v>2040</v>
      </c>
      <c r="C162" t="s">
        <v>134</v>
      </c>
      <c r="D162" t="s">
        <v>226</v>
      </c>
      <c r="E162" s="80">
        <v>955350</v>
      </c>
      <c r="F162" s="80">
        <v>11186.279999999999</v>
      </c>
    </row>
    <row r="163" spans="1:7" hidden="1">
      <c r="A163" t="s">
        <v>203</v>
      </c>
      <c r="B163">
        <v>2040</v>
      </c>
      <c r="C163" t="s">
        <v>227</v>
      </c>
      <c r="D163" t="s">
        <v>204</v>
      </c>
      <c r="E163" s="80">
        <v>1742414</v>
      </c>
      <c r="F163" s="80">
        <v>43561</v>
      </c>
    </row>
    <row r="164" spans="1:7" hidden="1">
      <c r="A164" t="s">
        <v>203</v>
      </c>
      <c r="B164">
        <v>2040</v>
      </c>
      <c r="C164" t="s">
        <v>227</v>
      </c>
      <c r="D164" t="s">
        <v>205</v>
      </c>
      <c r="E164" s="80">
        <v>721190</v>
      </c>
      <c r="F164" s="80">
        <v>18030</v>
      </c>
      <c r="G164" s="80"/>
    </row>
    <row r="165" spans="1:7" hidden="1">
      <c r="A165" t="s">
        <v>203</v>
      </c>
      <c r="B165">
        <v>2040</v>
      </c>
      <c r="C165" t="s">
        <v>227</v>
      </c>
      <c r="D165" t="s">
        <v>206</v>
      </c>
      <c r="E165" s="80">
        <v>1100000</v>
      </c>
      <c r="F165" s="80">
        <v>5</v>
      </c>
      <c r="G165" s="80">
        <v>0.71</v>
      </c>
    </row>
    <row r="166" spans="1:7" hidden="1">
      <c r="A166" t="s">
        <v>203</v>
      </c>
      <c r="B166">
        <v>2040</v>
      </c>
      <c r="C166" t="s">
        <v>227</v>
      </c>
      <c r="D166" t="s">
        <v>207</v>
      </c>
      <c r="E166" s="80">
        <v>723000</v>
      </c>
      <c r="F166" s="80">
        <v>4</v>
      </c>
      <c r="G166">
        <v>0.71</v>
      </c>
    </row>
    <row r="167" spans="1:7" hidden="1">
      <c r="A167" t="s">
        <v>203</v>
      </c>
      <c r="B167">
        <v>2040</v>
      </c>
      <c r="C167" t="s">
        <v>227</v>
      </c>
      <c r="D167" t="s">
        <v>208</v>
      </c>
      <c r="E167" s="80">
        <v>0</v>
      </c>
      <c r="F167" s="80">
        <v>0</v>
      </c>
    </row>
    <row r="168" spans="1:7" hidden="1">
      <c r="A168" t="s">
        <v>203</v>
      </c>
      <c r="B168">
        <v>2040</v>
      </c>
      <c r="C168" t="s">
        <v>227</v>
      </c>
      <c r="D168" t="s">
        <v>209</v>
      </c>
      <c r="E168" s="80">
        <v>667000</v>
      </c>
      <c r="F168" s="80">
        <v>11040</v>
      </c>
    </row>
    <row r="169" spans="1:7" hidden="1">
      <c r="A169" t="s">
        <v>203</v>
      </c>
      <c r="B169">
        <v>2040</v>
      </c>
      <c r="C169" t="s">
        <v>227</v>
      </c>
      <c r="D169" t="s">
        <v>210</v>
      </c>
      <c r="E169" s="80">
        <v>379500</v>
      </c>
      <c r="F169" s="80">
        <v>9315</v>
      </c>
    </row>
    <row r="170" spans="1:7" hidden="1">
      <c r="A170" t="s">
        <v>211</v>
      </c>
      <c r="B170">
        <v>2040</v>
      </c>
      <c r="C170" t="s">
        <v>227</v>
      </c>
      <c r="D170" t="s">
        <v>210</v>
      </c>
      <c r="E170" s="80">
        <v>434700</v>
      </c>
      <c r="F170" s="80">
        <v>10511</v>
      </c>
    </row>
    <row r="171" spans="1:7" hidden="1">
      <c r="A171" t="s">
        <v>212</v>
      </c>
      <c r="B171">
        <v>2040</v>
      </c>
      <c r="C171" t="s">
        <v>227</v>
      </c>
      <c r="D171" t="s">
        <v>210</v>
      </c>
      <c r="E171" s="80">
        <v>434700</v>
      </c>
      <c r="F171" s="80">
        <v>10511</v>
      </c>
    </row>
    <row r="172" spans="1:7" hidden="1">
      <c r="A172" t="s">
        <v>213</v>
      </c>
      <c r="B172">
        <v>2040</v>
      </c>
      <c r="C172" t="s">
        <v>227</v>
      </c>
      <c r="D172" t="s">
        <v>210</v>
      </c>
      <c r="E172" s="80">
        <v>434700</v>
      </c>
      <c r="F172" s="80">
        <v>10511</v>
      </c>
    </row>
    <row r="173" spans="1:7" hidden="1">
      <c r="A173" t="s">
        <v>214</v>
      </c>
      <c r="B173">
        <v>2040</v>
      </c>
      <c r="C173" t="s">
        <v>227</v>
      </c>
      <c r="D173" t="s">
        <v>210</v>
      </c>
      <c r="E173" s="80">
        <v>434700</v>
      </c>
      <c r="F173" s="80">
        <v>10511</v>
      </c>
    </row>
    <row r="174" spans="1:7" hidden="1">
      <c r="A174" t="s">
        <v>215</v>
      </c>
      <c r="B174">
        <v>2040</v>
      </c>
      <c r="C174" t="s">
        <v>227</v>
      </c>
      <c r="D174" t="s">
        <v>210</v>
      </c>
      <c r="E174" s="80">
        <v>434700</v>
      </c>
      <c r="F174" s="80">
        <v>10511</v>
      </c>
    </row>
    <row r="175" spans="1:7" hidden="1">
      <c r="A175" t="s">
        <v>216</v>
      </c>
      <c r="B175">
        <v>2040</v>
      </c>
      <c r="C175" t="s">
        <v>227</v>
      </c>
      <c r="D175" t="s">
        <v>210</v>
      </c>
      <c r="E175" s="80">
        <v>434700</v>
      </c>
      <c r="F175" s="80">
        <v>10511</v>
      </c>
    </row>
    <row r="176" spans="1:7" hidden="1">
      <c r="A176" t="s">
        <v>217</v>
      </c>
      <c r="B176">
        <v>2040</v>
      </c>
      <c r="C176" t="s">
        <v>227</v>
      </c>
      <c r="D176" t="s">
        <v>210</v>
      </c>
      <c r="E176" s="80">
        <v>434700</v>
      </c>
      <c r="F176" s="80">
        <v>10511</v>
      </c>
    </row>
    <row r="177" spans="1:7" hidden="1">
      <c r="A177" t="s">
        <v>203</v>
      </c>
      <c r="B177">
        <v>2040</v>
      </c>
      <c r="C177" t="s">
        <v>227</v>
      </c>
      <c r="D177" t="s">
        <v>218</v>
      </c>
      <c r="E177" s="80">
        <v>1490250</v>
      </c>
      <c r="F177" s="80">
        <v>46062.272727272728</v>
      </c>
    </row>
    <row r="178" spans="1:7" hidden="1">
      <c r="A178" t="s">
        <v>203</v>
      </c>
      <c r="B178">
        <v>2040</v>
      </c>
      <c r="C178" t="s">
        <v>227</v>
      </c>
      <c r="D178" t="s">
        <v>219</v>
      </c>
      <c r="E178" s="80">
        <v>2136850</v>
      </c>
      <c r="F178" s="80">
        <v>61052.857142857138</v>
      </c>
    </row>
    <row r="179" spans="1:7" hidden="1">
      <c r="A179" t="s">
        <v>203</v>
      </c>
      <c r="B179">
        <v>2040</v>
      </c>
      <c r="C179" t="s">
        <v>227</v>
      </c>
      <c r="D179" t="s">
        <v>220</v>
      </c>
      <c r="E179" s="80">
        <v>1728900.0000000002</v>
      </c>
      <c r="F179" s="80">
        <v>52776.947368421061</v>
      </c>
      <c r="G179" s="80"/>
    </row>
    <row r="180" spans="1:7" hidden="1">
      <c r="A180" t="s">
        <v>203</v>
      </c>
      <c r="B180">
        <v>2040</v>
      </c>
      <c r="C180" t="s">
        <v>227</v>
      </c>
      <c r="D180" t="s">
        <v>221</v>
      </c>
      <c r="E180" s="80">
        <v>1700000</v>
      </c>
      <c r="F180" s="80">
        <v>66300</v>
      </c>
      <c r="G180" s="80"/>
    </row>
    <row r="181" spans="1:7" hidden="1">
      <c r="A181" t="s">
        <v>203</v>
      </c>
      <c r="B181">
        <v>2040</v>
      </c>
      <c r="C181" t="s">
        <v>227</v>
      </c>
      <c r="D181" t="s">
        <v>222</v>
      </c>
      <c r="E181" s="80">
        <v>1954150</v>
      </c>
      <c r="F181" s="80">
        <v>59160</v>
      </c>
    </row>
    <row r="182" spans="1:7" hidden="1">
      <c r="A182" t="s">
        <v>203</v>
      </c>
      <c r="B182">
        <v>2040</v>
      </c>
      <c r="C182" t="s">
        <v>227</v>
      </c>
      <c r="D182" t="s">
        <v>223</v>
      </c>
      <c r="E182" s="80">
        <v>2057000</v>
      </c>
      <c r="F182" s="80">
        <v>79560</v>
      </c>
    </row>
    <row r="183" spans="1:7" hidden="1">
      <c r="A183" t="s">
        <v>203</v>
      </c>
      <c r="B183">
        <v>2040</v>
      </c>
      <c r="C183" t="s">
        <v>227</v>
      </c>
      <c r="D183" t="s">
        <v>224</v>
      </c>
      <c r="E183" s="80">
        <v>1697025</v>
      </c>
      <c r="F183" s="80">
        <v>52020</v>
      </c>
    </row>
    <row r="184" spans="1:7" hidden="1">
      <c r="A184" t="s">
        <v>203</v>
      </c>
      <c r="B184">
        <v>2040</v>
      </c>
      <c r="C184" t="s">
        <v>227</v>
      </c>
      <c r="D184" t="s">
        <v>225</v>
      </c>
      <c r="E184" s="80">
        <v>2375835</v>
      </c>
      <c r="F184" s="80">
        <v>67320</v>
      </c>
    </row>
    <row r="185" spans="1:7" hidden="1">
      <c r="A185" t="s">
        <v>203</v>
      </c>
      <c r="B185">
        <v>2040</v>
      </c>
      <c r="C185" t="s">
        <v>227</v>
      </c>
      <c r="D185" t="s">
        <v>226</v>
      </c>
      <c r="E185" s="80">
        <v>1024650</v>
      </c>
      <c r="F185" s="80">
        <v>11997.720000000001</v>
      </c>
    </row>
    <row r="186" spans="1:7">
      <c r="A186" t="s">
        <v>203</v>
      </c>
      <c r="B186">
        <v>2040</v>
      </c>
      <c r="C186" t="s">
        <v>4</v>
      </c>
      <c r="D186" t="s">
        <v>204</v>
      </c>
      <c r="E186" s="79">
        <v>1515143</v>
      </c>
      <c r="F186" s="79">
        <v>37879</v>
      </c>
    </row>
    <row r="187" spans="1:7">
      <c r="A187" t="s">
        <v>203</v>
      </c>
      <c r="B187">
        <v>2040</v>
      </c>
      <c r="C187" t="s">
        <v>4</v>
      </c>
      <c r="D187" t="s">
        <v>205</v>
      </c>
      <c r="E187" s="79">
        <v>627122</v>
      </c>
      <c r="F187" s="79">
        <v>15678</v>
      </c>
    </row>
    <row r="188" spans="1:7">
      <c r="A188" t="s">
        <v>203</v>
      </c>
      <c r="B188">
        <v>2040</v>
      </c>
      <c r="C188" t="s">
        <v>4</v>
      </c>
      <c r="D188" t="s">
        <v>206</v>
      </c>
      <c r="E188" s="80">
        <v>1100000</v>
      </c>
      <c r="F188" s="80">
        <v>5</v>
      </c>
      <c r="G188">
        <v>0.71</v>
      </c>
    </row>
    <row r="189" spans="1:7">
      <c r="A189" t="s">
        <v>203</v>
      </c>
      <c r="B189">
        <v>2040</v>
      </c>
      <c r="C189" t="s">
        <v>4</v>
      </c>
      <c r="D189" t="s">
        <v>207</v>
      </c>
      <c r="E189" s="80">
        <v>723000</v>
      </c>
      <c r="F189" s="80">
        <v>4</v>
      </c>
      <c r="G189">
        <v>0.71</v>
      </c>
    </row>
    <row r="190" spans="1:7">
      <c r="A190" t="s">
        <v>203</v>
      </c>
      <c r="B190">
        <v>2040</v>
      </c>
      <c r="C190" t="s">
        <v>4</v>
      </c>
      <c r="D190" t="s">
        <v>208</v>
      </c>
      <c r="E190" s="80">
        <v>0</v>
      </c>
      <c r="F190" s="80">
        <v>0</v>
      </c>
    </row>
    <row r="191" spans="1:7">
      <c r="A191" t="s">
        <v>203</v>
      </c>
      <c r="B191">
        <v>2040</v>
      </c>
      <c r="C191" t="s">
        <v>4</v>
      </c>
      <c r="D191" t="s">
        <v>209</v>
      </c>
      <c r="E191" s="80">
        <v>580000</v>
      </c>
      <c r="F191" s="80">
        <v>9600</v>
      </c>
    </row>
    <row r="192" spans="1:7">
      <c r="A192" t="s">
        <v>203</v>
      </c>
      <c r="B192">
        <v>2040</v>
      </c>
      <c r="C192" t="s">
        <v>4</v>
      </c>
      <c r="D192" t="s">
        <v>210</v>
      </c>
      <c r="E192" s="80">
        <v>330000</v>
      </c>
      <c r="F192" s="80">
        <v>8100</v>
      </c>
    </row>
    <row r="193" spans="1:7" hidden="1">
      <c r="A193" t="s">
        <v>211</v>
      </c>
      <c r="B193">
        <v>2040</v>
      </c>
      <c r="C193" t="s">
        <v>4</v>
      </c>
      <c r="D193" t="s">
        <v>210</v>
      </c>
      <c r="E193" s="80">
        <v>378000</v>
      </c>
      <c r="F193" s="80">
        <v>9140</v>
      </c>
    </row>
    <row r="194" spans="1:7" hidden="1">
      <c r="A194" t="s">
        <v>212</v>
      </c>
      <c r="B194">
        <v>2040</v>
      </c>
      <c r="C194" t="s">
        <v>4</v>
      </c>
      <c r="D194" t="s">
        <v>210</v>
      </c>
      <c r="E194" s="80">
        <v>378000</v>
      </c>
      <c r="F194" s="80">
        <v>9140</v>
      </c>
      <c r="G194" s="80"/>
    </row>
    <row r="195" spans="1:7" hidden="1">
      <c r="A195" t="s">
        <v>213</v>
      </c>
      <c r="B195">
        <v>2040</v>
      </c>
      <c r="C195" t="s">
        <v>4</v>
      </c>
      <c r="D195" t="s">
        <v>210</v>
      </c>
      <c r="E195" s="80">
        <v>378000</v>
      </c>
      <c r="F195" s="80">
        <v>9140</v>
      </c>
      <c r="G195" s="80"/>
    </row>
    <row r="196" spans="1:7" hidden="1">
      <c r="A196" t="s">
        <v>214</v>
      </c>
      <c r="B196">
        <v>2040</v>
      </c>
      <c r="C196" t="s">
        <v>4</v>
      </c>
      <c r="D196" t="s">
        <v>210</v>
      </c>
      <c r="E196" s="80">
        <v>378000</v>
      </c>
      <c r="F196" s="80">
        <v>9140</v>
      </c>
    </row>
    <row r="197" spans="1:7" hidden="1">
      <c r="A197" t="s">
        <v>215</v>
      </c>
      <c r="B197">
        <v>2040</v>
      </c>
      <c r="C197" t="s">
        <v>4</v>
      </c>
      <c r="D197" t="s">
        <v>210</v>
      </c>
      <c r="E197" s="80">
        <v>378000</v>
      </c>
      <c r="F197" s="80">
        <v>9140</v>
      </c>
    </row>
    <row r="198" spans="1:7" hidden="1">
      <c r="A198" t="s">
        <v>216</v>
      </c>
      <c r="B198">
        <v>2040</v>
      </c>
      <c r="C198" t="s">
        <v>4</v>
      </c>
      <c r="D198" t="s">
        <v>210</v>
      </c>
      <c r="E198" s="80">
        <v>378000</v>
      </c>
      <c r="F198" s="80">
        <v>9140</v>
      </c>
    </row>
    <row r="199" spans="1:7" hidden="1">
      <c r="A199" t="s">
        <v>217</v>
      </c>
      <c r="B199">
        <v>2040</v>
      </c>
      <c r="C199" t="s">
        <v>4</v>
      </c>
      <c r="D199" t="s">
        <v>210</v>
      </c>
      <c r="E199" s="80">
        <v>378000</v>
      </c>
      <c r="F199" s="80">
        <v>9140</v>
      </c>
    </row>
    <row r="200" spans="1:7">
      <c r="A200" t="s">
        <v>203</v>
      </c>
      <c r="B200">
        <v>2040</v>
      </c>
      <c r="C200" t="s">
        <v>4</v>
      </c>
      <c r="D200" t="s">
        <v>218</v>
      </c>
      <c r="E200" s="80">
        <v>1650000</v>
      </c>
      <c r="F200" s="80">
        <v>51000</v>
      </c>
    </row>
    <row r="201" spans="1:7">
      <c r="A201" t="s">
        <v>203</v>
      </c>
      <c r="B201">
        <v>2040</v>
      </c>
      <c r="C201" t="s">
        <v>4</v>
      </c>
      <c r="D201" t="s">
        <v>219</v>
      </c>
      <c r="E201" s="80">
        <v>2310000</v>
      </c>
      <c r="F201" s="80">
        <v>66000</v>
      </c>
    </row>
    <row r="202" spans="1:7">
      <c r="A202" t="s">
        <v>203</v>
      </c>
      <c r="B202">
        <v>2040</v>
      </c>
      <c r="C202" t="s">
        <v>4</v>
      </c>
      <c r="D202" t="s">
        <v>220</v>
      </c>
      <c r="E202" s="80">
        <v>1900000</v>
      </c>
      <c r="F202" s="80">
        <v>58000</v>
      </c>
    </row>
    <row r="203" spans="1:7">
      <c r="A203" t="s">
        <v>203</v>
      </c>
      <c r="B203">
        <v>2040</v>
      </c>
      <c r="C203" t="s">
        <v>4</v>
      </c>
      <c r="D203" t="s">
        <v>221</v>
      </c>
      <c r="E203" s="80">
        <v>2000000</v>
      </c>
      <c r="F203" s="80">
        <v>78000</v>
      </c>
    </row>
    <row r="204" spans="1:7">
      <c r="A204" t="s">
        <v>203</v>
      </c>
      <c r="B204">
        <v>2040</v>
      </c>
      <c r="C204" t="s">
        <v>4</v>
      </c>
      <c r="D204" t="s">
        <v>222</v>
      </c>
      <c r="E204" s="80">
        <v>2299000</v>
      </c>
      <c r="F204" s="80">
        <v>69600</v>
      </c>
    </row>
    <row r="205" spans="1:7">
      <c r="A205" t="s">
        <v>203</v>
      </c>
      <c r="B205">
        <v>2040</v>
      </c>
      <c r="C205" t="s">
        <v>4</v>
      </c>
      <c r="D205" t="s">
        <v>223</v>
      </c>
      <c r="E205" s="80">
        <v>2420000</v>
      </c>
      <c r="F205" s="80">
        <v>93600</v>
      </c>
    </row>
    <row r="206" spans="1:7">
      <c r="A206" t="s">
        <v>203</v>
      </c>
      <c r="B206">
        <v>2040</v>
      </c>
      <c r="C206" t="s">
        <v>4</v>
      </c>
      <c r="D206" t="s">
        <v>224</v>
      </c>
      <c r="E206" s="80">
        <v>1996500</v>
      </c>
      <c r="F206" s="80">
        <v>61200</v>
      </c>
    </row>
    <row r="207" spans="1:7">
      <c r="A207" t="s">
        <v>203</v>
      </c>
      <c r="B207">
        <v>2040</v>
      </c>
      <c r="C207" t="s">
        <v>4</v>
      </c>
      <c r="D207" t="s">
        <v>225</v>
      </c>
      <c r="E207" s="80">
        <v>2795100</v>
      </c>
      <c r="F207" s="80">
        <v>79200</v>
      </c>
    </row>
    <row r="208" spans="1:7">
      <c r="A208" t="s">
        <v>203</v>
      </c>
      <c r="B208">
        <v>2040</v>
      </c>
      <c r="C208" t="s">
        <v>4</v>
      </c>
      <c r="D208" t="s">
        <v>226</v>
      </c>
      <c r="E208" s="80">
        <v>990000</v>
      </c>
      <c r="F208" s="80">
        <v>11592</v>
      </c>
    </row>
    <row r="209" spans="1:7" hidden="1">
      <c r="A209" t="s">
        <v>203</v>
      </c>
      <c r="B209">
        <v>2045</v>
      </c>
      <c r="C209" t="s">
        <v>134</v>
      </c>
      <c r="D209" t="s">
        <v>204</v>
      </c>
      <c r="E209" s="80">
        <v>1163321</v>
      </c>
      <c r="F209" s="80">
        <v>29083</v>
      </c>
      <c r="G209" s="80"/>
    </row>
    <row r="210" spans="1:7" hidden="1">
      <c r="A210" t="s">
        <v>203</v>
      </c>
      <c r="B210">
        <v>2045</v>
      </c>
      <c r="C210" t="s">
        <v>134</v>
      </c>
      <c r="D210" t="s">
        <v>205</v>
      </c>
      <c r="E210" s="80">
        <v>481552</v>
      </c>
      <c r="F210" s="80">
        <v>12039</v>
      </c>
      <c r="G210" s="80"/>
    </row>
    <row r="211" spans="1:7" hidden="1">
      <c r="A211" t="s">
        <v>203</v>
      </c>
      <c r="B211">
        <v>2045</v>
      </c>
      <c r="C211" t="s">
        <v>134</v>
      </c>
      <c r="D211" t="s">
        <v>206</v>
      </c>
      <c r="E211" s="80">
        <v>1075000</v>
      </c>
      <c r="F211" s="80">
        <v>4</v>
      </c>
      <c r="G211">
        <v>0.72499999999999998</v>
      </c>
    </row>
    <row r="212" spans="1:7" hidden="1">
      <c r="A212" t="s">
        <v>203</v>
      </c>
      <c r="B212">
        <v>2045</v>
      </c>
      <c r="C212" t="s">
        <v>134</v>
      </c>
      <c r="D212" t="s">
        <v>207</v>
      </c>
      <c r="E212" s="80">
        <v>687750</v>
      </c>
      <c r="F212" s="80">
        <v>3</v>
      </c>
      <c r="G212">
        <v>0.72499999999999998</v>
      </c>
    </row>
    <row r="213" spans="1:7" hidden="1">
      <c r="A213" t="s">
        <v>203</v>
      </c>
      <c r="B213">
        <v>2045</v>
      </c>
      <c r="C213" t="s">
        <v>134</v>
      </c>
      <c r="D213" t="s">
        <v>208</v>
      </c>
      <c r="E213" s="80">
        <v>0</v>
      </c>
      <c r="F213" s="80">
        <v>0</v>
      </c>
    </row>
    <row r="214" spans="1:7" hidden="1">
      <c r="A214" t="s">
        <v>203</v>
      </c>
      <c r="B214">
        <v>2045</v>
      </c>
      <c r="C214" t="s">
        <v>134</v>
      </c>
      <c r="D214" t="s">
        <v>209</v>
      </c>
      <c r="E214" s="80">
        <v>454500</v>
      </c>
      <c r="F214" s="80">
        <v>7640</v>
      </c>
    </row>
    <row r="215" spans="1:7" hidden="1">
      <c r="A215" t="s">
        <v>203</v>
      </c>
      <c r="B215">
        <v>2045</v>
      </c>
      <c r="C215" t="s">
        <v>134</v>
      </c>
      <c r="D215" t="s">
        <v>210</v>
      </c>
      <c r="E215" s="80">
        <v>256250</v>
      </c>
      <c r="F215" s="80">
        <v>6403</v>
      </c>
    </row>
    <row r="216" spans="1:7" hidden="1">
      <c r="A216" t="s">
        <v>211</v>
      </c>
      <c r="B216">
        <v>2045</v>
      </c>
      <c r="C216" t="s">
        <v>134</v>
      </c>
      <c r="D216" t="s">
        <v>210</v>
      </c>
      <c r="E216" s="80">
        <v>300650</v>
      </c>
      <c r="F216" s="80">
        <v>7485</v>
      </c>
    </row>
    <row r="217" spans="1:7" hidden="1">
      <c r="A217" t="s">
        <v>212</v>
      </c>
      <c r="B217">
        <v>2045</v>
      </c>
      <c r="C217" t="s">
        <v>134</v>
      </c>
      <c r="D217" t="s">
        <v>210</v>
      </c>
      <c r="E217" s="80">
        <v>300650</v>
      </c>
      <c r="F217" s="80">
        <v>7485</v>
      </c>
    </row>
    <row r="218" spans="1:7" hidden="1">
      <c r="A218" t="s">
        <v>213</v>
      </c>
      <c r="B218">
        <v>2045</v>
      </c>
      <c r="C218" t="s">
        <v>134</v>
      </c>
      <c r="D218" t="s">
        <v>210</v>
      </c>
      <c r="E218" s="80">
        <v>300650</v>
      </c>
      <c r="F218" s="80">
        <v>7485</v>
      </c>
    </row>
    <row r="219" spans="1:7" hidden="1">
      <c r="A219" t="s">
        <v>214</v>
      </c>
      <c r="B219">
        <v>2045</v>
      </c>
      <c r="C219" t="s">
        <v>134</v>
      </c>
      <c r="D219" t="s">
        <v>210</v>
      </c>
      <c r="E219" s="80">
        <v>300650</v>
      </c>
      <c r="F219" s="80">
        <v>7485</v>
      </c>
    </row>
    <row r="220" spans="1:7" hidden="1">
      <c r="A220" t="s">
        <v>215</v>
      </c>
      <c r="B220">
        <v>2045</v>
      </c>
      <c r="C220" t="s">
        <v>134</v>
      </c>
      <c r="D220" t="s">
        <v>210</v>
      </c>
      <c r="E220" s="80">
        <v>300650</v>
      </c>
      <c r="F220" s="80">
        <v>7485</v>
      </c>
    </row>
    <row r="221" spans="1:7" hidden="1">
      <c r="A221" t="s">
        <v>216</v>
      </c>
      <c r="B221">
        <v>2045</v>
      </c>
      <c r="C221" t="s">
        <v>134</v>
      </c>
      <c r="D221" t="s">
        <v>210</v>
      </c>
      <c r="E221" s="80">
        <v>300650</v>
      </c>
      <c r="F221" s="80">
        <v>7485</v>
      </c>
    </row>
    <row r="222" spans="1:7" hidden="1">
      <c r="A222" t="s">
        <v>217</v>
      </c>
      <c r="B222">
        <v>2045</v>
      </c>
      <c r="C222" t="s">
        <v>134</v>
      </c>
      <c r="D222" t="s">
        <v>210</v>
      </c>
      <c r="E222" s="80">
        <v>300650</v>
      </c>
      <c r="F222" s="80">
        <v>7485</v>
      </c>
    </row>
    <row r="223" spans="1:7" hidden="1">
      <c r="A223" t="s">
        <v>203</v>
      </c>
      <c r="B223">
        <v>2045</v>
      </c>
      <c r="C223" t="s">
        <v>134</v>
      </c>
      <c r="D223" t="s">
        <v>218</v>
      </c>
      <c r="E223" s="80">
        <v>1805675</v>
      </c>
      <c r="F223" s="80">
        <v>54883.009977827052</v>
      </c>
    </row>
    <row r="224" spans="1:7" hidden="1">
      <c r="A224" t="s">
        <v>203</v>
      </c>
      <c r="B224">
        <v>2045</v>
      </c>
      <c r="C224" t="s">
        <v>134</v>
      </c>
      <c r="D224" t="s">
        <v>219</v>
      </c>
      <c r="E224" s="80">
        <v>2477475</v>
      </c>
      <c r="F224" s="80">
        <v>70014.008109794144</v>
      </c>
      <c r="G224" s="80"/>
    </row>
    <row r="225" spans="1:7" hidden="1">
      <c r="A225" t="s">
        <v>203</v>
      </c>
      <c r="B225">
        <v>2045</v>
      </c>
      <c r="C225" t="s">
        <v>134</v>
      </c>
      <c r="D225" t="s">
        <v>220</v>
      </c>
      <c r="E225" s="80">
        <v>2066450</v>
      </c>
      <c r="F225" s="80">
        <v>62319.185890257562</v>
      </c>
      <c r="G225" s="80"/>
    </row>
    <row r="226" spans="1:7" hidden="1">
      <c r="A226" t="s">
        <v>203</v>
      </c>
      <c r="B226">
        <v>2045</v>
      </c>
      <c r="C226" t="s">
        <v>134</v>
      </c>
      <c r="D226" t="s">
        <v>221</v>
      </c>
      <c r="E226" s="80">
        <v>2290000</v>
      </c>
      <c r="F226" s="80">
        <v>88650</v>
      </c>
    </row>
    <row r="227" spans="1:7" hidden="1">
      <c r="A227" s="83" t="s">
        <v>203</v>
      </c>
      <c r="B227" s="83">
        <v>2045</v>
      </c>
      <c r="C227" s="83" t="s">
        <v>134</v>
      </c>
      <c r="D227" t="s">
        <v>222</v>
      </c>
      <c r="E227" s="80">
        <v>2630405</v>
      </c>
      <c r="F227" s="80">
        <v>76980</v>
      </c>
    </row>
    <row r="228" spans="1:7" hidden="1">
      <c r="A228" s="83" t="s">
        <v>203</v>
      </c>
      <c r="B228" s="83">
        <v>2045</v>
      </c>
      <c r="C228" s="83" t="s">
        <v>134</v>
      </c>
      <c r="D228" t="s">
        <v>223</v>
      </c>
      <c r="E228" s="80">
        <v>2713900</v>
      </c>
      <c r="F228" s="80">
        <v>102000</v>
      </c>
    </row>
    <row r="229" spans="1:7" hidden="1">
      <c r="A229" s="83" t="s">
        <v>203</v>
      </c>
      <c r="B229" s="83">
        <v>2045</v>
      </c>
      <c r="C229" s="83" t="s">
        <v>134</v>
      </c>
      <c r="D229" t="s">
        <v>224</v>
      </c>
      <c r="E229" s="80">
        <v>2289428</v>
      </c>
      <c r="F229" s="80">
        <v>67530</v>
      </c>
    </row>
    <row r="230" spans="1:7" hidden="1">
      <c r="A230" s="83" t="s">
        <v>203</v>
      </c>
      <c r="B230" s="83">
        <v>2045</v>
      </c>
      <c r="C230" s="83" t="s">
        <v>134</v>
      </c>
      <c r="D230" t="s">
        <v>225</v>
      </c>
      <c r="E230" s="80">
        <v>3201023</v>
      </c>
      <c r="F230" s="80">
        <v>87780</v>
      </c>
    </row>
    <row r="231" spans="1:7" hidden="1">
      <c r="A231" s="83" t="s">
        <v>203</v>
      </c>
      <c r="B231" s="83">
        <v>2045</v>
      </c>
      <c r="C231" s="83" t="s">
        <v>134</v>
      </c>
      <c r="D231" t="s">
        <v>226</v>
      </c>
      <c r="E231" s="80">
        <v>937725</v>
      </c>
      <c r="F231" s="80">
        <v>10971.456494845361</v>
      </c>
    </row>
    <row r="232" spans="1:7" hidden="1">
      <c r="A232" s="83" t="s">
        <v>203</v>
      </c>
      <c r="B232" s="83">
        <v>2045</v>
      </c>
      <c r="C232" s="83" t="s">
        <v>227</v>
      </c>
      <c r="D232" s="83" t="s">
        <v>204</v>
      </c>
      <c r="E232" s="83">
        <v>1650285</v>
      </c>
      <c r="F232" s="83">
        <v>41258</v>
      </c>
    </row>
    <row r="233" spans="1:7" hidden="1">
      <c r="A233" s="83" t="s">
        <v>203</v>
      </c>
      <c r="B233" s="83">
        <v>2045</v>
      </c>
      <c r="C233" s="83" t="s">
        <v>227</v>
      </c>
      <c r="D233" t="s">
        <v>205</v>
      </c>
      <c r="E233" s="83">
        <v>683132</v>
      </c>
      <c r="F233" s="83">
        <v>17078</v>
      </c>
    </row>
    <row r="234" spans="1:7" hidden="1">
      <c r="A234" s="83" t="s">
        <v>203</v>
      </c>
      <c r="B234" s="83">
        <v>2045</v>
      </c>
      <c r="C234" s="83" t="s">
        <v>227</v>
      </c>
      <c r="D234" s="83" t="s">
        <v>206</v>
      </c>
      <c r="E234" s="83">
        <v>1075000</v>
      </c>
      <c r="F234" s="83">
        <v>4</v>
      </c>
      <c r="G234">
        <v>0.72499999999999998</v>
      </c>
    </row>
    <row r="235" spans="1:7" hidden="1">
      <c r="A235" s="83" t="s">
        <v>203</v>
      </c>
      <c r="B235" s="83">
        <v>2045</v>
      </c>
      <c r="C235" s="83" t="s">
        <v>227</v>
      </c>
      <c r="D235" s="83" t="s">
        <v>207</v>
      </c>
      <c r="E235" s="83">
        <v>687750</v>
      </c>
      <c r="F235" s="83">
        <v>3</v>
      </c>
      <c r="G235">
        <v>0.72499999999999998</v>
      </c>
    </row>
    <row r="236" spans="1:7" hidden="1">
      <c r="A236" s="83" t="s">
        <v>203</v>
      </c>
      <c r="B236" s="83">
        <v>2045</v>
      </c>
      <c r="C236" s="83" t="s">
        <v>227</v>
      </c>
      <c r="D236" s="83" t="s">
        <v>208</v>
      </c>
      <c r="E236" s="83">
        <v>0</v>
      </c>
      <c r="F236" s="83">
        <v>0</v>
      </c>
    </row>
    <row r="237" spans="1:7" hidden="1">
      <c r="A237" s="83" t="s">
        <v>203</v>
      </c>
      <c r="B237" s="83">
        <v>2045</v>
      </c>
      <c r="C237" s="83" t="s">
        <v>227</v>
      </c>
      <c r="D237" s="83" t="s">
        <v>209</v>
      </c>
      <c r="E237" s="83">
        <v>645500</v>
      </c>
      <c r="F237" s="83">
        <v>10860</v>
      </c>
    </row>
    <row r="238" spans="1:7" hidden="1">
      <c r="A238" s="83" t="s">
        <v>203</v>
      </c>
      <c r="B238" s="83">
        <v>2045</v>
      </c>
      <c r="C238" s="83" t="s">
        <v>227</v>
      </c>
      <c r="D238" s="83" t="s">
        <v>210</v>
      </c>
      <c r="E238" s="83">
        <v>363750</v>
      </c>
      <c r="F238" s="83">
        <v>9098</v>
      </c>
    </row>
    <row r="239" spans="1:7" hidden="1">
      <c r="A239" s="83" t="s">
        <v>211</v>
      </c>
      <c r="B239" s="83">
        <v>2045</v>
      </c>
      <c r="C239" s="83" t="s">
        <v>227</v>
      </c>
      <c r="D239" s="83" t="s">
        <v>210</v>
      </c>
      <c r="E239" s="83">
        <v>427350</v>
      </c>
      <c r="F239" s="83">
        <v>10656</v>
      </c>
    </row>
    <row r="240" spans="1:7" hidden="1">
      <c r="A240" s="83" t="s">
        <v>212</v>
      </c>
      <c r="B240" s="83">
        <v>2045</v>
      </c>
      <c r="C240" s="83" t="s">
        <v>227</v>
      </c>
      <c r="D240" s="83" t="s">
        <v>210</v>
      </c>
      <c r="E240" s="83">
        <v>427350</v>
      </c>
      <c r="F240" s="83">
        <v>10656</v>
      </c>
    </row>
    <row r="241" spans="1:6" hidden="1">
      <c r="A241" s="83" t="s">
        <v>213</v>
      </c>
      <c r="B241" s="83">
        <v>2045</v>
      </c>
      <c r="C241" s="83" t="s">
        <v>227</v>
      </c>
      <c r="D241" s="83" t="s">
        <v>210</v>
      </c>
      <c r="E241" s="83">
        <v>427350</v>
      </c>
      <c r="F241" s="83">
        <v>10656</v>
      </c>
    </row>
    <row r="242" spans="1:6" hidden="1">
      <c r="A242" t="s">
        <v>214</v>
      </c>
      <c r="B242">
        <v>2045</v>
      </c>
      <c r="C242" t="s">
        <v>227</v>
      </c>
      <c r="D242" t="s">
        <v>210</v>
      </c>
      <c r="E242" s="79">
        <v>427350</v>
      </c>
      <c r="F242" s="79">
        <v>10656</v>
      </c>
    </row>
    <row r="243" spans="1:6" hidden="1">
      <c r="A243" t="s">
        <v>215</v>
      </c>
      <c r="B243">
        <v>2045</v>
      </c>
      <c r="C243" t="s">
        <v>227</v>
      </c>
      <c r="D243" t="s">
        <v>210</v>
      </c>
      <c r="E243" s="79">
        <v>427350</v>
      </c>
      <c r="F243" s="79">
        <v>10656</v>
      </c>
    </row>
    <row r="244" spans="1:6" hidden="1">
      <c r="A244" t="s">
        <v>216</v>
      </c>
      <c r="B244">
        <v>2045</v>
      </c>
      <c r="C244" t="s">
        <v>227</v>
      </c>
      <c r="D244" t="s">
        <v>210</v>
      </c>
      <c r="E244" s="80">
        <v>427350</v>
      </c>
      <c r="F244" s="80">
        <v>10656</v>
      </c>
    </row>
    <row r="245" spans="1:6" hidden="1">
      <c r="A245" t="s">
        <v>217</v>
      </c>
      <c r="B245">
        <v>2045</v>
      </c>
      <c r="C245" t="s">
        <v>227</v>
      </c>
      <c r="D245" t="s">
        <v>210</v>
      </c>
      <c r="E245" s="80">
        <v>427350</v>
      </c>
      <c r="F245" s="80">
        <v>10656</v>
      </c>
    </row>
    <row r="246" spans="1:6" hidden="1">
      <c r="A246" t="s">
        <v>203</v>
      </c>
      <c r="B246">
        <v>2045</v>
      </c>
      <c r="C246" t="s">
        <v>227</v>
      </c>
      <c r="D246" t="s">
        <v>218</v>
      </c>
      <c r="E246" s="80">
        <v>1484325</v>
      </c>
      <c r="F246" s="80">
        <v>45116.990022172948</v>
      </c>
    </row>
    <row r="247" spans="1:6" hidden="1">
      <c r="A247" t="s">
        <v>203</v>
      </c>
      <c r="B247">
        <v>2045</v>
      </c>
      <c r="C247" t="s">
        <v>227</v>
      </c>
      <c r="D247" t="s">
        <v>219</v>
      </c>
      <c r="E247" s="80">
        <v>2122525</v>
      </c>
      <c r="F247" s="80">
        <v>59985.991890205856</v>
      </c>
    </row>
    <row r="248" spans="1:6" hidden="1">
      <c r="A248" t="s">
        <v>203</v>
      </c>
      <c r="B248">
        <v>2045</v>
      </c>
      <c r="C248" t="s">
        <v>227</v>
      </c>
      <c r="D248" t="s">
        <v>220</v>
      </c>
      <c r="E248" s="80">
        <v>1713550</v>
      </c>
      <c r="F248" s="80">
        <v>51680.814109742438</v>
      </c>
    </row>
    <row r="249" spans="1:6" hidden="1">
      <c r="A249" t="s">
        <v>203</v>
      </c>
      <c r="B249">
        <v>2045</v>
      </c>
      <c r="C249" t="s">
        <v>227</v>
      </c>
      <c r="D249" t="s">
        <v>221</v>
      </c>
      <c r="E249" s="80">
        <v>1610000</v>
      </c>
      <c r="F249" s="80">
        <v>62350</v>
      </c>
    </row>
    <row r="250" spans="1:6" hidden="1">
      <c r="A250" t="s">
        <v>203</v>
      </c>
      <c r="B250">
        <v>2045</v>
      </c>
      <c r="C250" t="s">
        <v>227</v>
      </c>
      <c r="D250" t="s">
        <v>222</v>
      </c>
      <c r="E250" s="80">
        <v>1849395</v>
      </c>
      <c r="F250" s="80">
        <v>54220</v>
      </c>
    </row>
    <row r="251" spans="1:6" hidden="1">
      <c r="A251" t="s">
        <v>203</v>
      </c>
      <c r="B251">
        <v>2045</v>
      </c>
      <c r="C251" t="s">
        <v>227</v>
      </c>
      <c r="D251" t="s">
        <v>223</v>
      </c>
      <c r="E251" s="80">
        <v>1910100</v>
      </c>
      <c r="F251" s="80">
        <v>71900</v>
      </c>
    </row>
    <row r="252" spans="1:6" hidden="1">
      <c r="A252" t="s">
        <v>203</v>
      </c>
      <c r="B252">
        <v>2045</v>
      </c>
      <c r="C252" t="s">
        <v>227</v>
      </c>
      <c r="D252" t="s">
        <v>224</v>
      </c>
      <c r="E252" s="80">
        <v>1609473</v>
      </c>
      <c r="F252" s="80">
        <v>47570</v>
      </c>
    </row>
    <row r="253" spans="1:6" hidden="1">
      <c r="A253" t="s">
        <v>203</v>
      </c>
      <c r="B253">
        <v>2045</v>
      </c>
      <c r="C253" t="s">
        <v>227</v>
      </c>
      <c r="D253" t="s">
        <v>225</v>
      </c>
      <c r="E253" s="80">
        <v>2250478</v>
      </c>
      <c r="F253" s="80">
        <v>61820</v>
      </c>
    </row>
    <row r="254" spans="1:6" hidden="1">
      <c r="A254" t="s">
        <v>203</v>
      </c>
      <c r="B254">
        <v>2045</v>
      </c>
      <c r="C254" t="s">
        <v>227</v>
      </c>
      <c r="D254" t="s">
        <v>226</v>
      </c>
      <c r="E254" s="80">
        <v>1022275</v>
      </c>
      <c r="F254" s="80">
        <v>11960.543505154639</v>
      </c>
    </row>
    <row r="255" spans="1:6" hidden="1">
      <c r="A255" t="s">
        <v>203</v>
      </c>
      <c r="B255">
        <v>2045</v>
      </c>
      <c r="C255" t="s">
        <v>4</v>
      </c>
      <c r="D255" t="s">
        <v>204</v>
      </c>
      <c r="E255" s="80">
        <v>1406803</v>
      </c>
      <c r="F255" s="80">
        <v>35171</v>
      </c>
    </row>
    <row r="256" spans="1:6" hidden="1">
      <c r="A256" t="s">
        <v>203</v>
      </c>
      <c r="B256">
        <v>2045</v>
      </c>
      <c r="C256" t="s">
        <v>4</v>
      </c>
      <c r="D256" t="s">
        <v>205</v>
      </c>
      <c r="E256" s="80">
        <v>582342</v>
      </c>
      <c r="F256" s="80">
        <v>14559</v>
      </c>
    </row>
    <row r="257" spans="1:7" hidden="1">
      <c r="A257" t="s">
        <v>203</v>
      </c>
      <c r="B257">
        <v>2045</v>
      </c>
      <c r="C257" t="s">
        <v>4</v>
      </c>
      <c r="D257" t="s">
        <v>206</v>
      </c>
      <c r="E257" s="80">
        <v>1075000</v>
      </c>
      <c r="F257" s="80">
        <v>4</v>
      </c>
      <c r="G257">
        <v>0.72499999999999998</v>
      </c>
    </row>
    <row r="258" spans="1:7" hidden="1">
      <c r="A258" t="s">
        <v>203</v>
      </c>
      <c r="B258">
        <v>2045</v>
      </c>
      <c r="C258" t="s">
        <v>4</v>
      </c>
      <c r="D258" t="s">
        <v>207</v>
      </c>
      <c r="E258" s="80">
        <v>687750</v>
      </c>
      <c r="F258" s="80">
        <v>3</v>
      </c>
      <c r="G258">
        <v>0.72499999999999998</v>
      </c>
    </row>
    <row r="259" spans="1:7" hidden="1">
      <c r="A259" t="s">
        <v>203</v>
      </c>
      <c r="B259">
        <v>2045</v>
      </c>
      <c r="C259" t="s">
        <v>4</v>
      </c>
      <c r="D259" t="s">
        <v>208</v>
      </c>
      <c r="E259" s="80">
        <v>0</v>
      </c>
      <c r="F259" s="80">
        <v>0</v>
      </c>
    </row>
    <row r="260" spans="1:7" hidden="1">
      <c r="A260" t="s">
        <v>203</v>
      </c>
      <c r="B260">
        <v>2045</v>
      </c>
      <c r="C260" t="s">
        <v>4</v>
      </c>
      <c r="D260" t="s">
        <v>209</v>
      </c>
      <c r="E260" s="79">
        <v>550000</v>
      </c>
      <c r="F260" s="79">
        <v>9250</v>
      </c>
    </row>
    <row r="261" spans="1:7" hidden="1">
      <c r="A261" t="s">
        <v>203</v>
      </c>
      <c r="B261">
        <v>2045</v>
      </c>
      <c r="C261" t="s">
        <v>4</v>
      </c>
      <c r="D261" t="s">
        <v>210</v>
      </c>
      <c r="E261" s="79">
        <v>310000</v>
      </c>
      <c r="F261" s="79">
        <v>7750</v>
      </c>
    </row>
    <row r="262" spans="1:7" hidden="1">
      <c r="A262" t="s">
        <v>211</v>
      </c>
      <c r="B262">
        <v>2045</v>
      </c>
      <c r="C262" t="s">
        <v>4</v>
      </c>
      <c r="D262" t="s">
        <v>210</v>
      </c>
      <c r="E262" s="80">
        <v>364000</v>
      </c>
      <c r="F262" s="80">
        <v>9070</v>
      </c>
    </row>
    <row r="263" spans="1:7" hidden="1">
      <c r="A263" t="s">
        <v>212</v>
      </c>
      <c r="B263">
        <v>2045</v>
      </c>
      <c r="C263" t="s">
        <v>4</v>
      </c>
      <c r="D263" t="s">
        <v>210</v>
      </c>
      <c r="E263" s="80">
        <v>364000</v>
      </c>
      <c r="F263" s="80">
        <v>9070</v>
      </c>
    </row>
    <row r="264" spans="1:7" hidden="1">
      <c r="A264" t="s">
        <v>213</v>
      </c>
      <c r="B264">
        <v>2045</v>
      </c>
      <c r="C264" t="s">
        <v>4</v>
      </c>
      <c r="D264" t="s">
        <v>210</v>
      </c>
      <c r="E264" s="80">
        <v>364000</v>
      </c>
      <c r="F264" s="80">
        <v>9070</v>
      </c>
    </row>
    <row r="265" spans="1:7" hidden="1">
      <c r="A265" t="s">
        <v>214</v>
      </c>
      <c r="B265">
        <v>2045</v>
      </c>
      <c r="C265" t="s">
        <v>4</v>
      </c>
      <c r="D265" t="s">
        <v>210</v>
      </c>
      <c r="E265" s="80">
        <v>364000</v>
      </c>
      <c r="F265" s="80">
        <v>9070</v>
      </c>
    </row>
    <row r="266" spans="1:7" hidden="1">
      <c r="A266" t="s">
        <v>215</v>
      </c>
      <c r="B266">
        <v>2045</v>
      </c>
      <c r="C266" t="s">
        <v>4</v>
      </c>
      <c r="D266" t="s">
        <v>210</v>
      </c>
      <c r="E266" s="79">
        <v>364000</v>
      </c>
      <c r="F266" s="79">
        <v>9070</v>
      </c>
    </row>
    <row r="267" spans="1:7" hidden="1">
      <c r="A267" t="s">
        <v>216</v>
      </c>
      <c r="B267">
        <v>2045</v>
      </c>
      <c r="C267" t="s">
        <v>4</v>
      </c>
      <c r="D267" t="s">
        <v>210</v>
      </c>
      <c r="E267" s="79">
        <v>364000</v>
      </c>
      <c r="F267" s="79">
        <v>9070</v>
      </c>
    </row>
    <row r="268" spans="1:7" hidden="1">
      <c r="A268" t="s">
        <v>217</v>
      </c>
      <c r="B268">
        <v>2045</v>
      </c>
      <c r="C268" t="s">
        <v>4</v>
      </c>
      <c r="D268" t="s">
        <v>210</v>
      </c>
      <c r="E268" s="80">
        <v>364000</v>
      </c>
      <c r="F268" s="80">
        <v>9070</v>
      </c>
    </row>
    <row r="269" spans="1:7" hidden="1">
      <c r="A269" t="s">
        <v>203</v>
      </c>
      <c r="B269">
        <v>2045</v>
      </c>
      <c r="C269" t="s">
        <v>4</v>
      </c>
      <c r="D269" t="s">
        <v>218</v>
      </c>
      <c r="E269" s="80">
        <v>1645000</v>
      </c>
      <c r="F269" s="80">
        <v>50000</v>
      </c>
    </row>
    <row r="270" spans="1:7" hidden="1">
      <c r="A270" t="s">
        <v>203</v>
      </c>
      <c r="B270">
        <v>2045</v>
      </c>
      <c r="C270" t="s">
        <v>4</v>
      </c>
      <c r="D270" t="s">
        <v>219</v>
      </c>
      <c r="E270" s="80">
        <v>2300000</v>
      </c>
      <c r="F270" s="80">
        <v>65000</v>
      </c>
    </row>
    <row r="271" spans="1:7" hidden="1">
      <c r="A271" t="s">
        <v>203</v>
      </c>
      <c r="B271">
        <v>2045</v>
      </c>
      <c r="C271" t="s">
        <v>4</v>
      </c>
      <c r="D271" t="s">
        <v>220</v>
      </c>
      <c r="E271" s="80">
        <v>1890000</v>
      </c>
      <c r="F271" s="80">
        <v>57000</v>
      </c>
    </row>
    <row r="272" spans="1:7" hidden="1">
      <c r="A272" t="s">
        <v>203</v>
      </c>
      <c r="B272">
        <v>2045</v>
      </c>
      <c r="C272" t="s">
        <v>4</v>
      </c>
      <c r="D272" t="s">
        <v>221</v>
      </c>
      <c r="E272" s="80">
        <v>1950000</v>
      </c>
      <c r="F272" s="80">
        <v>75500</v>
      </c>
    </row>
    <row r="273" spans="1:7" hidden="1">
      <c r="A273" t="s">
        <v>203</v>
      </c>
      <c r="B273">
        <v>2045</v>
      </c>
      <c r="C273" t="s">
        <v>4</v>
      </c>
      <c r="D273" t="s">
        <v>222</v>
      </c>
      <c r="E273" s="80">
        <v>2239900</v>
      </c>
      <c r="F273" s="80">
        <v>65600</v>
      </c>
    </row>
    <row r="274" spans="1:7" hidden="1">
      <c r="A274" t="s">
        <v>203</v>
      </c>
      <c r="B274">
        <v>2045</v>
      </c>
      <c r="C274" t="s">
        <v>4</v>
      </c>
      <c r="D274" t="s">
        <v>223</v>
      </c>
      <c r="E274" s="80">
        <v>2312000</v>
      </c>
      <c r="F274" s="80">
        <v>86950</v>
      </c>
    </row>
    <row r="275" spans="1:7" hidden="1">
      <c r="A275" t="s">
        <v>203</v>
      </c>
      <c r="B275">
        <v>2045</v>
      </c>
      <c r="C275" t="s">
        <v>4</v>
      </c>
      <c r="D275" t="s">
        <v>224</v>
      </c>
      <c r="E275" s="80">
        <v>1949450</v>
      </c>
      <c r="F275" s="80">
        <v>57550</v>
      </c>
    </row>
    <row r="276" spans="1:7" hidden="1">
      <c r="A276" t="s">
        <v>203</v>
      </c>
      <c r="B276">
        <v>2045</v>
      </c>
      <c r="C276" t="s">
        <v>4</v>
      </c>
      <c r="D276" t="s">
        <v>225</v>
      </c>
      <c r="E276" s="80">
        <v>2725750</v>
      </c>
      <c r="F276" s="80">
        <v>74800</v>
      </c>
    </row>
    <row r="277" spans="1:7" hidden="1">
      <c r="A277" t="s">
        <v>203</v>
      </c>
      <c r="B277">
        <v>2045</v>
      </c>
      <c r="C277" t="s">
        <v>4</v>
      </c>
      <c r="D277" t="s">
        <v>226</v>
      </c>
      <c r="E277" s="80">
        <v>980000</v>
      </c>
      <c r="F277" s="80">
        <v>11466</v>
      </c>
    </row>
    <row r="278" spans="1:7" hidden="1">
      <c r="A278" t="s">
        <v>203</v>
      </c>
      <c r="B278">
        <v>2050</v>
      </c>
      <c r="C278" t="s">
        <v>134</v>
      </c>
      <c r="D278" t="s">
        <v>204</v>
      </c>
      <c r="E278">
        <v>1038770</v>
      </c>
      <c r="F278">
        <v>25970</v>
      </c>
    </row>
    <row r="279" spans="1:7" hidden="1">
      <c r="A279" t="s">
        <v>203</v>
      </c>
      <c r="B279">
        <v>2050</v>
      </c>
      <c r="C279" t="s">
        <v>134</v>
      </c>
      <c r="D279" t="s">
        <v>205</v>
      </c>
      <c r="E279">
        <v>430050</v>
      </c>
      <c r="F279">
        <v>10751</v>
      </c>
    </row>
    <row r="280" spans="1:7" hidden="1">
      <c r="A280" t="s">
        <v>203</v>
      </c>
      <c r="B280">
        <v>2050</v>
      </c>
      <c r="C280" t="s">
        <v>134</v>
      </c>
      <c r="D280" t="s">
        <v>206</v>
      </c>
      <c r="E280" s="82">
        <v>1050000</v>
      </c>
      <c r="F280" s="82">
        <v>4</v>
      </c>
      <c r="G280">
        <v>0.74</v>
      </c>
    </row>
    <row r="281" spans="1:7" hidden="1">
      <c r="A281" t="s">
        <v>203</v>
      </c>
      <c r="B281">
        <v>2050</v>
      </c>
      <c r="C281" t="s">
        <v>134</v>
      </c>
      <c r="D281" t="s">
        <v>207</v>
      </c>
      <c r="E281" s="82">
        <v>652500</v>
      </c>
      <c r="F281" s="82">
        <v>3</v>
      </c>
      <c r="G281">
        <v>0.74</v>
      </c>
    </row>
    <row r="282" spans="1:7" hidden="1">
      <c r="A282" t="s">
        <v>203</v>
      </c>
      <c r="B282">
        <v>2050</v>
      </c>
      <c r="C282" t="s">
        <v>134</v>
      </c>
      <c r="D282" t="s">
        <v>208</v>
      </c>
      <c r="E282">
        <v>0</v>
      </c>
      <c r="F282">
        <v>0</v>
      </c>
    </row>
    <row r="283" spans="1:7" hidden="1">
      <c r="A283" t="s">
        <v>203</v>
      </c>
      <c r="B283">
        <v>2050</v>
      </c>
      <c r="C283" t="s">
        <v>134</v>
      </c>
      <c r="D283" t="s">
        <v>209</v>
      </c>
      <c r="E283">
        <v>416000</v>
      </c>
      <c r="F283">
        <v>7120</v>
      </c>
    </row>
    <row r="284" spans="1:7" hidden="1">
      <c r="A284" t="s">
        <v>203</v>
      </c>
      <c r="B284">
        <v>2050</v>
      </c>
      <c r="C284" t="s">
        <v>134</v>
      </c>
      <c r="D284" t="s">
        <v>210</v>
      </c>
      <c r="E284">
        <v>232000</v>
      </c>
      <c r="F284">
        <v>5920</v>
      </c>
    </row>
    <row r="285" spans="1:7" hidden="1">
      <c r="A285" t="s">
        <v>211</v>
      </c>
      <c r="B285">
        <v>2050</v>
      </c>
      <c r="C285" t="s">
        <v>134</v>
      </c>
      <c r="D285" t="s">
        <v>210</v>
      </c>
      <c r="E285">
        <v>280000</v>
      </c>
      <c r="F285">
        <v>7200</v>
      </c>
    </row>
    <row r="286" spans="1:7" hidden="1">
      <c r="A286" t="s">
        <v>212</v>
      </c>
      <c r="B286">
        <v>2050</v>
      </c>
      <c r="C286" t="s">
        <v>134</v>
      </c>
      <c r="D286" t="s">
        <v>210</v>
      </c>
      <c r="E286">
        <v>280000</v>
      </c>
      <c r="F286">
        <v>7200</v>
      </c>
    </row>
    <row r="287" spans="1:7" hidden="1">
      <c r="A287" t="s">
        <v>213</v>
      </c>
      <c r="B287">
        <v>2050</v>
      </c>
      <c r="C287" t="s">
        <v>134</v>
      </c>
      <c r="D287" t="s">
        <v>210</v>
      </c>
      <c r="E287">
        <v>280000</v>
      </c>
      <c r="F287">
        <v>7200</v>
      </c>
    </row>
    <row r="288" spans="1:7" hidden="1">
      <c r="A288" t="s">
        <v>214</v>
      </c>
      <c r="B288">
        <v>2050</v>
      </c>
      <c r="C288" t="s">
        <v>134</v>
      </c>
      <c r="D288" t="s">
        <v>210</v>
      </c>
      <c r="E288">
        <v>280000</v>
      </c>
      <c r="F288">
        <v>7200</v>
      </c>
    </row>
    <row r="289" spans="1:7" hidden="1">
      <c r="A289" t="s">
        <v>215</v>
      </c>
      <c r="B289">
        <v>2050</v>
      </c>
      <c r="C289" t="s">
        <v>134</v>
      </c>
      <c r="D289" t="s">
        <v>210</v>
      </c>
      <c r="E289">
        <v>280000</v>
      </c>
      <c r="F289">
        <v>7200</v>
      </c>
    </row>
    <row r="290" spans="1:7" hidden="1">
      <c r="A290" t="s">
        <v>216</v>
      </c>
      <c r="B290">
        <v>2050</v>
      </c>
      <c r="C290" t="s">
        <v>134</v>
      </c>
      <c r="D290" t="s">
        <v>210</v>
      </c>
      <c r="E290">
        <v>280000</v>
      </c>
      <c r="F290">
        <v>7200</v>
      </c>
    </row>
    <row r="291" spans="1:7" hidden="1">
      <c r="A291" t="s">
        <v>217</v>
      </c>
      <c r="B291">
        <v>2050</v>
      </c>
      <c r="C291" t="s">
        <v>134</v>
      </c>
      <c r="D291" t="s">
        <v>210</v>
      </c>
      <c r="E291">
        <v>280000</v>
      </c>
      <c r="F291">
        <v>7200</v>
      </c>
    </row>
    <row r="292" spans="1:7" hidden="1">
      <c r="A292" t="s">
        <v>203</v>
      </c>
      <c r="B292">
        <v>2050</v>
      </c>
      <c r="C292" t="s">
        <v>134</v>
      </c>
      <c r="D292" t="s">
        <v>218</v>
      </c>
      <c r="E292" s="80">
        <v>1801600.0000000002</v>
      </c>
      <c r="F292" s="80">
        <v>53828.292682926833</v>
      </c>
    </row>
    <row r="293" spans="1:7" hidden="1">
      <c r="A293" t="s">
        <v>203</v>
      </c>
      <c r="B293">
        <v>2050</v>
      </c>
      <c r="C293" t="s">
        <v>134</v>
      </c>
      <c r="D293" t="s">
        <v>219</v>
      </c>
      <c r="E293" s="80">
        <v>2471800</v>
      </c>
      <c r="F293" s="80">
        <v>69080.873362445418</v>
      </c>
    </row>
    <row r="294" spans="1:7" hidden="1">
      <c r="A294" t="s">
        <v>203</v>
      </c>
      <c r="B294">
        <v>2050</v>
      </c>
      <c r="C294" t="s">
        <v>134</v>
      </c>
      <c r="D294" t="s">
        <v>220</v>
      </c>
      <c r="E294" s="80">
        <v>2061800.0000000002</v>
      </c>
      <c r="F294" s="80">
        <v>61415.319148936178</v>
      </c>
    </row>
    <row r="295" spans="1:7" hidden="1">
      <c r="A295" t="s">
        <v>203</v>
      </c>
      <c r="B295">
        <v>2050</v>
      </c>
      <c r="C295" t="s">
        <v>134</v>
      </c>
      <c r="D295" t="s">
        <v>221</v>
      </c>
      <c r="E295" s="80">
        <v>2280000</v>
      </c>
      <c r="F295" s="80">
        <v>87600</v>
      </c>
    </row>
    <row r="296" spans="1:7" hidden="1">
      <c r="A296" t="s">
        <v>203</v>
      </c>
      <c r="B296">
        <v>2050</v>
      </c>
      <c r="C296" t="s">
        <v>134</v>
      </c>
      <c r="D296" t="s">
        <v>222</v>
      </c>
      <c r="E296" s="80">
        <v>2616960</v>
      </c>
      <c r="F296" s="80">
        <v>73920</v>
      </c>
    </row>
    <row r="297" spans="1:7" hidden="1">
      <c r="A297" t="s">
        <v>203</v>
      </c>
      <c r="B297">
        <v>2050</v>
      </c>
      <c r="C297" t="s">
        <v>134</v>
      </c>
      <c r="D297" t="s">
        <v>223</v>
      </c>
      <c r="E297" s="80">
        <v>2644800</v>
      </c>
      <c r="F297" s="80">
        <v>96360</v>
      </c>
    </row>
    <row r="298" spans="1:7" hidden="1">
      <c r="A298" t="s">
        <v>203</v>
      </c>
      <c r="B298">
        <v>2050</v>
      </c>
      <c r="C298" t="s">
        <v>134</v>
      </c>
      <c r="D298" t="s">
        <v>224</v>
      </c>
      <c r="E298" s="80">
        <v>2282880</v>
      </c>
      <c r="F298" s="80">
        <v>64680</v>
      </c>
    </row>
    <row r="299" spans="1:7" hidden="1">
      <c r="A299" t="s">
        <v>203</v>
      </c>
      <c r="B299">
        <v>2050</v>
      </c>
      <c r="C299" t="s">
        <v>134</v>
      </c>
      <c r="D299" t="s">
        <v>225</v>
      </c>
      <c r="E299" s="80">
        <v>3187680</v>
      </c>
      <c r="F299" s="80">
        <v>84480</v>
      </c>
    </row>
    <row r="300" spans="1:7" hidden="1">
      <c r="A300" t="s">
        <v>203</v>
      </c>
      <c r="B300">
        <v>2050</v>
      </c>
      <c r="C300" t="s">
        <v>134</v>
      </c>
      <c r="D300" t="s">
        <v>226</v>
      </c>
      <c r="E300" s="80">
        <v>920100.00000000012</v>
      </c>
      <c r="F300" s="80">
        <v>10756.632989690723</v>
      </c>
    </row>
    <row r="301" spans="1:7" hidden="1">
      <c r="A301" t="s">
        <v>203</v>
      </c>
      <c r="B301">
        <v>2050</v>
      </c>
      <c r="C301" t="s">
        <v>227</v>
      </c>
      <c r="D301" t="s">
        <v>204</v>
      </c>
      <c r="E301">
        <v>1558156</v>
      </c>
      <c r="F301">
        <v>38954</v>
      </c>
    </row>
    <row r="302" spans="1:7" hidden="1">
      <c r="A302" t="s">
        <v>203</v>
      </c>
      <c r="B302">
        <v>2050</v>
      </c>
      <c r="C302" t="s">
        <v>227</v>
      </c>
      <c r="D302" t="s">
        <v>205</v>
      </c>
      <c r="E302">
        <v>645074</v>
      </c>
      <c r="F302">
        <v>16127</v>
      </c>
    </row>
    <row r="303" spans="1:7" hidden="1">
      <c r="A303" t="s">
        <v>203</v>
      </c>
      <c r="B303">
        <v>2050</v>
      </c>
      <c r="C303" t="s">
        <v>227</v>
      </c>
      <c r="D303" t="s">
        <v>206</v>
      </c>
      <c r="E303">
        <v>1050000</v>
      </c>
      <c r="F303">
        <v>4</v>
      </c>
      <c r="G303">
        <v>0.74</v>
      </c>
    </row>
    <row r="304" spans="1:7" hidden="1">
      <c r="A304" t="s">
        <v>203</v>
      </c>
      <c r="B304">
        <v>2050</v>
      </c>
      <c r="C304" t="s">
        <v>227</v>
      </c>
      <c r="D304" t="s">
        <v>207</v>
      </c>
      <c r="E304">
        <v>652500</v>
      </c>
      <c r="F304">
        <v>3</v>
      </c>
      <c r="G304">
        <v>0.74</v>
      </c>
    </row>
    <row r="305" spans="1:6" hidden="1">
      <c r="A305" t="s">
        <v>203</v>
      </c>
      <c r="B305">
        <v>2050</v>
      </c>
      <c r="C305" t="s">
        <v>227</v>
      </c>
      <c r="D305" t="s">
        <v>208</v>
      </c>
      <c r="E305">
        <v>0</v>
      </c>
      <c r="F305">
        <v>0</v>
      </c>
    </row>
    <row r="306" spans="1:6" hidden="1">
      <c r="A306" t="s">
        <v>203</v>
      </c>
      <c r="B306">
        <v>2050</v>
      </c>
      <c r="C306" t="s">
        <v>227</v>
      </c>
      <c r="D306" t="s">
        <v>209</v>
      </c>
      <c r="E306">
        <v>624000</v>
      </c>
      <c r="F306">
        <v>10680</v>
      </c>
    </row>
    <row r="307" spans="1:6" hidden="1">
      <c r="A307" t="s">
        <v>203</v>
      </c>
      <c r="B307">
        <v>2050</v>
      </c>
      <c r="C307" t="s">
        <v>227</v>
      </c>
      <c r="D307" t="s">
        <v>210</v>
      </c>
      <c r="E307">
        <v>348000</v>
      </c>
      <c r="F307">
        <v>8880</v>
      </c>
    </row>
    <row r="308" spans="1:6" hidden="1">
      <c r="A308" t="s">
        <v>211</v>
      </c>
      <c r="B308">
        <v>2050</v>
      </c>
      <c r="C308" t="s">
        <v>227</v>
      </c>
      <c r="D308" t="s">
        <v>210</v>
      </c>
      <c r="E308">
        <v>420000</v>
      </c>
      <c r="F308">
        <v>10800</v>
      </c>
    </row>
    <row r="309" spans="1:6" hidden="1">
      <c r="A309" t="s">
        <v>212</v>
      </c>
      <c r="B309">
        <v>2050</v>
      </c>
      <c r="C309" t="s">
        <v>227</v>
      </c>
      <c r="D309" t="s">
        <v>210</v>
      </c>
      <c r="E309">
        <v>420000</v>
      </c>
      <c r="F309">
        <v>10800</v>
      </c>
    </row>
    <row r="310" spans="1:6" hidden="1">
      <c r="A310" t="s">
        <v>213</v>
      </c>
      <c r="B310">
        <v>2050</v>
      </c>
      <c r="C310" t="s">
        <v>227</v>
      </c>
      <c r="D310" t="s">
        <v>210</v>
      </c>
      <c r="E310">
        <v>420000</v>
      </c>
      <c r="F310">
        <v>10800</v>
      </c>
    </row>
    <row r="311" spans="1:6" hidden="1">
      <c r="A311" t="s">
        <v>214</v>
      </c>
      <c r="B311">
        <v>2050</v>
      </c>
      <c r="C311" t="s">
        <v>227</v>
      </c>
      <c r="D311" t="s">
        <v>210</v>
      </c>
      <c r="E311">
        <v>420000</v>
      </c>
      <c r="F311">
        <v>10800</v>
      </c>
    </row>
    <row r="312" spans="1:6" hidden="1">
      <c r="A312" t="s">
        <v>215</v>
      </c>
      <c r="B312">
        <v>2050</v>
      </c>
      <c r="C312" t="s">
        <v>227</v>
      </c>
      <c r="D312" t="s">
        <v>210</v>
      </c>
      <c r="E312">
        <v>420000</v>
      </c>
      <c r="F312">
        <v>10800</v>
      </c>
    </row>
    <row r="313" spans="1:6" hidden="1">
      <c r="A313" t="s">
        <v>216</v>
      </c>
      <c r="B313">
        <v>2050</v>
      </c>
      <c r="C313" t="s">
        <v>227</v>
      </c>
      <c r="D313" t="s">
        <v>210</v>
      </c>
      <c r="E313">
        <v>420000</v>
      </c>
      <c r="F313">
        <v>10800</v>
      </c>
    </row>
    <row r="314" spans="1:6" hidden="1">
      <c r="A314" t="s">
        <v>217</v>
      </c>
      <c r="B314">
        <v>2050</v>
      </c>
      <c r="C314" t="s">
        <v>227</v>
      </c>
      <c r="D314" t="s">
        <v>210</v>
      </c>
      <c r="E314">
        <v>420000</v>
      </c>
      <c r="F314">
        <v>10800</v>
      </c>
    </row>
    <row r="315" spans="1:6" hidden="1">
      <c r="A315" t="s">
        <v>203</v>
      </c>
      <c r="B315">
        <v>2050</v>
      </c>
      <c r="C315" t="s">
        <v>227</v>
      </c>
      <c r="D315" t="s">
        <v>218</v>
      </c>
      <c r="E315" s="80">
        <v>1478400</v>
      </c>
      <c r="F315" s="80">
        <v>44171.707317073167</v>
      </c>
    </row>
    <row r="316" spans="1:6" hidden="1">
      <c r="A316" t="s">
        <v>203</v>
      </c>
      <c r="B316">
        <v>2050</v>
      </c>
      <c r="C316" t="s">
        <v>227</v>
      </c>
      <c r="D316" t="s">
        <v>219</v>
      </c>
      <c r="E316" s="80">
        <v>2108200</v>
      </c>
      <c r="F316" s="80">
        <v>58919.126637554582</v>
      </c>
    </row>
    <row r="317" spans="1:6" hidden="1">
      <c r="A317" t="s">
        <v>203</v>
      </c>
      <c r="B317">
        <v>2050</v>
      </c>
      <c r="C317" t="s">
        <v>227</v>
      </c>
      <c r="D317" t="s">
        <v>220</v>
      </c>
      <c r="E317" s="80">
        <v>1698199.9999999998</v>
      </c>
      <c r="F317" s="80">
        <v>50584.680851063822</v>
      </c>
    </row>
    <row r="318" spans="1:6" hidden="1">
      <c r="A318" t="s">
        <v>203</v>
      </c>
      <c r="B318">
        <v>2050</v>
      </c>
      <c r="C318" t="s">
        <v>227</v>
      </c>
      <c r="D318" t="s">
        <v>221</v>
      </c>
      <c r="E318" s="80">
        <v>1520000</v>
      </c>
      <c r="F318" s="80">
        <v>58400</v>
      </c>
    </row>
    <row r="319" spans="1:6" hidden="1">
      <c r="A319" t="s">
        <v>203</v>
      </c>
      <c r="B319">
        <v>2050</v>
      </c>
      <c r="C319" t="s">
        <v>227</v>
      </c>
      <c r="D319" t="s">
        <v>222</v>
      </c>
      <c r="E319" s="80">
        <v>1744640</v>
      </c>
      <c r="F319" s="80">
        <v>49280</v>
      </c>
    </row>
    <row r="320" spans="1:6" hidden="1">
      <c r="A320" t="s">
        <v>203</v>
      </c>
      <c r="B320">
        <v>2050</v>
      </c>
      <c r="C320" t="s">
        <v>227</v>
      </c>
      <c r="D320" t="s">
        <v>223</v>
      </c>
      <c r="E320" s="80">
        <v>1763200</v>
      </c>
      <c r="F320" s="80">
        <v>64240</v>
      </c>
    </row>
    <row r="321" spans="1:7" hidden="1">
      <c r="A321" t="s">
        <v>203</v>
      </c>
      <c r="B321">
        <v>2050</v>
      </c>
      <c r="C321" t="s">
        <v>227</v>
      </c>
      <c r="D321" t="s">
        <v>224</v>
      </c>
      <c r="E321" s="80">
        <v>1521920</v>
      </c>
      <c r="F321" s="80">
        <v>43120</v>
      </c>
    </row>
    <row r="322" spans="1:7" hidden="1">
      <c r="A322" t="s">
        <v>203</v>
      </c>
      <c r="B322">
        <v>2050</v>
      </c>
      <c r="C322" t="s">
        <v>227</v>
      </c>
      <c r="D322" t="s">
        <v>225</v>
      </c>
      <c r="E322" s="80">
        <v>2125120</v>
      </c>
      <c r="F322" s="80">
        <v>56320</v>
      </c>
    </row>
    <row r="323" spans="1:7" hidden="1">
      <c r="A323" t="s">
        <v>203</v>
      </c>
      <c r="B323">
        <v>2050</v>
      </c>
      <c r="C323" t="s">
        <v>227</v>
      </c>
      <c r="D323" t="s">
        <v>226</v>
      </c>
      <c r="E323" s="80">
        <v>1019899.9999999999</v>
      </c>
      <c r="F323" s="80">
        <v>11923.367010309277</v>
      </c>
    </row>
    <row r="324" spans="1:7" hidden="1">
      <c r="A324" t="s">
        <v>203</v>
      </c>
      <c r="B324">
        <v>2050</v>
      </c>
      <c r="C324" t="s">
        <v>4</v>
      </c>
      <c r="D324" t="s">
        <v>204</v>
      </c>
      <c r="E324">
        <v>1298463</v>
      </c>
      <c r="F324">
        <v>32462</v>
      </c>
    </row>
    <row r="325" spans="1:7" hidden="1">
      <c r="A325" t="s">
        <v>203</v>
      </c>
      <c r="B325">
        <v>2050</v>
      </c>
      <c r="C325" t="s">
        <v>4</v>
      </c>
      <c r="D325" t="s">
        <v>205</v>
      </c>
      <c r="E325">
        <v>537562</v>
      </c>
      <c r="F325">
        <v>13439</v>
      </c>
    </row>
    <row r="326" spans="1:7" hidden="1">
      <c r="A326" t="s">
        <v>203</v>
      </c>
      <c r="B326">
        <v>2050</v>
      </c>
      <c r="C326" t="s">
        <v>4</v>
      </c>
      <c r="D326" t="s">
        <v>206</v>
      </c>
      <c r="E326">
        <v>1050000</v>
      </c>
      <c r="F326">
        <v>4</v>
      </c>
      <c r="G326">
        <v>0.74</v>
      </c>
    </row>
    <row r="327" spans="1:7" hidden="1">
      <c r="A327" t="s">
        <v>203</v>
      </c>
      <c r="B327">
        <v>2050</v>
      </c>
      <c r="C327" t="s">
        <v>4</v>
      </c>
      <c r="D327" t="s">
        <v>207</v>
      </c>
      <c r="E327">
        <v>652500</v>
      </c>
      <c r="F327">
        <v>3</v>
      </c>
      <c r="G327">
        <v>0.74</v>
      </c>
    </row>
    <row r="328" spans="1:7" hidden="1">
      <c r="A328" t="s">
        <v>203</v>
      </c>
      <c r="B328">
        <v>2050</v>
      </c>
      <c r="C328" t="s">
        <v>4</v>
      </c>
      <c r="D328" t="s">
        <v>208</v>
      </c>
      <c r="E328">
        <v>0</v>
      </c>
      <c r="F328">
        <v>0</v>
      </c>
    </row>
    <row r="329" spans="1:7" hidden="1">
      <c r="A329" t="s">
        <v>203</v>
      </c>
      <c r="B329">
        <v>2050</v>
      </c>
      <c r="C329" t="s">
        <v>4</v>
      </c>
      <c r="D329" t="s">
        <v>209</v>
      </c>
      <c r="E329">
        <v>520000</v>
      </c>
      <c r="F329">
        <v>8900</v>
      </c>
    </row>
    <row r="330" spans="1:7" hidden="1">
      <c r="A330" t="s">
        <v>203</v>
      </c>
      <c r="B330">
        <v>2050</v>
      </c>
      <c r="C330" t="s">
        <v>4</v>
      </c>
      <c r="D330" t="s">
        <v>210</v>
      </c>
      <c r="E330">
        <v>290000</v>
      </c>
      <c r="F330">
        <v>7400</v>
      </c>
    </row>
    <row r="331" spans="1:7" hidden="1">
      <c r="A331" t="s">
        <v>211</v>
      </c>
      <c r="B331">
        <v>2050</v>
      </c>
      <c r="C331" t="s">
        <v>4</v>
      </c>
      <c r="D331" t="s">
        <v>210</v>
      </c>
      <c r="E331">
        <v>350000</v>
      </c>
      <c r="F331">
        <v>9000</v>
      </c>
    </row>
    <row r="332" spans="1:7" hidden="1">
      <c r="A332" t="s">
        <v>212</v>
      </c>
      <c r="B332">
        <v>2050</v>
      </c>
      <c r="C332" t="s">
        <v>4</v>
      </c>
      <c r="D332" t="s">
        <v>210</v>
      </c>
      <c r="E332">
        <v>350000</v>
      </c>
      <c r="F332">
        <v>9000</v>
      </c>
    </row>
    <row r="333" spans="1:7" hidden="1">
      <c r="A333" t="s">
        <v>213</v>
      </c>
      <c r="B333">
        <v>2050</v>
      </c>
      <c r="C333" t="s">
        <v>4</v>
      </c>
      <c r="D333" t="s">
        <v>210</v>
      </c>
      <c r="E333">
        <v>350000</v>
      </c>
      <c r="F333">
        <v>9000</v>
      </c>
    </row>
    <row r="334" spans="1:7" hidden="1">
      <c r="A334" t="s">
        <v>214</v>
      </c>
      <c r="B334">
        <v>2050</v>
      </c>
      <c r="C334" t="s">
        <v>4</v>
      </c>
      <c r="D334" t="s">
        <v>210</v>
      </c>
      <c r="E334">
        <v>350000</v>
      </c>
      <c r="F334">
        <v>9000</v>
      </c>
    </row>
    <row r="335" spans="1:7" hidden="1">
      <c r="A335" t="s">
        <v>215</v>
      </c>
      <c r="B335">
        <v>2050</v>
      </c>
      <c r="C335" t="s">
        <v>4</v>
      </c>
      <c r="D335" t="s">
        <v>210</v>
      </c>
      <c r="E335">
        <v>350000</v>
      </c>
      <c r="F335">
        <v>9000</v>
      </c>
    </row>
    <row r="336" spans="1:7" hidden="1">
      <c r="A336" t="s">
        <v>216</v>
      </c>
      <c r="B336">
        <v>2050</v>
      </c>
      <c r="C336" t="s">
        <v>4</v>
      </c>
      <c r="D336" t="s">
        <v>210</v>
      </c>
      <c r="E336">
        <v>350000</v>
      </c>
      <c r="F336">
        <v>9000</v>
      </c>
    </row>
    <row r="337" spans="1:17" hidden="1">
      <c r="A337" t="s">
        <v>217</v>
      </c>
      <c r="B337">
        <v>2050</v>
      </c>
      <c r="C337" t="s">
        <v>4</v>
      </c>
      <c r="D337" t="s">
        <v>210</v>
      </c>
      <c r="E337">
        <v>350000</v>
      </c>
      <c r="F337">
        <v>9000</v>
      </c>
    </row>
    <row r="338" spans="1:17" hidden="1">
      <c r="A338" t="s">
        <v>203</v>
      </c>
      <c r="B338">
        <v>2050</v>
      </c>
      <c r="C338" t="s">
        <v>4</v>
      </c>
      <c r="D338" t="s">
        <v>218</v>
      </c>
      <c r="E338" s="80">
        <v>1640000</v>
      </c>
      <c r="F338" s="80">
        <v>49000</v>
      </c>
    </row>
    <row r="339" spans="1:17" hidden="1">
      <c r="A339" t="s">
        <v>203</v>
      </c>
      <c r="B339">
        <v>2050</v>
      </c>
      <c r="C339" t="s">
        <v>4</v>
      </c>
      <c r="D339" t="s">
        <v>219</v>
      </c>
      <c r="E339" s="80">
        <v>2290000</v>
      </c>
      <c r="F339" s="80">
        <v>64000</v>
      </c>
    </row>
    <row r="340" spans="1:17" hidden="1">
      <c r="A340" t="s">
        <v>203</v>
      </c>
      <c r="B340">
        <v>2050</v>
      </c>
      <c r="C340" t="s">
        <v>4</v>
      </c>
      <c r="D340" t="s">
        <v>220</v>
      </c>
      <c r="E340" s="80">
        <v>1880000</v>
      </c>
      <c r="F340" s="80">
        <v>56000</v>
      </c>
    </row>
    <row r="341" spans="1:17" hidden="1">
      <c r="A341" t="s">
        <v>203</v>
      </c>
      <c r="B341">
        <v>2050</v>
      </c>
      <c r="C341" t="s">
        <v>4</v>
      </c>
      <c r="D341" t="s">
        <v>221</v>
      </c>
      <c r="E341" s="80">
        <v>1900000</v>
      </c>
      <c r="F341" s="80">
        <v>73000</v>
      </c>
    </row>
    <row r="342" spans="1:17" hidden="1">
      <c r="A342" t="s">
        <v>203</v>
      </c>
      <c r="B342">
        <v>2050</v>
      </c>
      <c r="C342" t="s">
        <v>4</v>
      </c>
      <c r="D342" t="s">
        <v>222</v>
      </c>
      <c r="E342" s="80">
        <v>2180800</v>
      </c>
      <c r="F342" s="80">
        <v>61600</v>
      </c>
    </row>
    <row r="343" spans="1:17" hidden="1">
      <c r="A343" t="s">
        <v>203</v>
      </c>
      <c r="B343">
        <v>2050</v>
      </c>
      <c r="C343" t="s">
        <v>4</v>
      </c>
      <c r="D343" t="s">
        <v>223</v>
      </c>
      <c r="E343" s="80">
        <v>2204000</v>
      </c>
      <c r="F343" s="80">
        <v>80300</v>
      </c>
    </row>
    <row r="344" spans="1:17" hidden="1">
      <c r="A344" t="s">
        <v>203</v>
      </c>
      <c r="B344">
        <v>2050</v>
      </c>
      <c r="C344" t="s">
        <v>4</v>
      </c>
      <c r="D344" t="s">
        <v>224</v>
      </c>
      <c r="E344" s="80">
        <v>1902400</v>
      </c>
      <c r="F344" s="80">
        <v>53900</v>
      </c>
    </row>
    <row r="345" spans="1:17" hidden="1">
      <c r="A345" t="s">
        <v>203</v>
      </c>
      <c r="B345">
        <v>2050</v>
      </c>
      <c r="C345" t="s">
        <v>4</v>
      </c>
      <c r="D345" t="s">
        <v>225</v>
      </c>
      <c r="E345" s="80">
        <v>2656400</v>
      </c>
      <c r="F345" s="80">
        <v>70400</v>
      </c>
    </row>
    <row r="346" spans="1:17" hidden="1">
      <c r="A346" t="s">
        <v>203</v>
      </c>
      <c r="B346">
        <v>2050</v>
      </c>
      <c r="C346" t="s">
        <v>4</v>
      </c>
      <c r="D346" t="s">
        <v>226</v>
      </c>
      <c r="E346" s="80">
        <v>970000</v>
      </c>
      <c r="F346" s="80">
        <v>11340</v>
      </c>
    </row>
    <row r="348" spans="1:17">
      <c r="J348" s="108" t="s">
        <v>200</v>
      </c>
      <c r="K348" s="108"/>
      <c r="L348" s="108"/>
      <c r="M348" s="108" t="s">
        <v>233</v>
      </c>
      <c r="N348" s="108"/>
      <c r="O348" s="108"/>
      <c r="Q348" t="s">
        <v>234</v>
      </c>
    </row>
    <row r="349" spans="1:17">
      <c r="J349" t="s">
        <v>230</v>
      </c>
      <c r="K349" t="s">
        <v>231</v>
      </c>
      <c r="L349" t="s">
        <v>232</v>
      </c>
      <c r="M349" t="s">
        <v>230</v>
      </c>
      <c r="N349" t="s">
        <v>231</v>
      </c>
      <c r="O349" t="s">
        <v>232</v>
      </c>
      <c r="Q349">
        <v>0</v>
      </c>
    </row>
    <row r="350" spans="1:17">
      <c r="I350" t="s">
        <v>36</v>
      </c>
      <c r="J350" s="87">
        <f>ROUND(MIN($E$186:$E$187)/2,$Q$349)</f>
        <v>313561</v>
      </c>
      <c r="K350" s="87">
        <f>ROUND(AVERAGE($E$186:$E$187)/2,$Q$349)</f>
        <v>535566</v>
      </c>
      <c r="L350" s="87">
        <f>ROUND(MAX($E$186:$E$187)/2,$Q$349)</f>
        <v>757572</v>
      </c>
      <c r="M350" s="87">
        <f>ROUND(MIN($F$186:$F$187)/2,$Q$349)</f>
        <v>7839</v>
      </c>
      <c r="N350" s="87">
        <f>ROUND(AVERAGE($F$186:$F$187)/2,$Q$349)</f>
        <v>13389</v>
      </c>
      <c r="O350" s="87">
        <f>ROUND(MAX($F$186:$F$187)/2,$Q$349)</f>
        <v>18940</v>
      </c>
      <c r="P350" s="88" t="s">
        <v>246</v>
      </c>
    </row>
    <row r="351" spans="1:17">
      <c r="I351" s="16" t="s">
        <v>37</v>
      </c>
      <c r="J351" s="87">
        <f>J350</f>
        <v>313561</v>
      </c>
      <c r="K351" s="87">
        <f t="shared" ref="K351:O351" si="0">K350</f>
        <v>535566</v>
      </c>
      <c r="L351" s="87">
        <f t="shared" si="0"/>
        <v>757572</v>
      </c>
      <c r="M351" s="87">
        <f t="shared" si="0"/>
        <v>7839</v>
      </c>
      <c r="N351" s="87">
        <f t="shared" si="0"/>
        <v>13389</v>
      </c>
      <c r="O351" s="87">
        <f t="shared" si="0"/>
        <v>18940</v>
      </c>
      <c r="P351" s="88" t="s">
        <v>246</v>
      </c>
    </row>
    <row r="352" spans="1:17">
      <c r="I352" t="s">
        <v>38</v>
      </c>
      <c r="J352" s="80">
        <f>ROUND(MIN($E$200:$E$207),$Q$349)</f>
        <v>1650000</v>
      </c>
      <c r="K352" s="80">
        <f>ROUND(AVERAGE($E$200:$E$207),$Q$349)</f>
        <v>2171325</v>
      </c>
      <c r="L352" s="80">
        <f>ROUND(MAX($E$200:$E$207),$Q$349)</f>
        <v>2795100</v>
      </c>
      <c r="M352" s="80">
        <f>ROUND(MIN($F$200:$F$207),$Q$349)</f>
        <v>51000</v>
      </c>
      <c r="N352" s="80">
        <f>ROUND(AVERAGE($F$200:$F$207),$Q$349)</f>
        <v>69575</v>
      </c>
      <c r="O352" s="80">
        <f>ROUND(MAX($F$200:$F$207),$Q$349)</f>
        <v>93600</v>
      </c>
    </row>
    <row r="353" spans="9:15">
      <c r="I353" t="s">
        <v>39</v>
      </c>
      <c r="J353" s="80">
        <f>ROUND($E$208,$Q$349)</f>
        <v>990000</v>
      </c>
      <c r="K353" s="80">
        <f t="shared" ref="K353:L353" si="1">ROUND($E$208,$Q$349)</f>
        <v>990000</v>
      </c>
      <c r="L353" s="80">
        <f t="shared" si="1"/>
        <v>990000</v>
      </c>
      <c r="M353" s="80">
        <f>ROUND($F$208,$Q$349)</f>
        <v>11592</v>
      </c>
      <c r="N353" s="80">
        <f t="shared" ref="N353:O353" si="2">ROUND($F$208,$Q$349)</f>
        <v>11592</v>
      </c>
      <c r="O353" s="80">
        <f t="shared" si="2"/>
        <v>11592</v>
      </c>
    </row>
    <row r="354" spans="9:15">
      <c r="I354" t="s">
        <v>40</v>
      </c>
      <c r="J354" s="80">
        <f>ROUND(MIN($E$191:$E$192),$Q$349)</f>
        <v>330000</v>
      </c>
      <c r="K354" s="80">
        <f>ROUND(AVERAGE($E$191:$E$192),$Q$349)</f>
        <v>455000</v>
      </c>
      <c r="L354" s="80">
        <f>ROUND(MAX($E$191:$E$192),$Q$349)</f>
        <v>580000</v>
      </c>
      <c r="M354" s="80">
        <f>ROUND(MIN($F$191:$F$192),$Q$349)</f>
        <v>8100</v>
      </c>
      <c r="N354" s="80">
        <f>ROUND(AVERAGE($F$191:$F$192),$Q$349)</f>
        <v>8850</v>
      </c>
      <c r="O354" s="80">
        <f>ROUND(MAX($F$191:$F$192),$Q$349)</f>
        <v>9600</v>
      </c>
    </row>
  </sheetData>
  <autoFilter ref="A1:G346" xr:uid="{00000000-0001-0000-0000-000000000000}">
    <filterColumn colId="0">
      <filters>
        <filter val="All"/>
      </filters>
    </filterColumn>
    <filterColumn colId="1">
      <filters>
        <filter val="2040"/>
      </filters>
    </filterColumn>
    <filterColumn colId="2">
      <filters>
        <filter val="National Trends"/>
      </filters>
    </filterColumn>
  </autoFilter>
  <mergeCells count="2">
    <mergeCell ref="J348:L348"/>
    <mergeCell ref="M348:O348"/>
  </mergeCells>
  <hyperlinks>
    <hyperlink ref="J1" r:id="rId1" xr:uid="{91EBFCA8-D21E-4566-845C-5743467FBDF1}"/>
    <hyperlink ref="O1" r:id="rId2" xr:uid="{D67BB9D4-E82B-4246-9311-6C95280C7F1D}"/>
  </hyperlink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FA667-42A1-497E-9D8F-5162D613786E}">
  <sheetPr>
    <tabColor theme="6" tint="0.59999389629810485"/>
  </sheetPr>
  <dimension ref="A1:O226"/>
  <sheetViews>
    <sheetView workbookViewId="0">
      <selection activeCell="E3" sqref="E3"/>
    </sheetView>
  </sheetViews>
  <sheetFormatPr defaultRowHeight="15"/>
  <cols>
    <col min="1" max="1" width="17.5703125" customWidth="1"/>
    <col min="2" max="2" width="27" bestFit="1" customWidth="1"/>
    <col min="3" max="4" width="17.5703125" customWidth="1"/>
    <col min="5" max="6" width="20.85546875" bestFit="1" customWidth="1"/>
    <col min="7" max="7" width="24.42578125" bestFit="1" customWidth="1"/>
    <col min="8" max="8" width="18.5703125" bestFit="1" customWidth="1"/>
    <col min="10" max="10" width="21.5703125" bestFit="1" customWidth="1"/>
    <col min="11" max="11" width="23.140625" bestFit="1" customWidth="1"/>
    <col min="12" max="12" width="24.42578125" bestFit="1" customWidth="1"/>
    <col min="13" max="13" width="25.42578125" bestFit="1" customWidth="1"/>
    <col min="15" max="16" width="7.5703125" customWidth="1"/>
    <col min="17" max="17" width="18" customWidth="1"/>
    <col min="18" max="18" width="7.5703125" customWidth="1"/>
    <col min="19" max="19" width="11.28515625" customWidth="1"/>
    <col min="20" max="20" width="12.7109375" customWidth="1"/>
    <col min="21" max="21" width="7.5703125" customWidth="1"/>
  </cols>
  <sheetData>
    <row r="1" spans="1:15">
      <c r="A1" s="1" t="s">
        <v>0</v>
      </c>
      <c r="B1" s="1" t="s">
        <v>24</v>
      </c>
      <c r="C1" s="1" t="s">
        <v>1</v>
      </c>
      <c r="D1" s="1" t="s">
        <v>2</v>
      </c>
      <c r="E1" s="1" t="s">
        <v>25</v>
      </c>
      <c r="F1" s="1" t="s">
        <v>341</v>
      </c>
      <c r="G1" s="1" t="s">
        <v>251</v>
      </c>
      <c r="H1" s="1" t="s">
        <v>249</v>
      </c>
      <c r="I1" s="1" t="s">
        <v>250</v>
      </c>
      <c r="J1" s="1" t="s">
        <v>255</v>
      </c>
      <c r="K1" s="1" t="s">
        <v>253</v>
      </c>
      <c r="L1" s="1" t="s">
        <v>254</v>
      </c>
      <c r="M1" s="1" t="s">
        <v>26</v>
      </c>
      <c r="N1" s="1" t="s">
        <v>252</v>
      </c>
      <c r="O1" s="1" t="s">
        <v>27</v>
      </c>
    </row>
    <row r="2" spans="1:15">
      <c r="A2" t="s">
        <v>54</v>
      </c>
      <c r="B2" t="s">
        <v>36</v>
      </c>
      <c r="C2" t="s">
        <v>4</v>
      </c>
      <c r="D2">
        <v>2040</v>
      </c>
      <c r="E2">
        <f>ROUNDDOWN(Table53[[#This Row],[capacity_output1_raw]],0)</f>
        <v>67</v>
      </c>
      <c r="F2">
        <v>67.757999999999996</v>
      </c>
      <c r="H2">
        <f>ROUNDUP(Table53[[#This Row],[OrigCap]],0)</f>
        <v>239</v>
      </c>
      <c r="I2">
        <v>238.69499999999999</v>
      </c>
      <c r="N2" t="b">
        <f>Table53[[#This Row],[capacity_output1_raw]]=Table53[[#This Row],[OrigCap]]</f>
        <v>0</v>
      </c>
    </row>
    <row r="3" spans="1:15">
      <c r="A3" t="s">
        <v>54</v>
      </c>
      <c r="B3" t="s">
        <v>37</v>
      </c>
      <c r="C3" t="s">
        <v>4</v>
      </c>
      <c r="D3">
        <v>2040</v>
      </c>
      <c r="E3">
        <f>ROUNDDOWN(Table53[[#This Row],[capacity_output1_raw]],0)</f>
        <v>67</v>
      </c>
      <c r="F3">
        <v>67.757999999999996</v>
      </c>
      <c r="H3">
        <f>ROUNDUP(Table53[[#This Row],[OrigCap]],0)</f>
        <v>239</v>
      </c>
      <c r="I3">
        <v>238.69499999999999</v>
      </c>
      <c r="N3" t="b">
        <f>Table53[[#This Row],[capacity_output1_raw]]=Table53[[#This Row],[OrigCap]]</f>
        <v>0</v>
      </c>
    </row>
    <row r="4" spans="1:15">
      <c r="A4" t="s">
        <v>54</v>
      </c>
      <c r="B4" t="s">
        <v>39</v>
      </c>
      <c r="C4" t="s">
        <v>4</v>
      </c>
      <c r="D4">
        <v>2040</v>
      </c>
      <c r="E4">
        <f>ROUNDDOWN(Table53[[#This Row],[capacity_output1_raw]],0)</f>
        <v>9000</v>
      </c>
      <c r="F4">
        <v>9000.0010000000002</v>
      </c>
      <c r="H4">
        <f>ROUNDUP(Table53[[#This Row],[OrigCap]],0)</f>
        <v>16001</v>
      </c>
      <c r="I4">
        <v>16000.001</v>
      </c>
      <c r="N4" t="b">
        <f>Table53[[#This Row],[capacity_output1_raw]]=Table53[[#This Row],[OrigCap]]</f>
        <v>0</v>
      </c>
    </row>
    <row r="5" spans="1:15">
      <c r="A5" t="s">
        <v>54</v>
      </c>
      <c r="B5" t="s">
        <v>40</v>
      </c>
      <c r="C5" t="s">
        <v>4</v>
      </c>
      <c r="D5">
        <v>2040</v>
      </c>
      <c r="E5">
        <f>ROUNDDOWN(Table53[[#This Row],[capacity_output1_raw]],0)</f>
        <v>12000</v>
      </c>
      <c r="F5">
        <v>12000.257</v>
      </c>
      <c r="H5">
        <f>ROUNDUP(Table53[[#This Row],[OrigCap]],0)</f>
        <v>30001</v>
      </c>
      <c r="I5">
        <v>30000.257000000001</v>
      </c>
      <c r="N5" t="b">
        <f>Table53[[#This Row],[capacity_output1_raw]]=Table53[[#This Row],[OrigCap]]</f>
        <v>0</v>
      </c>
    </row>
    <row r="6" spans="1:15">
      <c r="A6" t="s">
        <v>54</v>
      </c>
      <c r="B6" t="s">
        <v>259</v>
      </c>
      <c r="C6" t="s">
        <v>4</v>
      </c>
      <c r="D6">
        <v>2040</v>
      </c>
      <c r="E6">
        <f>ROUNDDOWN(Table53[[#This Row],[capacity_output1_raw]],0)</f>
        <v>0</v>
      </c>
      <c r="F6">
        <v>0</v>
      </c>
      <c r="H6">
        <v>30000</v>
      </c>
      <c r="N6" t="b">
        <f>Table53[[#This Row],[capacity_output1_raw]]=Table53[[#This Row],[OrigCap]]</f>
        <v>1</v>
      </c>
    </row>
    <row r="7" spans="1:15">
      <c r="A7" t="s">
        <v>54</v>
      </c>
      <c r="B7" t="s">
        <v>260</v>
      </c>
      <c r="C7" t="s">
        <v>4</v>
      </c>
      <c r="D7">
        <v>2040</v>
      </c>
      <c r="E7">
        <f>ROUNDDOWN(Table53[[#This Row],[capacity_output1_raw]],0)</f>
        <v>0</v>
      </c>
      <c r="F7">
        <v>0</v>
      </c>
      <c r="G7">
        <v>0</v>
      </c>
      <c r="H7">
        <v>30000</v>
      </c>
      <c r="N7" t="b">
        <f>Table53[[#This Row],[capacity_output1_raw]]=Table53[[#This Row],[OrigCap]]</f>
        <v>1</v>
      </c>
    </row>
    <row r="8" spans="1:15">
      <c r="A8" t="s">
        <v>54</v>
      </c>
      <c r="B8" t="s">
        <v>261</v>
      </c>
      <c r="C8" t="s">
        <v>4</v>
      </c>
      <c r="D8">
        <v>2040</v>
      </c>
      <c r="E8">
        <f>ROUNDDOWN(Table53[[#This Row],[capacity_output1_raw]],0)</f>
        <v>0</v>
      </c>
      <c r="F8">
        <v>0</v>
      </c>
      <c r="H8">
        <v>30000</v>
      </c>
      <c r="N8" t="b">
        <f>Table53[[#This Row],[capacity_output1_raw]]=Table53[[#This Row],[OrigCap]]</f>
        <v>1</v>
      </c>
    </row>
    <row r="9" spans="1:15">
      <c r="A9" t="s">
        <v>54</v>
      </c>
      <c r="B9" t="s">
        <v>238</v>
      </c>
      <c r="C9" t="s">
        <v>4</v>
      </c>
      <c r="D9">
        <v>2040</v>
      </c>
      <c r="E9">
        <f>ROUNDDOWN(Table53[[#This Row],[capacity_output1_raw]],0)</f>
        <v>0</v>
      </c>
      <c r="F9">
        <v>0</v>
      </c>
      <c r="H9">
        <v>30000</v>
      </c>
      <c r="N9" t="b">
        <f>Table53[[#This Row],[capacity_output1_raw]]=Table53[[#This Row],[OrigCap]]</f>
        <v>1</v>
      </c>
    </row>
    <row r="10" spans="1:15">
      <c r="A10" t="s">
        <v>54</v>
      </c>
      <c r="B10" s="86" t="s">
        <v>240</v>
      </c>
      <c r="C10" t="s">
        <v>4</v>
      </c>
      <c r="D10">
        <v>2040</v>
      </c>
      <c r="E10">
        <f>ROUNDDOWN(Table53[[#This Row],[capacity_output1_raw]],0)</f>
        <v>0</v>
      </c>
      <c r="F10">
        <v>0</v>
      </c>
      <c r="H10">
        <v>30000</v>
      </c>
      <c r="N10" t="b">
        <f>Table53[[#This Row],[capacity_output1_raw]]=Table53[[#This Row],[OrigCap]]</f>
        <v>1</v>
      </c>
    </row>
    <row r="11" spans="1:15">
      <c r="A11" t="s">
        <v>54</v>
      </c>
      <c r="B11" s="86" t="s">
        <v>242</v>
      </c>
      <c r="C11" t="s">
        <v>4</v>
      </c>
      <c r="D11">
        <v>2040</v>
      </c>
      <c r="E11">
        <f>ROUNDDOWN(Table53[[#This Row],[capacity_output1_raw]],0)</f>
        <v>0</v>
      </c>
      <c r="F11">
        <v>0</v>
      </c>
      <c r="H11">
        <v>30000</v>
      </c>
      <c r="N11" t="b">
        <f>Table53[[#This Row],[capacity_output1_raw]]=Table53[[#This Row],[OrigCap]]</f>
        <v>1</v>
      </c>
    </row>
    <row r="12" spans="1:15">
      <c r="A12" t="s">
        <v>3</v>
      </c>
      <c r="B12" t="s">
        <v>36</v>
      </c>
      <c r="C12" t="s">
        <v>4</v>
      </c>
      <c r="D12">
        <v>2040</v>
      </c>
      <c r="E12">
        <f>ROUNDDOWN(Table53[[#This Row],[capacity_output1_raw]],0)</f>
        <v>594</v>
      </c>
      <c r="F12">
        <v>594.35799999999995</v>
      </c>
      <c r="H12">
        <f>ROUNDUP(Table53[[#This Row],[OrigCap]],0)</f>
        <v>1822</v>
      </c>
      <c r="I12">
        <v>1821.306</v>
      </c>
      <c r="N12" t="b">
        <f>Table53[[#This Row],[capacity_output1_raw]]=Table53[[#This Row],[OrigCap]]</f>
        <v>0</v>
      </c>
    </row>
    <row r="13" spans="1:15">
      <c r="A13" t="s">
        <v>3</v>
      </c>
      <c r="B13" t="s">
        <v>37</v>
      </c>
      <c r="C13" t="s">
        <v>4</v>
      </c>
      <c r="D13">
        <v>2040</v>
      </c>
      <c r="E13">
        <f>ROUNDDOWN(Table53[[#This Row],[capacity_output1_raw]],0)</f>
        <v>594</v>
      </c>
      <c r="F13">
        <v>594.35799999999995</v>
      </c>
      <c r="H13">
        <f>ROUNDUP(Table53[[#This Row],[OrigCap]],0)</f>
        <v>1822</v>
      </c>
      <c r="I13">
        <v>1821.306</v>
      </c>
      <c r="N13" t="b">
        <f>Table53[[#This Row],[capacity_output1_raw]]=Table53[[#This Row],[OrigCap]]</f>
        <v>0</v>
      </c>
    </row>
    <row r="14" spans="1:15">
      <c r="A14" t="s">
        <v>3</v>
      </c>
      <c r="B14" t="s">
        <v>38</v>
      </c>
      <c r="C14" t="s">
        <v>4</v>
      </c>
      <c r="D14">
        <v>2040</v>
      </c>
      <c r="E14">
        <f>ROUNDDOWN(Table53[[#This Row],[capacity_output1_raw]],0)</f>
        <v>5760</v>
      </c>
      <c r="F14">
        <v>5760</v>
      </c>
      <c r="H14">
        <f>ROUNDUP(Table53[[#This Row],[OrigCap]],0)</f>
        <v>7960</v>
      </c>
      <c r="I14">
        <v>7960</v>
      </c>
      <c r="N14" t="b">
        <f>Table53[[#This Row],[capacity_output1_raw]]=Table53[[#This Row],[OrigCap]]</f>
        <v>0</v>
      </c>
    </row>
    <row r="15" spans="1:15">
      <c r="A15" t="s">
        <v>3</v>
      </c>
      <c r="B15" t="s">
        <v>39</v>
      </c>
      <c r="C15" t="s">
        <v>4</v>
      </c>
      <c r="D15">
        <v>2040</v>
      </c>
      <c r="E15">
        <f>ROUNDDOWN(Table53[[#This Row],[capacity_output1_raw]],0)</f>
        <v>5248</v>
      </c>
      <c r="F15">
        <v>5248</v>
      </c>
      <c r="H15">
        <f>ROUNDUP(Table53[[#This Row],[OrigCap]],0)</f>
        <v>7505</v>
      </c>
      <c r="I15">
        <v>7504.9530000000004</v>
      </c>
      <c r="N15" t="b">
        <f>Table53[[#This Row],[capacity_output1_raw]]=Table53[[#This Row],[OrigCap]]</f>
        <v>0</v>
      </c>
    </row>
    <row r="16" spans="1:15">
      <c r="A16" t="s">
        <v>3</v>
      </c>
      <c r="B16" t="s">
        <v>40</v>
      </c>
      <c r="C16" t="s">
        <v>4</v>
      </c>
      <c r="D16">
        <v>2040</v>
      </c>
      <c r="E16">
        <f>ROUNDDOWN(Table53[[#This Row],[capacity_output1_raw]],0)</f>
        <v>13610</v>
      </c>
      <c r="F16">
        <v>13610</v>
      </c>
      <c r="H16">
        <f>ROUNDUP(Table53[[#This Row],[OrigCap]],0)</f>
        <v>26286</v>
      </c>
      <c r="I16">
        <v>26285.274000000001</v>
      </c>
      <c r="N16" t="b">
        <f>Table53[[#This Row],[capacity_output1_raw]]=Table53[[#This Row],[OrigCap]]</f>
        <v>0</v>
      </c>
    </row>
    <row r="17" spans="1:14">
      <c r="A17" t="s">
        <v>3</v>
      </c>
      <c r="B17" t="s">
        <v>259</v>
      </c>
      <c r="C17" t="s">
        <v>4</v>
      </c>
      <c r="D17">
        <v>2040</v>
      </c>
      <c r="E17">
        <f>ROUNDDOWN(Table53[[#This Row],[capacity_output1_raw]],0)</f>
        <v>0</v>
      </c>
      <c r="F17">
        <v>0</v>
      </c>
      <c r="H17">
        <v>26000</v>
      </c>
      <c r="N17" t="b">
        <f>Table53[[#This Row],[capacity_output1_raw]]=Table53[[#This Row],[OrigCap]]</f>
        <v>1</v>
      </c>
    </row>
    <row r="18" spans="1:14">
      <c r="A18" t="s">
        <v>55</v>
      </c>
      <c r="B18" t="s">
        <v>36</v>
      </c>
      <c r="C18" t="s">
        <v>4</v>
      </c>
      <c r="D18">
        <v>2040</v>
      </c>
      <c r="E18">
        <f>ROUNDDOWN(Table53[[#This Row],[capacity_output1_raw]],0)</f>
        <v>1221</v>
      </c>
      <c r="F18">
        <v>1221.2840000000001</v>
      </c>
      <c r="H18">
        <f>ROUNDUP(Table53[[#This Row],[OrigCap]],0)</f>
        <v>5555</v>
      </c>
      <c r="I18">
        <v>5554.8760000000002</v>
      </c>
      <c r="N18" t="b">
        <f>Table53[[#This Row],[capacity_output1_raw]]=Table53[[#This Row],[OrigCap]]</f>
        <v>0</v>
      </c>
    </row>
    <row r="19" spans="1:14">
      <c r="A19" t="s">
        <v>55</v>
      </c>
      <c r="B19" t="s">
        <v>37</v>
      </c>
      <c r="C19" t="s">
        <v>4</v>
      </c>
      <c r="D19">
        <v>2040</v>
      </c>
      <c r="E19">
        <f>ROUNDDOWN(Table53[[#This Row],[capacity_output1_raw]],0)</f>
        <v>1221</v>
      </c>
      <c r="F19">
        <v>1221.2840000000001</v>
      </c>
      <c r="H19">
        <f>ROUNDUP(Table53[[#This Row],[OrigCap]],0)</f>
        <v>5555</v>
      </c>
      <c r="I19">
        <v>5554.8760000000002</v>
      </c>
      <c r="N19" t="b">
        <f>Table53[[#This Row],[capacity_output1_raw]]=Table53[[#This Row],[OrigCap]]</f>
        <v>0</v>
      </c>
    </row>
    <row r="20" spans="1:14">
      <c r="A20" t="s">
        <v>55</v>
      </c>
      <c r="B20" t="s">
        <v>39</v>
      </c>
      <c r="C20" t="s">
        <v>4</v>
      </c>
      <c r="D20">
        <v>2040</v>
      </c>
      <c r="E20">
        <f>ROUNDDOWN(Table53[[#This Row],[capacity_output1_raw]],0)</f>
        <v>310</v>
      </c>
      <c r="F20">
        <v>310</v>
      </c>
      <c r="H20">
        <f>ROUNDUP(Table53[[#This Row],[OrigCap]],0)</f>
        <v>1150</v>
      </c>
      <c r="I20">
        <v>1150</v>
      </c>
      <c r="N20" t="b">
        <f>Table53[[#This Row],[capacity_output1_raw]]=Table53[[#This Row],[OrigCap]]</f>
        <v>0</v>
      </c>
    </row>
    <row r="21" spans="1:14">
      <c r="A21" t="s">
        <v>55</v>
      </c>
      <c r="B21" t="s">
        <v>40</v>
      </c>
      <c r="C21" t="s">
        <v>4</v>
      </c>
      <c r="D21">
        <v>2040</v>
      </c>
      <c r="E21">
        <f>ROUNDDOWN(Table53[[#This Row],[capacity_output1_raw]],0)</f>
        <v>9770</v>
      </c>
      <c r="F21">
        <v>9770.2690000000002</v>
      </c>
      <c r="H21">
        <f>ROUNDUP(Table53[[#This Row],[OrigCap]],0)</f>
        <v>24072</v>
      </c>
      <c r="I21">
        <v>24071.131000000001</v>
      </c>
      <c r="N21" t="b">
        <f>Table53[[#This Row],[capacity_output1_raw]]=Table53[[#This Row],[OrigCap]]</f>
        <v>0</v>
      </c>
    </row>
    <row r="22" spans="1:14">
      <c r="A22" t="s">
        <v>55</v>
      </c>
      <c r="B22" t="s">
        <v>259</v>
      </c>
      <c r="C22" t="s">
        <v>4</v>
      </c>
      <c r="D22">
        <v>2040</v>
      </c>
      <c r="E22">
        <f>ROUNDDOWN(Table53[[#This Row],[capacity_output1_raw]],0)</f>
        <v>0</v>
      </c>
      <c r="F22">
        <v>0</v>
      </c>
      <c r="H22">
        <v>24000</v>
      </c>
      <c r="N22" t="b">
        <f>Table53[[#This Row],[capacity_output1_raw]]=Table53[[#This Row],[OrigCap]]</f>
        <v>1</v>
      </c>
    </row>
    <row r="23" spans="1:14">
      <c r="A23" t="s">
        <v>5</v>
      </c>
      <c r="B23" t="s">
        <v>36</v>
      </c>
      <c r="C23" t="s">
        <v>4</v>
      </c>
      <c r="D23">
        <v>2040</v>
      </c>
      <c r="E23">
        <f>ROUNDDOWN(Table53[[#This Row],[capacity_output1_raw]],0)</f>
        <v>3200</v>
      </c>
      <c r="F23">
        <v>3200.4</v>
      </c>
      <c r="H23">
        <f>ROUNDUP(Table53[[#This Row],[OrigCap]],0)</f>
        <v>109813</v>
      </c>
      <c r="I23">
        <v>109812.03</v>
      </c>
      <c r="N23" t="b">
        <f>Table53[[#This Row],[capacity_output1_raw]]=Table53[[#This Row],[OrigCap]]</f>
        <v>0</v>
      </c>
    </row>
    <row r="24" spans="1:14">
      <c r="A24" t="s">
        <v>5</v>
      </c>
      <c r="B24" t="s">
        <v>37</v>
      </c>
      <c r="C24" t="s">
        <v>4</v>
      </c>
      <c r="D24">
        <v>2040</v>
      </c>
      <c r="E24">
        <f>ROUNDDOWN(Table53[[#This Row],[capacity_output1_raw]],0)</f>
        <v>3200</v>
      </c>
      <c r="F24">
        <v>3200.4</v>
      </c>
      <c r="H24">
        <f>ROUNDUP(Table53[[#This Row],[OrigCap]],0)</f>
        <v>109813</v>
      </c>
      <c r="I24">
        <v>109812.03</v>
      </c>
      <c r="N24" t="b">
        <f>Table53[[#This Row],[capacity_output1_raw]]=Table53[[#This Row],[OrigCap]]</f>
        <v>0</v>
      </c>
    </row>
    <row r="25" spans="1:14">
      <c r="A25" t="s">
        <v>5</v>
      </c>
      <c r="B25" t="s">
        <v>38</v>
      </c>
      <c r="C25" t="s">
        <v>4</v>
      </c>
      <c r="D25">
        <v>2040</v>
      </c>
      <c r="E25">
        <f>ROUNDDOWN(Table53[[#This Row],[capacity_output1_raw]],0)</f>
        <v>30521</v>
      </c>
      <c r="F25">
        <v>30521.3</v>
      </c>
      <c r="H25">
        <f>ROUNDUP(Table53[[#This Row],[OrigCap]],0)</f>
        <v>65396</v>
      </c>
      <c r="I25">
        <v>65395.6</v>
      </c>
      <c r="N25" t="b">
        <f>Table53[[#This Row],[capacity_output1_raw]]=Table53[[#This Row],[OrigCap]]</f>
        <v>0</v>
      </c>
    </row>
    <row r="26" spans="1:14">
      <c r="A26" t="s">
        <v>5</v>
      </c>
      <c r="B26" t="s">
        <v>39</v>
      </c>
      <c r="C26" t="s">
        <v>4</v>
      </c>
      <c r="D26">
        <v>2040</v>
      </c>
      <c r="E26">
        <f>ROUNDDOWN(Table53[[#This Row],[capacity_output1_raw]],0)</f>
        <v>115000</v>
      </c>
      <c r="F26">
        <v>115000.7</v>
      </c>
      <c r="H26">
        <f>ROUNDUP(Table53[[#This Row],[OrigCap]],0)</f>
        <v>158879</v>
      </c>
      <c r="I26">
        <v>158878.29</v>
      </c>
      <c r="N26" t="b">
        <f>Table53[[#This Row],[capacity_output1_raw]]=Table53[[#This Row],[OrigCap]]</f>
        <v>0</v>
      </c>
    </row>
    <row r="27" spans="1:14">
      <c r="A27" t="s">
        <v>5</v>
      </c>
      <c r="B27" t="s">
        <v>40</v>
      </c>
      <c r="C27" t="s">
        <v>4</v>
      </c>
      <c r="D27">
        <v>2040</v>
      </c>
      <c r="E27">
        <f>ROUNDDOWN(Table53[[#This Row],[capacity_output1_raw]],0)</f>
        <v>215002</v>
      </c>
      <c r="F27">
        <v>215002</v>
      </c>
      <c r="H27">
        <f>ROUNDUP(Table53[[#This Row],[OrigCap]],0)</f>
        <v>365876</v>
      </c>
      <c r="I27">
        <v>365875.4</v>
      </c>
      <c r="N27" t="b">
        <f>Table53[[#This Row],[capacity_output1_raw]]=Table53[[#This Row],[OrigCap]]</f>
        <v>0</v>
      </c>
    </row>
    <row r="28" spans="1:14">
      <c r="A28" t="s">
        <v>5</v>
      </c>
      <c r="B28" t="s">
        <v>259</v>
      </c>
      <c r="C28" t="s">
        <v>4</v>
      </c>
      <c r="D28">
        <v>2040</v>
      </c>
      <c r="E28">
        <f>ROUNDDOWN(Table53[[#This Row],[capacity_output1_raw]],0)</f>
        <v>0</v>
      </c>
      <c r="F28">
        <v>0</v>
      </c>
      <c r="H28">
        <v>365000</v>
      </c>
      <c r="N28" t="b">
        <f>Table53[[#This Row],[capacity_output1_raw]]=Table53[[#This Row],[OrigCap]]</f>
        <v>1</v>
      </c>
    </row>
    <row r="29" spans="1:14">
      <c r="A29" t="s">
        <v>5</v>
      </c>
      <c r="B29" t="s">
        <v>260</v>
      </c>
      <c r="C29" t="s">
        <v>4</v>
      </c>
      <c r="D29">
        <v>2040</v>
      </c>
      <c r="E29">
        <f>ROUNDDOWN(Table53[[#This Row],[capacity_output1_raw]],0)</f>
        <v>0</v>
      </c>
      <c r="F29">
        <v>0</v>
      </c>
      <c r="G29">
        <v>0</v>
      </c>
      <c r="H29">
        <v>365000</v>
      </c>
      <c r="N29" t="b">
        <f>Table53[[#This Row],[capacity_output1_raw]]=Table53[[#This Row],[OrigCap]]</f>
        <v>1</v>
      </c>
    </row>
    <row r="30" spans="1:14">
      <c r="A30" t="s">
        <v>5</v>
      </c>
      <c r="B30" t="s">
        <v>261</v>
      </c>
      <c r="C30" t="s">
        <v>4</v>
      </c>
      <c r="D30">
        <v>2040</v>
      </c>
      <c r="E30">
        <f>ROUNDDOWN(Table53[[#This Row],[capacity_output1_raw]],0)</f>
        <v>0</v>
      </c>
      <c r="F30">
        <v>0</v>
      </c>
      <c r="H30">
        <v>365000</v>
      </c>
      <c r="N30" t="b">
        <f>Table53[[#This Row],[capacity_output1_raw]]=Table53[[#This Row],[OrigCap]]</f>
        <v>1</v>
      </c>
    </row>
    <row r="31" spans="1:14">
      <c r="A31" t="s">
        <v>5</v>
      </c>
      <c r="B31" t="s">
        <v>238</v>
      </c>
      <c r="C31" t="s">
        <v>4</v>
      </c>
      <c r="D31">
        <v>2040</v>
      </c>
      <c r="E31">
        <f>ROUNDDOWN(Table53[[#This Row],[capacity_output1_raw]],0)</f>
        <v>0</v>
      </c>
      <c r="F31">
        <v>0</v>
      </c>
      <c r="H31">
        <v>365000</v>
      </c>
      <c r="N31" t="b">
        <f>Table53[[#This Row],[capacity_output1_raw]]=Table53[[#This Row],[OrigCap]]</f>
        <v>1</v>
      </c>
    </row>
    <row r="32" spans="1:14">
      <c r="A32" t="s">
        <v>5</v>
      </c>
      <c r="B32" s="86" t="s">
        <v>240</v>
      </c>
      <c r="C32" t="s">
        <v>4</v>
      </c>
      <c r="D32">
        <v>2040</v>
      </c>
      <c r="E32">
        <f>ROUNDDOWN(Table53[[#This Row],[capacity_output1_raw]],0)</f>
        <v>1998</v>
      </c>
      <c r="F32">
        <v>1998</v>
      </c>
      <c r="H32">
        <v>365000</v>
      </c>
      <c r="N32" t="b">
        <f>Table53[[#This Row],[capacity_output1_raw]]=Table53[[#This Row],[OrigCap]]</f>
        <v>0</v>
      </c>
    </row>
    <row r="33" spans="1:14">
      <c r="A33" t="s">
        <v>5</v>
      </c>
      <c r="B33" s="86" t="s">
        <v>242</v>
      </c>
      <c r="C33" t="s">
        <v>4</v>
      </c>
      <c r="D33">
        <v>2040</v>
      </c>
      <c r="E33">
        <f>ROUNDDOWN(Table53[[#This Row],[capacity_output1_raw]],0)</f>
        <v>1998</v>
      </c>
      <c r="F33">
        <v>1998</v>
      </c>
      <c r="H33">
        <v>365000</v>
      </c>
      <c r="N33" t="b">
        <f>Table53[[#This Row],[capacity_output1_raw]]=Table53[[#This Row],[OrigCap]]</f>
        <v>0</v>
      </c>
    </row>
    <row r="34" spans="1:14">
      <c r="A34" t="s">
        <v>6</v>
      </c>
      <c r="B34" t="s">
        <v>38</v>
      </c>
      <c r="C34" t="s">
        <v>4</v>
      </c>
      <c r="D34">
        <v>2040</v>
      </c>
      <c r="E34">
        <f>ROUNDDOWN(Table53[[#This Row],[capacity_output1_raw]],0)</f>
        <v>5528</v>
      </c>
      <c r="F34">
        <v>5528.2</v>
      </c>
      <c r="H34">
        <f>ROUNDUP(Table53[[#This Row],[OrigCap]],0)</f>
        <v>6529</v>
      </c>
      <c r="I34">
        <v>6528.2</v>
      </c>
      <c r="N34" t="b">
        <f>Table53[[#This Row],[capacity_output1_raw]]=Table53[[#This Row],[OrigCap]]</f>
        <v>0</v>
      </c>
    </row>
    <row r="35" spans="1:14">
      <c r="A35" t="s">
        <v>6</v>
      </c>
      <c r="B35" t="s">
        <v>39</v>
      </c>
      <c r="C35" t="s">
        <v>4</v>
      </c>
      <c r="D35">
        <v>2040</v>
      </c>
      <c r="E35">
        <f>ROUNDDOWN(Table53[[#This Row],[capacity_output1_raw]],0)</f>
        <v>1155</v>
      </c>
      <c r="F35">
        <v>1155.384</v>
      </c>
      <c r="H35">
        <f>ROUNDUP(Table53[[#This Row],[OrigCap]],0)</f>
        <v>1021</v>
      </c>
      <c r="I35">
        <v>1020.9450000000001</v>
      </c>
      <c r="N35" t="b">
        <f>Table53[[#This Row],[capacity_output1_raw]]=Table53[[#This Row],[OrigCap]]</f>
        <v>0</v>
      </c>
    </row>
    <row r="36" spans="1:14">
      <c r="A36" t="s">
        <v>6</v>
      </c>
      <c r="B36" t="s">
        <v>40</v>
      </c>
      <c r="C36" t="s">
        <v>4</v>
      </c>
      <c r="D36">
        <v>2040</v>
      </c>
      <c r="E36">
        <f>ROUNDDOWN(Table53[[#This Row],[capacity_output1_raw]],0)</f>
        <v>4884</v>
      </c>
      <c r="F36">
        <v>4884.9399999999996</v>
      </c>
      <c r="H36">
        <f>ROUNDUP(Table53[[#This Row],[OrigCap]],0)</f>
        <v>7877</v>
      </c>
      <c r="I36">
        <v>7876.0230000000001</v>
      </c>
      <c r="N36" t="b">
        <f>Table53[[#This Row],[capacity_output1_raw]]=Table53[[#This Row],[OrigCap]]</f>
        <v>0</v>
      </c>
    </row>
    <row r="37" spans="1:14">
      <c r="A37" t="s">
        <v>6</v>
      </c>
      <c r="B37" t="s">
        <v>259</v>
      </c>
      <c r="C37" t="s">
        <v>4</v>
      </c>
      <c r="D37">
        <v>2040</v>
      </c>
      <c r="E37">
        <f>ROUNDDOWN(Table53[[#This Row],[capacity_output1_raw]],0)</f>
        <v>0</v>
      </c>
      <c r="F37">
        <v>0</v>
      </c>
      <c r="H37">
        <v>7000</v>
      </c>
      <c r="N37" t="b">
        <f>Table53[[#This Row],[capacity_output1_raw]]=Table53[[#This Row],[OrigCap]]</f>
        <v>1</v>
      </c>
    </row>
    <row r="38" spans="1:14">
      <c r="A38" t="s">
        <v>6</v>
      </c>
      <c r="B38" t="s">
        <v>260</v>
      </c>
      <c r="C38" t="s">
        <v>4</v>
      </c>
      <c r="D38">
        <v>2040</v>
      </c>
      <c r="E38">
        <f>ROUNDDOWN(Table53[[#This Row],[capacity_output1_raw]],0)</f>
        <v>0</v>
      </c>
      <c r="F38">
        <v>0</v>
      </c>
      <c r="G38">
        <v>0</v>
      </c>
      <c r="H38">
        <v>7000</v>
      </c>
      <c r="N38" t="b">
        <f>Table53[[#This Row],[capacity_output1_raw]]=Table53[[#This Row],[OrigCap]]</f>
        <v>1</v>
      </c>
    </row>
    <row r="39" spans="1:14">
      <c r="A39" t="s">
        <v>6</v>
      </c>
      <c r="B39" t="s">
        <v>261</v>
      </c>
      <c r="C39" t="s">
        <v>4</v>
      </c>
      <c r="D39">
        <v>2040</v>
      </c>
      <c r="E39">
        <f>ROUNDDOWN(Table53[[#This Row],[capacity_output1_raw]],0)</f>
        <v>0</v>
      </c>
      <c r="F39">
        <v>0</v>
      </c>
      <c r="H39">
        <v>7000</v>
      </c>
      <c r="N39" t="b">
        <f>Table53[[#This Row],[capacity_output1_raw]]=Table53[[#This Row],[OrigCap]]</f>
        <v>1</v>
      </c>
    </row>
    <row r="40" spans="1:14">
      <c r="A40" t="s">
        <v>6</v>
      </c>
      <c r="B40" t="s">
        <v>238</v>
      </c>
      <c r="C40" t="s">
        <v>4</v>
      </c>
      <c r="D40">
        <v>2040</v>
      </c>
      <c r="E40">
        <f>ROUNDDOWN(Table53[[#This Row],[capacity_output1_raw]],0)</f>
        <v>0</v>
      </c>
      <c r="F40">
        <v>0</v>
      </c>
      <c r="H40">
        <v>7000</v>
      </c>
      <c r="N40" t="b">
        <f>Table53[[#This Row],[capacity_output1_raw]]=Table53[[#This Row],[OrigCap]]</f>
        <v>1</v>
      </c>
    </row>
    <row r="41" spans="1:14">
      <c r="A41" t="s">
        <v>6</v>
      </c>
      <c r="B41" s="86" t="s">
        <v>240</v>
      </c>
      <c r="C41" t="s">
        <v>4</v>
      </c>
      <c r="D41">
        <v>2040</v>
      </c>
      <c r="E41">
        <f>ROUNDDOWN(Table53[[#This Row],[capacity_output1_raw]],0)</f>
        <v>374</v>
      </c>
      <c r="F41">
        <v>374</v>
      </c>
      <c r="H41">
        <v>7000</v>
      </c>
      <c r="N41" t="b">
        <f>Table53[[#This Row],[capacity_output1_raw]]=Table53[[#This Row],[OrigCap]]</f>
        <v>0</v>
      </c>
    </row>
    <row r="42" spans="1:14">
      <c r="A42" t="s">
        <v>6</v>
      </c>
      <c r="B42" s="86" t="s">
        <v>242</v>
      </c>
      <c r="C42" t="s">
        <v>4</v>
      </c>
      <c r="D42">
        <v>2040</v>
      </c>
      <c r="E42">
        <f>ROUNDDOWN(Table53[[#This Row],[capacity_output1_raw]],0)</f>
        <v>374</v>
      </c>
      <c r="F42">
        <v>374</v>
      </c>
      <c r="H42">
        <v>7000</v>
      </c>
      <c r="N42" t="b">
        <f>Table53[[#This Row],[capacity_output1_raw]]=Table53[[#This Row],[OrigCap]]</f>
        <v>0</v>
      </c>
    </row>
    <row r="43" spans="1:14">
      <c r="A43" t="s">
        <v>7</v>
      </c>
      <c r="B43" t="s">
        <v>36</v>
      </c>
      <c r="C43" t="s">
        <v>4</v>
      </c>
      <c r="D43">
        <v>2040</v>
      </c>
      <c r="E43">
        <f>ROUNDDOWN(Table53[[#This Row],[capacity_output1_raw]],0)</f>
        <v>160</v>
      </c>
      <c r="F43">
        <v>160</v>
      </c>
      <c r="H43">
        <v>19000</v>
      </c>
      <c r="I43">
        <v>160</v>
      </c>
      <c r="N43" t="b">
        <f>Table53[[#This Row],[capacity_output1_raw]]=Table53[[#This Row],[OrigCap]]</f>
        <v>1</v>
      </c>
    </row>
    <row r="44" spans="1:14">
      <c r="A44" t="s">
        <v>7</v>
      </c>
      <c r="B44" t="s">
        <v>37</v>
      </c>
      <c r="C44" t="s">
        <v>4</v>
      </c>
      <c r="D44">
        <v>2040</v>
      </c>
      <c r="E44">
        <f>ROUNDDOWN(Table53[[#This Row],[capacity_output1_raw]],0)</f>
        <v>160</v>
      </c>
      <c r="F44">
        <v>160</v>
      </c>
      <c r="H44">
        <v>19000</v>
      </c>
      <c r="I44">
        <v>160</v>
      </c>
      <c r="N44" t="b">
        <f>Table53[[#This Row],[capacity_output1_raw]]=Table53[[#This Row],[OrigCap]]</f>
        <v>1</v>
      </c>
    </row>
    <row r="45" spans="1:14">
      <c r="A45" t="s">
        <v>7</v>
      </c>
      <c r="B45" t="s">
        <v>38</v>
      </c>
      <c r="C45" t="s">
        <v>4</v>
      </c>
      <c r="D45">
        <v>2040</v>
      </c>
      <c r="E45">
        <f>ROUNDDOWN(Table53[[#This Row],[capacity_output1_raw]],0)</f>
        <v>2722</v>
      </c>
      <c r="F45">
        <v>2722.4</v>
      </c>
      <c r="H45">
        <f>ROUNDUP(Table53[[#This Row],[OrigCap]],0)</f>
        <v>10723</v>
      </c>
      <c r="I45">
        <v>10722.4</v>
      </c>
      <c r="N45" t="b">
        <f>Table53[[#This Row],[capacity_output1_raw]]=Table53[[#This Row],[OrigCap]]</f>
        <v>0</v>
      </c>
    </row>
    <row r="46" spans="1:14">
      <c r="A46" t="s">
        <v>7</v>
      </c>
      <c r="B46" t="s">
        <v>39</v>
      </c>
      <c r="C46" t="s">
        <v>4</v>
      </c>
      <c r="D46">
        <v>2040</v>
      </c>
      <c r="E46">
        <f>ROUNDDOWN(Table53[[#This Row],[capacity_output1_raw]],0)</f>
        <v>6150</v>
      </c>
      <c r="F46">
        <v>6150.2280000000001</v>
      </c>
      <c r="H46">
        <f>ROUNDUP(Table53[[#This Row],[OrigCap]],0)</f>
        <v>4926</v>
      </c>
      <c r="I46">
        <v>4925.49</v>
      </c>
      <c r="N46" t="b">
        <f>Table53[[#This Row],[capacity_output1_raw]]=Table53[[#This Row],[OrigCap]]</f>
        <v>0</v>
      </c>
    </row>
    <row r="47" spans="1:14">
      <c r="A47" t="s">
        <v>7</v>
      </c>
      <c r="B47" t="s">
        <v>40</v>
      </c>
      <c r="C47" t="s">
        <v>4</v>
      </c>
      <c r="D47">
        <v>2040</v>
      </c>
      <c r="E47">
        <f>ROUNDDOWN(Table53[[#This Row],[capacity_output1_raw]],0)</f>
        <v>12859</v>
      </c>
      <c r="F47">
        <v>12859.47</v>
      </c>
      <c r="H47">
        <f>ROUNDUP(Table53[[#This Row],[OrigCap]],0)</f>
        <v>19097</v>
      </c>
      <c r="I47">
        <v>19096.107</v>
      </c>
      <c r="N47" t="b">
        <f>Table53[[#This Row],[capacity_output1_raw]]=Table53[[#This Row],[OrigCap]]</f>
        <v>0</v>
      </c>
    </row>
    <row r="48" spans="1:14">
      <c r="A48" t="s">
        <v>7</v>
      </c>
      <c r="B48" t="s">
        <v>259</v>
      </c>
      <c r="C48" t="s">
        <v>4</v>
      </c>
      <c r="D48">
        <v>2040</v>
      </c>
      <c r="E48">
        <f>ROUNDDOWN(Table53[[#This Row],[capacity_output1_raw]],0)</f>
        <v>0</v>
      </c>
      <c r="F48">
        <v>0</v>
      </c>
      <c r="H48">
        <v>19000</v>
      </c>
      <c r="N48" t="b">
        <f>Table53[[#This Row],[capacity_output1_raw]]=Table53[[#This Row],[OrigCap]]</f>
        <v>1</v>
      </c>
    </row>
    <row r="49" spans="1:14">
      <c r="A49" t="s">
        <v>7</v>
      </c>
      <c r="B49" t="s">
        <v>260</v>
      </c>
      <c r="C49" t="s">
        <v>4</v>
      </c>
      <c r="D49">
        <v>2040</v>
      </c>
      <c r="E49">
        <f>ROUNDDOWN(Table53[[#This Row],[capacity_output1_raw]],0)</f>
        <v>0</v>
      </c>
      <c r="F49">
        <v>0</v>
      </c>
      <c r="G49">
        <v>0</v>
      </c>
      <c r="H49">
        <v>19000</v>
      </c>
      <c r="N49" t="b">
        <f>Table53[[#This Row],[capacity_output1_raw]]=Table53[[#This Row],[OrigCap]]</f>
        <v>1</v>
      </c>
    </row>
    <row r="50" spans="1:14">
      <c r="A50" t="s">
        <v>7</v>
      </c>
      <c r="B50" t="s">
        <v>261</v>
      </c>
      <c r="C50" t="s">
        <v>4</v>
      </c>
      <c r="D50">
        <v>2040</v>
      </c>
      <c r="E50">
        <f>ROUNDDOWN(Table53[[#This Row],[capacity_output1_raw]],0)</f>
        <v>0</v>
      </c>
      <c r="F50">
        <v>0</v>
      </c>
      <c r="H50">
        <v>19000</v>
      </c>
      <c r="N50" t="b">
        <f>Table53[[#This Row],[capacity_output1_raw]]=Table53[[#This Row],[OrigCap]]</f>
        <v>1</v>
      </c>
    </row>
    <row r="51" spans="1:14">
      <c r="A51" t="s">
        <v>7</v>
      </c>
      <c r="B51" t="s">
        <v>238</v>
      </c>
      <c r="C51" t="s">
        <v>4</v>
      </c>
      <c r="D51">
        <v>2040</v>
      </c>
      <c r="E51">
        <f>ROUNDDOWN(Table53[[#This Row],[capacity_output1_raw]],0)</f>
        <v>0</v>
      </c>
      <c r="F51">
        <v>0</v>
      </c>
      <c r="H51">
        <v>19000</v>
      </c>
      <c r="N51" t="b">
        <f>Table53[[#This Row],[capacity_output1_raw]]=Table53[[#This Row],[OrigCap]]</f>
        <v>1</v>
      </c>
    </row>
    <row r="52" spans="1:14">
      <c r="A52" t="s">
        <v>7</v>
      </c>
      <c r="B52" s="86" t="s">
        <v>240</v>
      </c>
      <c r="C52" t="s">
        <v>4</v>
      </c>
      <c r="D52">
        <v>2040</v>
      </c>
      <c r="E52">
        <f>ROUNDDOWN(Table53[[#This Row],[capacity_output1_raw]],0)</f>
        <v>0</v>
      </c>
      <c r="F52">
        <v>0</v>
      </c>
      <c r="H52">
        <v>19000</v>
      </c>
      <c r="N52" t="b">
        <f>Table53[[#This Row],[capacity_output1_raw]]=Table53[[#This Row],[OrigCap]]</f>
        <v>1</v>
      </c>
    </row>
    <row r="53" spans="1:14">
      <c r="A53" t="s">
        <v>7</v>
      </c>
      <c r="B53" s="86" t="s">
        <v>242</v>
      </c>
      <c r="C53" t="s">
        <v>4</v>
      </c>
      <c r="D53">
        <v>2040</v>
      </c>
      <c r="E53">
        <f>ROUNDDOWN(Table53[[#This Row],[capacity_output1_raw]],0)</f>
        <v>0</v>
      </c>
      <c r="F53">
        <v>0</v>
      </c>
      <c r="H53">
        <v>19000</v>
      </c>
      <c r="N53" t="b">
        <f>Table53[[#This Row],[capacity_output1_raw]]=Table53[[#This Row],[OrigCap]]</f>
        <v>1</v>
      </c>
    </row>
    <row r="54" spans="1:14">
      <c r="A54" t="s">
        <v>8</v>
      </c>
      <c r="B54" t="s">
        <v>38</v>
      </c>
      <c r="C54" t="s">
        <v>4</v>
      </c>
      <c r="D54">
        <v>2040</v>
      </c>
      <c r="E54">
        <f>ROUNDDOWN(Table53[[#This Row],[capacity_output1_raw]],0)</f>
        <v>0</v>
      </c>
      <c r="F54">
        <v>0</v>
      </c>
      <c r="H54">
        <f>ROUNDUP(Table53[[#This Row],[OrigCap]],0)</f>
        <v>3500</v>
      </c>
      <c r="I54">
        <v>3500</v>
      </c>
      <c r="N54" t="b">
        <f>Table53[[#This Row],[capacity_output1_raw]]=Table53[[#This Row],[OrigCap]]</f>
        <v>0</v>
      </c>
    </row>
    <row r="55" spans="1:14">
      <c r="A55" t="s">
        <v>8</v>
      </c>
      <c r="B55" t="s">
        <v>40</v>
      </c>
      <c r="C55" t="s">
        <v>4</v>
      </c>
      <c r="D55">
        <v>2040</v>
      </c>
      <c r="E55">
        <f>ROUNDDOWN(Table53[[#This Row],[capacity_output1_raw]],0)</f>
        <v>1160</v>
      </c>
      <c r="F55">
        <v>1160</v>
      </c>
      <c r="H55">
        <f>ROUNDUP(Table53[[#This Row],[OrigCap]],0)</f>
        <v>1360</v>
      </c>
      <c r="I55">
        <v>1360</v>
      </c>
      <c r="N55" t="b">
        <f>Table53[[#This Row],[capacity_output1_raw]]=Table53[[#This Row],[OrigCap]]</f>
        <v>0</v>
      </c>
    </row>
    <row r="56" spans="1:14">
      <c r="A56" t="s">
        <v>8</v>
      </c>
      <c r="B56" t="s">
        <v>259</v>
      </c>
      <c r="C56" t="s">
        <v>4</v>
      </c>
      <c r="D56">
        <v>2040</v>
      </c>
      <c r="E56">
        <f>ROUNDDOWN(Table53[[#This Row],[capacity_output1_raw]],0)</f>
        <v>0</v>
      </c>
      <c r="F56">
        <v>0</v>
      </c>
      <c r="H56">
        <v>3500</v>
      </c>
      <c r="N56" t="b">
        <f>Table53[[#This Row],[capacity_output1_raw]]=Table53[[#This Row],[OrigCap]]</f>
        <v>1</v>
      </c>
    </row>
    <row r="57" spans="1:14">
      <c r="A57" t="s">
        <v>8</v>
      </c>
      <c r="B57" t="s">
        <v>260</v>
      </c>
      <c r="C57" t="s">
        <v>4</v>
      </c>
      <c r="D57">
        <v>2040</v>
      </c>
      <c r="E57">
        <f>ROUNDDOWN(Table53[[#This Row],[capacity_output1_raw]],0)</f>
        <v>0</v>
      </c>
      <c r="F57">
        <v>0</v>
      </c>
      <c r="G57">
        <v>0</v>
      </c>
      <c r="H57">
        <v>3500</v>
      </c>
      <c r="N57" t="b">
        <f>Table53[[#This Row],[capacity_output1_raw]]=Table53[[#This Row],[OrigCap]]</f>
        <v>1</v>
      </c>
    </row>
    <row r="58" spans="1:14">
      <c r="A58" t="s">
        <v>8</v>
      </c>
      <c r="B58" t="s">
        <v>261</v>
      </c>
      <c r="C58" t="s">
        <v>4</v>
      </c>
      <c r="D58">
        <v>2040</v>
      </c>
      <c r="E58">
        <f>ROUNDDOWN(Table53[[#This Row],[capacity_output1_raw]],0)</f>
        <v>0</v>
      </c>
      <c r="F58">
        <v>0</v>
      </c>
      <c r="H58">
        <v>3500</v>
      </c>
      <c r="N58" t="b">
        <f>Table53[[#This Row],[capacity_output1_raw]]=Table53[[#This Row],[OrigCap]]</f>
        <v>1</v>
      </c>
    </row>
    <row r="59" spans="1:14">
      <c r="A59" t="s">
        <v>8</v>
      </c>
      <c r="B59" t="s">
        <v>238</v>
      </c>
      <c r="C59" t="s">
        <v>4</v>
      </c>
      <c r="D59">
        <v>2040</v>
      </c>
      <c r="E59">
        <f>ROUNDDOWN(Table53[[#This Row],[capacity_output1_raw]],0)</f>
        <v>0</v>
      </c>
      <c r="F59">
        <v>0</v>
      </c>
      <c r="H59">
        <v>3500</v>
      </c>
      <c r="N59" t="b">
        <f>Table53[[#This Row],[capacity_output1_raw]]=Table53[[#This Row],[OrigCap]]</f>
        <v>1</v>
      </c>
    </row>
    <row r="60" spans="1:14">
      <c r="A60" t="s">
        <v>8</v>
      </c>
      <c r="B60" s="86" t="s">
        <v>240</v>
      </c>
      <c r="C60" t="s">
        <v>4</v>
      </c>
      <c r="D60">
        <v>2040</v>
      </c>
      <c r="E60">
        <f>ROUNDDOWN(Table53[[#This Row],[capacity_output1_raw]],0)</f>
        <v>96</v>
      </c>
      <c r="F60">
        <v>96</v>
      </c>
      <c r="H60">
        <v>3500</v>
      </c>
      <c r="N60" t="b">
        <f>Table53[[#This Row],[capacity_output1_raw]]=Table53[[#This Row],[OrigCap]]</f>
        <v>0</v>
      </c>
    </row>
    <row r="61" spans="1:14">
      <c r="A61" t="s">
        <v>8</v>
      </c>
      <c r="B61" s="86" t="s">
        <v>242</v>
      </c>
      <c r="C61" t="s">
        <v>4</v>
      </c>
      <c r="D61">
        <v>2040</v>
      </c>
      <c r="E61">
        <f>ROUNDDOWN(Table53[[#This Row],[capacity_output1_raw]],0)</f>
        <v>96</v>
      </c>
      <c r="F61">
        <v>96</v>
      </c>
      <c r="H61">
        <v>3500</v>
      </c>
      <c r="N61" t="b">
        <f>Table53[[#This Row],[capacity_output1_raw]]=Table53[[#This Row],[OrigCap]]</f>
        <v>0</v>
      </c>
    </row>
    <row r="62" spans="1:14">
      <c r="A62" t="s">
        <v>9</v>
      </c>
      <c r="B62" t="s">
        <v>36</v>
      </c>
      <c r="C62" t="s">
        <v>4</v>
      </c>
      <c r="D62">
        <v>2040</v>
      </c>
      <c r="E62">
        <f>ROUNDDOWN(Table53[[#This Row],[capacity_output1_raw]],0)</f>
        <v>2500</v>
      </c>
      <c r="F62">
        <v>2500</v>
      </c>
      <c r="H62">
        <f>ROUNDUP(Table53[[#This Row],[OrigCap]],0)</f>
        <v>13000</v>
      </c>
      <c r="I62">
        <v>13000</v>
      </c>
      <c r="N62" t="b">
        <f>Table53[[#This Row],[capacity_output1_raw]]=Table53[[#This Row],[OrigCap]]</f>
        <v>0</v>
      </c>
    </row>
    <row r="63" spans="1:14">
      <c r="A63" t="s">
        <v>9</v>
      </c>
      <c r="B63" t="s">
        <v>37</v>
      </c>
      <c r="C63" t="s">
        <v>4</v>
      </c>
      <c r="D63">
        <v>2040</v>
      </c>
      <c r="E63">
        <f>ROUNDDOWN(Table53[[#This Row],[capacity_output1_raw]],0)</f>
        <v>2500</v>
      </c>
      <c r="F63">
        <v>2500</v>
      </c>
      <c r="H63">
        <f>ROUNDUP(Table53[[#This Row],[OrigCap]],0)</f>
        <v>13000</v>
      </c>
      <c r="I63">
        <v>13000</v>
      </c>
      <c r="N63" t="b">
        <f>Table53[[#This Row],[capacity_output1_raw]]=Table53[[#This Row],[OrigCap]]</f>
        <v>0</v>
      </c>
    </row>
    <row r="64" spans="1:14">
      <c r="A64" t="s">
        <v>9</v>
      </c>
      <c r="B64" t="s">
        <v>39</v>
      </c>
      <c r="C64" t="s">
        <v>4</v>
      </c>
      <c r="D64">
        <v>2040</v>
      </c>
      <c r="E64">
        <f>ROUNDDOWN(Table53[[#This Row],[capacity_output1_raw]],0)</f>
        <v>55617</v>
      </c>
      <c r="F64">
        <v>55617.493999999999</v>
      </c>
      <c r="H64">
        <f>ROUNDUP(Table53[[#This Row],[OrigCap]],0)</f>
        <v>79917</v>
      </c>
      <c r="I64">
        <v>79916.948999999993</v>
      </c>
      <c r="N64" t="b">
        <f>Table53[[#This Row],[capacity_output1_raw]]=Table53[[#This Row],[OrigCap]]</f>
        <v>0</v>
      </c>
    </row>
    <row r="65" spans="1:14">
      <c r="A65" t="s">
        <v>9</v>
      </c>
      <c r="B65" t="s">
        <v>40</v>
      </c>
      <c r="C65" t="s">
        <v>4</v>
      </c>
      <c r="D65">
        <v>2040</v>
      </c>
      <c r="E65">
        <f>ROUNDDOWN(Table53[[#This Row],[capacity_output1_raw]],0)</f>
        <v>73548</v>
      </c>
      <c r="F65">
        <v>73548.126999999993</v>
      </c>
      <c r="H65">
        <f>ROUNDUP(Table53[[#This Row],[OrigCap]],0)</f>
        <v>138549</v>
      </c>
      <c r="I65">
        <v>138548.12700000001</v>
      </c>
      <c r="N65" t="b">
        <f>Table53[[#This Row],[capacity_output1_raw]]=Table53[[#This Row],[OrigCap]]</f>
        <v>0</v>
      </c>
    </row>
    <row r="66" spans="1:14">
      <c r="A66" t="s">
        <v>9</v>
      </c>
      <c r="B66" t="s">
        <v>259</v>
      </c>
      <c r="C66" t="s">
        <v>4</v>
      </c>
      <c r="D66">
        <v>2040</v>
      </c>
      <c r="E66">
        <f>ROUNDDOWN(Table53[[#This Row],[capacity_output1_raw]],0)</f>
        <v>0</v>
      </c>
      <c r="F66">
        <v>0</v>
      </c>
      <c r="H66">
        <v>138000</v>
      </c>
      <c r="N66" t="b">
        <f>Table53[[#This Row],[capacity_output1_raw]]=Table53[[#This Row],[OrigCap]]</f>
        <v>1</v>
      </c>
    </row>
    <row r="67" spans="1:14">
      <c r="A67" t="s">
        <v>10</v>
      </c>
      <c r="B67" t="s">
        <v>36</v>
      </c>
      <c r="C67" t="s">
        <v>4</v>
      </c>
      <c r="D67">
        <v>2040</v>
      </c>
      <c r="E67">
        <f>ROUNDDOWN(Table53[[#This Row],[capacity_output1_raw]],0)</f>
        <v>1000</v>
      </c>
      <c r="F67">
        <v>1000</v>
      </c>
      <c r="H67">
        <f>ROUNDUP(Table53[[#This Row],[OrigCap]],0)</f>
        <v>2000</v>
      </c>
      <c r="I67">
        <v>2000</v>
      </c>
      <c r="N67" t="b">
        <f>Table53[[#This Row],[capacity_output1_raw]]=Table53[[#This Row],[OrigCap]]</f>
        <v>0</v>
      </c>
    </row>
    <row r="68" spans="1:14">
      <c r="A68" t="s">
        <v>10</v>
      </c>
      <c r="B68" t="s">
        <v>37</v>
      </c>
      <c r="C68" t="s">
        <v>4</v>
      </c>
      <c r="D68">
        <v>2040</v>
      </c>
      <c r="E68">
        <f>ROUNDDOWN(Table53[[#This Row],[capacity_output1_raw]],0)</f>
        <v>1000</v>
      </c>
      <c r="F68">
        <v>1000</v>
      </c>
      <c r="H68">
        <f>ROUNDUP(Table53[[#This Row],[OrigCap]],0)</f>
        <v>2000</v>
      </c>
      <c r="I68">
        <v>2000</v>
      </c>
      <c r="N68" t="b">
        <f>Table53[[#This Row],[capacity_output1_raw]]=Table53[[#This Row],[OrigCap]]</f>
        <v>0</v>
      </c>
    </row>
    <row r="69" spans="1:14">
      <c r="A69" t="s">
        <v>10</v>
      </c>
      <c r="B69" t="s">
        <v>38</v>
      </c>
      <c r="C69" t="s">
        <v>4</v>
      </c>
      <c r="D69">
        <v>2040</v>
      </c>
      <c r="E69">
        <f>ROUNDDOWN(Table53[[#This Row],[capacity_output1_raw]],0)</f>
        <v>1000</v>
      </c>
      <c r="F69">
        <v>1000</v>
      </c>
      <c r="H69">
        <f>ROUNDUP(Table53[[#This Row],[OrigCap]],0)</f>
        <v>4900</v>
      </c>
      <c r="I69">
        <v>4900</v>
      </c>
      <c r="N69" t="b">
        <f>Table53[[#This Row],[capacity_output1_raw]]=Table53[[#This Row],[OrigCap]]</f>
        <v>0</v>
      </c>
    </row>
    <row r="70" spans="1:14">
      <c r="A70" t="s">
        <v>10</v>
      </c>
      <c r="B70" t="s">
        <v>39</v>
      </c>
      <c r="C70" t="s">
        <v>4</v>
      </c>
      <c r="D70">
        <v>2040</v>
      </c>
      <c r="E70">
        <f>ROUNDDOWN(Table53[[#This Row],[capacity_output1_raw]],0)</f>
        <v>25992</v>
      </c>
      <c r="F70">
        <v>25992.471000000001</v>
      </c>
      <c r="H70">
        <f>ROUNDUP(Table53[[#This Row],[OrigCap]],0)</f>
        <v>54791</v>
      </c>
      <c r="I70">
        <v>54790.053999999996</v>
      </c>
      <c r="N70" t="b">
        <f>Table53[[#This Row],[capacity_output1_raw]]=Table53[[#This Row],[OrigCap]]</f>
        <v>0</v>
      </c>
    </row>
    <row r="71" spans="1:14">
      <c r="A71" t="s">
        <v>10</v>
      </c>
      <c r="B71" t="s">
        <v>259</v>
      </c>
      <c r="C71" t="s">
        <v>4</v>
      </c>
      <c r="D71">
        <v>2040</v>
      </c>
      <c r="E71">
        <f>ROUNDDOWN(Table53[[#This Row],[capacity_output1_raw]],0)</f>
        <v>0</v>
      </c>
      <c r="F71">
        <v>0</v>
      </c>
      <c r="H71">
        <v>54000</v>
      </c>
      <c r="N71" t="b">
        <f>Table53[[#This Row],[capacity_output1_raw]]=Table53[[#This Row],[OrigCap]]</f>
        <v>1</v>
      </c>
    </row>
    <row r="72" spans="1:14">
      <c r="A72" t="s">
        <v>10</v>
      </c>
      <c r="B72" t="s">
        <v>260</v>
      </c>
      <c r="C72" t="s">
        <v>4</v>
      </c>
      <c r="D72">
        <v>2040</v>
      </c>
      <c r="E72">
        <f>ROUNDDOWN(Table53[[#This Row],[capacity_output1_raw]],0)</f>
        <v>0</v>
      </c>
      <c r="F72">
        <v>0</v>
      </c>
      <c r="G72">
        <v>0</v>
      </c>
      <c r="H72">
        <v>54000</v>
      </c>
      <c r="J72" t="s">
        <v>256</v>
      </c>
      <c r="M72" t="s">
        <v>256</v>
      </c>
      <c r="N72" t="b">
        <f>Table53[[#This Row],[capacity_output1_raw]]=Table53[[#This Row],[OrigCap]]</f>
        <v>1</v>
      </c>
    </row>
    <row r="73" spans="1:14">
      <c r="A73" t="s">
        <v>10</v>
      </c>
      <c r="B73" t="s">
        <v>261</v>
      </c>
      <c r="C73" t="s">
        <v>4</v>
      </c>
      <c r="D73">
        <v>2040</v>
      </c>
      <c r="E73">
        <f>ROUNDDOWN(Table53[[#This Row],[capacity_output1_raw]],0)</f>
        <v>0</v>
      </c>
      <c r="F73">
        <v>0</v>
      </c>
      <c r="H73">
        <v>54000</v>
      </c>
      <c r="J73" t="s">
        <v>256</v>
      </c>
      <c r="L73" t="s">
        <v>256</v>
      </c>
      <c r="N73" t="b">
        <f>Table53[[#This Row],[capacity_output1_raw]]=Table53[[#This Row],[OrigCap]]</f>
        <v>1</v>
      </c>
    </row>
    <row r="74" spans="1:14">
      <c r="A74" t="s">
        <v>10</v>
      </c>
      <c r="B74" t="s">
        <v>238</v>
      </c>
      <c r="C74" t="s">
        <v>4</v>
      </c>
      <c r="D74">
        <v>2040</v>
      </c>
      <c r="E74">
        <f>ROUNDDOWN(Table53[[#This Row],[capacity_output1_raw]],0)</f>
        <v>540</v>
      </c>
      <c r="F74">
        <v>540</v>
      </c>
      <c r="H74">
        <v>54000</v>
      </c>
      <c r="J74" t="s">
        <v>256</v>
      </c>
      <c r="L74" t="s">
        <v>256</v>
      </c>
      <c r="N74" t="b">
        <f>Table53[[#This Row],[capacity_output1_raw]]=Table53[[#This Row],[OrigCap]]</f>
        <v>0</v>
      </c>
    </row>
    <row r="75" spans="1:14">
      <c r="A75" t="s">
        <v>10</v>
      </c>
      <c r="B75" s="86" t="s">
        <v>240</v>
      </c>
      <c r="C75" t="s">
        <v>4</v>
      </c>
      <c r="D75">
        <v>2040</v>
      </c>
      <c r="E75">
        <f>ROUNDDOWN(Table53[[#This Row],[capacity_output1_raw]],0)</f>
        <v>340</v>
      </c>
      <c r="F75">
        <v>340</v>
      </c>
      <c r="H75">
        <v>54000</v>
      </c>
      <c r="J75" t="s">
        <v>256</v>
      </c>
      <c r="K75" t="s">
        <v>256</v>
      </c>
      <c r="L75" t="s">
        <v>256</v>
      </c>
      <c r="N75" t="b">
        <f>Table53[[#This Row],[capacity_output1_raw]]=Table53[[#This Row],[OrigCap]]</f>
        <v>0</v>
      </c>
    </row>
    <row r="76" spans="1:14">
      <c r="A76" t="s">
        <v>10</v>
      </c>
      <c r="B76" s="86" t="s">
        <v>242</v>
      </c>
      <c r="C76" t="s">
        <v>4</v>
      </c>
      <c r="D76">
        <v>2040</v>
      </c>
      <c r="E76">
        <f>ROUNDDOWN(Table53[[#This Row],[capacity_output1_raw]],0)</f>
        <v>340</v>
      </c>
      <c r="F76">
        <v>340</v>
      </c>
      <c r="H76">
        <v>54000</v>
      </c>
      <c r="J76" t="s">
        <v>256</v>
      </c>
      <c r="K76" t="s">
        <v>256</v>
      </c>
      <c r="L76" t="s">
        <v>256</v>
      </c>
      <c r="N76" t="b">
        <f>Table53[[#This Row],[capacity_output1_raw]]=Table53[[#This Row],[OrigCap]]</f>
        <v>0</v>
      </c>
    </row>
    <row r="77" spans="1:14">
      <c r="A77" t="s">
        <v>10</v>
      </c>
      <c r="B77" t="s">
        <v>260</v>
      </c>
      <c r="C77" t="s">
        <v>4</v>
      </c>
      <c r="D77">
        <v>2040</v>
      </c>
      <c r="E77">
        <f>ROUNDDOWN(Table53[[#This Row],[capacity_output1_raw]],0)</f>
        <v>0</v>
      </c>
      <c r="F77">
        <v>0</v>
      </c>
      <c r="G77">
        <v>0</v>
      </c>
      <c r="H77">
        <v>54000</v>
      </c>
      <c r="J77" t="s">
        <v>257</v>
      </c>
      <c r="M77" t="s">
        <v>257</v>
      </c>
      <c r="N77" t="b">
        <f>Table53[[#This Row],[capacity_output1_raw]]=Table53[[#This Row],[OrigCap]]</f>
        <v>1</v>
      </c>
    </row>
    <row r="78" spans="1:14">
      <c r="A78" t="s">
        <v>10</v>
      </c>
      <c r="B78" t="s">
        <v>261</v>
      </c>
      <c r="C78" t="s">
        <v>4</v>
      </c>
      <c r="D78">
        <v>2040</v>
      </c>
      <c r="E78">
        <f>ROUNDDOWN(Table53[[#This Row],[capacity_output1_raw]],0)</f>
        <v>0</v>
      </c>
      <c r="F78">
        <v>0</v>
      </c>
      <c r="H78">
        <v>54000</v>
      </c>
      <c r="J78" t="s">
        <v>257</v>
      </c>
      <c r="L78" t="s">
        <v>257</v>
      </c>
      <c r="N78" t="b">
        <f>Table53[[#This Row],[capacity_output1_raw]]=Table53[[#This Row],[OrigCap]]</f>
        <v>1</v>
      </c>
    </row>
    <row r="79" spans="1:14">
      <c r="A79" t="s">
        <v>10</v>
      </c>
      <c r="B79" t="s">
        <v>238</v>
      </c>
      <c r="C79" t="s">
        <v>4</v>
      </c>
      <c r="D79">
        <v>2040</v>
      </c>
      <c r="E79">
        <f>ROUNDDOWN(Table53[[#This Row],[capacity_output1_raw]],0)</f>
        <v>150</v>
      </c>
      <c r="F79">
        <v>150</v>
      </c>
      <c r="H79">
        <v>54000</v>
      </c>
      <c r="J79" t="s">
        <v>257</v>
      </c>
      <c r="L79" t="s">
        <v>257</v>
      </c>
      <c r="N79" t="b">
        <f>Table53[[#This Row],[capacity_output1_raw]]=Table53[[#This Row],[OrigCap]]</f>
        <v>0</v>
      </c>
    </row>
    <row r="80" spans="1:14">
      <c r="A80" t="s">
        <v>10</v>
      </c>
      <c r="B80" s="86" t="s">
        <v>240</v>
      </c>
      <c r="C80" t="s">
        <v>4</v>
      </c>
      <c r="D80">
        <v>2040</v>
      </c>
      <c r="E80">
        <f>ROUNDDOWN(Table53[[#This Row],[capacity_output1_raw]],0)</f>
        <v>280</v>
      </c>
      <c r="F80">
        <v>280</v>
      </c>
      <c r="H80">
        <v>54000</v>
      </c>
      <c r="J80" t="s">
        <v>257</v>
      </c>
      <c r="K80" t="s">
        <v>257</v>
      </c>
      <c r="L80" t="s">
        <v>257</v>
      </c>
      <c r="N80" t="b">
        <f>Table53[[#This Row],[capacity_output1_raw]]=Table53[[#This Row],[OrigCap]]</f>
        <v>0</v>
      </c>
    </row>
    <row r="81" spans="1:14">
      <c r="A81" t="s">
        <v>10</v>
      </c>
      <c r="B81" s="86" t="s">
        <v>242</v>
      </c>
      <c r="C81" t="s">
        <v>4</v>
      </c>
      <c r="D81">
        <v>2040</v>
      </c>
      <c r="E81">
        <f>ROUNDDOWN(Table53[[#This Row],[capacity_output1_raw]],0)</f>
        <v>280</v>
      </c>
      <c r="F81">
        <v>280</v>
      </c>
      <c r="H81">
        <v>54000</v>
      </c>
      <c r="J81" t="s">
        <v>257</v>
      </c>
      <c r="K81" t="s">
        <v>257</v>
      </c>
      <c r="L81" t="s">
        <v>257</v>
      </c>
      <c r="N81" t="b">
        <f>Table53[[#This Row],[capacity_output1_raw]]=Table53[[#This Row],[OrigCap]]</f>
        <v>0</v>
      </c>
    </row>
    <row r="82" spans="1:14">
      <c r="A82" t="s">
        <v>10</v>
      </c>
      <c r="B82" t="s">
        <v>260</v>
      </c>
      <c r="C82" t="s">
        <v>4</v>
      </c>
      <c r="D82">
        <v>2040</v>
      </c>
      <c r="E82">
        <f>ROUNDDOWN(Table53[[#This Row],[capacity_output1_raw]],0)</f>
        <v>0</v>
      </c>
      <c r="F82">
        <v>0</v>
      </c>
      <c r="G82">
        <v>0</v>
      </c>
      <c r="H82">
        <v>54000</v>
      </c>
      <c r="J82" t="s">
        <v>258</v>
      </c>
      <c r="M82" t="s">
        <v>258</v>
      </c>
      <c r="N82" t="b">
        <f>Table53[[#This Row],[capacity_output1_raw]]=Table53[[#This Row],[OrigCap]]</f>
        <v>1</v>
      </c>
    </row>
    <row r="83" spans="1:14">
      <c r="A83" t="s">
        <v>10</v>
      </c>
      <c r="B83" t="s">
        <v>261</v>
      </c>
      <c r="C83" t="s">
        <v>4</v>
      </c>
      <c r="D83">
        <v>2040</v>
      </c>
      <c r="E83">
        <f>ROUNDDOWN(Table53[[#This Row],[capacity_output1_raw]],0)</f>
        <v>0</v>
      </c>
      <c r="F83">
        <v>0</v>
      </c>
      <c r="H83">
        <v>54000</v>
      </c>
      <c r="J83" t="s">
        <v>258</v>
      </c>
      <c r="L83" t="s">
        <v>258</v>
      </c>
      <c r="N83" t="b">
        <f>Table53[[#This Row],[capacity_output1_raw]]=Table53[[#This Row],[OrigCap]]</f>
        <v>1</v>
      </c>
    </row>
    <row r="84" spans="1:14">
      <c r="A84" t="s">
        <v>10</v>
      </c>
      <c r="B84" t="s">
        <v>238</v>
      </c>
      <c r="C84" t="s">
        <v>4</v>
      </c>
      <c r="D84">
        <v>2040</v>
      </c>
      <c r="E84">
        <f>ROUNDDOWN(Table53[[#This Row],[capacity_output1_raw]],0)</f>
        <v>180</v>
      </c>
      <c r="F84">
        <v>180</v>
      </c>
      <c r="H84">
        <v>54000</v>
      </c>
      <c r="J84" t="s">
        <v>258</v>
      </c>
      <c r="L84" t="s">
        <v>258</v>
      </c>
      <c r="N84" t="b">
        <f>Table53[[#This Row],[capacity_output1_raw]]=Table53[[#This Row],[OrigCap]]</f>
        <v>0</v>
      </c>
    </row>
    <row r="85" spans="1:14">
      <c r="A85" t="s">
        <v>10</v>
      </c>
      <c r="B85" s="86" t="s">
        <v>240</v>
      </c>
      <c r="C85" t="s">
        <v>4</v>
      </c>
      <c r="D85">
        <v>2040</v>
      </c>
      <c r="E85">
        <f>ROUNDDOWN(Table53[[#This Row],[capacity_output1_raw]],0)</f>
        <v>180</v>
      </c>
      <c r="F85">
        <v>180</v>
      </c>
      <c r="H85">
        <v>54000</v>
      </c>
      <c r="J85" t="s">
        <v>258</v>
      </c>
      <c r="K85" t="s">
        <v>258</v>
      </c>
      <c r="L85" t="s">
        <v>258</v>
      </c>
      <c r="N85" t="b">
        <f>Table53[[#This Row],[capacity_output1_raw]]=Table53[[#This Row],[OrigCap]]</f>
        <v>0</v>
      </c>
    </row>
    <row r="86" spans="1:14">
      <c r="A86" t="s">
        <v>10</v>
      </c>
      <c r="B86" s="86" t="s">
        <v>242</v>
      </c>
      <c r="C86" t="s">
        <v>4</v>
      </c>
      <c r="D86">
        <v>2040</v>
      </c>
      <c r="E86">
        <f>ROUNDDOWN(Table53[[#This Row],[capacity_output1_raw]],0)</f>
        <v>180</v>
      </c>
      <c r="F86">
        <v>180</v>
      </c>
      <c r="H86">
        <v>54000</v>
      </c>
      <c r="J86" t="s">
        <v>258</v>
      </c>
      <c r="K86" t="s">
        <v>258</v>
      </c>
      <c r="L86" t="s">
        <v>258</v>
      </c>
      <c r="N86" t="b">
        <f>Table53[[#This Row],[capacity_output1_raw]]=Table53[[#This Row],[OrigCap]]</f>
        <v>0</v>
      </c>
    </row>
    <row r="87" spans="1:14">
      <c r="A87" t="s">
        <v>10</v>
      </c>
      <c r="B87" t="s">
        <v>260</v>
      </c>
      <c r="C87" t="s">
        <v>4</v>
      </c>
      <c r="D87">
        <v>2040</v>
      </c>
      <c r="E87">
        <f>ROUNDDOWN(Table53[[#This Row],[capacity_output1_raw]],0)</f>
        <v>0</v>
      </c>
      <c r="F87">
        <v>0</v>
      </c>
      <c r="G87">
        <v>0</v>
      </c>
      <c r="H87">
        <v>54000</v>
      </c>
      <c r="J87" t="s">
        <v>262</v>
      </c>
      <c r="M87" t="s">
        <v>262</v>
      </c>
      <c r="N87" t="b">
        <f>Table53[[#This Row],[capacity_output1_raw]]=Table53[[#This Row],[OrigCap]]</f>
        <v>1</v>
      </c>
    </row>
    <row r="88" spans="1:14">
      <c r="A88" t="s">
        <v>10</v>
      </c>
      <c r="B88" t="s">
        <v>261</v>
      </c>
      <c r="C88" t="s">
        <v>4</v>
      </c>
      <c r="D88">
        <v>2040</v>
      </c>
      <c r="E88">
        <f>ROUNDDOWN(Table53[[#This Row],[capacity_output1_raw]],0)</f>
        <v>0</v>
      </c>
      <c r="F88">
        <v>0</v>
      </c>
      <c r="H88">
        <v>54000</v>
      </c>
      <c r="J88" t="s">
        <v>262</v>
      </c>
      <c r="L88" t="s">
        <v>262</v>
      </c>
      <c r="N88" t="b">
        <f>Table53[[#This Row],[capacity_output1_raw]]=Table53[[#This Row],[OrigCap]]</f>
        <v>1</v>
      </c>
    </row>
    <row r="89" spans="1:14">
      <c r="A89" t="s">
        <v>10</v>
      </c>
      <c r="B89" t="s">
        <v>238</v>
      </c>
      <c r="C89" t="s">
        <v>4</v>
      </c>
      <c r="D89">
        <v>2040</v>
      </c>
      <c r="E89">
        <f>ROUNDDOWN(Table53[[#This Row],[capacity_output1_raw]],0)</f>
        <v>145</v>
      </c>
      <c r="F89">
        <v>145</v>
      </c>
      <c r="H89">
        <v>54000</v>
      </c>
      <c r="J89" t="s">
        <v>262</v>
      </c>
      <c r="L89" t="s">
        <v>262</v>
      </c>
      <c r="N89" t="b">
        <f>Table53[[#This Row],[capacity_output1_raw]]=Table53[[#This Row],[OrigCap]]</f>
        <v>0</v>
      </c>
    </row>
    <row r="90" spans="1:14">
      <c r="A90" t="s">
        <v>10</v>
      </c>
      <c r="B90" s="86" t="s">
        <v>240</v>
      </c>
      <c r="C90" t="s">
        <v>4</v>
      </c>
      <c r="D90">
        <v>2040</v>
      </c>
      <c r="E90">
        <f>ROUNDDOWN(Table53[[#This Row],[capacity_output1_raw]],0)</f>
        <v>100</v>
      </c>
      <c r="F90">
        <v>100</v>
      </c>
      <c r="H90">
        <v>54000</v>
      </c>
      <c r="J90" t="s">
        <v>262</v>
      </c>
      <c r="K90" t="s">
        <v>262</v>
      </c>
      <c r="L90" t="s">
        <v>262</v>
      </c>
      <c r="N90" t="b">
        <f>Table53[[#This Row],[capacity_output1_raw]]=Table53[[#This Row],[OrigCap]]</f>
        <v>0</v>
      </c>
    </row>
    <row r="91" spans="1:14">
      <c r="A91" t="s">
        <v>10</v>
      </c>
      <c r="B91" s="86" t="s">
        <v>242</v>
      </c>
      <c r="C91" t="s">
        <v>4</v>
      </c>
      <c r="D91">
        <v>2040</v>
      </c>
      <c r="E91">
        <f>ROUNDDOWN(Table53[[#This Row],[capacity_output1_raw]],0)</f>
        <v>100</v>
      </c>
      <c r="F91">
        <v>100</v>
      </c>
      <c r="H91">
        <v>54000</v>
      </c>
      <c r="J91" t="s">
        <v>262</v>
      </c>
      <c r="K91" t="s">
        <v>262</v>
      </c>
      <c r="L91" t="s">
        <v>262</v>
      </c>
      <c r="N91" t="b">
        <f>Table53[[#This Row],[capacity_output1_raw]]=Table53[[#This Row],[OrigCap]]</f>
        <v>0</v>
      </c>
    </row>
    <row r="92" spans="1:14">
      <c r="A92" t="s">
        <v>10</v>
      </c>
      <c r="B92" t="s">
        <v>260</v>
      </c>
      <c r="C92" t="s">
        <v>4</v>
      </c>
      <c r="D92">
        <v>2040</v>
      </c>
      <c r="E92">
        <f>ROUNDDOWN(Table53[[#This Row],[capacity_output1_raw]],0)</f>
        <v>0</v>
      </c>
      <c r="F92">
        <v>0</v>
      </c>
      <c r="G92">
        <v>0</v>
      </c>
      <c r="H92">
        <v>54000</v>
      </c>
      <c r="J92" t="s">
        <v>263</v>
      </c>
      <c r="M92" t="s">
        <v>263</v>
      </c>
      <c r="N92" t="b">
        <f>Table53[[#This Row],[capacity_output1_raw]]=Table53[[#This Row],[OrigCap]]</f>
        <v>1</v>
      </c>
    </row>
    <row r="93" spans="1:14">
      <c r="A93" t="s">
        <v>10</v>
      </c>
      <c r="B93" t="s">
        <v>261</v>
      </c>
      <c r="C93" t="s">
        <v>4</v>
      </c>
      <c r="D93">
        <v>2040</v>
      </c>
      <c r="E93">
        <f>ROUNDDOWN(Table53[[#This Row],[capacity_output1_raw]],0)</f>
        <v>0</v>
      </c>
      <c r="F93">
        <v>0</v>
      </c>
      <c r="H93">
        <v>54000</v>
      </c>
      <c r="J93" t="s">
        <v>263</v>
      </c>
      <c r="L93" t="s">
        <v>263</v>
      </c>
      <c r="N93" t="b">
        <f>Table53[[#This Row],[capacity_output1_raw]]=Table53[[#This Row],[OrigCap]]</f>
        <v>1</v>
      </c>
    </row>
    <row r="94" spans="1:14">
      <c r="A94" t="s">
        <v>10</v>
      </c>
      <c r="B94" t="s">
        <v>238</v>
      </c>
      <c r="C94" t="s">
        <v>4</v>
      </c>
      <c r="D94">
        <v>2040</v>
      </c>
      <c r="E94">
        <f>ROUNDDOWN(Table53[[#This Row],[capacity_output1_raw]],0)</f>
        <v>140</v>
      </c>
      <c r="F94">
        <v>140</v>
      </c>
      <c r="H94">
        <v>54000</v>
      </c>
      <c r="J94" t="s">
        <v>263</v>
      </c>
      <c r="L94" t="s">
        <v>263</v>
      </c>
      <c r="N94" t="b">
        <f>Table53[[#This Row],[capacity_output1_raw]]=Table53[[#This Row],[OrigCap]]</f>
        <v>0</v>
      </c>
    </row>
    <row r="95" spans="1:14">
      <c r="A95" t="s">
        <v>10</v>
      </c>
      <c r="B95" s="86" t="s">
        <v>240</v>
      </c>
      <c r="C95" t="s">
        <v>4</v>
      </c>
      <c r="D95">
        <v>2040</v>
      </c>
      <c r="E95">
        <f>ROUNDDOWN(Table53[[#This Row],[capacity_output1_raw]],0)</f>
        <v>55</v>
      </c>
      <c r="F95">
        <v>55</v>
      </c>
      <c r="H95">
        <v>54000</v>
      </c>
      <c r="J95" t="s">
        <v>263</v>
      </c>
      <c r="K95" t="s">
        <v>263</v>
      </c>
      <c r="L95" t="s">
        <v>263</v>
      </c>
      <c r="N95" t="b">
        <f>Table53[[#This Row],[capacity_output1_raw]]=Table53[[#This Row],[OrigCap]]</f>
        <v>0</v>
      </c>
    </row>
    <row r="96" spans="1:14">
      <c r="A96" t="s">
        <v>10</v>
      </c>
      <c r="B96" s="86" t="s">
        <v>242</v>
      </c>
      <c r="C96" t="s">
        <v>4</v>
      </c>
      <c r="D96">
        <v>2040</v>
      </c>
      <c r="E96">
        <f>ROUNDDOWN(Table53[[#This Row],[capacity_output1_raw]],0)</f>
        <v>55</v>
      </c>
      <c r="F96">
        <v>55</v>
      </c>
      <c r="H96">
        <v>54000</v>
      </c>
      <c r="J96" t="s">
        <v>263</v>
      </c>
      <c r="K96" t="s">
        <v>263</v>
      </c>
      <c r="L96" t="s">
        <v>263</v>
      </c>
      <c r="N96" t="b">
        <f>Table53[[#This Row],[capacity_output1_raw]]=Table53[[#This Row],[OrigCap]]</f>
        <v>0</v>
      </c>
    </row>
    <row r="97" spans="1:14">
      <c r="A97" t="s">
        <v>10</v>
      </c>
      <c r="B97" t="s">
        <v>260</v>
      </c>
      <c r="C97" t="s">
        <v>4</v>
      </c>
      <c r="D97">
        <v>2040</v>
      </c>
      <c r="E97">
        <f>ROUNDDOWN(Table53[[#This Row],[capacity_output1_raw]],0)</f>
        <v>0</v>
      </c>
      <c r="F97">
        <v>0</v>
      </c>
      <c r="G97">
        <v>0</v>
      </c>
      <c r="H97">
        <v>54000</v>
      </c>
      <c r="J97" t="s">
        <v>266</v>
      </c>
      <c r="M97" t="s">
        <v>266</v>
      </c>
      <c r="N97" t="b">
        <f>Table53[[#This Row],[capacity_output1_raw]]=Table53[[#This Row],[OrigCap]]</f>
        <v>1</v>
      </c>
    </row>
    <row r="98" spans="1:14">
      <c r="A98" t="s">
        <v>10</v>
      </c>
      <c r="B98" t="s">
        <v>261</v>
      </c>
      <c r="C98" t="s">
        <v>4</v>
      </c>
      <c r="D98">
        <v>2040</v>
      </c>
      <c r="E98">
        <f>ROUNDDOWN(Table53[[#This Row],[capacity_output1_raw]],0)</f>
        <v>0</v>
      </c>
      <c r="F98">
        <v>0</v>
      </c>
      <c r="H98">
        <v>54000</v>
      </c>
      <c r="J98" t="s">
        <v>266</v>
      </c>
      <c r="L98" t="s">
        <v>266</v>
      </c>
      <c r="N98" t="b">
        <f>Table53[[#This Row],[capacity_output1_raw]]=Table53[[#This Row],[OrigCap]]</f>
        <v>1</v>
      </c>
    </row>
    <row r="99" spans="1:14">
      <c r="A99" t="s">
        <v>10</v>
      </c>
      <c r="B99" t="s">
        <v>238</v>
      </c>
      <c r="C99" t="s">
        <v>4</v>
      </c>
      <c r="D99">
        <v>2040</v>
      </c>
      <c r="E99">
        <f>ROUNDDOWN(Table53[[#This Row],[capacity_output1_raw]],0)</f>
        <v>50</v>
      </c>
      <c r="F99">
        <v>50</v>
      </c>
      <c r="H99">
        <v>54000</v>
      </c>
      <c r="J99" t="s">
        <v>266</v>
      </c>
      <c r="L99" t="s">
        <v>266</v>
      </c>
      <c r="N99" t="b">
        <f>Table53[[#This Row],[capacity_output1_raw]]=Table53[[#This Row],[OrigCap]]</f>
        <v>0</v>
      </c>
    </row>
    <row r="100" spans="1:14">
      <c r="A100" t="s">
        <v>10</v>
      </c>
      <c r="B100" s="86" t="s">
        <v>240</v>
      </c>
      <c r="C100" t="s">
        <v>4</v>
      </c>
      <c r="D100">
        <v>2040</v>
      </c>
      <c r="E100">
        <f>ROUNDDOWN(Table53[[#This Row],[capacity_output1_raw]],0)</f>
        <v>75</v>
      </c>
      <c r="F100">
        <v>75</v>
      </c>
      <c r="H100">
        <v>54000</v>
      </c>
      <c r="J100" t="s">
        <v>266</v>
      </c>
      <c r="K100" t="s">
        <v>266</v>
      </c>
      <c r="L100" t="s">
        <v>266</v>
      </c>
      <c r="N100" t="b">
        <f>Table53[[#This Row],[capacity_output1_raw]]=Table53[[#This Row],[OrigCap]]</f>
        <v>0</v>
      </c>
    </row>
    <row r="101" spans="1:14">
      <c r="A101" t="s">
        <v>10</v>
      </c>
      <c r="B101" s="86" t="s">
        <v>242</v>
      </c>
      <c r="C101" t="s">
        <v>4</v>
      </c>
      <c r="D101">
        <v>2040</v>
      </c>
      <c r="E101">
        <f>ROUNDDOWN(Table53[[#This Row],[capacity_output1_raw]],0)</f>
        <v>75</v>
      </c>
      <c r="F101">
        <v>75</v>
      </c>
      <c r="H101">
        <v>54000</v>
      </c>
      <c r="J101" t="s">
        <v>266</v>
      </c>
      <c r="K101" t="s">
        <v>266</v>
      </c>
      <c r="L101" t="s">
        <v>266</v>
      </c>
      <c r="N101" t="b">
        <f>Table53[[#This Row],[capacity_output1_raw]]=Table53[[#This Row],[OrigCap]]</f>
        <v>0</v>
      </c>
    </row>
    <row r="102" spans="1:14">
      <c r="A102" t="s">
        <v>10</v>
      </c>
      <c r="B102" t="s">
        <v>260</v>
      </c>
      <c r="C102" t="s">
        <v>4</v>
      </c>
      <c r="D102">
        <v>2040</v>
      </c>
      <c r="E102">
        <f>ROUNDDOWN(Table53[[#This Row],[capacity_output1_raw]],0)</f>
        <v>0</v>
      </c>
      <c r="F102">
        <v>0</v>
      </c>
      <c r="G102">
        <v>0</v>
      </c>
      <c r="H102">
        <v>54000</v>
      </c>
      <c r="J102" t="s">
        <v>264</v>
      </c>
      <c r="M102" t="s">
        <v>264</v>
      </c>
      <c r="N102" t="b">
        <f>Table53[[#This Row],[capacity_output1_raw]]=Table53[[#This Row],[OrigCap]]</f>
        <v>1</v>
      </c>
    </row>
    <row r="103" spans="1:14">
      <c r="A103" t="s">
        <v>10</v>
      </c>
      <c r="B103" t="s">
        <v>261</v>
      </c>
      <c r="C103" t="s">
        <v>4</v>
      </c>
      <c r="D103">
        <v>2040</v>
      </c>
      <c r="E103">
        <f>ROUNDDOWN(Table53[[#This Row],[capacity_output1_raw]],0)</f>
        <v>0</v>
      </c>
      <c r="F103">
        <v>0</v>
      </c>
      <c r="H103">
        <v>54000</v>
      </c>
      <c r="J103" t="s">
        <v>264</v>
      </c>
      <c r="L103" t="s">
        <v>264</v>
      </c>
      <c r="N103" t="b">
        <f>Table53[[#This Row],[capacity_output1_raw]]=Table53[[#This Row],[OrigCap]]</f>
        <v>1</v>
      </c>
    </row>
    <row r="104" spans="1:14">
      <c r="A104" t="s">
        <v>10</v>
      </c>
      <c r="B104" t="s">
        <v>238</v>
      </c>
      <c r="C104" t="s">
        <v>4</v>
      </c>
      <c r="D104">
        <v>2040</v>
      </c>
      <c r="E104">
        <f>ROUNDDOWN(Table53[[#This Row],[capacity_output1_raw]],0)</f>
        <v>120</v>
      </c>
      <c r="F104">
        <v>120</v>
      </c>
      <c r="H104">
        <v>54000</v>
      </c>
      <c r="J104" t="s">
        <v>264</v>
      </c>
      <c r="L104" t="s">
        <v>264</v>
      </c>
      <c r="N104" t="b">
        <f>Table53[[#This Row],[capacity_output1_raw]]=Table53[[#This Row],[OrigCap]]</f>
        <v>0</v>
      </c>
    </row>
    <row r="105" spans="1:14">
      <c r="A105" t="s">
        <v>10</v>
      </c>
      <c r="B105" s="86" t="s">
        <v>240</v>
      </c>
      <c r="C105" t="s">
        <v>4</v>
      </c>
      <c r="D105">
        <v>2040</v>
      </c>
      <c r="E105">
        <f>ROUNDDOWN(Table53[[#This Row],[capacity_output1_raw]],0)</f>
        <v>80</v>
      </c>
      <c r="F105">
        <v>80</v>
      </c>
      <c r="H105">
        <v>54000</v>
      </c>
      <c r="J105" t="s">
        <v>264</v>
      </c>
      <c r="K105" t="s">
        <v>264</v>
      </c>
      <c r="L105" t="s">
        <v>264</v>
      </c>
      <c r="N105" t="b">
        <f>Table53[[#This Row],[capacity_output1_raw]]=Table53[[#This Row],[OrigCap]]</f>
        <v>0</v>
      </c>
    </row>
    <row r="106" spans="1:14">
      <c r="A106" t="s">
        <v>10</v>
      </c>
      <c r="B106" s="86" t="s">
        <v>242</v>
      </c>
      <c r="C106" t="s">
        <v>4</v>
      </c>
      <c r="D106">
        <v>2040</v>
      </c>
      <c r="E106">
        <f>ROUNDDOWN(Table53[[#This Row],[capacity_output1_raw]],0)</f>
        <v>80</v>
      </c>
      <c r="F106">
        <v>80</v>
      </c>
      <c r="H106">
        <v>54000</v>
      </c>
      <c r="J106" t="s">
        <v>264</v>
      </c>
      <c r="K106" t="s">
        <v>264</v>
      </c>
      <c r="L106" t="s">
        <v>264</v>
      </c>
      <c r="N106" t="b">
        <f>Table53[[#This Row],[capacity_output1_raw]]=Table53[[#This Row],[OrigCap]]</f>
        <v>0</v>
      </c>
    </row>
    <row r="107" spans="1:14">
      <c r="A107" t="s">
        <v>10</v>
      </c>
      <c r="B107" t="s">
        <v>260</v>
      </c>
      <c r="C107" t="s">
        <v>4</v>
      </c>
      <c r="D107">
        <v>2040</v>
      </c>
      <c r="E107">
        <f>ROUNDDOWN(Table53[[#This Row],[capacity_output1_raw]],0)</f>
        <v>0</v>
      </c>
      <c r="F107">
        <v>0</v>
      </c>
      <c r="G107">
        <v>0</v>
      </c>
      <c r="H107">
        <v>54000</v>
      </c>
      <c r="J107" t="s">
        <v>265</v>
      </c>
      <c r="M107" t="s">
        <v>265</v>
      </c>
      <c r="N107" t="b">
        <f>Table53[[#This Row],[capacity_output1_raw]]=Table53[[#This Row],[OrigCap]]</f>
        <v>1</v>
      </c>
    </row>
    <row r="108" spans="1:14">
      <c r="A108" t="s">
        <v>10</v>
      </c>
      <c r="B108" t="s">
        <v>261</v>
      </c>
      <c r="C108" t="s">
        <v>4</v>
      </c>
      <c r="D108">
        <v>2040</v>
      </c>
      <c r="E108">
        <f>ROUNDDOWN(Table53[[#This Row],[capacity_output1_raw]],0)</f>
        <v>0</v>
      </c>
      <c r="F108">
        <v>0</v>
      </c>
      <c r="H108">
        <v>54000</v>
      </c>
      <c r="J108" t="s">
        <v>265</v>
      </c>
      <c r="L108" t="s">
        <v>265</v>
      </c>
      <c r="N108" t="b">
        <f>Table53[[#This Row],[capacity_output1_raw]]=Table53[[#This Row],[OrigCap]]</f>
        <v>1</v>
      </c>
    </row>
    <row r="109" spans="1:14">
      <c r="A109" t="s">
        <v>10</v>
      </c>
      <c r="B109" t="s">
        <v>238</v>
      </c>
      <c r="C109" t="s">
        <v>4</v>
      </c>
      <c r="D109">
        <v>2040</v>
      </c>
      <c r="E109">
        <f>ROUNDDOWN(Table53[[#This Row],[capacity_output1_raw]],0)</f>
        <v>1043</v>
      </c>
      <c r="F109">
        <v>1043</v>
      </c>
      <c r="H109">
        <v>54000</v>
      </c>
      <c r="J109" t="s">
        <v>265</v>
      </c>
      <c r="L109" t="s">
        <v>265</v>
      </c>
      <c r="N109" t="b">
        <f>Table53[[#This Row],[capacity_output1_raw]]=Table53[[#This Row],[OrigCap]]</f>
        <v>0</v>
      </c>
    </row>
    <row r="110" spans="1:14">
      <c r="A110" t="s">
        <v>10</v>
      </c>
      <c r="B110" s="86" t="s">
        <v>240</v>
      </c>
      <c r="C110" t="s">
        <v>4</v>
      </c>
      <c r="D110">
        <v>2040</v>
      </c>
      <c r="E110">
        <f>ROUNDDOWN(Table53[[#This Row],[capacity_output1_raw]],0)</f>
        <v>626</v>
      </c>
      <c r="F110">
        <v>626</v>
      </c>
      <c r="H110">
        <v>54000</v>
      </c>
      <c r="J110" t="s">
        <v>265</v>
      </c>
      <c r="K110" t="s">
        <v>265</v>
      </c>
      <c r="L110" t="s">
        <v>265</v>
      </c>
      <c r="N110" t="b">
        <f>Table53[[#This Row],[capacity_output1_raw]]=Table53[[#This Row],[OrigCap]]</f>
        <v>0</v>
      </c>
    </row>
    <row r="111" spans="1:14">
      <c r="A111" t="s">
        <v>10</v>
      </c>
      <c r="B111" s="86" t="s">
        <v>242</v>
      </c>
      <c r="C111" t="s">
        <v>4</v>
      </c>
      <c r="D111">
        <v>2040</v>
      </c>
      <c r="E111">
        <f>ROUNDDOWN(Table53[[#This Row],[capacity_output1_raw]],0)</f>
        <v>626</v>
      </c>
      <c r="F111">
        <v>626</v>
      </c>
      <c r="H111">
        <v>54000</v>
      </c>
      <c r="J111" t="s">
        <v>265</v>
      </c>
      <c r="K111" t="s">
        <v>265</v>
      </c>
      <c r="L111" t="s">
        <v>265</v>
      </c>
      <c r="N111" t="b">
        <f>Table53[[#This Row],[capacity_output1_raw]]=Table53[[#This Row],[OrigCap]]</f>
        <v>0</v>
      </c>
    </row>
    <row r="112" spans="1:14">
      <c r="A112" t="s">
        <v>10</v>
      </c>
      <c r="B112" t="s">
        <v>40</v>
      </c>
      <c r="C112" t="s">
        <v>4</v>
      </c>
      <c r="D112">
        <v>2040</v>
      </c>
      <c r="E112">
        <f>ROUNDDOWN(Table53[[#This Row],[capacity_output1_raw]],0)</f>
        <v>10695</v>
      </c>
      <c r="F112">
        <v>10695.187</v>
      </c>
      <c r="H112">
        <f>ROUNDUP(Table53[[#This Row],[OrigCap]],0)</f>
        <v>21391</v>
      </c>
      <c r="I112">
        <v>21390.374</v>
      </c>
      <c r="N112" t="b">
        <f>Table53[[#This Row],[capacity_output1_raw]]=Table53[[#This Row],[OrigCap]]</f>
        <v>0</v>
      </c>
    </row>
    <row r="113" spans="1:14">
      <c r="A113" t="s">
        <v>11</v>
      </c>
      <c r="B113" t="s">
        <v>36</v>
      </c>
      <c r="C113" t="s">
        <v>4</v>
      </c>
      <c r="D113">
        <v>2040</v>
      </c>
      <c r="E113">
        <f>ROUNDDOWN(Table53[[#This Row],[capacity_output1_raw]],0)</f>
        <v>470</v>
      </c>
      <c r="F113">
        <v>470</v>
      </c>
      <c r="H113">
        <f>ROUNDUP(Table53[[#This Row],[OrigCap]],0)</f>
        <v>5177</v>
      </c>
      <c r="I113">
        <v>5177</v>
      </c>
      <c r="N113" t="b">
        <f>Table53[[#This Row],[capacity_output1_raw]]=Table53[[#This Row],[OrigCap]]</f>
        <v>0</v>
      </c>
    </row>
    <row r="114" spans="1:14">
      <c r="A114" t="s">
        <v>11</v>
      </c>
      <c r="B114" t="s">
        <v>37</v>
      </c>
      <c r="C114" t="s">
        <v>4</v>
      </c>
      <c r="D114">
        <v>2040</v>
      </c>
      <c r="E114">
        <f>ROUNDDOWN(Table53[[#This Row],[capacity_output1_raw]],0)</f>
        <v>470</v>
      </c>
      <c r="F114">
        <v>470</v>
      </c>
      <c r="H114">
        <f>ROUNDUP(Table53[[#This Row],[OrigCap]],0)</f>
        <v>5177</v>
      </c>
      <c r="I114">
        <v>5177</v>
      </c>
      <c r="N114" t="b">
        <f>Table53[[#This Row],[capacity_output1_raw]]=Table53[[#This Row],[OrigCap]]</f>
        <v>0</v>
      </c>
    </row>
    <row r="115" spans="1:14">
      <c r="A115" t="s">
        <v>11</v>
      </c>
      <c r="B115" t="s">
        <v>38</v>
      </c>
      <c r="C115" t="s">
        <v>4</v>
      </c>
      <c r="D115">
        <v>2040</v>
      </c>
      <c r="E115">
        <f>ROUNDDOWN(Table53[[#This Row],[capacity_output1_raw]],0)</f>
        <v>3875</v>
      </c>
      <c r="F115">
        <v>3875</v>
      </c>
      <c r="H115">
        <f>ROUNDUP(Table53[[#This Row],[OrigCap]],0)</f>
        <v>26375</v>
      </c>
      <c r="I115">
        <v>26375</v>
      </c>
      <c r="N115" t="b">
        <f>Table53[[#This Row],[capacity_output1_raw]]=Table53[[#This Row],[OrigCap]]</f>
        <v>0</v>
      </c>
    </row>
    <row r="116" spans="1:14">
      <c r="A116" t="s">
        <v>11</v>
      </c>
      <c r="B116" t="s">
        <v>39</v>
      </c>
      <c r="C116" t="s">
        <v>4</v>
      </c>
      <c r="D116">
        <v>2040</v>
      </c>
      <c r="E116">
        <f>ROUNDDOWN(Table53[[#This Row],[capacity_output1_raw]],0)</f>
        <v>31328</v>
      </c>
      <c r="F116">
        <v>31328.799999999999</v>
      </c>
      <c r="H116">
        <f>ROUNDUP(Table53[[#This Row],[OrigCap]],0)</f>
        <v>44450</v>
      </c>
      <c r="I116">
        <v>44449.530000000013</v>
      </c>
      <c r="N116" t="b">
        <f>Table53[[#This Row],[capacity_output1_raw]]=Table53[[#This Row],[OrigCap]]</f>
        <v>0</v>
      </c>
    </row>
    <row r="117" spans="1:14">
      <c r="A117" t="s">
        <v>11</v>
      </c>
      <c r="B117" t="s">
        <v>40</v>
      </c>
      <c r="C117" t="s">
        <v>4</v>
      </c>
      <c r="D117">
        <v>2040</v>
      </c>
      <c r="E117">
        <f>ROUNDDOWN(Table53[[#This Row],[capacity_output1_raw]],0)</f>
        <v>42622</v>
      </c>
      <c r="F117">
        <v>42622.19</v>
      </c>
      <c r="H117">
        <f>ROUNDUP(Table53[[#This Row],[OrigCap]],0)</f>
        <v>67010</v>
      </c>
      <c r="I117">
        <v>67009.8</v>
      </c>
      <c r="N117" t="b">
        <f>Table53[[#This Row],[capacity_output1_raw]]=Table53[[#This Row],[OrigCap]]</f>
        <v>0</v>
      </c>
    </row>
    <row r="118" spans="1:14">
      <c r="A118" t="s">
        <v>11</v>
      </c>
      <c r="B118" t="s">
        <v>259</v>
      </c>
      <c r="C118" t="s">
        <v>4</v>
      </c>
      <c r="D118">
        <v>2040</v>
      </c>
      <c r="E118">
        <f>ROUNDDOWN(Table53[[#This Row],[capacity_output1_raw]],0)</f>
        <v>0</v>
      </c>
      <c r="F118">
        <v>0</v>
      </c>
      <c r="H118">
        <v>67000</v>
      </c>
      <c r="N118" t="b">
        <f>Table53[[#This Row],[capacity_output1_raw]]=Table53[[#This Row],[OrigCap]]</f>
        <v>1</v>
      </c>
    </row>
    <row r="119" spans="1:14">
      <c r="A119" t="s">
        <v>12</v>
      </c>
      <c r="B119" t="s">
        <v>36</v>
      </c>
      <c r="C119" t="s">
        <v>4</v>
      </c>
      <c r="D119">
        <v>2040</v>
      </c>
      <c r="E119">
        <f>ROUNDDOWN(Table53[[#This Row],[capacity_output1_raw]],0)</f>
        <v>1200</v>
      </c>
      <c r="F119">
        <v>1200</v>
      </c>
      <c r="H119">
        <f>ROUNDUP(Table53[[#This Row],[OrigCap]],0)</f>
        <v>2200</v>
      </c>
      <c r="I119">
        <v>2200</v>
      </c>
      <c r="N119" t="b">
        <f>Table53[[#This Row],[capacity_output1_raw]]=Table53[[#This Row],[OrigCap]]</f>
        <v>0</v>
      </c>
    </row>
    <row r="120" spans="1:14">
      <c r="A120" t="s">
        <v>12</v>
      </c>
      <c r="B120" t="s">
        <v>37</v>
      </c>
      <c r="C120" t="s">
        <v>4</v>
      </c>
      <c r="D120">
        <v>2040</v>
      </c>
      <c r="E120">
        <f>ROUNDDOWN(Table53[[#This Row],[capacity_output1_raw]],0)</f>
        <v>1200</v>
      </c>
      <c r="F120">
        <v>1200</v>
      </c>
      <c r="H120">
        <f>ROUNDUP(Table53[[#This Row],[OrigCap]],0)</f>
        <v>2200</v>
      </c>
      <c r="I120">
        <v>2200</v>
      </c>
      <c r="N120" t="b">
        <f>Table53[[#This Row],[capacity_output1_raw]]=Table53[[#This Row],[OrigCap]]</f>
        <v>0</v>
      </c>
    </row>
    <row r="121" spans="1:14">
      <c r="A121" t="s">
        <v>12</v>
      </c>
      <c r="B121" t="s">
        <v>38</v>
      </c>
      <c r="C121" t="s">
        <v>4</v>
      </c>
      <c r="D121">
        <v>2040</v>
      </c>
      <c r="E121">
        <f>ROUNDDOWN(Table53[[#This Row],[capacity_output1_raw]],0)</f>
        <v>1400</v>
      </c>
      <c r="F121">
        <v>1400</v>
      </c>
      <c r="H121">
        <f>ROUNDUP(Table53[[#This Row],[OrigCap]],0)</f>
        <v>4200</v>
      </c>
      <c r="I121">
        <v>4200</v>
      </c>
      <c r="N121" t="b">
        <f>Table53[[#This Row],[capacity_output1_raw]]=Table53[[#This Row],[OrigCap]]</f>
        <v>0</v>
      </c>
    </row>
    <row r="122" spans="1:14">
      <c r="A122" t="s">
        <v>12</v>
      </c>
      <c r="B122" t="s">
        <v>39</v>
      </c>
      <c r="C122" t="s">
        <v>4</v>
      </c>
      <c r="D122">
        <v>2040</v>
      </c>
      <c r="E122">
        <f>ROUNDDOWN(Table53[[#This Row],[capacity_output1_raw]],0)</f>
        <v>5000</v>
      </c>
      <c r="F122">
        <v>5000.0200000000004</v>
      </c>
      <c r="H122">
        <f>ROUNDUP(Table53[[#This Row],[OrigCap]],0)</f>
        <v>5431</v>
      </c>
      <c r="I122">
        <v>5430.02</v>
      </c>
      <c r="N122" t="b">
        <f>Table53[[#This Row],[capacity_output1_raw]]=Table53[[#This Row],[OrigCap]]</f>
        <v>0</v>
      </c>
    </row>
    <row r="123" spans="1:14">
      <c r="A123" t="s">
        <v>12</v>
      </c>
      <c r="B123" t="s">
        <v>40</v>
      </c>
      <c r="C123" t="s">
        <v>4</v>
      </c>
      <c r="D123">
        <v>2040</v>
      </c>
      <c r="E123">
        <f>ROUNDDOWN(Table53[[#This Row],[capacity_output1_raw]],0)</f>
        <v>5000</v>
      </c>
      <c r="F123">
        <v>5000.3</v>
      </c>
      <c r="H123">
        <f>ROUNDUP(Table53[[#This Row],[OrigCap]],0)</f>
        <v>5601</v>
      </c>
      <c r="I123">
        <v>5600.3</v>
      </c>
      <c r="N123" t="b">
        <f>Table53[[#This Row],[capacity_output1_raw]]=Table53[[#This Row],[OrigCap]]</f>
        <v>0</v>
      </c>
    </row>
    <row r="124" spans="1:14">
      <c r="A124" t="s">
        <v>12</v>
      </c>
      <c r="B124" t="s">
        <v>259</v>
      </c>
      <c r="C124" t="s">
        <v>4</v>
      </c>
      <c r="D124">
        <v>2040</v>
      </c>
      <c r="E124">
        <f>ROUNDDOWN(Table53[[#This Row],[capacity_output1_raw]],0)</f>
        <v>0</v>
      </c>
      <c r="F124">
        <v>0</v>
      </c>
      <c r="H124">
        <v>5600</v>
      </c>
      <c r="N124" t="b">
        <f>Table53[[#This Row],[capacity_output1_raw]]=Table53[[#This Row],[OrigCap]]</f>
        <v>1</v>
      </c>
    </row>
    <row r="125" spans="1:14">
      <c r="A125" t="s">
        <v>12</v>
      </c>
      <c r="B125" t="s">
        <v>260</v>
      </c>
      <c r="C125" t="s">
        <v>4</v>
      </c>
      <c r="D125">
        <v>2040</v>
      </c>
      <c r="E125">
        <f>ROUNDDOWN(Table53[[#This Row],[capacity_output1_raw]],0)</f>
        <v>0</v>
      </c>
      <c r="F125">
        <v>0</v>
      </c>
      <c r="H125">
        <v>5600</v>
      </c>
      <c r="N125" t="b">
        <f>Table53[[#This Row],[capacity_output1_raw]]=Table53[[#This Row],[OrigCap]]</f>
        <v>1</v>
      </c>
    </row>
    <row r="126" spans="1:14">
      <c r="A126" t="s">
        <v>12</v>
      </c>
      <c r="B126" t="s">
        <v>261</v>
      </c>
      <c r="C126" t="s">
        <v>4</v>
      </c>
      <c r="D126">
        <v>2040</v>
      </c>
      <c r="E126">
        <f>ROUNDDOWN(Table53[[#This Row],[capacity_output1_raw]],0)</f>
        <v>0</v>
      </c>
      <c r="F126">
        <v>0</v>
      </c>
      <c r="H126">
        <v>5600</v>
      </c>
      <c r="N126" t="b">
        <f>Table53[[#This Row],[capacity_output1_raw]]=Table53[[#This Row],[OrigCap]]</f>
        <v>1</v>
      </c>
    </row>
    <row r="127" spans="1:14">
      <c r="A127" t="s">
        <v>12</v>
      </c>
      <c r="B127" t="s">
        <v>238</v>
      </c>
      <c r="C127" t="s">
        <v>4</v>
      </c>
      <c r="D127">
        <v>2040</v>
      </c>
      <c r="E127">
        <f>ROUNDDOWN(Table53[[#This Row],[capacity_output1_raw]],0)</f>
        <v>0</v>
      </c>
      <c r="F127">
        <v>0</v>
      </c>
      <c r="H127">
        <v>5600</v>
      </c>
      <c r="N127" t="b">
        <f>Table53[[#This Row],[capacity_output1_raw]]=Table53[[#This Row],[OrigCap]]</f>
        <v>1</v>
      </c>
    </row>
    <row r="128" spans="1:14">
      <c r="A128" t="s">
        <v>12</v>
      </c>
      <c r="B128" s="86" t="s">
        <v>240</v>
      </c>
      <c r="C128" t="s">
        <v>4</v>
      </c>
      <c r="D128">
        <v>2040</v>
      </c>
      <c r="E128">
        <f>ROUNDDOWN(Table53[[#This Row],[capacity_output1_raw]],0)</f>
        <v>156</v>
      </c>
      <c r="F128">
        <v>156</v>
      </c>
      <c r="H128">
        <v>5600</v>
      </c>
      <c r="N128" t="b">
        <f>Table53[[#This Row],[capacity_output1_raw]]=Table53[[#This Row],[OrigCap]]</f>
        <v>0</v>
      </c>
    </row>
    <row r="129" spans="1:14">
      <c r="A129" t="s">
        <v>12</v>
      </c>
      <c r="B129" s="86" t="s">
        <v>242</v>
      </c>
      <c r="C129" t="s">
        <v>4</v>
      </c>
      <c r="D129">
        <v>2040</v>
      </c>
      <c r="E129">
        <f>ROUNDDOWN(Table53[[#This Row],[capacity_output1_raw]],0)</f>
        <v>156</v>
      </c>
      <c r="F129">
        <v>156</v>
      </c>
      <c r="H129">
        <v>5600</v>
      </c>
      <c r="N129" t="b">
        <f>Table53[[#This Row],[capacity_output1_raw]]=Table53[[#This Row],[OrigCap]]</f>
        <v>0</v>
      </c>
    </row>
    <row r="130" spans="1:14">
      <c r="A130" t="s">
        <v>13</v>
      </c>
      <c r="B130" t="s">
        <v>36</v>
      </c>
      <c r="C130" t="s">
        <v>4</v>
      </c>
      <c r="D130">
        <v>2040</v>
      </c>
      <c r="E130">
        <f>ROUNDDOWN(Table53[[#This Row],[capacity_output1_raw]],0)</f>
        <v>80</v>
      </c>
      <c r="F130">
        <v>80</v>
      </c>
      <c r="H130">
        <v>1000</v>
      </c>
      <c r="I130">
        <v>80</v>
      </c>
      <c r="N130" t="b">
        <f>Table53[[#This Row],[capacity_output1_raw]]=Table53[[#This Row],[OrigCap]]</f>
        <v>1</v>
      </c>
    </row>
    <row r="131" spans="1:14">
      <c r="A131" t="s">
        <v>13</v>
      </c>
      <c r="B131" t="s">
        <v>37</v>
      </c>
      <c r="C131" t="s">
        <v>4</v>
      </c>
      <c r="D131">
        <v>2040</v>
      </c>
      <c r="E131">
        <f>ROUNDDOWN(Table53[[#This Row],[capacity_output1_raw]],0)</f>
        <v>80</v>
      </c>
      <c r="F131">
        <v>80</v>
      </c>
      <c r="H131">
        <v>1000</v>
      </c>
      <c r="I131">
        <v>80</v>
      </c>
      <c r="N131" t="b">
        <f>Table53[[#This Row],[capacity_output1_raw]]=Table53[[#This Row],[OrigCap]]</f>
        <v>1</v>
      </c>
    </row>
    <row r="132" spans="1:14">
      <c r="A132" t="s">
        <v>13</v>
      </c>
      <c r="B132" t="s">
        <v>38</v>
      </c>
      <c r="C132" t="s">
        <v>4</v>
      </c>
      <c r="D132">
        <v>2040</v>
      </c>
      <c r="E132">
        <f>ROUNDDOWN(Table53[[#This Row],[capacity_output1_raw]],0)</f>
        <v>500</v>
      </c>
      <c r="F132">
        <v>500</v>
      </c>
      <c r="H132">
        <f>ROUNDUP(Table53[[#This Row],[OrigCap]],0)</f>
        <v>1000</v>
      </c>
      <c r="I132">
        <v>1000</v>
      </c>
      <c r="N132" t="b">
        <f>Table53[[#This Row],[capacity_output1_raw]]=Table53[[#This Row],[OrigCap]]</f>
        <v>0</v>
      </c>
    </row>
    <row r="133" spans="1:14">
      <c r="A133" t="s">
        <v>13</v>
      </c>
      <c r="B133" t="s">
        <v>39</v>
      </c>
      <c r="C133" t="s">
        <v>4</v>
      </c>
      <c r="D133">
        <v>2040</v>
      </c>
      <c r="E133">
        <f>ROUNDDOWN(Table53[[#This Row],[capacity_output1_raw]],0)</f>
        <v>237</v>
      </c>
      <c r="F133">
        <v>237</v>
      </c>
      <c r="H133">
        <f>ROUNDUP(Table53[[#This Row],[OrigCap]],0)</f>
        <v>352</v>
      </c>
      <c r="I133">
        <v>352</v>
      </c>
      <c r="N133" t="b">
        <f>Table53[[#This Row],[capacity_output1_raw]]=Table53[[#This Row],[OrigCap]]</f>
        <v>0</v>
      </c>
    </row>
    <row r="134" spans="1:14">
      <c r="A134" t="s">
        <v>13</v>
      </c>
      <c r="B134" t="s">
        <v>40</v>
      </c>
      <c r="C134" t="s">
        <v>4</v>
      </c>
      <c r="D134">
        <v>2040</v>
      </c>
      <c r="E134">
        <f>ROUNDDOWN(Table53[[#This Row],[capacity_output1_raw]],0)</f>
        <v>146</v>
      </c>
      <c r="F134">
        <v>146.03</v>
      </c>
      <c r="H134">
        <f>ROUNDUP(Table53[[#This Row],[OrigCap]],0)</f>
        <v>387</v>
      </c>
      <c r="I134">
        <v>386.03</v>
      </c>
      <c r="N134" t="b">
        <f>Table53[[#This Row],[capacity_output1_raw]]=Table53[[#This Row],[OrigCap]]</f>
        <v>0</v>
      </c>
    </row>
    <row r="135" spans="1:14">
      <c r="A135" t="s">
        <v>13</v>
      </c>
      <c r="B135" t="s">
        <v>259</v>
      </c>
      <c r="C135" t="s">
        <v>4</v>
      </c>
      <c r="D135">
        <v>2040</v>
      </c>
      <c r="E135">
        <f>ROUNDDOWN(Table53[[#This Row],[capacity_output1_raw]],0)</f>
        <v>0</v>
      </c>
      <c r="F135">
        <v>0</v>
      </c>
      <c r="H135">
        <v>1000</v>
      </c>
      <c r="N135" t="b">
        <f>Table53[[#This Row],[capacity_output1_raw]]=Table53[[#This Row],[OrigCap]]</f>
        <v>1</v>
      </c>
    </row>
    <row r="136" spans="1:14">
      <c r="A136" t="s">
        <v>13</v>
      </c>
      <c r="B136" t="s">
        <v>260</v>
      </c>
      <c r="C136" t="s">
        <v>4</v>
      </c>
      <c r="D136">
        <v>2040</v>
      </c>
      <c r="E136">
        <f>ROUNDDOWN(Table53[[#This Row],[capacity_output1_raw]],0)</f>
        <v>0</v>
      </c>
      <c r="F136">
        <v>0</v>
      </c>
      <c r="H136">
        <v>1000</v>
      </c>
      <c r="N136" t="b">
        <f>Table53[[#This Row],[capacity_output1_raw]]=Table53[[#This Row],[OrigCap]]</f>
        <v>1</v>
      </c>
    </row>
    <row r="137" spans="1:14">
      <c r="A137" t="s">
        <v>13</v>
      </c>
      <c r="B137" t="s">
        <v>261</v>
      </c>
      <c r="C137" t="s">
        <v>4</v>
      </c>
      <c r="D137">
        <v>2040</v>
      </c>
      <c r="E137">
        <f>ROUNDDOWN(Table53[[#This Row],[capacity_output1_raw]],0)</f>
        <v>0</v>
      </c>
      <c r="F137">
        <v>0</v>
      </c>
      <c r="H137">
        <v>1000</v>
      </c>
      <c r="N137" t="b">
        <f>Table53[[#This Row],[capacity_output1_raw]]=Table53[[#This Row],[OrigCap]]</f>
        <v>1</v>
      </c>
    </row>
    <row r="138" spans="1:14">
      <c r="A138" t="s">
        <v>13</v>
      </c>
      <c r="B138" t="s">
        <v>238</v>
      </c>
      <c r="C138" t="s">
        <v>4</v>
      </c>
      <c r="D138">
        <v>2040</v>
      </c>
      <c r="E138">
        <f>ROUNDDOWN(Table53[[#This Row],[capacity_output1_raw]],0)</f>
        <v>0</v>
      </c>
      <c r="F138">
        <v>0</v>
      </c>
      <c r="H138">
        <v>1000</v>
      </c>
      <c r="N138" t="b">
        <f>Table53[[#This Row],[capacity_output1_raw]]=Table53[[#This Row],[OrigCap]]</f>
        <v>1</v>
      </c>
    </row>
    <row r="139" spans="1:14">
      <c r="A139" t="s">
        <v>13</v>
      </c>
      <c r="B139" s="86" t="s">
        <v>240</v>
      </c>
      <c r="C139" t="s">
        <v>4</v>
      </c>
      <c r="D139">
        <v>2040</v>
      </c>
      <c r="E139">
        <f>ROUNDDOWN(Table53[[#This Row],[capacity_output1_raw]],0)</f>
        <v>210</v>
      </c>
      <c r="F139">
        <v>210</v>
      </c>
      <c r="H139">
        <v>1000</v>
      </c>
      <c r="N139" t="b">
        <f>Table53[[#This Row],[capacity_output1_raw]]=Table53[[#This Row],[OrigCap]]</f>
        <v>0</v>
      </c>
    </row>
    <row r="140" spans="1:14">
      <c r="A140" t="s">
        <v>13</v>
      </c>
      <c r="B140" s="86" t="s">
        <v>242</v>
      </c>
      <c r="C140" t="s">
        <v>4</v>
      </c>
      <c r="D140">
        <v>2040</v>
      </c>
      <c r="E140">
        <f>ROUNDDOWN(Table53[[#This Row],[capacity_output1_raw]],0)</f>
        <v>210</v>
      </c>
      <c r="F140">
        <v>210</v>
      </c>
      <c r="H140">
        <v>1000</v>
      </c>
      <c r="N140" t="b">
        <f>Table53[[#This Row],[capacity_output1_raw]]=Table53[[#This Row],[OrigCap]]</f>
        <v>0</v>
      </c>
    </row>
    <row r="141" spans="1:14">
      <c r="A141" t="s">
        <v>14</v>
      </c>
      <c r="B141" t="s">
        <v>36</v>
      </c>
      <c r="C141" t="s">
        <v>4</v>
      </c>
      <c r="D141">
        <v>2040</v>
      </c>
      <c r="E141">
        <f>ROUNDDOWN(Table53[[#This Row],[capacity_output1_raw]],0)</f>
        <v>9331</v>
      </c>
      <c r="F141">
        <v>9331</v>
      </c>
      <c r="H141">
        <f>ROUNDUP(Table53[[#This Row],[OrigCap]],0)</f>
        <v>30817</v>
      </c>
      <c r="I141">
        <v>30817</v>
      </c>
      <c r="N141" t="b">
        <f>Table53[[#This Row],[capacity_output1_raw]]=Table53[[#This Row],[OrigCap]]</f>
        <v>0</v>
      </c>
    </row>
    <row r="142" spans="1:14">
      <c r="A142" t="s">
        <v>14</v>
      </c>
      <c r="B142" t="s">
        <v>37</v>
      </c>
      <c r="C142" t="s">
        <v>4</v>
      </c>
      <c r="D142">
        <v>2040</v>
      </c>
      <c r="E142">
        <f>ROUNDDOWN(Table53[[#This Row],[capacity_output1_raw]],0)</f>
        <v>9331</v>
      </c>
      <c r="F142">
        <v>9331</v>
      </c>
      <c r="H142">
        <f>ROUNDUP(Table53[[#This Row],[OrigCap]],0)</f>
        <v>30817</v>
      </c>
      <c r="I142">
        <v>30817</v>
      </c>
      <c r="N142" t="b">
        <f>Table53[[#This Row],[capacity_output1_raw]]=Table53[[#This Row],[OrigCap]]</f>
        <v>0</v>
      </c>
    </row>
    <row r="143" spans="1:14">
      <c r="A143" t="s">
        <v>14</v>
      </c>
      <c r="B143" t="s">
        <v>38</v>
      </c>
      <c r="C143" t="s">
        <v>4</v>
      </c>
      <c r="D143">
        <v>2040</v>
      </c>
      <c r="E143">
        <f>ROUNDDOWN(Table53[[#This Row],[capacity_output1_raw]],0)</f>
        <v>16542</v>
      </c>
      <c r="F143">
        <v>16542.5</v>
      </c>
      <c r="H143">
        <f>ROUNDUP(Table53[[#This Row],[OrigCap]],0)</f>
        <v>35243</v>
      </c>
      <c r="I143">
        <v>35242.5</v>
      </c>
      <c r="N143" t="b">
        <f>Table53[[#This Row],[capacity_output1_raw]]=Table53[[#This Row],[OrigCap]]</f>
        <v>0</v>
      </c>
    </row>
    <row r="144" spans="1:14">
      <c r="A144" t="s">
        <v>14</v>
      </c>
      <c r="B144" t="s">
        <v>39</v>
      </c>
      <c r="C144" t="s">
        <v>4</v>
      </c>
      <c r="D144">
        <v>2040</v>
      </c>
      <c r="E144">
        <f>ROUNDDOWN(Table53[[#This Row],[capacity_output1_raw]],0)</f>
        <v>9100</v>
      </c>
      <c r="F144">
        <v>9100.0499999999993</v>
      </c>
      <c r="H144">
        <f>ROUNDUP(Table53[[#This Row],[OrigCap]],0)</f>
        <v>11426</v>
      </c>
      <c r="I144">
        <v>11425.05</v>
      </c>
      <c r="N144" t="b">
        <f>Table53[[#This Row],[capacity_output1_raw]]=Table53[[#This Row],[OrigCap]]</f>
        <v>0</v>
      </c>
    </row>
    <row r="145" spans="1:14">
      <c r="A145" t="s">
        <v>14</v>
      </c>
      <c r="B145" t="s">
        <v>40</v>
      </c>
      <c r="C145" t="s">
        <v>4</v>
      </c>
      <c r="D145">
        <v>2040</v>
      </c>
      <c r="E145">
        <f>ROUNDDOWN(Table53[[#This Row],[capacity_output1_raw]],0)</f>
        <v>59317</v>
      </c>
      <c r="F145">
        <v>59317.088000000003</v>
      </c>
      <c r="H145">
        <f>ROUNDUP(Table53[[#This Row],[OrigCap]],0)</f>
        <v>102415</v>
      </c>
      <c r="I145">
        <v>102414.2</v>
      </c>
      <c r="N145" t="b">
        <f>Table53[[#This Row],[capacity_output1_raw]]=Table53[[#This Row],[OrigCap]]</f>
        <v>0</v>
      </c>
    </row>
    <row r="146" spans="1:14">
      <c r="A146" t="s">
        <v>14</v>
      </c>
      <c r="B146" t="s">
        <v>259</v>
      </c>
      <c r="C146" t="s">
        <v>4</v>
      </c>
      <c r="D146">
        <v>2040</v>
      </c>
      <c r="E146">
        <f>ROUNDDOWN(Table53[[#This Row],[capacity_output1_raw]],0)</f>
        <v>0</v>
      </c>
      <c r="F146">
        <v>0</v>
      </c>
      <c r="H146">
        <v>102000</v>
      </c>
      <c r="N146" t="b">
        <f>Table53[[#This Row],[capacity_output1_raw]]=Table53[[#This Row],[OrigCap]]</f>
        <v>1</v>
      </c>
    </row>
    <row r="147" spans="1:14">
      <c r="A147" t="s">
        <v>15</v>
      </c>
      <c r="B147" t="s">
        <v>38</v>
      </c>
      <c r="C147" t="s">
        <v>4</v>
      </c>
      <c r="D147">
        <v>2040</v>
      </c>
      <c r="E147">
        <f>ROUNDDOWN(Table53[[#This Row],[capacity_output1_raw]],0)</f>
        <v>0</v>
      </c>
      <c r="F147">
        <v>0</v>
      </c>
      <c r="H147">
        <f>ROUNDUP(Table53[[#This Row],[OrigCap]],0)</f>
        <v>2000</v>
      </c>
      <c r="I147">
        <v>2000</v>
      </c>
      <c r="N147" t="b">
        <f>Table53[[#This Row],[capacity_output1_raw]]=Table53[[#This Row],[OrigCap]]</f>
        <v>0</v>
      </c>
    </row>
    <row r="148" spans="1:14">
      <c r="A148" t="s">
        <v>15</v>
      </c>
      <c r="B148" t="s">
        <v>40</v>
      </c>
      <c r="C148" t="s">
        <v>4</v>
      </c>
      <c r="D148">
        <v>2040</v>
      </c>
      <c r="E148">
        <f>ROUNDDOWN(Table53[[#This Row],[capacity_output1_raw]],0)</f>
        <v>1000</v>
      </c>
      <c r="F148">
        <v>1000</v>
      </c>
      <c r="H148">
        <f>ROUNDUP(Table53[[#This Row],[OrigCap]],0)</f>
        <v>2500</v>
      </c>
      <c r="I148">
        <v>2500</v>
      </c>
      <c r="N148" t="b">
        <f>Table53[[#This Row],[capacity_output1_raw]]=Table53[[#This Row],[OrigCap]]</f>
        <v>0</v>
      </c>
    </row>
    <row r="149" spans="1:14">
      <c r="A149" t="s">
        <v>15</v>
      </c>
      <c r="B149" t="s">
        <v>259</v>
      </c>
      <c r="C149" t="s">
        <v>4</v>
      </c>
      <c r="D149">
        <v>2040</v>
      </c>
      <c r="E149">
        <f>ROUNDDOWN(Table53[[#This Row],[capacity_output1_raw]],0)</f>
        <v>0</v>
      </c>
      <c r="F149">
        <v>0</v>
      </c>
      <c r="H149">
        <v>2500</v>
      </c>
      <c r="N149" t="b">
        <f>Table53[[#This Row],[capacity_output1_raw]]=Table53[[#This Row],[OrigCap]]</f>
        <v>1</v>
      </c>
    </row>
    <row r="150" spans="1:14">
      <c r="A150" t="s">
        <v>15</v>
      </c>
      <c r="B150" t="s">
        <v>260</v>
      </c>
      <c r="C150" t="s">
        <v>4</v>
      </c>
      <c r="D150">
        <v>2040</v>
      </c>
      <c r="E150">
        <f>ROUNDDOWN(Table53[[#This Row],[capacity_output1_raw]],0)</f>
        <v>0</v>
      </c>
      <c r="F150">
        <v>0</v>
      </c>
      <c r="H150">
        <v>2500</v>
      </c>
      <c r="N150" t="b">
        <f>Table53[[#This Row],[capacity_output1_raw]]=Table53[[#This Row],[OrigCap]]</f>
        <v>1</v>
      </c>
    </row>
    <row r="151" spans="1:14">
      <c r="A151" t="s">
        <v>15</v>
      </c>
      <c r="B151" t="s">
        <v>261</v>
      </c>
      <c r="C151" t="s">
        <v>4</v>
      </c>
      <c r="D151">
        <v>2040</v>
      </c>
      <c r="E151">
        <f>ROUNDDOWN(Table53[[#This Row],[capacity_output1_raw]],0)</f>
        <v>0</v>
      </c>
      <c r="F151">
        <v>0</v>
      </c>
      <c r="H151">
        <v>2500</v>
      </c>
      <c r="N151" t="b">
        <f>Table53[[#This Row],[capacity_output1_raw]]=Table53[[#This Row],[OrigCap]]</f>
        <v>1</v>
      </c>
    </row>
    <row r="152" spans="1:14">
      <c r="A152" t="s">
        <v>15</v>
      </c>
      <c r="B152" t="s">
        <v>238</v>
      </c>
      <c r="C152" t="s">
        <v>4</v>
      </c>
      <c r="D152">
        <v>2040</v>
      </c>
      <c r="E152">
        <f>ROUNDDOWN(Table53[[#This Row],[capacity_output1_raw]],0)</f>
        <v>0</v>
      </c>
      <c r="F152">
        <v>0</v>
      </c>
      <c r="H152">
        <v>2500</v>
      </c>
      <c r="N152" t="b">
        <f>Table53[[#This Row],[capacity_output1_raw]]=Table53[[#This Row],[OrigCap]]</f>
        <v>1</v>
      </c>
    </row>
    <row r="153" spans="1:14">
      <c r="A153" t="s">
        <v>15</v>
      </c>
      <c r="B153" s="86" t="s">
        <v>240</v>
      </c>
      <c r="C153" t="s">
        <v>4</v>
      </c>
      <c r="D153">
        <v>2040</v>
      </c>
      <c r="E153">
        <f>ROUNDDOWN(Table53[[#This Row],[capacity_output1_raw]],0)</f>
        <v>0</v>
      </c>
      <c r="F153">
        <v>0</v>
      </c>
      <c r="H153">
        <v>2500</v>
      </c>
      <c r="N153" t="b">
        <f>Table53[[#This Row],[capacity_output1_raw]]=Table53[[#This Row],[OrigCap]]</f>
        <v>1</v>
      </c>
    </row>
    <row r="154" spans="1:14">
      <c r="A154" t="s">
        <v>15</v>
      </c>
      <c r="B154" s="86" t="s">
        <v>242</v>
      </c>
      <c r="C154" t="s">
        <v>4</v>
      </c>
      <c r="D154">
        <v>2040</v>
      </c>
      <c r="E154">
        <f>ROUNDDOWN(Table53[[#This Row],[capacity_output1_raw]],0)</f>
        <v>0</v>
      </c>
      <c r="F154">
        <v>0</v>
      </c>
      <c r="H154">
        <v>2500</v>
      </c>
      <c r="N154" t="b">
        <f>Table53[[#This Row],[capacity_output1_raw]]=Table53[[#This Row],[OrigCap]]</f>
        <v>1</v>
      </c>
    </row>
    <row r="155" spans="1:14">
      <c r="A155" t="s">
        <v>16</v>
      </c>
      <c r="B155" t="s">
        <v>38</v>
      </c>
      <c r="C155" t="s">
        <v>4</v>
      </c>
      <c r="D155">
        <v>2040</v>
      </c>
      <c r="E155">
        <f>ROUNDDOWN(Table53[[#This Row],[capacity_output1_raw]],0)</f>
        <v>0</v>
      </c>
      <c r="F155">
        <v>0</v>
      </c>
      <c r="H155">
        <f>ROUNDUP(Table53[[#This Row],[OrigCap]],0)</f>
        <v>500</v>
      </c>
      <c r="I155">
        <v>500</v>
      </c>
      <c r="N155" t="b">
        <f>Table53[[#This Row],[capacity_output1_raw]]=Table53[[#This Row],[OrigCap]]</f>
        <v>0</v>
      </c>
    </row>
    <row r="156" spans="1:14">
      <c r="A156" t="s">
        <v>16</v>
      </c>
      <c r="B156" t="s">
        <v>39</v>
      </c>
      <c r="C156" t="s">
        <v>4</v>
      </c>
      <c r="D156">
        <v>2040</v>
      </c>
      <c r="E156">
        <f>ROUNDDOWN(Table53[[#This Row],[capacity_output1_raw]],0)</f>
        <v>1108</v>
      </c>
      <c r="F156">
        <v>1108.0899999999999</v>
      </c>
      <c r="H156">
        <f>ROUNDUP(Table53[[#This Row],[OrigCap]],0)</f>
        <v>1859</v>
      </c>
      <c r="I156">
        <v>1858.09</v>
      </c>
      <c r="N156" t="b">
        <f>Table53[[#This Row],[capacity_output1_raw]]=Table53[[#This Row],[OrigCap]]</f>
        <v>0</v>
      </c>
    </row>
    <row r="157" spans="1:14">
      <c r="A157" t="s">
        <v>16</v>
      </c>
      <c r="B157" t="s">
        <v>259</v>
      </c>
      <c r="C157" t="s">
        <v>4</v>
      </c>
      <c r="D157">
        <v>2040</v>
      </c>
      <c r="E157">
        <f>ROUNDDOWN(Table53[[#This Row],[capacity_output1_raw]],0)</f>
        <v>0</v>
      </c>
      <c r="F157">
        <v>0</v>
      </c>
      <c r="H157">
        <v>1859</v>
      </c>
      <c r="N157" t="b">
        <f>Table53[[#This Row],[capacity_output1_raw]]=Table53[[#This Row],[OrigCap]]</f>
        <v>1</v>
      </c>
    </row>
    <row r="158" spans="1:14">
      <c r="A158" t="s">
        <v>16</v>
      </c>
      <c r="B158" t="s">
        <v>260</v>
      </c>
      <c r="C158" t="s">
        <v>4</v>
      </c>
      <c r="D158">
        <v>2040</v>
      </c>
      <c r="E158">
        <f>ROUNDDOWN(Table53[[#This Row],[capacity_output1_raw]],0)</f>
        <v>0</v>
      </c>
      <c r="F158">
        <v>0</v>
      </c>
      <c r="H158">
        <v>1859</v>
      </c>
      <c r="N158" t="b">
        <f>Table53[[#This Row],[capacity_output1_raw]]=Table53[[#This Row],[OrigCap]]</f>
        <v>1</v>
      </c>
    </row>
    <row r="159" spans="1:14">
      <c r="A159" t="s">
        <v>16</v>
      </c>
      <c r="B159" t="s">
        <v>261</v>
      </c>
      <c r="C159" t="s">
        <v>4</v>
      </c>
      <c r="D159">
        <v>2040</v>
      </c>
      <c r="E159">
        <f>ROUNDDOWN(Table53[[#This Row],[capacity_output1_raw]],0)</f>
        <v>0</v>
      </c>
      <c r="F159">
        <v>0</v>
      </c>
      <c r="H159">
        <v>1859</v>
      </c>
      <c r="N159" t="b">
        <f>Table53[[#This Row],[capacity_output1_raw]]=Table53[[#This Row],[OrigCap]]</f>
        <v>1</v>
      </c>
    </row>
    <row r="160" spans="1:14">
      <c r="A160" t="s">
        <v>16</v>
      </c>
      <c r="B160" t="s">
        <v>238</v>
      </c>
      <c r="C160" t="s">
        <v>4</v>
      </c>
      <c r="D160">
        <v>2040</v>
      </c>
      <c r="E160">
        <f>ROUNDDOWN(Table53[[#This Row],[capacity_output1_raw]],0)</f>
        <v>0</v>
      </c>
      <c r="F160">
        <v>0</v>
      </c>
      <c r="H160">
        <v>1859</v>
      </c>
      <c r="N160" t="b">
        <f>Table53[[#This Row],[capacity_output1_raw]]=Table53[[#This Row],[OrigCap]]</f>
        <v>1</v>
      </c>
    </row>
    <row r="161" spans="1:14">
      <c r="A161" t="s">
        <v>16</v>
      </c>
      <c r="B161" s="86" t="s">
        <v>240</v>
      </c>
      <c r="C161" t="s">
        <v>4</v>
      </c>
      <c r="D161">
        <v>2040</v>
      </c>
      <c r="E161">
        <f>ROUNDDOWN(Table53[[#This Row],[capacity_output1_raw]],0)</f>
        <v>0</v>
      </c>
      <c r="F161">
        <v>0</v>
      </c>
      <c r="H161">
        <v>1859</v>
      </c>
      <c r="N161" t="b">
        <f>Table53[[#This Row],[capacity_output1_raw]]=Table53[[#This Row],[OrigCap]]</f>
        <v>1</v>
      </c>
    </row>
    <row r="162" spans="1:14">
      <c r="A162" t="s">
        <v>16</v>
      </c>
      <c r="B162" s="86" t="s">
        <v>242</v>
      </c>
      <c r="C162" t="s">
        <v>4</v>
      </c>
      <c r="D162">
        <v>2040</v>
      </c>
      <c r="E162">
        <f>ROUNDDOWN(Table53[[#This Row],[capacity_output1_raw]],0)</f>
        <v>0</v>
      </c>
      <c r="F162">
        <v>0</v>
      </c>
      <c r="H162">
        <v>1859</v>
      </c>
      <c r="N162" t="b">
        <f>Table53[[#This Row],[capacity_output1_raw]]=Table53[[#This Row],[OrigCap]]</f>
        <v>1</v>
      </c>
    </row>
    <row r="163" spans="1:14">
      <c r="A163" t="s">
        <v>17</v>
      </c>
      <c r="B163" t="s">
        <v>38</v>
      </c>
      <c r="C163" t="s">
        <v>4</v>
      </c>
      <c r="D163">
        <v>2040</v>
      </c>
      <c r="E163">
        <f>ROUNDDOWN(Table53[[#This Row],[capacity_output1_raw]],0)</f>
        <v>3003</v>
      </c>
      <c r="F163">
        <v>3003.5</v>
      </c>
      <c r="H163">
        <f>ROUNDUP(Table53[[#This Row],[OrigCap]],0)</f>
        <v>7504</v>
      </c>
      <c r="I163">
        <v>7503.5</v>
      </c>
      <c r="N163" t="b">
        <f>Table53[[#This Row],[capacity_output1_raw]]=Table53[[#This Row],[OrigCap]]</f>
        <v>0</v>
      </c>
    </row>
    <row r="164" spans="1:14">
      <c r="A164" t="s">
        <v>17</v>
      </c>
      <c r="B164" t="s">
        <v>39</v>
      </c>
      <c r="C164" t="s">
        <v>4</v>
      </c>
      <c r="D164">
        <v>2040</v>
      </c>
      <c r="E164">
        <f>ROUNDDOWN(Table53[[#This Row],[capacity_output1_raw]],0)</f>
        <v>2240</v>
      </c>
      <c r="F164">
        <v>2240.56</v>
      </c>
      <c r="H164">
        <f>ROUNDUP(Table53[[#This Row],[OrigCap]],0)</f>
        <v>2641</v>
      </c>
      <c r="I164">
        <v>2640.56</v>
      </c>
      <c r="N164" t="b">
        <f>Table53[[#This Row],[capacity_output1_raw]]=Table53[[#This Row],[OrigCap]]</f>
        <v>0</v>
      </c>
    </row>
    <row r="165" spans="1:14">
      <c r="A165" t="s">
        <v>17</v>
      </c>
      <c r="B165" t="s">
        <v>40</v>
      </c>
      <c r="C165" t="s">
        <v>4</v>
      </c>
      <c r="D165">
        <v>2040</v>
      </c>
      <c r="E165">
        <f>ROUNDDOWN(Table53[[#This Row],[capacity_output1_raw]],0)</f>
        <v>3000</v>
      </c>
      <c r="F165">
        <v>3000</v>
      </c>
      <c r="H165">
        <f>ROUNDUP(Table53[[#This Row],[OrigCap]],0)</f>
        <v>7500</v>
      </c>
      <c r="I165">
        <v>7500</v>
      </c>
      <c r="N165" t="b">
        <f>Table53[[#This Row],[capacity_output1_raw]]=Table53[[#This Row],[OrigCap]]</f>
        <v>0</v>
      </c>
    </row>
    <row r="166" spans="1:14">
      <c r="A166" t="s">
        <v>17</v>
      </c>
      <c r="B166" t="s">
        <v>259</v>
      </c>
      <c r="C166" t="s">
        <v>4</v>
      </c>
      <c r="D166">
        <v>2040</v>
      </c>
      <c r="E166">
        <f>ROUNDDOWN(Table53[[#This Row],[capacity_output1_raw]],0)</f>
        <v>0</v>
      </c>
      <c r="F166">
        <v>0</v>
      </c>
      <c r="H166">
        <v>7500</v>
      </c>
      <c r="N166" t="b">
        <f>Table53[[#This Row],[capacity_output1_raw]]=Table53[[#This Row],[OrigCap]]</f>
        <v>1</v>
      </c>
    </row>
    <row r="167" spans="1:14">
      <c r="A167" t="s">
        <v>17</v>
      </c>
      <c r="B167" t="s">
        <v>260</v>
      </c>
      <c r="C167" t="s">
        <v>4</v>
      </c>
      <c r="D167">
        <v>2040</v>
      </c>
      <c r="E167">
        <f>ROUNDDOWN(Table53[[#This Row],[capacity_output1_raw]],0)</f>
        <v>0</v>
      </c>
      <c r="F167">
        <v>0</v>
      </c>
      <c r="H167">
        <v>7500</v>
      </c>
      <c r="N167" t="b">
        <f>Table53[[#This Row],[capacity_output1_raw]]=Table53[[#This Row],[OrigCap]]</f>
        <v>1</v>
      </c>
    </row>
    <row r="168" spans="1:14">
      <c r="A168" t="s">
        <v>17</v>
      </c>
      <c r="B168" t="s">
        <v>261</v>
      </c>
      <c r="C168" t="s">
        <v>4</v>
      </c>
      <c r="D168">
        <v>2040</v>
      </c>
      <c r="E168">
        <f>ROUNDDOWN(Table53[[#This Row],[capacity_output1_raw]],0)</f>
        <v>0</v>
      </c>
      <c r="F168">
        <v>0</v>
      </c>
      <c r="H168">
        <v>7500</v>
      </c>
      <c r="N168" t="b">
        <f>Table53[[#This Row],[capacity_output1_raw]]=Table53[[#This Row],[OrigCap]]</f>
        <v>1</v>
      </c>
    </row>
    <row r="169" spans="1:14">
      <c r="A169" t="s">
        <v>17</v>
      </c>
      <c r="B169" t="s">
        <v>238</v>
      </c>
      <c r="C169" t="s">
        <v>4</v>
      </c>
      <c r="D169">
        <v>2040</v>
      </c>
      <c r="E169">
        <f>ROUNDDOWN(Table53[[#This Row],[capacity_output1_raw]],0)</f>
        <v>0</v>
      </c>
      <c r="F169">
        <v>0</v>
      </c>
      <c r="H169">
        <v>7500</v>
      </c>
      <c r="N169" t="b">
        <f>Table53[[#This Row],[capacity_output1_raw]]=Table53[[#This Row],[OrigCap]]</f>
        <v>1</v>
      </c>
    </row>
    <row r="170" spans="1:14">
      <c r="A170" t="s">
        <v>17</v>
      </c>
      <c r="B170" s="86" t="s">
        <v>240</v>
      </c>
      <c r="C170" t="s">
        <v>4</v>
      </c>
      <c r="D170">
        <v>2040</v>
      </c>
      <c r="E170">
        <f>ROUNDDOWN(Table53[[#This Row],[capacity_output1_raw]],0)</f>
        <v>0</v>
      </c>
      <c r="F170">
        <v>0</v>
      </c>
      <c r="H170">
        <v>7500</v>
      </c>
      <c r="N170" t="b">
        <f>Table53[[#This Row],[capacity_output1_raw]]=Table53[[#This Row],[OrigCap]]</f>
        <v>1</v>
      </c>
    </row>
    <row r="171" spans="1:14">
      <c r="A171" t="s">
        <v>17</v>
      </c>
      <c r="B171" s="86" t="s">
        <v>242</v>
      </c>
      <c r="C171" t="s">
        <v>4</v>
      </c>
      <c r="D171">
        <v>2040</v>
      </c>
      <c r="E171">
        <f>ROUNDDOWN(Table53[[#This Row],[capacity_output1_raw]],0)</f>
        <v>0</v>
      </c>
      <c r="F171">
        <v>0</v>
      </c>
      <c r="H171">
        <v>7500</v>
      </c>
      <c r="N171" t="b">
        <f>Table53[[#This Row],[capacity_output1_raw]]=Table53[[#This Row],[OrigCap]]</f>
        <v>1</v>
      </c>
    </row>
    <row r="172" spans="1:14">
      <c r="A172" t="s">
        <v>18</v>
      </c>
      <c r="B172" t="s">
        <v>38</v>
      </c>
      <c r="C172" t="s">
        <v>4</v>
      </c>
      <c r="D172">
        <v>2040</v>
      </c>
      <c r="E172">
        <f>ROUNDDOWN(Table53[[#This Row],[capacity_output1_raw]],0)</f>
        <v>10004</v>
      </c>
      <c r="F172">
        <v>10004</v>
      </c>
      <c r="H172">
        <f>ROUNDUP(Table53[[#This Row],[OrigCap]],0)</f>
        <v>10900</v>
      </c>
      <c r="I172">
        <v>10900</v>
      </c>
      <c r="N172" t="b">
        <f>Table53[[#This Row],[capacity_output1_raw]]=Table53[[#This Row],[OrigCap]]</f>
        <v>0</v>
      </c>
    </row>
    <row r="173" spans="1:14">
      <c r="A173" t="s">
        <v>18</v>
      </c>
      <c r="B173" t="s">
        <v>40</v>
      </c>
      <c r="C173" t="s">
        <v>4</v>
      </c>
      <c r="D173">
        <v>2040</v>
      </c>
      <c r="E173">
        <f>ROUNDDOWN(Table53[[#This Row],[capacity_output1_raw]],0)</f>
        <v>21663</v>
      </c>
      <c r="F173">
        <v>21663.41</v>
      </c>
      <c r="H173">
        <f>ROUNDUP(Table53[[#This Row],[OrigCap]],0)</f>
        <v>26001</v>
      </c>
      <c r="I173">
        <v>26000.29</v>
      </c>
      <c r="N173" t="b">
        <f>Table53[[#This Row],[capacity_output1_raw]]=Table53[[#This Row],[OrigCap]]</f>
        <v>0</v>
      </c>
    </row>
    <row r="174" spans="1:14">
      <c r="A174" t="s">
        <v>18</v>
      </c>
      <c r="B174" t="s">
        <v>259</v>
      </c>
      <c r="C174" t="s">
        <v>4</v>
      </c>
      <c r="D174">
        <v>2040</v>
      </c>
      <c r="E174">
        <f>ROUNDDOWN(Table53[[#This Row],[capacity_output1_raw]],0)</f>
        <v>0</v>
      </c>
      <c r="F174">
        <v>0</v>
      </c>
      <c r="H174">
        <v>26000</v>
      </c>
      <c r="N174" t="b">
        <f>Table53[[#This Row],[capacity_output1_raw]]=Table53[[#This Row],[OrigCap]]</f>
        <v>1</v>
      </c>
    </row>
    <row r="175" spans="1:14">
      <c r="A175" t="s">
        <v>18</v>
      </c>
      <c r="B175" t="s">
        <v>260</v>
      </c>
      <c r="C175" t="s">
        <v>4</v>
      </c>
      <c r="D175">
        <v>2040</v>
      </c>
      <c r="E175">
        <f>ROUNDDOWN(Table53[[#This Row],[capacity_output1_raw]],0)</f>
        <v>0</v>
      </c>
      <c r="F175">
        <v>0</v>
      </c>
      <c r="H175">
        <v>26000</v>
      </c>
      <c r="N175" t="b">
        <f>Table53[[#This Row],[capacity_output1_raw]]=Table53[[#This Row],[OrigCap]]</f>
        <v>1</v>
      </c>
    </row>
    <row r="176" spans="1:14">
      <c r="A176" t="s">
        <v>18</v>
      </c>
      <c r="B176" t="s">
        <v>261</v>
      </c>
      <c r="C176" t="s">
        <v>4</v>
      </c>
      <c r="D176">
        <v>2040</v>
      </c>
      <c r="E176">
        <f>ROUNDDOWN(Table53[[#This Row],[capacity_output1_raw]],0)</f>
        <v>0</v>
      </c>
      <c r="F176">
        <v>0</v>
      </c>
      <c r="H176">
        <v>26000</v>
      </c>
      <c r="N176" t="b">
        <f>Table53[[#This Row],[capacity_output1_raw]]=Table53[[#This Row],[OrigCap]]</f>
        <v>1</v>
      </c>
    </row>
    <row r="177" spans="1:14">
      <c r="A177" t="s">
        <v>18</v>
      </c>
      <c r="B177" t="s">
        <v>238</v>
      </c>
      <c r="C177" t="s">
        <v>4</v>
      </c>
      <c r="D177">
        <v>2040</v>
      </c>
      <c r="E177">
        <f>ROUNDDOWN(Table53[[#This Row],[capacity_output1_raw]],0)</f>
        <v>0</v>
      </c>
      <c r="F177">
        <v>0</v>
      </c>
      <c r="H177">
        <v>26000</v>
      </c>
      <c r="N177" t="b">
        <f>Table53[[#This Row],[capacity_output1_raw]]=Table53[[#This Row],[OrigCap]]</f>
        <v>1</v>
      </c>
    </row>
    <row r="178" spans="1:14">
      <c r="A178" t="s">
        <v>18</v>
      </c>
      <c r="B178" s="86" t="s">
        <v>240</v>
      </c>
      <c r="C178" t="s">
        <v>4</v>
      </c>
      <c r="D178">
        <v>2040</v>
      </c>
      <c r="E178">
        <f>ROUNDDOWN(Table53[[#This Row],[capacity_output1_raw]],0)</f>
        <v>2120</v>
      </c>
      <c r="F178">
        <v>2120</v>
      </c>
      <c r="H178">
        <v>26000</v>
      </c>
      <c r="N178" t="b">
        <f>Table53[[#This Row],[capacity_output1_raw]]=Table53[[#This Row],[OrigCap]]</f>
        <v>0</v>
      </c>
    </row>
    <row r="179" spans="1:14">
      <c r="A179" t="s">
        <v>18</v>
      </c>
      <c r="B179" s="86" t="s">
        <v>242</v>
      </c>
      <c r="C179" t="s">
        <v>4</v>
      </c>
      <c r="D179">
        <v>2040</v>
      </c>
      <c r="E179">
        <f>ROUNDDOWN(Table53[[#This Row],[capacity_output1_raw]],0)</f>
        <v>2120</v>
      </c>
      <c r="F179">
        <v>2120</v>
      </c>
      <c r="H179">
        <v>26000</v>
      </c>
      <c r="N179" t="b">
        <f>Table53[[#This Row],[capacity_output1_raw]]=Table53[[#This Row],[OrigCap]]</f>
        <v>0</v>
      </c>
    </row>
    <row r="180" spans="1:14">
      <c r="A180" t="s">
        <v>19</v>
      </c>
      <c r="B180" t="s">
        <v>36</v>
      </c>
      <c r="C180" t="s">
        <v>4</v>
      </c>
      <c r="D180">
        <v>2040</v>
      </c>
      <c r="E180">
        <f>ROUNDDOWN(Table53[[#This Row],[capacity_output1_raw]],0)</f>
        <v>11</v>
      </c>
      <c r="F180">
        <v>11.542999999999999</v>
      </c>
      <c r="H180">
        <f>ROUNDUP(Table53[[#This Row],[OrigCap]],0)</f>
        <v>35</v>
      </c>
      <c r="I180">
        <v>34.628</v>
      </c>
      <c r="N180" t="b">
        <f>Table53[[#This Row],[capacity_output1_raw]]=Table53[[#This Row],[OrigCap]]</f>
        <v>0</v>
      </c>
    </row>
    <row r="181" spans="1:14">
      <c r="A181" t="s">
        <v>19</v>
      </c>
      <c r="B181" t="s">
        <v>37</v>
      </c>
      <c r="C181" t="s">
        <v>4</v>
      </c>
      <c r="D181">
        <v>2040</v>
      </c>
      <c r="E181">
        <f>ROUNDDOWN(Table53[[#This Row],[capacity_output1_raw]],0)</f>
        <v>11</v>
      </c>
      <c r="F181">
        <v>11.542999999999999</v>
      </c>
      <c r="H181">
        <f>ROUNDUP(Table53[[#This Row],[OrigCap]],0)</f>
        <v>35</v>
      </c>
      <c r="I181">
        <v>34.628</v>
      </c>
      <c r="N181" t="b">
        <f>Table53[[#This Row],[capacity_output1_raw]]=Table53[[#This Row],[OrigCap]]</f>
        <v>0</v>
      </c>
    </row>
    <row r="182" spans="1:14">
      <c r="A182" t="s">
        <v>19</v>
      </c>
      <c r="B182" t="s">
        <v>39</v>
      </c>
      <c r="C182" t="s">
        <v>4</v>
      </c>
      <c r="D182">
        <v>2040</v>
      </c>
      <c r="E182">
        <f>ROUNDDOWN(Table53[[#This Row],[capacity_output1_raw]],0)</f>
        <v>3580</v>
      </c>
      <c r="F182">
        <v>3580.5430000000001</v>
      </c>
      <c r="H182">
        <f>ROUNDUP(Table53[[#This Row],[OrigCap]],0)</f>
        <v>6500</v>
      </c>
      <c r="I182">
        <v>6500</v>
      </c>
      <c r="N182" t="b">
        <f>Table53[[#This Row],[capacity_output1_raw]]=Table53[[#This Row],[OrigCap]]</f>
        <v>0</v>
      </c>
    </row>
    <row r="183" spans="1:14">
      <c r="A183" t="s">
        <v>19</v>
      </c>
      <c r="B183" t="s">
        <v>259</v>
      </c>
      <c r="C183" t="s">
        <v>4</v>
      </c>
      <c r="D183">
        <v>2040</v>
      </c>
      <c r="E183">
        <f>ROUNDDOWN(Table53[[#This Row],[capacity_output1_raw]],0)</f>
        <v>0</v>
      </c>
      <c r="F183">
        <v>0</v>
      </c>
      <c r="H183">
        <v>6500</v>
      </c>
      <c r="N183" t="b">
        <f>Table53[[#This Row],[capacity_output1_raw]]=Table53[[#This Row],[OrigCap]]</f>
        <v>1</v>
      </c>
    </row>
    <row r="184" spans="1:14">
      <c r="A184" t="s">
        <v>19</v>
      </c>
      <c r="B184" t="s">
        <v>260</v>
      </c>
      <c r="C184" t="s">
        <v>4</v>
      </c>
      <c r="D184">
        <v>2040</v>
      </c>
      <c r="E184">
        <f>ROUNDDOWN(Table53[[#This Row],[capacity_output1_raw]],0)</f>
        <v>0</v>
      </c>
      <c r="F184">
        <v>0</v>
      </c>
      <c r="H184">
        <v>6500</v>
      </c>
      <c r="N184" t="b">
        <f>Table53[[#This Row],[capacity_output1_raw]]=Table53[[#This Row],[OrigCap]]</f>
        <v>1</v>
      </c>
    </row>
    <row r="185" spans="1:14">
      <c r="A185" t="s">
        <v>19</v>
      </c>
      <c r="B185" t="s">
        <v>261</v>
      </c>
      <c r="C185" t="s">
        <v>4</v>
      </c>
      <c r="D185">
        <v>2040</v>
      </c>
      <c r="E185">
        <f>ROUNDDOWN(Table53[[#This Row],[capacity_output1_raw]],0)</f>
        <v>0</v>
      </c>
      <c r="F185">
        <v>0</v>
      </c>
      <c r="H185">
        <v>6500</v>
      </c>
      <c r="N185" t="b">
        <f>Table53[[#This Row],[capacity_output1_raw]]=Table53[[#This Row],[OrigCap]]</f>
        <v>1</v>
      </c>
    </row>
    <row r="186" spans="1:14">
      <c r="A186" t="s">
        <v>19</v>
      </c>
      <c r="B186" t="s">
        <v>238</v>
      </c>
      <c r="C186" t="s">
        <v>4</v>
      </c>
      <c r="D186">
        <v>2040</v>
      </c>
      <c r="E186">
        <f>ROUNDDOWN(Table53[[#This Row],[capacity_output1_raw]],0)</f>
        <v>0</v>
      </c>
      <c r="F186">
        <v>0</v>
      </c>
      <c r="H186">
        <v>6500</v>
      </c>
      <c r="N186" t="b">
        <f>Table53[[#This Row],[capacity_output1_raw]]=Table53[[#This Row],[OrigCap]]</f>
        <v>1</v>
      </c>
    </row>
    <row r="187" spans="1:14">
      <c r="A187" t="s">
        <v>19</v>
      </c>
      <c r="B187" s="86" t="s">
        <v>240</v>
      </c>
      <c r="C187" t="s">
        <v>4</v>
      </c>
      <c r="D187">
        <v>2040</v>
      </c>
      <c r="E187">
        <f>ROUNDDOWN(Table53[[#This Row],[capacity_output1_raw]],0)</f>
        <v>0</v>
      </c>
      <c r="F187">
        <v>0</v>
      </c>
      <c r="H187">
        <v>6500</v>
      </c>
      <c r="N187" t="b">
        <f>Table53[[#This Row],[capacity_output1_raw]]=Table53[[#This Row],[OrigCap]]</f>
        <v>1</v>
      </c>
    </row>
    <row r="188" spans="1:14">
      <c r="A188" t="s">
        <v>19</v>
      </c>
      <c r="B188" s="86" t="s">
        <v>242</v>
      </c>
      <c r="C188" t="s">
        <v>4</v>
      </c>
      <c r="D188">
        <v>2040</v>
      </c>
      <c r="E188">
        <f>ROUNDDOWN(Table53[[#This Row],[capacity_output1_raw]],0)</f>
        <v>0</v>
      </c>
      <c r="F188">
        <v>0</v>
      </c>
      <c r="H188">
        <v>6500</v>
      </c>
      <c r="N188" t="b">
        <f>Table53[[#This Row],[capacity_output1_raw]]=Table53[[#This Row],[OrigCap]]</f>
        <v>1</v>
      </c>
    </row>
    <row r="189" spans="1:14">
      <c r="A189" t="s">
        <v>20</v>
      </c>
      <c r="B189" t="s">
        <v>36</v>
      </c>
      <c r="C189" t="s">
        <v>4</v>
      </c>
      <c r="D189">
        <v>2040</v>
      </c>
      <c r="E189">
        <f>ROUNDDOWN(Table53[[#This Row],[capacity_output1_raw]],0)</f>
        <v>11</v>
      </c>
      <c r="F189">
        <v>11.13</v>
      </c>
      <c r="H189">
        <f>ROUNDUP(Table53[[#This Row],[OrigCap]],0)</f>
        <v>34</v>
      </c>
      <c r="I189">
        <v>33.389000000000003</v>
      </c>
      <c r="N189" t="b">
        <f>Table53[[#This Row],[capacity_output1_raw]]=Table53[[#This Row],[OrigCap]]</f>
        <v>0</v>
      </c>
    </row>
    <row r="190" spans="1:14">
      <c r="A190" t="s">
        <v>20</v>
      </c>
      <c r="B190" t="s">
        <v>37</v>
      </c>
      <c r="C190" t="s">
        <v>4</v>
      </c>
      <c r="D190">
        <v>2040</v>
      </c>
      <c r="E190">
        <f>ROUNDDOWN(Table53[[#This Row],[capacity_output1_raw]],0)</f>
        <v>11</v>
      </c>
      <c r="F190">
        <v>11.13</v>
      </c>
      <c r="H190">
        <f>ROUNDUP(Table53[[#This Row],[OrigCap]],0)</f>
        <v>34</v>
      </c>
      <c r="I190">
        <v>33.389000000000003</v>
      </c>
      <c r="N190" t="b">
        <f>Table53[[#This Row],[capacity_output1_raw]]=Table53[[#This Row],[OrigCap]]</f>
        <v>0</v>
      </c>
    </row>
    <row r="191" spans="1:14">
      <c r="A191" t="s">
        <v>20</v>
      </c>
      <c r="B191" t="s">
        <v>38</v>
      </c>
      <c r="C191" t="s">
        <v>4</v>
      </c>
      <c r="D191">
        <v>2040</v>
      </c>
      <c r="E191">
        <f>ROUNDDOWN(Table53[[#This Row],[capacity_output1_raw]],0)</f>
        <v>0</v>
      </c>
      <c r="F191">
        <v>0</v>
      </c>
      <c r="H191">
        <f>ROUNDUP(Table53[[#This Row],[OrigCap]],0)</f>
        <v>1000</v>
      </c>
      <c r="I191">
        <v>1000</v>
      </c>
      <c r="N191" t="b">
        <f>Table53[[#This Row],[capacity_output1_raw]]=Table53[[#This Row],[OrigCap]]</f>
        <v>0</v>
      </c>
    </row>
    <row r="192" spans="1:14">
      <c r="A192" t="s">
        <v>20</v>
      </c>
      <c r="B192" t="s">
        <v>39</v>
      </c>
      <c r="C192" t="s">
        <v>4</v>
      </c>
      <c r="D192">
        <v>2040</v>
      </c>
      <c r="E192">
        <f>ROUNDDOWN(Table53[[#This Row],[capacity_output1_raw]],0)</f>
        <v>8280</v>
      </c>
      <c r="F192">
        <v>8280.4480000000003</v>
      </c>
      <c r="H192">
        <f>ROUNDUP(Table53[[#This Row],[OrigCap]],0)</f>
        <v>10000</v>
      </c>
      <c r="I192">
        <v>10000</v>
      </c>
      <c r="N192" t="b">
        <f>Table53[[#This Row],[capacity_output1_raw]]=Table53[[#This Row],[OrigCap]]</f>
        <v>0</v>
      </c>
    </row>
    <row r="193" spans="1:14">
      <c r="A193" t="s">
        <v>20</v>
      </c>
      <c r="B193" t="s">
        <v>40</v>
      </c>
      <c r="C193" t="s">
        <v>4</v>
      </c>
      <c r="D193">
        <v>2040</v>
      </c>
      <c r="E193">
        <f>ROUNDDOWN(Table53[[#This Row],[capacity_output1_raw]],0)</f>
        <v>333</v>
      </c>
      <c r="F193">
        <v>333.88600000000002</v>
      </c>
      <c r="H193">
        <f>ROUNDUP(Table53[[#This Row],[OrigCap]],0)</f>
        <v>668</v>
      </c>
      <c r="I193">
        <v>667.77200000000005</v>
      </c>
      <c r="N193" t="b">
        <f>Table53[[#This Row],[capacity_output1_raw]]=Table53[[#This Row],[OrigCap]]</f>
        <v>0</v>
      </c>
    </row>
    <row r="194" spans="1:14">
      <c r="A194" t="s">
        <v>20</v>
      </c>
      <c r="B194" t="s">
        <v>259</v>
      </c>
      <c r="C194" t="s">
        <v>4</v>
      </c>
      <c r="D194">
        <v>2040</v>
      </c>
      <c r="E194">
        <f>ROUNDDOWN(Table53[[#This Row],[capacity_output1_raw]],0)</f>
        <v>0</v>
      </c>
      <c r="F194">
        <v>0</v>
      </c>
      <c r="H194">
        <v>10000</v>
      </c>
      <c r="N194" t="b">
        <f>Table53[[#This Row],[capacity_output1_raw]]=Table53[[#This Row],[OrigCap]]</f>
        <v>1</v>
      </c>
    </row>
    <row r="195" spans="1:14">
      <c r="A195" t="s">
        <v>20</v>
      </c>
      <c r="B195" t="s">
        <v>260</v>
      </c>
      <c r="C195" t="s">
        <v>4</v>
      </c>
      <c r="D195">
        <v>2040</v>
      </c>
      <c r="E195">
        <f>ROUNDDOWN(Table53[[#This Row],[capacity_output1_raw]],0)</f>
        <v>0</v>
      </c>
      <c r="F195">
        <v>0</v>
      </c>
      <c r="H195">
        <v>10000</v>
      </c>
      <c r="N195" t="b">
        <f>Table53[[#This Row],[capacity_output1_raw]]=Table53[[#This Row],[OrigCap]]</f>
        <v>1</v>
      </c>
    </row>
    <row r="196" spans="1:14">
      <c r="A196" t="s">
        <v>20</v>
      </c>
      <c r="B196" t="s">
        <v>261</v>
      </c>
      <c r="C196" t="s">
        <v>4</v>
      </c>
      <c r="D196">
        <v>2040</v>
      </c>
      <c r="E196">
        <f>ROUNDDOWN(Table53[[#This Row],[capacity_output1_raw]],0)</f>
        <v>0</v>
      </c>
      <c r="F196">
        <v>0</v>
      </c>
      <c r="H196">
        <v>10000</v>
      </c>
      <c r="N196" t="b">
        <f>Table53[[#This Row],[capacity_output1_raw]]=Table53[[#This Row],[OrigCap]]</f>
        <v>1</v>
      </c>
    </row>
    <row r="197" spans="1:14">
      <c r="A197" t="s">
        <v>20</v>
      </c>
      <c r="B197" t="s">
        <v>238</v>
      </c>
      <c r="C197" t="s">
        <v>4</v>
      </c>
      <c r="D197">
        <v>2040</v>
      </c>
      <c r="E197">
        <f>ROUNDDOWN(Table53[[#This Row],[capacity_output1_raw]],0)</f>
        <v>0</v>
      </c>
      <c r="F197">
        <v>0</v>
      </c>
      <c r="H197">
        <v>10000</v>
      </c>
      <c r="N197" t="b">
        <f>Table53[[#This Row],[capacity_output1_raw]]=Table53[[#This Row],[OrigCap]]</f>
        <v>1</v>
      </c>
    </row>
    <row r="198" spans="1:14">
      <c r="A198" t="s">
        <v>20</v>
      </c>
      <c r="B198" s="86" t="s">
        <v>240</v>
      </c>
      <c r="C198" t="s">
        <v>4</v>
      </c>
      <c r="D198">
        <v>2040</v>
      </c>
      <c r="E198">
        <f>ROUNDDOWN(Table53[[#This Row],[capacity_output1_raw]],0)</f>
        <v>98</v>
      </c>
      <c r="F198">
        <v>98</v>
      </c>
      <c r="H198">
        <v>10000</v>
      </c>
      <c r="N198" t="b">
        <f>Table53[[#This Row],[capacity_output1_raw]]=Table53[[#This Row],[OrigCap]]</f>
        <v>0</v>
      </c>
    </row>
    <row r="199" spans="1:14">
      <c r="A199" t="s">
        <v>20</v>
      </c>
      <c r="B199" s="86" t="s">
        <v>242</v>
      </c>
      <c r="C199" t="s">
        <v>4</v>
      </c>
      <c r="D199">
        <v>2040</v>
      </c>
      <c r="E199">
        <f>ROUNDDOWN(Table53[[#This Row],[capacity_output1_raw]],0)</f>
        <v>98</v>
      </c>
      <c r="F199">
        <v>98</v>
      </c>
      <c r="H199">
        <v>10000</v>
      </c>
      <c r="N199" t="b">
        <f>Table53[[#This Row],[capacity_output1_raw]]=Table53[[#This Row],[OrigCap]]</f>
        <v>0</v>
      </c>
    </row>
    <row r="200" spans="1:14">
      <c r="A200" t="s">
        <v>21</v>
      </c>
      <c r="B200" t="s">
        <v>36</v>
      </c>
      <c r="C200" t="s">
        <v>4</v>
      </c>
      <c r="D200">
        <v>2040</v>
      </c>
      <c r="E200">
        <f>ROUNDDOWN(Table53[[#This Row],[capacity_output1_raw]],0)</f>
        <v>161</v>
      </c>
      <c r="F200">
        <v>161.72300000000001</v>
      </c>
      <c r="H200">
        <f>ROUNDUP(Table53[[#This Row],[OrigCap]],0)</f>
        <v>486</v>
      </c>
      <c r="I200">
        <v>485.16899999999998</v>
      </c>
      <c r="N200" t="b">
        <f>Table53[[#This Row],[capacity_output1_raw]]=Table53[[#This Row],[OrigCap]]</f>
        <v>0</v>
      </c>
    </row>
    <row r="201" spans="1:14">
      <c r="A201" t="s">
        <v>21</v>
      </c>
      <c r="B201" t="s">
        <v>37</v>
      </c>
      <c r="C201" t="s">
        <v>4</v>
      </c>
      <c r="D201">
        <v>2040</v>
      </c>
      <c r="E201">
        <f>ROUNDDOWN(Table53[[#This Row],[capacity_output1_raw]],0)</f>
        <v>161</v>
      </c>
      <c r="F201">
        <v>161.72300000000001</v>
      </c>
      <c r="H201">
        <f>ROUNDUP(Table53[[#This Row],[OrigCap]],0)</f>
        <v>486</v>
      </c>
      <c r="I201">
        <v>485.16899999999998</v>
      </c>
      <c r="N201" t="b">
        <f>Table53[[#This Row],[capacity_output1_raw]]=Table53[[#This Row],[OrigCap]]</f>
        <v>0</v>
      </c>
    </row>
    <row r="202" spans="1:14">
      <c r="A202" t="s">
        <v>21</v>
      </c>
      <c r="B202" t="s">
        <v>38</v>
      </c>
      <c r="C202" t="s">
        <v>4</v>
      </c>
      <c r="D202">
        <v>2040</v>
      </c>
      <c r="E202">
        <f>ROUNDDOWN(Table53[[#This Row],[capacity_output1_raw]],0)</f>
        <v>0</v>
      </c>
      <c r="F202">
        <v>0</v>
      </c>
      <c r="H202">
        <f>ROUNDUP(Table53[[#This Row],[OrigCap]],0)</f>
        <v>5400</v>
      </c>
      <c r="I202">
        <v>5400</v>
      </c>
      <c r="N202" t="b">
        <f>Table53[[#This Row],[capacity_output1_raw]]=Table53[[#This Row],[OrigCap]]</f>
        <v>0</v>
      </c>
    </row>
    <row r="203" spans="1:14">
      <c r="A203" t="s">
        <v>21</v>
      </c>
      <c r="B203" t="s">
        <v>39</v>
      </c>
      <c r="C203" t="s">
        <v>4</v>
      </c>
      <c r="D203">
        <v>2040</v>
      </c>
      <c r="E203">
        <f>ROUNDDOWN(Table53[[#This Row],[capacity_output1_raw]],0)</f>
        <v>3868</v>
      </c>
      <c r="F203">
        <v>3868.223</v>
      </c>
      <c r="H203">
        <f>ROUNDUP(Table53[[#This Row],[OrigCap]],0)</f>
        <v>3900</v>
      </c>
      <c r="I203">
        <v>3900</v>
      </c>
      <c r="N203" t="b">
        <f>Table53[[#This Row],[capacity_output1_raw]]=Table53[[#This Row],[OrigCap]]</f>
        <v>0</v>
      </c>
    </row>
    <row r="204" spans="1:14">
      <c r="A204" t="s">
        <v>21</v>
      </c>
      <c r="B204" t="s">
        <v>40</v>
      </c>
      <c r="C204" t="s">
        <v>4</v>
      </c>
      <c r="D204">
        <v>2040</v>
      </c>
      <c r="E204">
        <f>ROUNDDOWN(Table53[[#This Row],[capacity_output1_raw]],0)</f>
        <v>4851</v>
      </c>
      <c r="F204">
        <v>4851.692</v>
      </c>
      <c r="H204">
        <f>ROUNDUP(Table53[[#This Row],[OrigCap]],0)</f>
        <v>9704</v>
      </c>
      <c r="I204">
        <v>9703.384</v>
      </c>
      <c r="N204" t="b">
        <f>Table53[[#This Row],[capacity_output1_raw]]=Table53[[#This Row],[OrigCap]]</f>
        <v>0</v>
      </c>
    </row>
    <row r="205" spans="1:14">
      <c r="A205" t="s">
        <v>21</v>
      </c>
      <c r="B205" t="s">
        <v>259</v>
      </c>
      <c r="C205" t="s">
        <v>4</v>
      </c>
      <c r="D205">
        <v>2040</v>
      </c>
      <c r="E205">
        <f>ROUNDDOWN(Table53[[#This Row],[capacity_output1_raw]],0)</f>
        <v>0</v>
      </c>
      <c r="F205">
        <v>0</v>
      </c>
      <c r="H205">
        <v>9704</v>
      </c>
      <c r="N205" t="b">
        <f>Table53[[#This Row],[capacity_output1_raw]]=Table53[[#This Row],[OrigCap]]</f>
        <v>1</v>
      </c>
    </row>
    <row r="206" spans="1:14">
      <c r="A206" t="s">
        <v>21</v>
      </c>
      <c r="B206" t="s">
        <v>260</v>
      </c>
      <c r="C206" t="s">
        <v>4</v>
      </c>
      <c r="D206">
        <v>2040</v>
      </c>
      <c r="E206">
        <f>ROUNDDOWN(Table53[[#This Row],[capacity_output1_raw]],0)</f>
        <v>0</v>
      </c>
      <c r="F206">
        <v>0</v>
      </c>
      <c r="H206">
        <v>9704</v>
      </c>
      <c r="N206" t="b">
        <f>Table53[[#This Row],[capacity_output1_raw]]=Table53[[#This Row],[OrigCap]]</f>
        <v>1</v>
      </c>
    </row>
    <row r="207" spans="1:14">
      <c r="A207" t="s">
        <v>21</v>
      </c>
      <c r="B207" t="s">
        <v>261</v>
      </c>
      <c r="C207" t="s">
        <v>4</v>
      </c>
      <c r="D207">
        <v>2040</v>
      </c>
      <c r="E207">
        <f>ROUNDDOWN(Table53[[#This Row],[capacity_output1_raw]],0)</f>
        <v>0</v>
      </c>
      <c r="F207">
        <v>0</v>
      </c>
      <c r="H207">
        <v>9704</v>
      </c>
      <c r="N207" t="b">
        <f>Table53[[#This Row],[capacity_output1_raw]]=Table53[[#This Row],[OrigCap]]</f>
        <v>1</v>
      </c>
    </row>
    <row r="208" spans="1:14">
      <c r="A208" t="s">
        <v>21</v>
      </c>
      <c r="B208" t="s">
        <v>238</v>
      </c>
      <c r="C208" t="s">
        <v>4</v>
      </c>
      <c r="D208">
        <v>2040</v>
      </c>
      <c r="E208">
        <f>ROUNDDOWN(Table53[[#This Row],[capacity_output1_raw]],0)</f>
        <v>0</v>
      </c>
      <c r="F208">
        <v>0</v>
      </c>
      <c r="H208">
        <v>9704</v>
      </c>
      <c r="N208" t="b">
        <f>Table53[[#This Row],[capacity_output1_raw]]=Table53[[#This Row],[OrigCap]]</f>
        <v>1</v>
      </c>
    </row>
    <row r="209" spans="1:14">
      <c r="A209" t="s">
        <v>21</v>
      </c>
      <c r="B209" s="86" t="s">
        <v>240</v>
      </c>
      <c r="C209" t="s">
        <v>4</v>
      </c>
      <c r="D209">
        <v>2040</v>
      </c>
      <c r="E209">
        <f>ROUNDDOWN(Table53[[#This Row],[capacity_output1_raw]],0)</f>
        <v>760</v>
      </c>
      <c r="F209">
        <v>760</v>
      </c>
      <c r="H209">
        <v>9704</v>
      </c>
      <c r="N209" t="b">
        <f>Table53[[#This Row],[capacity_output1_raw]]=Table53[[#This Row],[OrigCap]]</f>
        <v>0</v>
      </c>
    </row>
    <row r="210" spans="1:14">
      <c r="A210" t="s">
        <v>21</v>
      </c>
      <c r="B210" s="86" t="s">
        <v>242</v>
      </c>
      <c r="C210" t="s">
        <v>4</v>
      </c>
      <c r="D210">
        <v>2040</v>
      </c>
      <c r="E210">
        <f>ROUNDDOWN(Table53[[#This Row],[capacity_output1_raw]],0)</f>
        <v>760</v>
      </c>
      <c r="F210">
        <v>760</v>
      </c>
      <c r="H210">
        <v>9704</v>
      </c>
      <c r="N210" t="b">
        <f>Table53[[#This Row],[capacity_output1_raw]]=Table53[[#This Row],[OrigCap]]</f>
        <v>0</v>
      </c>
    </row>
    <row r="211" spans="1:14">
      <c r="A211" t="s">
        <v>22</v>
      </c>
      <c r="B211" t="s">
        <v>36</v>
      </c>
      <c r="C211" t="s">
        <v>4</v>
      </c>
      <c r="D211">
        <v>2040</v>
      </c>
      <c r="E211">
        <f>ROUNDDOWN(Table53[[#This Row],[capacity_output1_raw]],0)</f>
        <v>70</v>
      </c>
      <c r="F211">
        <v>70.540000000000006</v>
      </c>
      <c r="H211">
        <f>ROUNDUP(Table53[[#This Row],[OrigCap]],0)</f>
        <v>212</v>
      </c>
      <c r="I211">
        <v>211.619</v>
      </c>
      <c r="N211" t="b">
        <f>Table53[[#This Row],[capacity_output1_raw]]=Table53[[#This Row],[OrigCap]]</f>
        <v>0</v>
      </c>
    </row>
    <row r="212" spans="1:14">
      <c r="A212" t="s">
        <v>22</v>
      </c>
      <c r="B212" t="s">
        <v>37</v>
      </c>
      <c r="C212" t="s">
        <v>4</v>
      </c>
      <c r="D212">
        <v>2040</v>
      </c>
      <c r="E212">
        <f>ROUNDDOWN(Table53[[#This Row],[capacity_output1_raw]],0)</f>
        <v>70</v>
      </c>
      <c r="F212">
        <v>70.540000000000006</v>
      </c>
      <c r="H212">
        <f>ROUNDUP(Table53[[#This Row],[OrigCap]],0)</f>
        <v>212</v>
      </c>
      <c r="I212">
        <v>211.619</v>
      </c>
      <c r="N212" t="b">
        <f>Table53[[#This Row],[capacity_output1_raw]]=Table53[[#This Row],[OrigCap]]</f>
        <v>0</v>
      </c>
    </row>
    <row r="213" spans="1:14">
      <c r="A213" t="s">
        <v>22</v>
      </c>
      <c r="B213" t="s">
        <v>38</v>
      </c>
      <c r="C213" t="s">
        <v>4</v>
      </c>
      <c r="D213">
        <v>2040</v>
      </c>
      <c r="E213">
        <f>ROUNDDOWN(Table53[[#This Row],[capacity_output1_raw]],0)</f>
        <v>600</v>
      </c>
      <c r="F213">
        <v>600</v>
      </c>
      <c r="H213">
        <f>ROUNDUP(Table53[[#This Row],[OrigCap]],0)</f>
        <v>6200</v>
      </c>
      <c r="I213">
        <v>6200</v>
      </c>
      <c r="N213" t="b">
        <f>Table53[[#This Row],[capacity_output1_raw]]=Table53[[#This Row],[OrigCap]]</f>
        <v>0</v>
      </c>
    </row>
    <row r="214" spans="1:14">
      <c r="A214" t="s">
        <v>22</v>
      </c>
      <c r="B214" t="s">
        <v>40</v>
      </c>
      <c r="C214" t="s">
        <v>4</v>
      </c>
      <c r="D214">
        <v>2040</v>
      </c>
      <c r="E214">
        <f>ROUNDDOWN(Table53[[#This Row],[capacity_output1_raw]],0)</f>
        <v>2116</v>
      </c>
      <c r="F214">
        <v>2116.1889999999999</v>
      </c>
      <c r="H214">
        <f>ROUNDUP(Table53[[#This Row],[OrigCap]],0)</f>
        <v>4233</v>
      </c>
      <c r="I214">
        <v>4232.3779999999997</v>
      </c>
      <c r="N214" t="b">
        <f>Table53[[#This Row],[capacity_output1_raw]]=Table53[[#This Row],[OrigCap]]</f>
        <v>0</v>
      </c>
    </row>
    <row r="215" spans="1:14">
      <c r="A215" t="s">
        <v>22</v>
      </c>
      <c r="B215" t="s">
        <v>259</v>
      </c>
      <c r="C215" t="s">
        <v>4</v>
      </c>
      <c r="D215">
        <v>2040</v>
      </c>
      <c r="E215">
        <f>ROUNDDOWN(Table53[[#This Row],[capacity_output1_raw]],0)</f>
        <v>0</v>
      </c>
      <c r="F215">
        <v>0</v>
      </c>
      <c r="H215">
        <v>6200</v>
      </c>
      <c r="N215" t="b">
        <f>Table53[[#This Row],[capacity_output1_raw]]=Table53[[#This Row],[OrigCap]]</f>
        <v>1</v>
      </c>
    </row>
    <row r="216" spans="1:14">
      <c r="A216" t="s">
        <v>22</v>
      </c>
      <c r="B216" t="s">
        <v>260</v>
      </c>
      <c r="C216" t="s">
        <v>4</v>
      </c>
      <c r="D216">
        <v>2040</v>
      </c>
      <c r="E216">
        <f>ROUNDDOWN(Table53[[#This Row],[capacity_output1_raw]],0)</f>
        <v>0</v>
      </c>
      <c r="F216">
        <v>0</v>
      </c>
      <c r="H216">
        <v>6200</v>
      </c>
      <c r="N216" t="b">
        <f>Table53[[#This Row],[capacity_output1_raw]]=Table53[[#This Row],[OrigCap]]</f>
        <v>1</v>
      </c>
    </row>
    <row r="217" spans="1:14">
      <c r="A217" t="s">
        <v>22</v>
      </c>
      <c r="B217" t="s">
        <v>261</v>
      </c>
      <c r="C217" t="s">
        <v>4</v>
      </c>
      <c r="D217">
        <v>2040</v>
      </c>
      <c r="E217">
        <f>ROUNDDOWN(Table53[[#This Row],[capacity_output1_raw]],0)</f>
        <v>0</v>
      </c>
      <c r="F217">
        <v>0</v>
      </c>
      <c r="H217">
        <v>6200</v>
      </c>
      <c r="N217" t="b">
        <f>Table53[[#This Row],[capacity_output1_raw]]=Table53[[#This Row],[OrigCap]]</f>
        <v>1</v>
      </c>
    </row>
    <row r="218" spans="1:14">
      <c r="A218" t="s">
        <v>22</v>
      </c>
      <c r="B218" t="s">
        <v>238</v>
      </c>
      <c r="C218" t="s">
        <v>4</v>
      </c>
      <c r="D218">
        <v>2040</v>
      </c>
      <c r="E218">
        <f>ROUNDDOWN(Table53[[#This Row],[capacity_output1_raw]],0)</f>
        <v>0</v>
      </c>
      <c r="F218">
        <v>0</v>
      </c>
      <c r="H218">
        <v>6200</v>
      </c>
      <c r="N218" t="b">
        <f>Table53[[#This Row],[capacity_output1_raw]]=Table53[[#This Row],[OrigCap]]</f>
        <v>1</v>
      </c>
    </row>
    <row r="219" spans="1:14">
      <c r="A219" t="s">
        <v>22</v>
      </c>
      <c r="B219" s="86" t="s">
        <v>240</v>
      </c>
      <c r="C219" t="s">
        <v>4</v>
      </c>
      <c r="D219">
        <v>2040</v>
      </c>
      <c r="E219">
        <f>ROUNDDOWN(Table53[[#This Row],[capacity_output1_raw]],0)</f>
        <v>224</v>
      </c>
      <c r="F219">
        <v>224</v>
      </c>
      <c r="H219">
        <v>6200</v>
      </c>
      <c r="N219" t="b">
        <f>Table53[[#This Row],[capacity_output1_raw]]=Table53[[#This Row],[OrigCap]]</f>
        <v>0</v>
      </c>
    </row>
    <row r="220" spans="1:14">
      <c r="A220" t="s">
        <v>22</v>
      </c>
      <c r="B220" s="86" t="s">
        <v>242</v>
      </c>
      <c r="C220" t="s">
        <v>4</v>
      </c>
      <c r="D220">
        <v>2040</v>
      </c>
      <c r="E220">
        <f>ROUNDDOWN(Table53[[#This Row],[capacity_output1_raw]],0)</f>
        <v>224</v>
      </c>
      <c r="F220">
        <v>224</v>
      </c>
      <c r="H220">
        <v>6200</v>
      </c>
      <c r="N220" t="b">
        <f>Table53[[#This Row],[capacity_output1_raw]]=Table53[[#This Row],[OrigCap]]</f>
        <v>0</v>
      </c>
    </row>
    <row r="221" spans="1:14">
      <c r="A221" t="s">
        <v>23</v>
      </c>
      <c r="B221" t="s">
        <v>36</v>
      </c>
      <c r="C221" t="s">
        <v>4</v>
      </c>
      <c r="D221">
        <v>2040</v>
      </c>
      <c r="E221">
        <f>ROUNDDOWN(Table53[[#This Row],[capacity_output1_raw]],0)</f>
        <v>15506</v>
      </c>
      <c r="F221">
        <v>15506.541999999999</v>
      </c>
      <c r="H221">
        <f>ROUNDUP(Table53[[#This Row],[OrigCap]],0)</f>
        <v>26055</v>
      </c>
      <c r="I221">
        <v>26054.291000000001</v>
      </c>
      <c r="N221" t="b">
        <f>Table53[[#This Row],[capacity_output1_raw]]=Table53[[#This Row],[OrigCap]]</f>
        <v>0</v>
      </c>
    </row>
    <row r="222" spans="1:14">
      <c r="A222" t="s">
        <v>23</v>
      </c>
      <c r="B222" t="s">
        <v>37</v>
      </c>
      <c r="C222" t="s">
        <v>4</v>
      </c>
      <c r="D222">
        <v>2040</v>
      </c>
      <c r="E222">
        <f>ROUNDDOWN(Table53[[#This Row],[capacity_output1_raw]],0)</f>
        <v>15506</v>
      </c>
      <c r="F222">
        <v>15506.541999999999</v>
      </c>
      <c r="H222">
        <f>ROUNDUP(Table53[[#This Row],[OrigCap]],0)</f>
        <v>26055</v>
      </c>
      <c r="I222">
        <v>26054.291000000001</v>
      </c>
      <c r="N222" t="b">
        <f>Table53[[#This Row],[capacity_output1_raw]]=Table53[[#This Row],[OrigCap]]</f>
        <v>0</v>
      </c>
    </row>
    <row r="223" spans="1:14">
      <c r="A223" t="s">
        <v>23</v>
      </c>
      <c r="B223" t="s">
        <v>38</v>
      </c>
      <c r="C223" t="s">
        <v>4</v>
      </c>
      <c r="D223">
        <v>2040</v>
      </c>
      <c r="E223">
        <f>ROUNDDOWN(Table53[[#This Row],[capacity_output1_raw]],0)</f>
        <v>52467</v>
      </c>
      <c r="F223">
        <v>52467.47</v>
      </c>
      <c r="H223">
        <f>ROUNDUP(Table53[[#This Row],[OrigCap]],0)</f>
        <v>96158</v>
      </c>
      <c r="I223">
        <v>96157.57</v>
      </c>
      <c r="N223" t="b">
        <f>Table53[[#This Row],[capacity_output1_raw]]=Table53[[#This Row],[OrigCap]]</f>
        <v>0</v>
      </c>
    </row>
    <row r="224" spans="1:14">
      <c r="A224" t="s">
        <v>23</v>
      </c>
      <c r="B224" t="s">
        <v>39</v>
      </c>
      <c r="C224" t="s">
        <v>4</v>
      </c>
      <c r="D224">
        <v>2040</v>
      </c>
      <c r="E224">
        <f>ROUNDDOWN(Table53[[#This Row],[capacity_output1_raw]],0)</f>
        <v>32199</v>
      </c>
      <c r="F224">
        <v>32199.174999999999</v>
      </c>
      <c r="H224">
        <f>ROUNDUP(Table53[[#This Row],[OrigCap]],0)</f>
        <v>45454</v>
      </c>
      <c r="I224">
        <v>45453.082999999999</v>
      </c>
      <c r="N224" t="b">
        <f>Table53[[#This Row],[capacity_output1_raw]]=Table53[[#This Row],[OrigCap]]</f>
        <v>0</v>
      </c>
    </row>
    <row r="225" spans="1:14">
      <c r="A225" t="s">
        <v>23</v>
      </c>
      <c r="B225" t="s">
        <v>40</v>
      </c>
      <c r="C225" t="s">
        <v>4</v>
      </c>
      <c r="D225">
        <v>2040</v>
      </c>
      <c r="E225">
        <f>ROUNDDOWN(Table53[[#This Row],[capacity_output1_raw]],0)</f>
        <v>35042</v>
      </c>
      <c r="F225">
        <v>35042.421999999999</v>
      </c>
      <c r="H225">
        <f>ROUNDUP(Table53[[#This Row],[OrigCap]],0)</f>
        <v>61335</v>
      </c>
      <c r="I225">
        <v>61334.445</v>
      </c>
      <c r="N225" t="b">
        <f>Table53[[#This Row],[capacity_output1_raw]]=Table53[[#This Row],[OrigCap]]</f>
        <v>0</v>
      </c>
    </row>
    <row r="226" spans="1:14">
      <c r="A226" t="s">
        <v>23</v>
      </c>
      <c r="B226" t="s">
        <v>259</v>
      </c>
      <c r="C226" t="s">
        <v>4</v>
      </c>
      <c r="D226">
        <v>2040</v>
      </c>
      <c r="E226">
        <f>ROUNDDOWN(Table53[[#This Row],[capacity_output1_raw]],0)</f>
        <v>0</v>
      </c>
      <c r="F226">
        <v>0</v>
      </c>
      <c r="H226">
        <v>96158</v>
      </c>
      <c r="N226" t="b">
        <f>Table53[[#This Row],[capacity_output1_raw]]=Table53[[#This Row],[OrigCap]]</f>
        <v>1</v>
      </c>
    </row>
  </sheetData>
  <phoneticPr fontId="36" type="noConversion"/>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F2227-BEE3-462A-B440-512F4AB7EF98}">
  <dimension ref="A1:N222"/>
  <sheetViews>
    <sheetView workbookViewId="0">
      <selection activeCell="E7" sqref="E7"/>
    </sheetView>
  </sheetViews>
  <sheetFormatPr defaultRowHeight="15"/>
  <cols>
    <col min="1" max="1" width="17.5703125" customWidth="1"/>
    <col min="2" max="2" width="27" bestFit="1" customWidth="1"/>
    <col min="3" max="4" width="17.5703125" customWidth="1"/>
    <col min="5" max="5" width="20.85546875" bestFit="1" customWidth="1"/>
    <col min="6" max="6" width="24.42578125" bestFit="1" customWidth="1"/>
    <col min="7" max="7" width="18.5703125" bestFit="1" customWidth="1"/>
    <col min="9" max="9" width="21.5703125" bestFit="1" customWidth="1"/>
    <col min="10" max="10" width="23.140625" bestFit="1" customWidth="1"/>
    <col min="11" max="11" width="24.42578125" bestFit="1" customWidth="1"/>
    <col min="12" max="12" width="25.42578125" bestFit="1" customWidth="1"/>
    <col min="14" max="15" width="7.5703125" customWidth="1"/>
    <col min="16" max="16" width="18" customWidth="1"/>
    <col min="17" max="17" width="7.5703125" customWidth="1"/>
    <col min="18" max="18" width="11.28515625" customWidth="1"/>
    <col min="19" max="19" width="12.7109375" customWidth="1"/>
    <col min="20" max="20" width="7.5703125" customWidth="1"/>
  </cols>
  <sheetData>
    <row r="1" spans="1:14">
      <c r="A1" s="1" t="s">
        <v>0</v>
      </c>
      <c r="B1" s="1" t="s">
        <v>24</v>
      </c>
      <c r="C1" s="1" t="s">
        <v>1</v>
      </c>
      <c r="D1" s="1" t="s">
        <v>2</v>
      </c>
      <c r="E1" s="1" t="s">
        <v>25</v>
      </c>
      <c r="F1" s="1" t="s">
        <v>251</v>
      </c>
      <c r="G1" s="1" t="s">
        <v>249</v>
      </c>
      <c r="H1" s="1" t="s">
        <v>250</v>
      </c>
      <c r="I1" s="1" t="s">
        <v>255</v>
      </c>
      <c r="J1" s="1" t="s">
        <v>253</v>
      </c>
      <c r="K1" s="1" t="s">
        <v>254</v>
      </c>
      <c r="L1" s="1" t="s">
        <v>26</v>
      </c>
      <c r="M1" s="1" t="s">
        <v>252</v>
      </c>
      <c r="N1" s="1" t="s">
        <v>27</v>
      </c>
    </row>
    <row r="2" spans="1:14">
      <c r="A2" t="s">
        <v>54</v>
      </c>
      <c r="B2" t="s">
        <v>36</v>
      </c>
      <c r="C2" t="s">
        <v>4</v>
      </c>
      <c r="D2">
        <v>2040</v>
      </c>
      <c r="E2">
        <v>67.757999999999996</v>
      </c>
      <c r="G2">
        <f>ROUNDUP(Table534[[#This Row],[OrigCap]],0)</f>
        <v>239</v>
      </c>
      <c r="H2">
        <v>238.69499999999999</v>
      </c>
      <c r="M2" t="b">
        <f>Table534[[#This Row],[capacity_output1]]=Table534[[#This Row],[OrigCap]]</f>
        <v>0</v>
      </c>
    </row>
    <row r="3" spans="1:14">
      <c r="A3" t="s">
        <v>54</v>
      </c>
      <c r="B3" t="s">
        <v>37</v>
      </c>
      <c r="C3" t="s">
        <v>4</v>
      </c>
      <c r="D3">
        <v>2040</v>
      </c>
      <c r="E3">
        <v>67.757999999999996</v>
      </c>
      <c r="G3">
        <f>ROUNDUP(Table534[[#This Row],[OrigCap]],0)</f>
        <v>239</v>
      </c>
      <c r="H3">
        <v>238.69499999999999</v>
      </c>
      <c r="M3" t="b">
        <f>Table534[[#This Row],[capacity_output1]]=Table534[[#This Row],[OrigCap]]</f>
        <v>0</v>
      </c>
    </row>
    <row r="4" spans="1:14">
      <c r="A4" t="s">
        <v>54</v>
      </c>
      <c r="B4" t="s">
        <v>39</v>
      </c>
      <c r="C4" t="s">
        <v>4</v>
      </c>
      <c r="D4">
        <v>2040</v>
      </c>
      <c r="E4">
        <v>9000.0010000000002</v>
      </c>
      <c r="G4">
        <f>ROUNDUP(Table534[[#This Row],[OrigCap]],0)</f>
        <v>16001</v>
      </c>
      <c r="H4">
        <v>16000.001</v>
      </c>
      <c r="M4" t="b">
        <f>Table534[[#This Row],[capacity_output1]]=Table534[[#This Row],[OrigCap]]</f>
        <v>0</v>
      </c>
    </row>
    <row r="5" spans="1:14">
      <c r="A5" t="s">
        <v>54</v>
      </c>
      <c r="B5" t="s">
        <v>40</v>
      </c>
      <c r="C5" t="s">
        <v>4</v>
      </c>
      <c r="D5">
        <v>2040</v>
      </c>
      <c r="E5">
        <v>12000.257</v>
      </c>
      <c r="G5">
        <f>ROUNDUP(Table534[[#This Row],[OrigCap]],0)</f>
        <v>30001</v>
      </c>
      <c r="H5">
        <v>30000.257000000001</v>
      </c>
      <c r="M5" t="b">
        <f>Table534[[#This Row],[capacity_output1]]=Table534[[#This Row],[OrigCap]]</f>
        <v>0</v>
      </c>
    </row>
    <row r="6" spans="1:14">
      <c r="A6" t="s">
        <v>54</v>
      </c>
      <c r="B6" t="s">
        <v>259</v>
      </c>
      <c r="C6" t="s">
        <v>35</v>
      </c>
      <c r="D6">
        <v>2040</v>
      </c>
      <c r="E6">
        <v>0</v>
      </c>
      <c r="G6">
        <v>30000</v>
      </c>
      <c r="M6" t="b">
        <f>Table534[[#This Row],[capacity_output1]]=Table534[[#This Row],[OrigCap]]</f>
        <v>1</v>
      </c>
    </row>
    <row r="7" spans="1:14">
      <c r="A7" t="s">
        <v>54</v>
      </c>
      <c r="B7" t="s">
        <v>260</v>
      </c>
      <c r="C7" t="s">
        <v>35</v>
      </c>
      <c r="D7">
        <v>2040</v>
      </c>
      <c r="E7">
        <v>0</v>
      </c>
      <c r="F7">
        <v>0</v>
      </c>
      <c r="G7">
        <v>30000</v>
      </c>
      <c r="M7" t="b">
        <f>Table534[[#This Row],[capacity_output1]]=Table534[[#This Row],[OrigCap]]</f>
        <v>1</v>
      </c>
    </row>
    <row r="8" spans="1:14">
      <c r="A8" t="s">
        <v>54</v>
      </c>
      <c r="B8" t="s">
        <v>261</v>
      </c>
      <c r="C8" t="s">
        <v>35</v>
      </c>
      <c r="D8">
        <v>2040</v>
      </c>
      <c r="E8">
        <v>0</v>
      </c>
      <c r="G8">
        <v>30000</v>
      </c>
      <c r="M8" t="b">
        <f>Table534[[#This Row],[capacity_output1]]=Table534[[#This Row],[OrigCap]]</f>
        <v>1</v>
      </c>
    </row>
    <row r="9" spans="1:14">
      <c r="A9" t="s">
        <v>54</v>
      </c>
      <c r="B9" t="s">
        <v>238</v>
      </c>
      <c r="C9" t="s">
        <v>35</v>
      </c>
      <c r="D9">
        <v>2040</v>
      </c>
      <c r="E9">
        <v>0</v>
      </c>
      <c r="G9">
        <v>30000</v>
      </c>
      <c r="M9" t="b">
        <f>Table534[[#This Row],[capacity_output1]]=Table534[[#This Row],[OrigCap]]</f>
        <v>1</v>
      </c>
    </row>
    <row r="10" spans="1:14">
      <c r="A10" t="s">
        <v>54</v>
      </c>
      <c r="B10" s="86" t="s">
        <v>240</v>
      </c>
      <c r="C10" t="s">
        <v>35</v>
      </c>
      <c r="D10">
        <v>2040</v>
      </c>
      <c r="E10">
        <v>0</v>
      </c>
      <c r="G10">
        <v>30000</v>
      </c>
      <c r="M10" t="b">
        <f>Table534[[#This Row],[capacity_output1]]=Table534[[#This Row],[OrigCap]]</f>
        <v>1</v>
      </c>
    </row>
    <row r="11" spans="1:14">
      <c r="A11" t="s">
        <v>54</v>
      </c>
      <c r="B11" s="86" t="s">
        <v>242</v>
      </c>
      <c r="C11" t="s">
        <v>35</v>
      </c>
      <c r="D11">
        <v>2040</v>
      </c>
      <c r="E11">
        <v>0</v>
      </c>
      <c r="G11">
        <v>30000</v>
      </c>
      <c r="M11" t="b">
        <f>Table534[[#This Row],[capacity_output1]]=Table534[[#This Row],[OrigCap]]</f>
        <v>1</v>
      </c>
    </row>
    <row r="12" spans="1:14">
      <c r="A12" t="s">
        <v>3</v>
      </c>
      <c r="B12" t="s">
        <v>36</v>
      </c>
      <c r="C12" t="s">
        <v>4</v>
      </c>
      <c r="D12">
        <v>2040</v>
      </c>
      <c r="E12">
        <v>594.35799999999995</v>
      </c>
      <c r="G12">
        <f>ROUNDUP(Table534[[#This Row],[OrigCap]],0)</f>
        <v>1822</v>
      </c>
      <c r="H12">
        <v>1821.306</v>
      </c>
      <c r="M12" t="b">
        <f>Table534[[#This Row],[capacity_output1]]=Table534[[#This Row],[OrigCap]]</f>
        <v>0</v>
      </c>
    </row>
    <row r="13" spans="1:14">
      <c r="A13" t="s">
        <v>3</v>
      </c>
      <c r="B13" t="s">
        <v>37</v>
      </c>
      <c r="C13" t="s">
        <v>4</v>
      </c>
      <c r="D13">
        <v>2040</v>
      </c>
      <c r="E13">
        <v>594.35799999999995</v>
      </c>
      <c r="G13">
        <f>ROUNDUP(Table534[[#This Row],[OrigCap]],0)</f>
        <v>1822</v>
      </c>
      <c r="H13">
        <v>1821.306</v>
      </c>
      <c r="M13" t="b">
        <f>Table534[[#This Row],[capacity_output1]]=Table534[[#This Row],[OrigCap]]</f>
        <v>0</v>
      </c>
    </row>
    <row r="14" spans="1:14">
      <c r="A14" t="s">
        <v>3</v>
      </c>
      <c r="B14" t="s">
        <v>38</v>
      </c>
      <c r="C14" t="s">
        <v>4</v>
      </c>
      <c r="D14">
        <v>2040</v>
      </c>
      <c r="E14">
        <v>5760</v>
      </c>
      <c r="G14">
        <f>ROUNDUP(Table534[[#This Row],[OrigCap]],0)</f>
        <v>7960</v>
      </c>
      <c r="H14">
        <v>7960</v>
      </c>
      <c r="M14" t="b">
        <f>Table534[[#This Row],[capacity_output1]]=Table534[[#This Row],[OrigCap]]</f>
        <v>0</v>
      </c>
    </row>
    <row r="15" spans="1:14">
      <c r="A15" t="s">
        <v>3</v>
      </c>
      <c r="B15" t="s">
        <v>39</v>
      </c>
      <c r="C15" t="s">
        <v>4</v>
      </c>
      <c r="D15">
        <v>2040</v>
      </c>
      <c r="E15">
        <v>5248</v>
      </c>
      <c r="G15">
        <f>ROUNDUP(Table534[[#This Row],[OrigCap]],0)</f>
        <v>7505</v>
      </c>
      <c r="H15">
        <v>7504.9530000000004</v>
      </c>
      <c r="M15" t="b">
        <f>Table534[[#This Row],[capacity_output1]]=Table534[[#This Row],[OrigCap]]</f>
        <v>0</v>
      </c>
    </row>
    <row r="16" spans="1:14">
      <c r="A16" t="s">
        <v>3</v>
      </c>
      <c r="B16" t="s">
        <v>40</v>
      </c>
      <c r="C16" t="s">
        <v>4</v>
      </c>
      <c r="D16">
        <v>2040</v>
      </c>
      <c r="E16">
        <v>13610</v>
      </c>
      <c r="G16">
        <f>ROUNDUP(Table534[[#This Row],[OrigCap]],0)</f>
        <v>26286</v>
      </c>
      <c r="H16">
        <v>26285.274000000001</v>
      </c>
      <c r="M16" t="b">
        <f>Table534[[#This Row],[capacity_output1]]=Table534[[#This Row],[OrigCap]]</f>
        <v>0</v>
      </c>
    </row>
    <row r="17" spans="1:13">
      <c r="A17" t="s">
        <v>3</v>
      </c>
      <c r="B17" t="s">
        <v>259</v>
      </c>
      <c r="C17" t="s">
        <v>35</v>
      </c>
      <c r="D17">
        <v>2040</v>
      </c>
      <c r="E17">
        <v>0</v>
      </c>
      <c r="G17">
        <v>26000</v>
      </c>
      <c r="M17" t="b">
        <f>Table534[[#This Row],[capacity_output1]]=Table534[[#This Row],[OrigCap]]</f>
        <v>1</v>
      </c>
    </row>
    <row r="18" spans="1:13">
      <c r="A18" t="s">
        <v>55</v>
      </c>
      <c r="B18" t="s">
        <v>36</v>
      </c>
      <c r="C18" t="s">
        <v>4</v>
      </c>
      <c r="D18">
        <v>2040</v>
      </c>
      <c r="E18">
        <v>1221.2840000000001</v>
      </c>
      <c r="G18">
        <f>ROUNDUP(Table534[[#This Row],[OrigCap]],0)</f>
        <v>5555</v>
      </c>
      <c r="H18">
        <v>5554.8760000000002</v>
      </c>
      <c r="M18" t="b">
        <f>Table534[[#This Row],[capacity_output1]]=Table534[[#This Row],[OrigCap]]</f>
        <v>0</v>
      </c>
    </row>
    <row r="19" spans="1:13">
      <c r="A19" t="s">
        <v>55</v>
      </c>
      <c r="B19" t="s">
        <v>37</v>
      </c>
      <c r="C19" t="s">
        <v>4</v>
      </c>
      <c r="D19">
        <v>2040</v>
      </c>
      <c r="E19">
        <v>1221.2840000000001</v>
      </c>
      <c r="G19">
        <f>ROUNDUP(Table534[[#This Row],[OrigCap]],0)</f>
        <v>5555</v>
      </c>
      <c r="H19">
        <v>5554.8760000000002</v>
      </c>
      <c r="M19" t="b">
        <f>Table534[[#This Row],[capacity_output1]]=Table534[[#This Row],[OrigCap]]</f>
        <v>0</v>
      </c>
    </row>
    <row r="20" spans="1:13">
      <c r="A20" t="s">
        <v>55</v>
      </c>
      <c r="B20" t="s">
        <v>39</v>
      </c>
      <c r="C20" t="s">
        <v>4</v>
      </c>
      <c r="D20">
        <v>2040</v>
      </c>
      <c r="E20">
        <v>310</v>
      </c>
      <c r="G20">
        <f>ROUNDUP(Table534[[#This Row],[OrigCap]],0)</f>
        <v>1150</v>
      </c>
      <c r="H20">
        <v>1150</v>
      </c>
      <c r="M20" t="b">
        <f>Table534[[#This Row],[capacity_output1]]=Table534[[#This Row],[OrigCap]]</f>
        <v>0</v>
      </c>
    </row>
    <row r="21" spans="1:13">
      <c r="A21" t="s">
        <v>55</v>
      </c>
      <c r="B21" t="s">
        <v>40</v>
      </c>
      <c r="C21" t="s">
        <v>4</v>
      </c>
      <c r="D21">
        <v>2040</v>
      </c>
      <c r="E21">
        <v>9770.2690000000002</v>
      </c>
      <c r="G21">
        <f>ROUNDUP(Table534[[#This Row],[OrigCap]],0)</f>
        <v>24072</v>
      </c>
      <c r="H21">
        <v>24071.131000000001</v>
      </c>
      <c r="M21" t="b">
        <f>Table534[[#This Row],[capacity_output1]]=Table534[[#This Row],[OrigCap]]</f>
        <v>0</v>
      </c>
    </row>
    <row r="22" spans="1:13">
      <c r="A22" t="s">
        <v>55</v>
      </c>
      <c r="B22" t="s">
        <v>259</v>
      </c>
      <c r="C22" t="s">
        <v>35</v>
      </c>
      <c r="D22">
        <v>2040</v>
      </c>
      <c r="E22">
        <v>0</v>
      </c>
      <c r="G22">
        <v>24000</v>
      </c>
      <c r="M22" t="b">
        <f>Table534[[#This Row],[capacity_output1]]=Table534[[#This Row],[OrigCap]]</f>
        <v>1</v>
      </c>
    </row>
    <row r="23" spans="1:13">
      <c r="A23" t="s">
        <v>5</v>
      </c>
      <c r="B23" t="s">
        <v>36</v>
      </c>
      <c r="C23" t="s">
        <v>4</v>
      </c>
      <c r="D23">
        <v>2040</v>
      </c>
      <c r="E23">
        <v>3200.4</v>
      </c>
      <c r="G23">
        <f>ROUNDUP(Table534[[#This Row],[OrigCap]],0)</f>
        <v>109813</v>
      </c>
      <c r="H23">
        <v>109812.03</v>
      </c>
      <c r="M23" t="b">
        <f>Table534[[#This Row],[capacity_output1]]=Table534[[#This Row],[OrigCap]]</f>
        <v>0</v>
      </c>
    </row>
    <row r="24" spans="1:13">
      <c r="A24" t="s">
        <v>5</v>
      </c>
      <c r="B24" t="s">
        <v>37</v>
      </c>
      <c r="C24" t="s">
        <v>4</v>
      </c>
      <c r="D24">
        <v>2040</v>
      </c>
      <c r="E24">
        <v>3200.4</v>
      </c>
      <c r="G24">
        <f>ROUNDUP(Table534[[#This Row],[OrigCap]],0)</f>
        <v>109813</v>
      </c>
      <c r="H24">
        <v>109812.03</v>
      </c>
      <c r="M24" t="b">
        <f>Table534[[#This Row],[capacity_output1]]=Table534[[#This Row],[OrigCap]]</f>
        <v>0</v>
      </c>
    </row>
    <row r="25" spans="1:13">
      <c r="A25" t="s">
        <v>5</v>
      </c>
      <c r="B25" t="s">
        <v>38</v>
      </c>
      <c r="C25" t="s">
        <v>4</v>
      </c>
      <c r="D25">
        <v>2040</v>
      </c>
      <c r="E25">
        <v>30521.3</v>
      </c>
      <c r="G25">
        <f>ROUNDUP(Table534[[#This Row],[OrigCap]],0)</f>
        <v>65396</v>
      </c>
      <c r="H25">
        <v>65395.6</v>
      </c>
      <c r="M25" t="b">
        <f>Table534[[#This Row],[capacity_output1]]=Table534[[#This Row],[OrigCap]]</f>
        <v>0</v>
      </c>
    </row>
    <row r="26" spans="1:13">
      <c r="A26" t="s">
        <v>5</v>
      </c>
      <c r="B26" t="s">
        <v>39</v>
      </c>
      <c r="C26" t="s">
        <v>4</v>
      </c>
      <c r="D26">
        <v>2040</v>
      </c>
      <c r="E26">
        <v>115000.7</v>
      </c>
      <c r="G26">
        <f>ROUNDUP(Table534[[#This Row],[OrigCap]],0)</f>
        <v>158879</v>
      </c>
      <c r="H26">
        <v>158878.29</v>
      </c>
      <c r="M26" t="b">
        <f>Table534[[#This Row],[capacity_output1]]=Table534[[#This Row],[OrigCap]]</f>
        <v>0</v>
      </c>
    </row>
    <row r="27" spans="1:13">
      <c r="A27" t="s">
        <v>5</v>
      </c>
      <c r="B27" t="s">
        <v>40</v>
      </c>
      <c r="C27" t="s">
        <v>4</v>
      </c>
      <c r="D27">
        <v>2040</v>
      </c>
      <c r="E27">
        <v>215002</v>
      </c>
      <c r="G27">
        <f>ROUNDUP(Table534[[#This Row],[OrigCap]],0)</f>
        <v>365876</v>
      </c>
      <c r="H27">
        <v>365875.4</v>
      </c>
      <c r="M27" t="b">
        <f>Table534[[#This Row],[capacity_output1]]=Table534[[#This Row],[OrigCap]]</f>
        <v>0</v>
      </c>
    </row>
    <row r="28" spans="1:13">
      <c r="A28" t="s">
        <v>5</v>
      </c>
      <c r="B28" t="s">
        <v>259</v>
      </c>
      <c r="C28" t="s">
        <v>35</v>
      </c>
      <c r="D28">
        <v>2040</v>
      </c>
      <c r="E28">
        <v>0</v>
      </c>
      <c r="G28">
        <v>365000</v>
      </c>
      <c r="M28" t="b">
        <f>Table534[[#This Row],[capacity_output1]]=Table534[[#This Row],[OrigCap]]</f>
        <v>1</v>
      </c>
    </row>
    <row r="29" spans="1:13">
      <c r="A29" t="s">
        <v>5</v>
      </c>
      <c r="B29" t="s">
        <v>260</v>
      </c>
      <c r="C29" t="s">
        <v>35</v>
      </c>
      <c r="D29">
        <v>2040</v>
      </c>
      <c r="E29">
        <v>0</v>
      </c>
      <c r="F29">
        <v>0</v>
      </c>
      <c r="G29">
        <v>365000</v>
      </c>
      <c r="M29" t="b">
        <f>Table534[[#This Row],[capacity_output1]]=Table534[[#This Row],[OrigCap]]</f>
        <v>1</v>
      </c>
    </row>
    <row r="30" spans="1:13">
      <c r="A30" t="s">
        <v>5</v>
      </c>
      <c r="B30" t="s">
        <v>261</v>
      </c>
      <c r="C30" t="s">
        <v>35</v>
      </c>
      <c r="D30">
        <v>2040</v>
      </c>
      <c r="E30">
        <v>0</v>
      </c>
      <c r="G30">
        <v>365000</v>
      </c>
      <c r="M30" t="b">
        <f>Table534[[#This Row],[capacity_output1]]=Table534[[#This Row],[OrigCap]]</f>
        <v>1</v>
      </c>
    </row>
    <row r="31" spans="1:13">
      <c r="A31" t="s">
        <v>5</v>
      </c>
      <c r="B31" t="s">
        <v>238</v>
      </c>
      <c r="C31" t="s">
        <v>35</v>
      </c>
      <c r="D31">
        <v>2040</v>
      </c>
      <c r="E31">
        <v>0</v>
      </c>
      <c r="G31">
        <v>365000</v>
      </c>
      <c r="M31" t="b">
        <f>Table534[[#This Row],[capacity_output1]]=Table534[[#This Row],[OrigCap]]</f>
        <v>1</v>
      </c>
    </row>
    <row r="32" spans="1:13">
      <c r="A32" t="s">
        <v>5</v>
      </c>
      <c r="B32" s="86" t="s">
        <v>240</v>
      </c>
      <c r="C32" t="s">
        <v>35</v>
      </c>
      <c r="D32">
        <v>2040</v>
      </c>
      <c r="E32">
        <v>1998</v>
      </c>
      <c r="G32">
        <v>365000</v>
      </c>
      <c r="M32" t="b">
        <f>Table534[[#This Row],[capacity_output1]]=Table534[[#This Row],[OrigCap]]</f>
        <v>0</v>
      </c>
    </row>
    <row r="33" spans="1:13">
      <c r="A33" t="s">
        <v>5</v>
      </c>
      <c r="B33" s="86" t="s">
        <v>242</v>
      </c>
      <c r="C33" t="s">
        <v>35</v>
      </c>
      <c r="D33">
        <v>2040</v>
      </c>
      <c r="E33">
        <v>1998</v>
      </c>
      <c r="G33">
        <v>365000</v>
      </c>
      <c r="M33" t="b">
        <f>Table534[[#This Row],[capacity_output1]]=Table534[[#This Row],[OrigCap]]</f>
        <v>0</v>
      </c>
    </row>
    <row r="34" spans="1:13">
      <c r="A34" t="s">
        <v>6</v>
      </c>
      <c r="B34" t="s">
        <v>38</v>
      </c>
      <c r="C34" t="s">
        <v>4</v>
      </c>
      <c r="D34">
        <v>2040</v>
      </c>
      <c r="E34">
        <v>5528.2</v>
      </c>
      <c r="G34">
        <f>ROUNDUP(Table534[[#This Row],[OrigCap]],0)</f>
        <v>6529</v>
      </c>
      <c r="H34">
        <v>6528.2</v>
      </c>
      <c r="M34" t="b">
        <f>Table534[[#This Row],[capacity_output1]]=Table534[[#This Row],[OrigCap]]</f>
        <v>0</v>
      </c>
    </row>
    <row r="35" spans="1:13">
      <c r="A35" t="s">
        <v>6</v>
      </c>
      <c r="B35" t="s">
        <v>39</v>
      </c>
      <c r="C35" t="s">
        <v>4</v>
      </c>
      <c r="D35">
        <v>2040</v>
      </c>
      <c r="E35">
        <v>1155.384</v>
      </c>
      <c r="G35">
        <f>ROUNDUP(Table534[[#This Row],[OrigCap]],0)</f>
        <v>1021</v>
      </c>
      <c r="H35">
        <v>1020.9450000000001</v>
      </c>
      <c r="M35" t="b">
        <f>Table534[[#This Row],[capacity_output1]]=Table534[[#This Row],[OrigCap]]</f>
        <v>0</v>
      </c>
    </row>
    <row r="36" spans="1:13">
      <c r="A36" t="s">
        <v>6</v>
      </c>
      <c r="B36" t="s">
        <v>40</v>
      </c>
      <c r="C36" t="s">
        <v>4</v>
      </c>
      <c r="D36">
        <v>2040</v>
      </c>
      <c r="E36">
        <v>4884.9399999999996</v>
      </c>
      <c r="G36">
        <f>ROUNDUP(Table534[[#This Row],[OrigCap]],0)</f>
        <v>7877</v>
      </c>
      <c r="H36">
        <v>7876.0230000000001</v>
      </c>
      <c r="M36" t="b">
        <f>Table534[[#This Row],[capacity_output1]]=Table534[[#This Row],[OrigCap]]</f>
        <v>0</v>
      </c>
    </row>
    <row r="37" spans="1:13">
      <c r="A37" t="s">
        <v>6</v>
      </c>
      <c r="B37" t="s">
        <v>259</v>
      </c>
      <c r="C37" t="s">
        <v>35</v>
      </c>
      <c r="D37">
        <v>2040</v>
      </c>
      <c r="E37">
        <v>0</v>
      </c>
      <c r="G37">
        <v>7000</v>
      </c>
      <c r="M37" t="b">
        <f>Table534[[#This Row],[capacity_output1]]=Table534[[#This Row],[OrigCap]]</f>
        <v>1</v>
      </c>
    </row>
    <row r="38" spans="1:13">
      <c r="A38" t="s">
        <v>6</v>
      </c>
      <c r="B38" t="s">
        <v>260</v>
      </c>
      <c r="C38" t="s">
        <v>35</v>
      </c>
      <c r="D38">
        <v>2040</v>
      </c>
      <c r="E38">
        <v>0</v>
      </c>
      <c r="F38">
        <v>0</v>
      </c>
      <c r="G38">
        <v>7000</v>
      </c>
      <c r="M38" t="b">
        <f>Table534[[#This Row],[capacity_output1]]=Table534[[#This Row],[OrigCap]]</f>
        <v>1</v>
      </c>
    </row>
    <row r="39" spans="1:13">
      <c r="A39" t="s">
        <v>6</v>
      </c>
      <c r="B39" t="s">
        <v>261</v>
      </c>
      <c r="C39" t="s">
        <v>35</v>
      </c>
      <c r="D39">
        <v>2040</v>
      </c>
      <c r="E39">
        <v>0</v>
      </c>
      <c r="G39">
        <v>7000</v>
      </c>
      <c r="M39" t="b">
        <f>Table534[[#This Row],[capacity_output1]]=Table534[[#This Row],[OrigCap]]</f>
        <v>1</v>
      </c>
    </row>
    <row r="40" spans="1:13">
      <c r="A40" t="s">
        <v>6</v>
      </c>
      <c r="B40" t="s">
        <v>238</v>
      </c>
      <c r="C40" t="s">
        <v>35</v>
      </c>
      <c r="D40">
        <v>2040</v>
      </c>
      <c r="E40">
        <v>0</v>
      </c>
      <c r="G40">
        <v>7000</v>
      </c>
      <c r="M40" t="b">
        <f>Table534[[#This Row],[capacity_output1]]=Table534[[#This Row],[OrigCap]]</f>
        <v>1</v>
      </c>
    </row>
    <row r="41" spans="1:13">
      <c r="A41" t="s">
        <v>6</v>
      </c>
      <c r="B41" s="86" t="s">
        <v>240</v>
      </c>
      <c r="C41" t="s">
        <v>35</v>
      </c>
      <c r="D41">
        <v>2040</v>
      </c>
      <c r="E41">
        <v>374</v>
      </c>
      <c r="G41">
        <v>7000</v>
      </c>
      <c r="M41" t="b">
        <f>Table534[[#This Row],[capacity_output1]]=Table534[[#This Row],[OrigCap]]</f>
        <v>0</v>
      </c>
    </row>
    <row r="42" spans="1:13">
      <c r="A42" t="s">
        <v>6</v>
      </c>
      <c r="B42" s="86" t="s">
        <v>242</v>
      </c>
      <c r="C42" t="s">
        <v>35</v>
      </c>
      <c r="D42">
        <v>2040</v>
      </c>
      <c r="E42">
        <v>374</v>
      </c>
      <c r="G42">
        <v>7000</v>
      </c>
      <c r="M42" t="b">
        <f>Table534[[#This Row],[capacity_output1]]=Table534[[#This Row],[OrigCap]]</f>
        <v>0</v>
      </c>
    </row>
    <row r="43" spans="1:13">
      <c r="A43" t="s">
        <v>7</v>
      </c>
      <c r="B43" t="s">
        <v>38</v>
      </c>
      <c r="C43" t="s">
        <v>4</v>
      </c>
      <c r="D43">
        <v>2040</v>
      </c>
      <c r="E43">
        <v>2722.4</v>
      </c>
      <c r="G43">
        <f>ROUNDUP(Table534[[#This Row],[OrigCap]],0)</f>
        <v>10723</v>
      </c>
      <c r="H43">
        <v>10722.4</v>
      </c>
      <c r="M43" t="b">
        <f>Table534[[#This Row],[capacity_output1]]=Table534[[#This Row],[OrigCap]]</f>
        <v>0</v>
      </c>
    </row>
    <row r="44" spans="1:13">
      <c r="A44" t="s">
        <v>7</v>
      </c>
      <c r="B44" t="s">
        <v>39</v>
      </c>
      <c r="C44" t="s">
        <v>4</v>
      </c>
      <c r="D44">
        <v>2040</v>
      </c>
      <c r="E44">
        <v>6150.2280000000001</v>
      </c>
      <c r="G44">
        <f>ROUNDUP(Table534[[#This Row],[OrigCap]],0)</f>
        <v>4926</v>
      </c>
      <c r="H44">
        <v>4925.49</v>
      </c>
      <c r="M44" t="b">
        <f>Table534[[#This Row],[capacity_output1]]=Table534[[#This Row],[OrigCap]]</f>
        <v>0</v>
      </c>
    </row>
    <row r="45" spans="1:13">
      <c r="A45" t="s">
        <v>7</v>
      </c>
      <c r="B45" t="s">
        <v>40</v>
      </c>
      <c r="C45" t="s">
        <v>4</v>
      </c>
      <c r="D45">
        <v>2040</v>
      </c>
      <c r="E45">
        <v>12859.47</v>
      </c>
      <c r="G45">
        <f>ROUNDUP(Table534[[#This Row],[OrigCap]],0)</f>
        <v>19097</v>
      </c>
      <c r="H45">
        <v>19096.107</v>
      </c>
      <c r="M45" t="b">
        <f>Table534[[#This Row],[capacity_output1]]=Table534[[#This Row],[OrigCap]]</f>
        <v>0</v>
      </c>
    </row>
    <row r="46" spans="1:13">
      <c r="A46" t="s">
        <v>7</v>
      </c>
      <c r="B46" t="s">
        <v>259</v>
      </c>
      <c r="C46" t="s">
        <v>35</v>
      </c>
      <c r="D46">
        <v>2040</v>
      </c>
      <c r="E46">
        <v>0</v>
      </c>
      <c r="G46">
        <v>19000</v>
      </c>
      <c r="M46" t="b">
        <f>Table534[[#This Row],[capacity_output1]]=Table534[[#This Row],[OrigCap]]</f>
        <v>1</v>
      </c>
    </row>
    <row r="47" spans="1:13">
      <c r="A47" t="s">
        <v>7</v>
      </c>
      <c r="B47" t="s">
        <v>260</v>
      </c>
      <c r="C47" t="s">
        <v>35</v>
      </c>
      <c r="D47">
        <v>2040</v>
      </c>
      <c r="E47">
        <v>0</v>
      </c>
      <c r="F47">
        <v>0</v>
      </c>
      <c r="G47">
        <v>19000</v>
      </c>
      <c r="M47" t="b">
        <f>Table534[[#This Row],[capacity_output1]]=Table534[[#This Row],[OrigCap]]</f>
        <v>1</v>
      </c>
    </row>
    <row r="48" spans="1:13">
      <c r="A48" t="s">
        <v>7</v>
      </c>
      <c r="B48" t="s">
        <v>261</v>
      </c>
      <c r="C48" t="s">
        <v>35</v>
      </c>
      <c r="D48">
        <v>2040</v>
      </c>
      <c r="E48">
        <v>0</v>
      </c>
      <c r="G48">
        <v>19000</v>
      </c>
      <c r="M48" t="b">
        <f>Table534[[#This Row],[capacity_output1]]=Table534[[#This Row],[OrigCap]]</f>
        <v>1</v>
      </c>
    </row>
    <row r="49" spans="1:13">
      <c r="A49" t="s">
        <v>7</v>
      </c>
      <c r="B49" t="s">
        <v>238</v>
      </c>
      <c r="C49" t="s">
        <v>35</v>
      </c>
      <c r="D49">
        <v>2040</v>
      </c>
      <c r="E49">
        <v>0</v>
      </c>
      <c r="G49">
        <v>19000</v>
      </c>
      <c r="M49" t="b">
        <f>Table534[[#This Row],[capacity_output1]]=Table534[[#This Row],[OrigCap]]</f>
        <v>1</v>
      </c>
    </row>
    <row r="50" spans="1:13">
      <c r="A50" t="s">
        <v>7</v>
      </c>
      <c r="B50" s="86" t="s">
        <v>240</v>
      </c>
      <c r="C50" t="s">
        <v>35</v>
      </c>
      <c r="D50">
        <v>2040</v>
      </c>
      <c r="E50">
        <v>0</v>
      </c>
      <c r="G50">
        <v>19000</v>
      </c>
      <c r="M50" t="b">
        <f>Table534[[#This Row],[capacity_output1]]=Table534[[#This Row],[OrigCap]]</f>
        <v>1</v>
      </c>
    </row>
    <row r="51" spans="1:13">
      <c r="A51" t="s">
        <v>7</v>
      </c>
      <c r="B51" s="86" t="s">
        <v>242</v>
      </c>
      <c r="C51" t="s">
        <v>35</v>
      </c>
      <c r="D51">
        <v>2040</v>
      </c>
      <c r="E51">
        <v>0</v>
      </c>
      <c r="G51">
        <v>19000</v>
      </c>
      <c r="M51" t="b">
        <f>Table534[[#This Row],[capacity_output1]]=Table534[[#This Row],[OrigCap]]</f>
        <v>1</v>
      </c>
    </row>
    <row r="52" spans="1:13">
      <c r="A52" t="s">
        <v>8</v>
      </c>
      <c r="B52" t="s">
        <v>38</v>
      </c>
      <c r="C52" t="s">
        <v>4</v>
      </c>
      <c r="D52">
        <v>2040</v>
      </c>
      <c r="E52">
        <v>0</v>
      </c>
      <c r="G52">
        <f>ROUNDUP(Table534[[#This Row],[OrigCap]],0)</f>
        <v>3500</v>
      </c>
      <c r="H52">
        <v>3500</v>
      </c>
      <c r="M52" t="b">
        <f>Table534[[#This Row],[capacity_output1]]=Table534[[#This Row],[OrigCap]]</f>
        <v>0</v>
      </c>
    </row>
    <row r="53" spans="1:13">
      <c r="A53" t="s">
        <v>8</v>
      </c>
      <c r="B53" t="s">
        <v>40</v>
      </c>
      <c r="C53" t="s">
        <v>4</v>
      </c>
      <c r="D53">
        <v>2040</v>
      </c>
      <c r="E53">
        <v>1160</v>
      </c>
      <c r="G53">
        <f>ROUNDUP(Table534[[#This Row],[OrigCap]],0)</f>
        <v>1360</v>
      </c>
      <c r="H53">
        <v>1360</v>
      </c>
      <c r="M53" t="b">
        <f>Table534[[#This Row],[capacity_output1]]=Table534[[#This Row],[OrigCap]]</f>
        <v>0</v>
      </c>
    </row>
    <row r="54" spans="1:13">
      <c r="A54" t="s">
        <v>8</v>
      </c>
      <c r="B54" t="s">
        <v>259</v>
      </c>
      <c r="C54" t="s">
        <v>35</v>
      </c>
      <c r="D54">
        <v>2040</v>
      </c>
      <c r="E54">
        <v>0</v>
      </c>
      <c r="G54">
        <v>3500</v>
      </c>
      <c r="M54" t="b">
        <f>Table534[[#This Row],[capacity_output1]]=Table534[[#This Row],[OrigCap]]</f>
        <v>1</v>
      </c>
    </row>
    <row r="55" spans="1:13">
      <c r="A55" t="s">
        <v>8</v>
      </c>
      <c r="B55" t="s">
        <v>260</v>
      </c>
      <c r="C55" t="s">
        <v>35</v>
      </c>
      <c r="D55">
        <v>2040</v>
      </c>
      <c r="E55">
        <v>0</v>
      </c>
      <c r="F55">
        <v>0</v>
      </c>
      <c r="G55">
        <v>3500</v>
      </c>
      <c r="M55" t="b">
        <f>Table534[[#This Row],[capacity_output1]]=Table534[[#This Row],[OrigCap]]</f>
        <v>1</v>
      </c>
    </row>
    <row r="56" spans="1:13">
      <c r="A56" t="s">
        <v>8</v>
      </c>
      <c r="B56" t="s">
        <v>261</v>
      </c>
      <c r="C56" t="s">
        <v>35</v>
      </c>
      <c r="D56">
        <v>2040</v>
      </c>
      <c r="E56">
        <v>0</v>
      </c>
      <c r="G56">
        <v>3500</v>
      </c>
      <c r="M56" t="b">
        <f>Table534[[#This Row],[capacity_output1]]=Table534[[#This Row],[OrigCap]]</f>
        <v>1</v>
      </c>
    </row>
    <row r="57" spans="1:13">
      <c r="A57" t="s">
        <v>8</v>
      </c>
      <c r="B57" t="s">
        <v>238</v>
      </c>
      <c r="C57" t="s">
        <v>35</v>
      </c>
      <c r="D57">
        <v>2040</v>
      </c>
      <c r="E57">
        <v>0</v>
      </c>
      <c r="G57">
        <v>3500</v>
      </c>
      <c r="M57" t="b">
        <f>Table534[[#This Row],[capacity_output1]]=Table534[[#This Row],[OrigCap]]</f>
        <v>1</v>
      </c>
    </row>
    <row r="58" spans="1:13">
      <c r="A58" t="s">
        <v>8</v>
      </c>
      <c r="B58" s="86" t="s">
        <v>240</v>
      </c>
      <c r="C58" t="s">
        <v>35</v>
      </c>
      <c r="D58">
        <v>2040</v>
      </c>
      <c r="E58">
        <v>96</v>
      </c>
      <c r="G58">
        <v>3500</v>
      </c>
      <c r="M58" t="b">
        <f>Table534[[#This Row],[capacity_output1]]=Table534[[#This Row],[OrigCap]]</f>
        <v>0</v>
      </c>
    </row>
    <row r="59" spans="1:13">
      <c r="A59" t="s">
        <v>8</v>
      </c>
      <c r="B59" s="86" t="s">
        <v>242</v>
      </c>
      <c r="C59" t="s">
        <v>35</v>
      </c>
      <c r="D59">
        <v>2040</v>
      </c>
      <c r="E59">
        <v>96</v>
      </c>
      <c r="G59">
        <v>3500</v>
      </c>
      <c r="M59" t="b">
        <f>Table534[[#This Row],[capacity_output1]]=Table534[[#This Row],[OrigCap]]</f>
        <v>0</v>
      </c>
    </row>
    <row r="60" spans="1:13">
      <c r="A60" t="s">
        <v>9</v>
      </c>
      <c r="B60" t="s">
        <v>36</v>
      </c>
      <c r="C60" t="s">
        <v>4</v>
      </c>
      <c r="D60">
        <v>2040</v>
      </c>
      <c r="E60">
        <v>2500</v>
      </c>
      <c r="G60">
        <f>ROUNDUP(Table534[[#This Row],[OrigCap]],0)</f>
        <v>13000</v>
      </c>
      <c r="H60">
        <v>13000</v>
      </c>
      <c r="M60" t="b">
        <f>Table534[[#This Row],[capacity_output1]]=Table534[[#This Row],[OrigCap]]</f>
        <v>0</v>
      </c>
    </row>
    <row r="61" spans="1:13">
      <c r="A61" t="s">
        <v>9</v>
      </c>
      <c r="B61" t="s">
        <v>37</v>
      </c>
      <c r="C61" t="s">
        <v>4</v>
      </c>
      <c r="D61">
        <v>2040</v>
      </c>
      <c r="E61">
        <v>2500</v>
      </c>
      <c r="G61">
        <f>ROUNDUP(Table534[[#This Row],[OrigCap]],0)</f>
        <v>13000</v>
      </c>
      <c r="H61">
        <v>13000</v>
      </c>
      <c r="M61" t="b">
        <f>Table534[[#This Row],[capacity_output1]]=Table534[[#This Row],[OrigCap]]</f>
        <v>0</v>
      </c>
    </row>
    <row r="62" spans="1:13">
      <c r="A62" t="s">
        <v>9</v>
      </c>
      <c r="B62" t="s">
        <v>39</v>
      </c>
      <c r="C62" t="s">
        <v>4</v>
      </c>
      <c r="D62">
        <v>2040</v>
      </c>
      <c r="E62">
        <v>55617.493999999999</v>
      </c>
      <c r="G62">
        <f>ROUNDUP(Table534[[#This Row],[OrigCap]],0)</f>
        <v>79917</v>
      </c>
      <c r="H62">
        <v>79916.948999999993</v>
      </c>
      <c r="M62" t="b">
        <f>Table534[[#This Row],[capacity_output1]]=Table534[[#This Row],[OrigCap]]</f>
        <v>0</v>
      </c>
    </row>
    <row r="63" spans="1:13">
      <c r="A63" t="s">
        <v>9</v>
      </c>
      <c r="B63" t="s">
        <v>40</v>
      </c>
      <c r="C63" t="s">
        <v>4</v>
      </c>
      <c r="D63">
        <v>2040</v>
      </c>
      <c r="E63">
        <v>73548.126999999993</v>
      </c>
      <c r="G63">
        <f>ROUNDUP(Table534[[#This Row],[OrigCap]],0)</f>
        <v>138549</v>
      </c>
      <c r="H63">
        <v>138548.12700000001</v>
      </c>
      <c r="M63" t="b">
        <f>Table534[[#This Row],[capacity_output1]]=Table534[[#This Row],[OrigCap]]</f>
        <v>0</v>
      </c>
    </row>
    <row r="64" spans="1:13">
      <c r="A64" t="s">
        <v>9</v>
      </c>
      <c r="B64" t="s">
        <v>259</v>
      </c>
      <c r="C64" t="s">
        <v>35</v>
      </c>
      <c r="D64">
        <v>2040</v>
      </c>
      <c r="E64">
        <v>0</v>
      </c>
      <c r="G64">
        <v>138000</v>
      </c>
      <c r="M64" t="b">
        <f>Table534[[#This Row],[capacity_output1]]=Table534[[#This Row],[OrigCap]]</f>
        <v>1</v>
      </c>
    </row>
    <row r="65" spans="1:13">
      <c r="A65" t="s">
        <v>10</v>
      </c>
      <c r="B65" t="s">
        <v>36</v>
      </c>
      <c r="C65" t="s">
        <v>4</v>
      </c>
      <c r="D65">
        <v>2040</v>
      </c>
      <c r="E65">
        <v>1000</v>
      </c>
      <c r="G65">
        <f>ROUNDUP(Table534[[#This Row],[OrigCap]],0)</f>
        <v>2000</v>
      </c>
      <c r="H65">
        <v>2000</v>
      </c>
      <c r="M65" t="b">
        <f>Table534[[#This Row],[capacity_output1]]=Table534[[#This Row],[OrigCap]]</f>
        <v>0</v>
      </c>
    </row>
    <row r="66" spans="1:13">
      <c r="A66" t="s">
        <v>10</v>
      </c>
      <c r="B66" t="s">
        <v>37</v>
      </c>
      <c r="C66" t="s">
        <v>4</v>
      </c>
      <c r="D66">
        <v>2040</v>
      </c>
      <c r="E66">
        <v>1000</v>
      </c>
      <c r="G66">
        <f>ROUNDUP(Table534[[#This Row],[OrigCap]],0)</f>
        <v>2000</v>
      </c>
      <c r="H66">
        <v>2000</v>
      </c>
      <c r="M66" t="b">
        <f>Table534[[#This Row],[capacity_output1]]=Table534[[#This Row],[OrigCap]]</f>
        <v>0</v>
      </c>
    </row>
    <row r="67" spans="1:13">
      <c r="A67" t="s">
        <v>10</v>
      </c>
      <c r="B67" t="s">
        <v>38</v>
      </c>
      <c r="C67" t="s">
        <v>4</v>
      </c>
      <c r="D67">
        <v>2040</v>
      </c>
      <c r="E67">
        <v>1000</v>
      </c>
      <c r="G67">
        <f>ROUNDUP(Table534[[#This Row],[OrigCap]],0)</f>
        <v>4900</v>
      </c>
      <c r="H67">
        <v>4900</v>
      </c>
      <c r="M67" t="b">
        <f>Table534[[#This Row],[capacity_output1]]=Table534[[#This Row],[OrigCap]]</f>
        <v>0</v>
      </c>
    </row>
    <row r="68" spans="1:13">
      <c r="A68" t="s">
        <v>10</v>
      </c>
      <c r="B68" t="s">
        <v>39</v>
      </c>
      <c r="C68" t="s">
        <v>4</v>
      </c>
      <c r="D68">
        <v>2040</v>
      </c>
      <c r="E68">
        <v>25992.471000000001</v>
      </c>
      <c r="G68">
        <f>ROUNDUP(Table534[[#This Row],[OrigCap]],0)</f>
        <v>54791</v>
      </c>
      <c r="H68">
        <v>54790.053999999996</v>
      </c>
      <c r="M68" t="b">
        <f>Table534[[#This Row],[capacity_output1]]=Table534[[#This Row],[OrigCap]]</f>
        <v>0</v>
      </c>
    </row>
    <row r="69" spans="1:13">
      <c r="A69" t="s">
        <v>10</v>
      </c>
      <c r="B69" t="s">
        <v>259</v>
      </c>
      <c r="C69" t="s">
        <v>35</v>
      </c>
      <c r="D69">
        <v>2040</v>
      </c>
      <c r="E69">
        <v>0</v>
      </c>
      <c r="G69">
        <v>54000</v>
      </c>
      <c r="M69" t="b">
        <f>Table534[[#This Row],[capacity_output1]]=Table534[[#This Row],[OrigCap]]</f>
        <v>1</v>
      </c>
    </row>
    <row r="70" spans="1:13">
      <c r="A70" t="s">
        <v>10</v>
      </c>
      <c r="B70" t="s">
        <v>260</v>
      </c>
      <c r="C70" t="s">
        <v>35</v>
      </c>
      <c r="D70">
        <v>2040</v>
      </c>
      <c r="E70">
        <v>0</v>
      </c>
      <c r="F70">
        <v>0</v>
      </c>
      <c r="G70">
        <v>54000</v>
      </c>
      <c r="I70" t="s">
        <v>256</v>
      </c>
      <c r="L70" t="s">
        <v>256</v>
      </c>
      <c r="M70" t="b">
        <f>Table534[[#This Row],[capacity_output1]]=Table534[[#This Row],[OrigCap]]</f>
        <v>1</v>
      </c>
    </row>
    <row r="71" spans="1:13">
      <c r="A71" t="s">
        <v>10</v>
      </c>
      <c r="B71" t="s">
        <v>261</v>
      </c>
      <c r="C71" t="s">
        <v>35</v>
      </c>
      <c r="D71">
        <v>2040</v>
      </c>
      <c r="E71">
        <v>0</v>
      </c>
      <c r="G71">
        <v>54000</v>
      </c>
      <c r="I71" t="s">
        <v>256</v>
      </c>
      <c r="K71" t="s">
        <v>256</v>
      </c>
      <c r="M71" t="b">
        <f>Table534[[#This Row],[capacity_output1]]=Table534[[#This Row],[OrigCap]]</f>
        <v>1</v>
      </c>
    </row>
    <row r="72" spans="1:13">
      <c r="A72" t="s">
        <v>10</v>
      </c>
      <c r="B72" t="s">
        <v>238</v>
      </c>
      <c r="C72" t="s">
        <v>35</v>
      </c>
      <c r="D72">
        <v>2040</v>
      </c>
      <c r="E72">
        <v>540</v>
      </c>
      <c r="G72">
        <v>54000</v>
      </c>
      <c r="I72" t="s">
        <v>256</v>
      </c>
      <c r="K72" t="s">
        <v>256</v>
      </c>
      <c r="M72" t="b">
        <f>Table534[[#This Row],[capacity_output1]]=Table534[[#This Row],[OrigCap]]</f>
        <v>0</v>
      </c>
    </row>
    <row r="73" spans="1:13">
      <c r="A73" t="s">
        <v>10</v>
      </c>
      <c r="B73" s="86" t="s">
        <v>240</v>
      </c>
      <c r="C73" t="s">
        <v>35</v>
      </c>
      <c r="D73">
        <v>2040</v>
      </c>
      <c r="E73">
        <v>340</v>
      </c>
      <c r="G73">
        <v>54000</v>
      </c>
      <c r="I73" t="s">
        <v>256</v>
      </c>
      <c r="J73" t="s">
        <v>256</v>
      </c>
      <c r="K73" t="s">
        <v>256</v>
      </c>
      <c r="M73" t="b">
        <f>Table534[[#This Row],[capacity_output1]]=Table534[[#This Row],[OrigCap]]</f>
        <v>0</v>
      </c>
    </row>
    <row r="74" spans="1:13">
      <c r="A74" t="s">
        <v>10</v>
      </c>
      <c r="B74" s="86" t="s">
        <v>242</v>
      </c>
      <c r="C74" t="s">
        <v>35</v>
      </c>
      <c r="D74">
        <v>2040</v>
      </c>
      <c r="E74">
        <v>340</v>
      </c>
      <c r="G74">
        <v>54000</v>
      </c>
      <c r="I74" t="s">
        <v>256</v>
      </c>
      <c r="J74" t="s">
        <v>256</v>
      </c>
      <c r="K74" t="s">
        <v>256</v>
      </c>
      <c r="M74" t="b">
        <f>Table534[[#This Row],[capacity_output1]]=Table534[[#This Row],[OrigCap]]</f>
        <v>0</v>
      </c>
    </row>
    <row r="75" spans="1:13">
      <c r="A75" t="s">
        <v>10</v>
      </c>
      <c r="B75" t="s">
        <v>260</v>
      </c>
      <c r="C75" t="s">
        <v>35</v>
      </c>
      <c r="D75">
        <v>2040</v>
      </c>
      <c r="E75">
        <v>0</v>
      </c>
      <c r="F75">
        <v>0</v>
      </c>
      <c r="G75">
        <v>54000</v>
      </c>
      <c r="I75" t="s">
        <v>257</v>
      </c>
      <c r="L75" t="s">
        <v>257</v>
      </c>
      <c r="M75" t="b">
        <f>Table534[[#This Row],[capacity_output1]]=Table534[[#This Row],[OrigCap]]</f>
        <v>1</v>
      </c>
    </row>
    <row r="76" spans="1:13">
      <c r="A76" t="s">
        <v>10</v>
      </c>
      <c r="B76" t="s">
        <v>261</v>
      </c>
      <c r="C76" t="s">
        <v>35</v>
      </c>
      <c r="D76">
        <v>2040</v>
      </c>
      <c r="E76">
        <v>0</v>
      </c>
      <c r="G76">
        <v>54000</v>
      </c>
      <c r="I76" t="s">
        <v>257</v>
      </c>
      <c r="K76" t="s">
        <v>257</v>
      </c>
      <c r="M76" t="b">
        <f>Table534[[#This Row],[capacity_output1]]=Table534[[#This Row],[OrigCap]]</f>
        <v>1</v>
      </c>
    </row>
    <row r="77" spans="1:13">
      <c r="A77" t="s">
        <v>10</v>
      </c>
      <c r="B77" t="s">
        <v>238</v>
      </c>
      <c r="C77" t="s">
        <v>35</v>
      </c>
      <c r="D77">
        <v>2040</v>
      </c>
      <c r="E77">
        <v>150</v>
      </c>
      <c r="G77">
        <v>54000</v>
      </c>
      <c r="I77" t="s">
        <v>257</v>
      </c>
      <c r="K77" t="s">
        <v>257</v>
      </c>
      <c r="M77" t="b">
        <f>Table534[[#This Row],[capacity_output1]]=Table534[[#This Row],[OrigCap]]</f>
        <v>0</v>
      </c>
    </row>
    <row r="78" spans="1:13">
      <c r="A78" t="s">
        <v>10</v>
      </c>
      <c r="B78" s="86" t="s">
        <v>240</v>
      </c>
      <c r="C78" t="s">
        <v>35</v>
      </c>
      <c r="D78">
        <v>2040</v>
      </c>
      <c r="E78">
        <v>280</v>
      </c>
      <c r="G78">
        <v>54000</v>
      </c>
      <c r="I78" t="s">
        <v>257</v>
      </c>
      <c r="J78" t="s">
        <v>257</v>
      </c>
      <c r="K78" t="s">
        <v>257</v>
      </c>
      <c r="M78" t="b">
        <f>Table534[[#This Row],[capacity_output1]]=Table534[[#This Row],[OrigCap]]</f>
        <v>0</v>
      </c>
    </row>
    <row r="79" spans="1:13">
      <c r="A79" t="s">
        <v>10</v>
      </c>
      <c r="B79" s="86" t="s">
        <v>242</v>
      </c>
      <c r="C79" t="s">
        <v>35</v>
      </c>
      <c r="D79">
        <v>2040</v>
      </c>
      <c r="E79">
        <v>280</v>
      </c>
      <c r="G79">
        <v>54000</v>
      </c>
      <c r="I79" t="s">
        <v>257</v>
      </c>
      <c r="J79" t="s">
        <v>257</v>
      </c>
      <c r="K79" t="s">
        <v>257</v>
      </c>
      <c r="M79" t="b">
        <f>Table534[[#This Row],[capacity_output1]]=Table534[[#This Row],[OrigCap]]</f>
        <v>0</v>
      </c>
    </row>
    <row r="80" spans="1:13">
      <c r="A80" t="s">
        <v>10</v>
      </c>
      <c r="B80" t="s">
        <v>260</v>
      </c>
      <c r="C80" t="s">
        <v>35</v>
      </c>
      <c r="D80">
        <v>2040</v>
      </c>
      <c r="E80">
        <v>0</v>
      </c>
      <c r="F80">
        <v>0</v>
      </c>
      <c r="G80">
        <v>54000</v>
      </c>
      <c r="I80" t="s">
        <v>258</v>
      </c>
      <c r="L80" t="s">
        <v>258</v>
      </c>
      <c r="M80" t="b">
        <f>Table534[[#This Row],[capacity_output1]]=Table534[[#This Row],[OrigCap]]</f>
        <v>1</v>
      </c>
    </row>
    <row r="81" spans="1:13">
      <c r="A81" t="s">
        <v>10</v>
      </c>
      <c r="B81" t="s">
        <v>261</v>
      </c>
      <c r="C81" t="s">
        <v>35</v>
      </c>
      <c r="D81">
        <v>2040</v>
      </c>
      <c r="E81">
        <v>0</v>
      </c>
      <c r="G81">
        <v>54000</v>
      </c>
      <c r="I81" t="s">
        <v>258</v>
      </c>
      <c r="K81" t="s">
        <v>258</v>
      </c>
      <c r="M81" t="b">
        <f>Table534[[#This Row],[capacity_output1]]=Table534[[#This Row],[OrigCap]]</f>
        <v>1</v>
      </c>
    </row>
    <row r="82" spans="1:13">
      <c r="A82" t="s">
        <v>10</v>
      </c>
      <c r="B82" t="s">
        <v>238</v>
      </c>
      <c r="C82" t="s">
        <v>35</v>
      </c>
      <c r="D82">
        <v>2040</v>
      </c>
      <c r="E82">
        <v>180</v>
      </c>
      <c r="G82">
        <v>54000</v>
      </c>
      <c r="I82" t="s">
        <v>258</v>
      </c>
      <c r="K82" t="s">
        <v>258</v>
      </c>
      <c r="M82" t="b">
        <f>Table534[[#This Row],[capacity_output1]]=Table534[[#This Row],[OrigCap]]</f>
        <v>0</v>
      </c>
    </row>
    <row r="83" spans="1:13">
      <c r="A83" t="s">
        <v>10</v>
      </c>
      <c r="B83" s="86" t="s">
        <v>240</v>
      </c>
      <c r="C83" t="s">
        <v>35</v>
      </c>
      <c r="D83">
        <v>2040</v>
      </c>
      <c r="E83">
        <v>180</v>
      </c>
      <c r="G83">
        <v>54000</v>
      </c>
      <c r="I83" t="s">
        <v>258</v>
      </c>
      <c r="J83" t="s">
        <v>258</v>
      </c>
      <c r="K83" t="s">
        <v>258</v>
      </c>
      <c r="M83" t="b">
        <f>Table534[[#This Row],[capacity_output1]]=Table534[[#This Row],[OrigCap]]</f>
        <v>0</v>
      </c>
    </row>
    <row r="84" spans="1:13">
      <c r="A84" t="s">
        <v>10</v>
      </c>
      <c r="B84" s="86" t="s">
        <v>242</v>
      </c>
      <c r="C84" t="s">
        <v>35</v>
      </c>
      <c r="D84">
        <v>2040</v>
      </c>
      <c r="E84">
        <v>180</v>
      </c>
      <c r="G84">
        <v>54000</v>
      </c>
      <c r="I84" t="s">
        <v>258</v>
      </c>
      <c r="J84" t="s">
        <v>258</v>
      </c>
      <c r="K84" t="s">
        <v>258</v>
      </c>
      <c r="M84" t="b">
        <f>Table534[[#This Row],[capacity_output1]]=Table534[[#This Row],[OrigCap]]</f>
        <v>0</v>
      </c>
    </row>
    <row r="85" spans="1:13">
      <c r="A85" t="s">
        <v>10</v>
      </c>
      <c r="B85" t="s">
        <v>260</v>
      </c>
      <c r="C85" t="s">
        <v>35</v>
      </c>
      <c r="D85">
        <v>2040</v>
      </c>
      <c r="E85">
        <v>0</v>
      </c>
      <c r="F85">
        <v>0</v>
      </c>
      <c r="G85">
        <v>54000</v>
      </c>
      <c r="I85" t="s">
        <v>262</v>
      </c>
      <c r="L85" t="s">
        <v>262</v>
      </c>
      <c r="M85" t="b">
        <f>Table534[[#This Row],[capacity_output1]]=Table534[[#This Row],[OrigCap]]</f>
        <v>1</v>
      </c>
    </row>
    <row r="86" spans="1:13">
      <c r="A86" t="s">
        <v>10</v>
      </c>
      <c r="B86" t="s">
        <v>261</v>
      </c>
      <c r="C86" t="s">
        <v>35</v>
      </c>
      <c r="D86">
        <v>2040</v>
      </c>
      <c r="E86">
        <v>0</v>
      </c>
      <c r="G86">
        <v>54000</v>
      </c>
      <c r="I86" t="s">
        <v>262</v>
      </c>
      <c r="K86" t="s">
        <v>262</v>
      </c>
      <c r="M86" t="b">
        <f>Table534[[#This Row],[capacity_output1]]=Table534[[#This Row],[OrigCap]]</f>
        <v>1</v>
      </c>
    </row>
    <row r="87" spans="1:13">
      <c r="A87" t="s">
        <v>10</v>
      </c>
      <c r="B87" t="s">
        <v>238</v>
      </c>
      <c r="C87" t="s">
        <v>35</v>
      </c>
      <c r="D87">
        <v>2040</v>
      </c>
      <c r="E87">
        <v>145</v>
      </c>
      <c r="G87">
        <v>54000</v>
      </c>
      <c r="I87" t="s">
        <v>262</v>
      </c>
      <c r="K87" t="s">
        <v>262</v>
      </c>
      <c r="M87" t="b">
        <f>Table534[[#This Row],[capacity_output1]]=Table534[[#This Row],[OrigCap]]</f>
        <v>0</v>
      </c>
    </row>
    <row r="88" spans="1:13">
      <c r="A88" t="s">
        <v>10</v>
      </c>
      <c r="B88" s="86" t="s">
        <v>240</v>
      </c>
      <c r="C88" t="s">
        <v>35</v>
      </c>
      <c r="D88">
        <v>2040</v>
      </c>
      <c r="E88">
        <v>100</v>
      </c>
      <c r="G88">
        <v>54000</v>
      </c>
      <c r="I88" t="s">
        <v>262</v>
      </c>
      <c r="J88" t="s">
        <v>262</v>
      </c>
      <c r="K88" t="s">
        <v>262</v>
      </c>
      <c r="M88" t="b">
        <f>Table534[[#This Row],[capacity_output1]]=Table534[[#This Row],[OrigCap]]</f>
        <v>0</v>
      </c>
    </row>
    <row r="89" spans="1:13">
      <c r="A89" t="s">
        <v>10</v>
      </c>
      <c r="B89" s="86" t="s">
        <v>242</v>
      </c>
      <c r="C89" t="s">
        <v>35</v>
      </c>
      <c r="D89">
        <v>2040</v>
      </c>
      <c r="E89">
        <v>100</v>
      </c>
      <c r="G89">
        <v>54000</v>
      </c>
      <c r="I89" t="s">
        <v>262</v>
      </c>
      <c r="J89" t="s">
        <v>262</v>
      </c>
      <c r="K89" t="s">
        <v>262</v>
      </c>
      <c r="M89" t="b">
        <f>Table534[[#This Row],[capacity_output1]]=Table534[[#This Row],[OrigCap]]</f>
        <v>0</v>
      </c>
    </row>
    <row r="90" spans="1:13">
      <c r="A90" t="s">
        <v>10</v>
      </c>
      <c r="B90" t="s">
        <v>260</v>
      </c>
      <c r="C90" t="s">
        <v>35</v>
      </c>
      <c r="D90">
        <v>2040</v>
      </c>
      <c r="E90">
        <v>0</v>
      </c>
      <c r="F90">
        <v>0</v>
      </c>
      <c r="G90">
        <v>54000</v>
      </c>
      <c r="I90" t="s">
        <v>263</v>
      </c>
      <c r="L90" t="s">
        <v>263</v>
      </c>
      <c r="M90" t="b">
        <f>Table534[[#This Row],[capacity_output1]]=Table534[[#This Row],[OrigCap]]</f>
        <v>1</v>
      </c>
    </row>
    <row r="91" spans="1:13">
      <c r="A91" t="s">
        <v>10</v>
      </c>
      <c r="B91" t="s">
        <v>261</v>
      </c>
      <c r="C91" t="s">
        <v>35</v>
      </c>
      <c r="D91">
        <v>2040</v>
      </c>
      <c r="E91">
        <v>0</v>
      </c>
      <c r="G91">
        <v>54000</v>
      </c>
      <c r="I91" t="s">
        <v>263</v>
      </c>
      <c r="K91" t="s">
        <v>263</v>
      </c>
      <c r="M91" t="b">
        <f>Table534[[#This Row],[capacity_output1]]=Table534[[#This Row],[OrigCap]]</f>
        <v>1</v>
      </c>
    </row>
    <row r="92" spans="1:13">
      <c r="A92" t="s">
        <v>10</v>
      </c>
      <c r="B92" t="s">
        <v>238</v>
      </c>
      <c r="C92" t="s">
        <v>35</v>
      </c>
      <c r="D92">
        <v>2040</v>
      </c>
      <c r="E92">
        <v>140</v>
      </c>
      <c r="G92">
        <v>54000</v>
      </c>
      <c r="I92" t="s">
        <v>263</v>
      </c>
      <c r="K92" t="s">
        <v>263</v>
      </c>
      <c r="M92" t="b">
        <f>Table534[[#This Row],[capacity_output1]]=Table534[[#This Row],[OrigCap]]</f>
        <v>0</v>
      </c>
    </row>
    <row r="93" spans="1:13">
      <c r="A93" t="s">
        <v>10</v>
      </c>
      <c r="B93" s="86" t="s">
        <v>240</v>
      </c>
      <c r="C93" t="s">
        <v>35</v>
      </c>
      <c r="D93">
        <v>2040</v>
      </c>
      <c r="E93">
        <v>55</v>
      </c>
      <c r="G93">
        <v>54000</v>
      </c>
      <c r="I93" t="s">
        <v>263</v>
      </c>
      <c r="J93" t="s">
        <v>263</v>
      </c>
      <c r="K93" t="s">
        <v>263</v>
      </c>
      <c r="M93" t="b">
        <f>Table534[[#This Row],[capacity_output1]]=Table534[[#This Row],[OrigCap]]</f>
        <v>0</v>
      </c>
    </row>
    <row r="94" spans="1:13">
      <c r="A94" t="s">
        <v>10</v>
      </c>
      <c r="B94" s="86" t="s">
        <v>242</v>
      </c>
      <c r="C94" t="s">
        <v>35</v>
      </c>
      <c r="D94">
        <v>2040</v>
      </c>
      <c r="E94">
        <v>55</v>
      </c>
      <c r="G94">
        <v>54000</v>
      </c>
      <c r="I94" t="s">
        <v>263</v>
      </c>
      <c r="J94" t="s">
        <v>263</v>
      </c>
      <c r="K94" t="s">
        <v>263</v>
      </c>
      <c r="M94" t="b">
        <f>Table534[[#This Row],[capacity_output1]]=Table534[[#This Row],[OrigCap]]</f>
        <v>0</v>
      </c>
    </row>
    <row r="95" spans="1:13">
      <c r="A95" t="s">
        <v>10</v>
      </c>
      <c r="B95" t="s">
        <v>260</v>
      </c>
      <c r="C95" t="s">
        <v>35</v>
      </c>
      <c r="D95">
        <v>2040</v>
      </c>
      <c r="E95">
        <v>0</v>
      </c>
      <c r="F95">
        <v>0</v>
      </c>
      <c r="G95">
        <v>54000</v>
      </c>
      <c r="I95" t="s">
        <v>266</v>
      </c>
      <c r="L95" t="s">
        <v>266</v>
      </c>
      <c r="M95" t="b">
        <f>Table534[[#This Row],[capacity_output1]]=Table534[[#This Row],[OrigCap]]</f>
        <v>1</v>
      </c>
    </row>
    <row r="96" spans="1:13">
      <c r="A96" t="s">
        <v>10</v>
      </c>
      <c r="B96" t="s">
        <v>261</v>
      </c>
      <c r="C96" t="s">
        <v>35</v>
      </c>
      <c r="D96">
        <v>2040</v>
      </c>
      <c r="E96">
        <v>0</v>
      </c>
      <c r="G96">
        <v>54000</v>
      </c>
      <c r="I96" t="s">
        <v>266</v>
      </c>
      <c r="K96" t="s">
        <v>266</v>
      </c>
      <c r="M96" t="b">
        <f>Table534[[#This Row],[capacity_output1]]=Table534[[#This Row],[OrigCap]]</f>
        <v>1</v>
      </c>
    </row>
    <row r="97" spans="1:13">
      <c r="A97" t="s">
        <v>10</v>
      </c>
      <c r="B97" t="s">
        <v>238</v>
      </c>
      <c r="C97" t="s">
        <v>35</v>
      </c>
      <c r="D97">
        <v>2040</v>
      </c>
      <c r="E97">
        <v>50</v>
      </c>
      <c r="G97">
        <v>54000</v>
      </c>
      <c r="I97" t="s">
        <v>266</v>
      </c>
      <c r="K97" t="s">
        <v>266</v>
      </c>
      <c r="M97" t="b">
        <f>Table534[[#This Row],[capacity_output1]]=Table534[[#This Row],[OrigCap]]</f>
        <v>0</v>
      </c>
    </row>
    <row r="98" spans="1:13">
      <c r="A98" t="s">
        <v>10</v>
      </c>
      <c r="B98" s="86" t="s">
        <v>240</v>
      </c>
      <c r="C98" t="s">
        <v>35</v>
      </c>
      <c r="D98">
        <v>2040</v>
      </c>
      <c r="E98">
        <v>75</v>
      </c>
      <c r="G98">
        <v>54000</v>
      </c>
      <c r="I98" t="s">
        <v>266</v>
      </c>
      <c r="J98" t="s">
        <v>266</v>
      </c>
      <c r="K98" t="s">
        <v>266</v>
      </c>
      <c r="M98" t="b">
        <f>Table534[[#This Row],[capacity_output1]]=Table534[[#This Row],[OrigCap]]</f>
        <v>0</v>
      </c>
    </row>
    <row r="99" spans="1:13">
      <c r="A99" t="s">
        <v>10</v>
      </c>
      <c r="B99" s="86" t="s">
        <v>242</v>
      </c>
      <c r="C99" t="s">
        <v>35</v>
      </c>
      <c r="D99">
        <v>2040</v>
      </c>
      <c r="E99">
        <v>75</v>
      </c>
      <c r="G99">
        <v>54000</v>
      </c>
      <c r="I99" t="s">
        <v>266</v>
      </c>
      <c r="J99" t="s">
        <v>266</v>
      </c>
      <c r="K99" t="s">
        <v>266</v>
      </c>
      <c r="M99" t="b">
        <f>Table534[[#This Row],[capacity_output1]]=Table534[[#This Row],[OrigCap]]</f>
        <v>0</v>
      </c>
    </row>
    <row r="100" spans="1:13">
      <c r="A100" t="s">
        <v>10</v>
      </c>
      <c r="B100" t="s">
        <v>260</v>
      </c>
      <c r="C100" t="s">
        <v>35</v>
      </c>
      <c r="D100">
        <v>2040</v>
      </c>
      <c r="E100">
        <v>0</v>
      </c>
      <c r="F100">
        <v>0</v>
      </c>
      <c r="G100">
        <v>54000</v>
      </c>
      <c r="I100" t="s">
        <v>264</v>
      </c>
      <c r="L100" t="s">
        <v>264</v>
      </c>
      <c r="M100" t="b">
        <f>Table534[[#This Row],[capacity_output1]]=Table534[[#This Row],[OrigCap]]</f>
        <v>1</v>
      </c>
    </row>
    <row r="101" spans="1:13">
      <c r="A101" t="s">
        <v>10</v>
      </c>
      <c r="B101" t="s">
        <v>261</v>
      </c>
      <c r="C101" t="s">
        <v>35</v>
      </c>
      <c r="D101">
        <v>2040</v>
      </c>
      <c r="E101">
        <v>0</v>
      </c>
      <c r="G101">
        <v>54000</v>
      </c>
      <c r="I101" t="s">
        <v>264</v>
      </c>
      <c r="K101" t="s">
        <v>264</v>
      </c>
      <c r="M101" t="b">
        <f>Table534[[#This Row],[capacity_output1]]=Table534[[#This Row],[OrigCap]]</f>
        <v>1</v>
      </c>
    </row>
    <row r="102" spans="1:13">
      <c r="A102" t="s">
        <v>10</v>
      </c>
      <c r="B102" t="s">
        <v>238</v>
      </c>
      <c r="C102" t="s">
        <v>35</v>
      </c>
      <c r="D102">
        <v>2040</v>
      </c>
      <c r="E102">
        <v>120</v>
      </c>
      <c r="G102">
        <v>54000</v>
      </c>
      <c r="I102" t="s">
        <v>264</v>
      </c>
      <c r="K102" t="s">
        <v>264</v>
      </c>
      <c r="M102" t="b">
        <f>Table534[[#This Row],[capacity_output1]]=Table534[[#This Row],[OrigCap]]</f>
        <v>0</v>
      </c>
    </row>
    <row r="103" spans="1:13">
      <c r="A103" t="s">
        <v>10</v>
      </c>
      <c r="B103" s="86" t="s">
        <v>240</v>
      </c>
      <c r="C103" t="s">
        <v>35</v>
      </c>
      <c r="D103">
        <v>2040</v>
      </c>
      <c r="E103">
        <v>80</v>
      </c>
      <c r="G103">
        <v>54000</v>
      </c>
      <c r="I103" t="s">
        <v>264</v>
      </c>
      <c r="J103" t="s">
        <v>264</v>
      </c>
      <c r="K103" t="s">
        <v>264</v>
      </c>
      <c r="M103" t="b">
        <f>Table534[[#This Row],[capacity_output1]]=Table534[[#This Row],[OrigCap]]</f>
        <v>0</v>
      </c>
    </row>
    <row r="104" spans="1:13">
      <c r="A104" t="s">
        <v>10</v>
      </c>
      <c r="B104" s="86" t="s">
        <v>242</v>
      </c>
      <c r="C104" t="s">
        <v>35</v>
      </c>
      <c r="D104">
        <v>2040</v>
      </c>
      <c r="E104">
        <v>80</v>
      </c>
      <c r="G104">
        <v>54000</v>
      </c>
      <c r="I104" t="s">
        <v>264</v>
      </c>
      <c r="J104" t="s">
        <v>264</v>
      </c>
      <c r="K104" t="s">
        <v>264</v>
      </c>
      <c r="M104" t="b">
        <f>Table534[[#This Row],[capacity_output1]]=Table534[[#This Row],[OrigCap]]</f>
        <v>0</v>
      </c>
    </row>
    <row r="105" spans="1:13">
      <c r="A105" t="s">
        <v>10</v>
      </c>
      <c r="B105" t="s">
        <v>260</v>
      </c>
      <c r="C105" t="s">
        <v>35</v>
      </c>
      <c r="D105">
        <v>2040</v>
      </c>
      <c r="E105">
        <v>0</v>
      </c>
      <c r="F105">
        <v>0</v>
      </c>
      <c r="G105">
        <v>54000</v>
      </c>
      <c r="I105" t="s">
        <v>265</v>
      </c>
      <c r="L105" t="s">
        <v>265</v>
      </c>
      <c r="M105" t="b">
        <f>Table534[[#This Row],[capacity_output1]]=Table534[[#This Row],[OrigCap]]</f>
        <v>1</v>
      </c>
    </row>
    <row r="106" spans="1:13">
      <c r="A106" t="s">
        <v>10</v>
      </c>
      <c r="B106" t="s">
        <v>261</v>
      </c>
      <c r="C106" t="s">
        <v>35</v>
      </c>
      <c r="D106">
        <v>2040</v>
      </c>
      <c r="E106">
        <v>0</v>
      </c>
      <c r="G106">
        <v>54000</v>
      </c>
      <c r="I106" t="s">
        <v>265</v>
      </c>
      <c r="K106" t="s">
        <v>265</v>
      </c>
      <c r="M106" t="b">
        <f>Table534[[#This Row],[capacity_output1]]=Table534[[#This Row],[OrigCap]]</f>
        <v>1</v>
      </c>
    </row>
    <row r="107" spans="1:13">
      <c r="A107" t="s">
        <v>10</v>
      </c>
      <c r="B107" t="s">
        <v>238</v>
      </c>
      <c r="C107" t="s">
        <v>35</v>
      </c>
      <c r="D107">
        <v>2040</v>
      </c>
      <c r="E107">
        <v>1043</v>
      </c>
      <c r="G107">
        <v>54000</v>
      </c>
      <c r="I107" t="s">
        <v>265</v>
      </c>
      <c r="K107" t="s">
        <v>265</v>
      </c>
      <c r="M107" t="b">
        <f>Table534[[#This Row],[capacity_output1]]=Table534[[#This Row],[OrigCap]]</f>
        <v>0</v>
      </c>
    </row>
    <row r="108" spans="1:13">
      <c r="A108" t="s">
        <v>10</v>
      </c>
      <c r="B108" s="86" t="s">
        <v>240</v>
      </c>
      <c r="C108" t="s">
        <v>35</v>
      </c>
      <c r="D108">
        <v>2040</v>
      </c>
      <c r="E108">
        <v>626</v>
      </c>
      <c r="G108">
        <v>54000</v>
      </c>
      <c r="I108" t="s">
        <v>265</v>
      </c>
      <c r="J108" t="s">
        <v>265</v>
      </c>
      <c r="K108" t="s">
        <v>265</v>
      </c>
      <c r="M108" t="b">
        <f>Table534[[#This Row],[capacity_output1]]=Table534[[#This Row],[OrigCap]]</f>
        <v>0</v>
      </c>
    </row>
    <row r="109" spans="1:13">
      <c r="A109" t="s">
        <v>10</v>
      </c>
      <c r="B109" s="86" t="s">
        <v>242</v>
      </c>
      <c r="C109" t="s">
        <v>35</v>
      </c>
      <c r="D109">
        <v>2040</v>
      </c>
      <c r="E109">
        <v>626</v>
      </c>
      <c r="G109">
        <v>54000</v>
      </c>
      <c r="I109" t="s">
        <v>265</v>
      </c>
      <c r="J109" t="s">
        <v>265</v>
      </c>
      <c r="K109" t="s">
        <v>265</v>
      </c>
      <c r="M109" t="b">
        <f>Table534[[#This Row],[capacity_output1]]=Table534[[#This Row],[OrigCap]]</f>
        <v>0</v>
      </c>
    </row>
    <row r="110" spans="1:13">
      <c r="A110" t="s">
        <v>10</v>
      </c>
      <c r="B110" t="s">
        <v>40</v>
      </c>
      <c r="C110" t="s">
        <v>4</v>
      </c>
      <c r="D110">
        <v>2040</v>
      </c>
      <c r="E110">
        <v>10695.187</v>
      </c>
      <c r="G110">
        <f>ROUNDUP(Table534[[#This Row],[OrigCap]],0)</f>
        <v>21391</v>
      </c>
      <c r="H110">
        <v>21390.374</v>
      </c>
      <c r="M110" t="b">
        <f>Table534[[#This Row],[capacity_output1]]=Table534[[#This Row],[OrigCap]]</f>
        <v>0</v>
      </c>
    </row>
    <row r="111" spans="1:13">
      <c r="A111" t="s">
        <v>11</v>
      </c>
      <c r="B111" t="s">
        <v>36</v>
      </c>
      <c r="C111" t="s">
        <v>4</v>
      </c>
      <c r="D111">
        <v>2040</v>
      </c>
      <c r="E111">
        <v>470</v>
      </c>
      <c r="G111">
        <f>ROUNDUP(Table534[[#This Row],[OrigCap]],0)</f>
        <v>5177</v>
      </c>
      <c r="H111">
        <v>5177</v>
      </c>
      <c r="M111" t="b">
        <f>Table534[[#This Row],[capacity_output1]]=Table534[[#This Row],[OrigCap]]</f>
        <v>0</v>
      </c>
    </row>
    <row r="112" spans="1:13">
      <c r="A112" t="s">
        <v>11</v>
      </c>
      <c r="B112" t="s">
        <v>37</v>
      </c>
      <c r="C112" t="s">
        <v>4</v>
      </c>
      <c r="D112">
        <v>2040</v>
      </c>
      <c r="E112">
        <v>470</v>
      </c>
      <c r="G112">
        <f>ROUNDUP(Table534[[#This Row],[OrigCap]],0)</f>
        <v>5177</v>
      </c>
      <c r="H112">
        <v>5177</v>
      </c>
      <c r="M112" t="b">
        <f>Table534[[#This Row],[capacity_output1]]=Table534[[#This Row],[OrigCap]]</f>
        <v>0</v>
      </c>
    </row>
    <row r="113" spans="1:13">
      <c r="A113" t="s">
        <v>11</v>
      </c>
      <c r="B113" t="s">
        <v>38</v>
      </c>
      <c r="C113" t="s">
        <v>4</v>
      </c>
      <c r="D113">
        <v>2040</v>
      </c>
      <c r="E113">
        <v>3875</v>
      </c>
      <c r="G113">
        <f>ROUNDUP(Table534[[#This Row],[OrigCap]],0)</f>
        <v>26375</v>
      </c>
      <c r="H113">
        <v>26375</v>
      </c>
      <c r="M113" t="b">
        <f>Table534[[#This Row],[capacity_output1]]=Table534[[#This Row],[OrigCap]]</f>
        <v>0</v>
      </c>
    </row>
    <row r="114" spans="1:13">
      <c r="A114" t="s">
        <v>11</v>
      </c>
      <c r="B114" t="s">
        <v>39</v>
      </c>
      <c r="C114" t="s">
        <v>4</v>
      </c>
      <c r="D114">
        <v>2040</v>
      </c>
      <c r="E114">
        <v>31328.799999999999</v>
      </c>
      <c r="G114">
        <f>ROUNDUP(Table534[[#This Row],[OrigCap]],0)</f>
        <v>44450</v>
      </c>
      <c r="H114">
        <v>44449.530000000013</v>
      </c>
      <c r="M114" t="b">
        <f>Table534[[#This Row],[capacity_output1]]=Table534[[#This Row],[OrigCap]]</f>
        <v>0</v>
      </c>
    </row>
    <row r="115" spans="1:13">
      <c r="A115" t="s">
        <v>11</v>
      </c>
      <c r="B115" t="s">
        <v>40</v>
      </c>
      <c r="C115" t="s">
        <v>4</v>
      </c>
      <c r="D115">
        <v>2040</v>
      </c>
      <c r="E115">
        <v>42622.19</v>
      </c>
      <c r="G115">
        <f>ROUNDUP(Table534[[#This Row],[OrigCap]],0)</f>
        <v>67010</v>
      </c>
      <c r="H115">
        <v>67009.8</v>
      </c>
      <c r="M115" t="b">
        <f>Table534[[#This Row],[capacity_output1]]=Table534[[#This Row],[OrigCap]]</f>
        <v>0</v>
      </c>
    </row>
    <row r="116" spans="1:13">
      <c r="A116" t="s">
        <v>11</v>
      </c>
      <c r="B116" t="s">
        <v>259</v>
      </c>
      <c r="C116" t="s">
        <v>35</v>
      </c>
      <c r="D116">
        <v>2040</v>
      </c>
      <c r="E116">
        <v>0</v>
      </c>
      <c r="G116">
        <v>67000</v>
      </c>
      <c r="M116" t="b">
        <f>Table534[[#This Row],[capacity_output1]]=Table534[[#This Row],[OrigCap]]</f>
        <v>1</v>
      </c>
    </row>
    <row r="117" spans="1:13">
      <c r="A117" t="s">
        <v>12</v>
      </c>
      <c r="B117" t="s">
        <v>36</v>
      </c>
      <c r="C117" t="s">
        <v>4</v>
      </c>
      <c r="D117">
        <v>2040</v>
      </c>
      <c r="E117">
        <v>1200</v>
      </c>
      <c r="G117">
        <f>ROUNDUP(Table534[[#This Row],[OrigCap]],0)</f>
        <v>2200</v>
      </c>
      <c r="H117">
        <v>2200</v>
      </c>
      <c r="M117" t="b">
        <f>Table534[[#This Row],[capacity_output1]]=Table534[[#This Row],[OrigCap]]</f>
        <v>0</v>
      </c>
    </row>
    <row r="118" spans="1:13">
      <c r="A118" t="s">
        <v>12</v>
      </c>
      <c r="B118" t="s">
        <v>37</v>
      </c>
      <c r="C118" t="s">
        <v>4</v>
      </c>
      <c r="D118">
        <v>2040</v>
      </c>
      <c r="E118">
        <v>1200</v>
      </c>
      <c r="G118">
        <f>ROUNDUP(Table534[[#This Row],[OrigCap]],0)</f>
        <v>2200</v>
      </c>
      <c r="H118">
        <v>2200</v>
      </c>
      <c r="M118" t="b">
        <f>Table534[[#This Row],[capacity_output1]]=Table534[[#This Row],[OrigCap]]</f>
        <v>0</v>
      </c>
    </row>
    <row r="119" spans="1:13">
      <c r="A119" t="s">
        <v>12</v>
      </c>
      <c r="B119" t="s">
        <v>38</v>
      </c>
      <c r="C119" t="s">
        <v>4</v>
      </c>
      <c r="D119">
        <v>2040</v>
      </c>
      <c r="E119">
        <v>1400</v>
      </c>
      <c r="G119">
        <f>ROUNDUP(Table534[[#This Row],[OrigCap]],0)</f>
        <v>4200</v>
      </c>
      <c r="H119">
        <v>4200</v>
      </c>
      <c r="M119" t="b">
        <f>Table534[[#This Row],[capacity_output1]]=Table534[[#This Row],[OrigCap]]</f>
        <v>0</v>
      </c>
    </row>
    <row r="120" spans="1:13">
      <c r="A120" t="s">
        <v>12</v>
      </c>
      <c r="B120" t="s">
        <v>39</v>
      </c>
      <c r="C120" t="s">
        <v>4</v>
      </c>
      <c r="D120">
        <v>2040</v>
      </c>
      <c r="E120">
        <v>5000.0200000000004</v>
      </c>
      <c r="G120">
        <f>ROUNDUP(Table534[[#This Row],[OrigCap]],0)</f>
        <v>5431</v>
      </c>
      <c r="H120">
        <v>5430.02</v>
      </c>
      <c r="M120" t="b">
        <f>Table534[[#This Row],[capacity_output1]]=Table534[[#This Row],[OrigCap]]</f>
        <v>0</v>
      </c>
    </row>
    <row r="121" spans="1:13">
      <c r="A121" t="s">
        <v>12</v>
      </c>
      <c r="B121" t="s">
        <v>40</v>
      </c>
      <c r="C121" t="s">
        <v>4</v>
      </c>
      <c r="D121">
        <v>2040</v>
      </c>
      <c r="E121">
        <v>5000.3</v>
      </c>
      <c r="G121">
        <f>ROUNDUP(Table534[[#This Row],[OrigCap]],0)</f>
        <v>5601</v>
      </c>
      <c r="H121">
        <v>5600.3</v>
      </c>
      <c r="M121" t="b">
        <f>Table534[[#This Row],[capacity_output1]]=Table534[[#This Row],[OrigCap]]</f>
        <v>0</v>
      </c>
    </row>
    <row r="122" spans="1:13">
      <c r="A122" t="s">
        <v>12</v>
      </c>
      <c r="B122" t="s">
        <v>259</v>
      </c>
      <c r="C122" t="s">
        <v>35</v>
      </c>
      <c r="D122">
        <v>2040</v>
      </c>
      <c r="E122">
        <v>0</v>
      </c>
      <c r="G122">
        <v>5600</v>
      </c>
      <c r="M122" t="b">
        <f>Table534[[#This Row],[capacity_output1]]=Table534[[#This Row],[OrigCap]]</f>
        <v>1</v>
      </c>
    </row>
    <row r="123" spans="1:13">
      <c r="A123" t="s">
        <v>12</v>
      </c>
      <c r="B123" t="s">
        <v>260</v>
      </c>
      <c r="C123" t="s">
        <v>35</v>
      </c>
      <c r="D123">
        <v>2040</v>
      </c>
      <c r="E123">
        <v>0</v>
      </c>
      <c r="G123">
        <v>5600</v>
      </c>
      <c r="M123" t="b">
        <f>Table534[[#This Row],[capacity_output1]]=Table534[[#This Row],[OrigCap]]</f>
        <v>1</v>
      </c>
    </row>
    <row r="124" spans="1:13">
      <c r="A124" t="s">
        <v>12</v>
      </c>
      <c r="B124" t="s">
        <v>261</v>
      </c>
      <c r="C124" t="s">
        <v>35</v>
      </c>
      <c r="D124">
        <v>2040</v>
      </c>
      <c r="E124">
        <v>0</v>
      </c>
      <c r="G124">
        <v>5600</v>
      </c>
      <c r="M124" t="b">
        <f>Table534[[#This Row],[capacity_output1]]=Table534[[#This Row],[OrigCap]]</f>
        <v>1</v>
      </c>
    </row>
    <row r="125" spans="1:13">
      <c r="A125" t="s">
        <v>12</v>
      </c>
      <c r="B125" t="s">
        <v>238</v>
      </c>
      <c r="C125" t="s">
        <v>35</v>
      </c>
      <c r="D125">
        <v>2040</v>
      </c>
      <c r="E125">
        <v>0</v>
      </c>
      <c r="G125">
        <v>5600</v>
      </c>
      <c r="M125" t="b">
        <f>Table534[[#This Row],[capacity_output1]]=Table534[[#This Row],[OrigCap]]</f>
        <v>1</v>
      </c>
    </row>
    <row r="126" spans="1:13">
      <c r="A126" t="s">
        <v>12</v>
      </c>
      <c r="B126" s="86" t="s">
        <v>240</v>
      </c>
      <c r="C126" t="s">
        <v>35</v>
      </c>
      <c r="D126">
        <v>2040</v>
      </c>
      <c r="E126">
        <v>156</v>
      </c>
      <c r="G126">
        <v>5600</v>
      </c>
      <c r="M126" t="b">
        <f>Table534[[#This Row],[capacity_output1]]=Table534[[#This Row],[OrigCap]]</f>
        <v>0</v>
      </c>
    </row>
    <row r="127" spans="1:13">
      <c r="A127" t="s">
        <v>12</v>
      </c>
      <c r="B127" s="86" t="s">
        <v>242</v>
      </c>
      <c r="C127" t="s">
        <v>35</v>
      </c>
      <c r="D127">
        <v>2040</v>
      </c>
      <c r="E127">
        <v>156</v>
      </c>
      <c r="G127">
        <v>5600</v>
      </c>
      <c r="M127" t="b">
        <f>Table534[[#This Row],[capacity_output1]]=Table534[[#This Row],[OrigCap]]</f>
        <v>0</v>
      </c>
    </row>
    <row r="128" spans="1:13">
      <c r="A128" t="s">
        <v>13</v>
      </c>
      <c r="B128" t="s">
        <v>38</v>
      </c>
      <c r="C128" t="s">
        <v>4</v>
      </c>
      <c r="D128">
        <v>2040</v>
      </c>
      <c r="E128">
        <v>500</v>
      </c>
      <c r="G128">
        <f>ROUNDUP(Table534[[#This Row],[OrigCap]],0)</f>
        <v>1000</v>
      </c>
      <c r="H128">
        <v>1000</v>
      </c>
      <c r="M128" t="b">
        <f>Table534[[#This Row],[capacity_output1]]=Table534[[#This Row],[OrigCap]]</f>
        <v>0</v>
      </c>
    </row>
    <row r="129" spans="1:13">
      <c r="A129" t="s">
        <v>13</v>
      </c>
      <c r="B129" t="s">
        <v>39</v>
      </c>
      <c r="C129" t="s">
        <v>4</v>
      </c>
      <c r="D129">
        <v>2040</v>
      </c>
      <c r="E129">
        <v>237</v>
      </c>
      <c r="G129">
        <f>ROUNDUP(Table534[[#This Row],[OrigCap]],0)</f>
        <v>352</v>
      </c>
      <c r="H129">
        <v>352</v>
      </c>
      <c r="M129" t="b">
        <f>Table534[[#This Row],[capacity_output1]]=Table534[[#This Row],[OrigCap]]</f>
        <v>0</v>
      </c>
    </row>
    <row r="130" spans="1:13">
      <c r="A130" t="s">
        <v>13</v>
      </c>
      <c r="B130" t="s">
        <v>40</v>
      </c>
      <c r="C130" t="s">
        <v>4</v>
      </c>
      <c r="D130">
        <v>2040</v>
      </c>
      <c r="E130">
        <v>146.03</v>
      </c>
      <c r="G130">
        <f>ROUNDUP(Table534[[#This Row],[OrigCap]],0)</f>
        <v>387</v>
      </c>
      <c r="H130">
        <v>386.03</v>
      </c>
      <c r="M130" t="b">
        <f>Table534[[#This Row],[capacity_output1]]=Table534[[#This Row],[OrigCap]]</f>
        <v>0</v>
      </c>
    </row>
    <row r="131" spans="1:13">
      <c r="A131" t="s">
        <v>13</v>
      </c>
      <c r="B131" t="s">
        <v>259</v>
      </c>
      <c r="C131" t="s">
        <v>35</v>
      </c>
      <c r="D131">
        <v>2040</v>
      </c>
      <c r="E131">
        <v>0</v>
      </c>
      <c r="G131">
        <v>1000</v>
      </c>
      <c r="M131" t="b">
        <f>Table534[[#This Row],[capacity_output1]]=Table534[[#This Row],[OrigCap]]</f>
        <v>1</v>
      </c>
    </row>
    <row r="132" spans="1:13">
      <c r="A132" t="s">
        <v>13</v>
      </c>
      <c r="B132" t="s">
        <v>260</v>
      </c>
      <c r="C132" t="s">
        <v>35</v>
      </c>
      <c r="D132">
        <v>2040</v>
      </c>
      <c r="E132">
        <v>0</v>
      </c>
      <c r="G132">
        <v>1000</v>
      </c>
      <c r="M132" t="b">
        <f>Table534[[#This Row],[capacity_output1]]=Table534[[#This Row],[OrigCap]]</f>
        <v>1</v>
      </c>
    </row>
    <row r="133" spans="1:13">
      <c r="A133" t="s">
        <v>13</v>
      </c>
      <c r="B133" t="s">
        <v>261</v>
      </c>
      <c r="C133" t="s">
        <v>35</v>
      </c>
      <c r="D133">
        <v>2040</v>
      </c>
      <c r="E133">
        <v>0</v>
      </c>
      <c r="G133">
        <v>1000</v>
      </c>
      <c r="M133" t="b">
        <f>Table534[[#This Row],[capacity_output1]]=Table534[[#This Row],[OrigCap]]</f>
        <v>1</v>
      </c>
    </row>
    <row r="134" spans="1:13">
      <c r="A134" t="s">
        <v>13</v>
      </c>
      <c r="B134" t="s">
        <v>238</v>
      </c>
      <c r="C134" t="s">
        <v>35</v>
      </c>
      <c r="D134">
        <v>2040</v>
      </c>
      <c r="E134">
        <v>0</v>
      </c>
      <c r="G134">
        <v>1000</v>
      </c>
      <c r="M134" t="b">
        <f>Table534[[#This Row],[capacity_output1]]=Table534[[#This Row],[OrigCap]]</f>
        <v>1</v>
      </c>
    </row>
    <row r="135" spans="1:13">
      <c r="A135" t="s">
        <v>13</v>
      </c>
      <c r="B135" s="86" t="s">
        <v>240</v>
      </c>
      <c r="C135" t="s">
        <v>35</v>
      </c>
      <c r="D135">
        <v>2040</v>
      </c>
      <c r="E135">
        <v>210</v>
      </c>
      <c r="G135">
        <v>1000</v>
      </c>
      <c r="M135" t="b">
        <f>Table534[[#This Row],[capacity_output1]]=Table534[[#This Row],[OrigCap]]</f>
        <v>0</v>
      </c>
    </row>
    <row r="136" spans="1:13">
      <c r="A136" t="s">
        <v>13</v>
      </c>
      <c r="B136" s="86" t="s">
        <v>242</v>
      </c>
      <c r="C136" t="s">
        <v>35</v>
      </c>
      <c r="D136">
        <v>2040</v>
      </c>
      <c r="E136">
        <v>210</v>
      </c>
      <c r="G136">
        <v>1000</v>
      </c>
      <c r="M136" t="b">
        <f>Table534[[#This Row],[capacity_output1]]=Table534[[#This Row],[OrigCap]]</f>
        <v>0</v>
      </c>
    </row>
    <row r="137" spans="1:13">
      <c r="A137" t="s">
        <v>14</v>
      </c>
      <c r="B137" t="s">
        <v>36</v>
      </c>
      <c r="C137" t="s">
        <v>4</v>
      </c>
      <c r="D137">
        <v>2040</v>
      </c>
      <c r="E137">
        <v>9331</v>
      </c>
      <c r="G137">
        <f>ROUNDUP(Table534[[#This Row],[OrigCap]],0)</f>
        <v>30817</v>
      </c>
      <c r="H137">
        <v>30817</v>
      </c>
      <c r="M137" t="b">
        <f>Table534[[#This Row],[capacity_output1]]=Table534[[#This Row],[OrigCap]]</f>
        <v>0</v>
      </c>
    </row>
    <row r="138" spans="1:13">
      <c r="A138" t="s">
        <v>14</v>
      </c>
      <c r="B138" t="s">
        <v>37</v>
      </c>
      <c r="C138" t="s">
        <v>4</v>
      </c>
      <c r="D138">
        <v>2040</v>
      </c>
      <c r="E138">
        <v>9331</v>
      </c>
      <c r="G138">
        <f>ROUNDUP(Table534[[#This Row],[OrigCap]],0)</f>
        <v>30817</v>
      </c>
      <c r="H138">
        <v>30817</v>
      </c>
      <c r="M138" t="b">
        <f>Table534[[#This Row],[capacity_output1]]=Table534[[#This Row],[OrigCap]]</f>
        <v>0</v>
      </c>
    </row>
    <row r="139" spans="1:13">
      <c r="A139" t="s">
        <v>14</v>
      </c>
      <c r="B139" t="s">
        <v>38</v>
      </c>
      <c r="C139" t="s">
        <v>4</v>
      </c>
      <c r="D139">
        <v>2040</v>
      </c>
      <c r="E139">
        <v>16542.5</v>
      </c>
      <c r="G139">
        <f>ROUNDUP(Table534[[#This Row],[OrigCap]],0)</f>
        <v>35243</v>
      </c>
      <c r="H139">
        <v>35242.5</v>
      </c>
      <c r="M139" t="b">
        <f>Table534[[#This Row],[capacity_output1]]=Table534[[#This Row],[OrigCap]]</f>
        <v>0</v>
      </c>
    </row>
    <row r="140" spans="1:13">
      <c r="A140" t="s">
        <v>14</v>
      </c>
      <c r="B140" t="s">
        <v>39</v>
      </c>
      <c r="C140" t="s">
        <v>4</v>
      </c>
      <c r="D140">
        <v>2040</v>
      </c>
      <c r="E140">
        <v>9100.0499999999993</v>
      </c>
      <c r="G140">
        <f>ROUNDUP(Table534[[#This Row],[OrigCap]],0)</f>
        <v>11426</v>
      </c>
      <c r="H140">
        <v>11425.05</v>
      </c>
      <c r="M140" t="b">
        <f>Table534[[#This Row],[capacity_output1]]=Table534[[#This Row],[OrigCap]]</f>
        <v>0</v>
      </c>
    </row>
    <row r="141" spans="1:13">
      <c r="A141" t="s">
        <v>14</v>
      </c>
      <c r="B141" t="s">
        <v>40</v>
      </c>
      <c r="C141" t="s">
        <v>4</v>
      </c>
      <c r="D141">
        <v>2040</v>
      </c>
      <c r="E141">
        <v>59317.088000000003</v>
      </c>
      <c r="G141">
        <f>ROUNDUP(Table534[[#This Row],[OrigCap]],0)</f>
        <v>102415</v>
      </c>
      <c r="H141">
        <v>102414.2</v>
      </c>
      <c r="M141" t="b">
        <f>Table534[[#This Row],[capacity_output1]]=Table534[[#This Row],[OrigCap]]</f>
        <v>0</v>
      </c>
    </row>
    <row r="142" spans="1:13">
      <c r="A142" t="s">
        <v>14</v>
      </c>
      <c r="B142" t="s">
        <v>259</v>
      </c>
      <c r="C142" t="s">
        <v>35</v>
      </c>
      <c r="D142">
        <v>2040</v>
      </c>
      <c r="E142">
        <v>0</v>
      </c>
      <c r="G142">
        <v>102000</v>
      </c>
      <c r="M142" t="b">
        <f>Table534[[#This Row],[capacity_output1]]=Table534[[#This Row],[OrigCap]]</f>
        <v>1</v>
      </c>
    </row>
    <row r="143" spans="1:13">
      <c r="A143" t="s">
        <v>15</v>
      </c>
      <c r="B143" t="s">
        <v>38</v>
      </c>
      <c r="C143" t="s">
        <v>4</v>
      </c>
      <c r="D143">
        <v>2040</v>
      </c>
      <c r="E143">
        <v>0</v>
      </c>
      <c r="G143">
        <f>ROUNDUP(Table534[[#This Row],[OrigCap]],0)</f>
        <v>2000</v>
      </c>
      <c r="H143">
        <v>2000</v>
      </c>
      <c r="M143" t="b">
        <f>Table534[[#This Row],[capacity_output1]]=Table534[[#This Row],[OrigCap]]</f>
        <v>0</v>
      </c>
    </row>
    <row r="144" spans="1:13">
      <c r="A144" t="s">
        <v>15</v>
      </c>
      <c r="B144" t="s">
        <v>40</v>
      </c>
      <c r="C144" t="s">
        <v>4</v>
      </c>
      <c r="D144">
        <v>2040</v>
      </c>
      <c r="E144">
        <v>1000</v>
      </c>
      <c r="G144">
        <f>ROUNDUP(Table534[[#This Row],[OrigCap]],0)</f>
        <v>2500</v>
      </c>
      <c r="H144">
        <v>2500</v>
      </c>
      <c r="M144" t="b">
        <f>Table534[[#This Row],[capacity_output1]]=Table534[[#This Row],[OrigCap]]</f>
        <v>0</v>
      </c>
    </row>
    <row r="145" spans="1:13">
      <c r="A145" t="s">
        <v>15</v>
      </c>
      <c r="B145" t="s">
        <v>259</v>
      </c>
      <c r="C145" t="s">
        <v>35</v>
      </c>
      <c r="D145">
        <v>2040</v>
      </c>
      <c r="E145">
        <v>0</v>
      </c>
      <c r="G145">
        <v>2500</v>
      </c>
      <c r="M145" t="b">
        <f>Table534[[#This Row],[capacity_output1]]=Table534[[#This Row],[OrigCap]]</f>
        <v>1</v>
      </c>
    </row>
    <row r="146" spans="1:13">
      <c r="A146" t="s">
        <v>15</v>
      </c>
      <c r="B146" t="s">
        <v>260</v>
      </c>
      <c r="C146" t="s">
        <v>35</v>
      </c>
      <c r="D146">
        <v>2040</v>
      </c>
      <c r="E146">
        <v>0</v>
      </c>
      <c r="G146">
        <v>2500</v>
      </c>
      <c r="M146" t="b">
        <f>Table534[[#This Row],[capacity_output1]]=Table534[[#This Row],[OrigCap]]</f>
        <v>1</v>
      </c>
    </row>
    <row r="147" spans="1:13">
      <c r="A147" t="s">
        <v>15</v>
      </c>
      <c r="B147" t="s">
        <v>261</v>
      </c>
      <c r="C147" t="s">
        <v>35</v>
      </c>
      <c r="D147">
        <v>2040</v>
      </c>
      <c r="E147">
        <v>0</v>
      </c>
      <c r="G147">
        <v>2500</v>
      </c>
      <c r="M147" t="b">
        <f>Table534[[#This Row],[capacity_output1]]=Table534[[#This Row],[OrigCap]]</f>
        <v>1</v>
      </c>
    </row>
    <row r="148" spans="1:13">
      <c r="A148" t="s">
        <v>15</v>
      </c>
      <c r="B148" t="s">
        <v>238</v>
      </c>
      <c r="C148" t="s">
        <v>35</v>
      </c>
      <c r="D148">
        <v>2040</v>
      </c>
      <c r="E148">
        <v>0</v>
      </c>
      <c r="G148">
        <v>2500</v>
      </c>
      <c r="M148" t="b">
        <f>Table534[[#This Row],[capacity_output1]]=Table534[[#This Row],[OrigCap]]</f>
        <v>1</v>
      </c>
    </row>
    <row r="149" spans="1:13">
      <c r="A149" t="s">
        <v>15</v>
      </c>
      <c r="B149" s="86" t="s">
        <v>240</v>
      </c>
      <c r="C149" t="s">
        <v>35</v>
      </c>
      <c r="D149">
        <v>2040</v>
      </c>
      <c r="E149">
        <v>0</v>
      </c>
      <c r="G149">
        <v>2500</v>
      </c>
      <c r="M149" t="b">
        <f>Table534[[#This Row],[capacity_output1]]=Table534[[#This Row],[OrigCap]]</f>
        <v>1</v>
      </c>
    </row>
    <row r="150" spans="1:13">
      <c r="A150" t="s">
        <v>15</v>
      </c>
      <c r="B150" s="86" t="s">
        <v>242</v>
      </c>
      <c r="C150" t="s">
        <v>35</v>
      </c>
      <c r="D150">
        <v>2040</v>
      </c>
      <c r="E150">
        <v>0</v>
      </c>
      <c r="G150">
        <v>2500</v>
      </c>
      <c r="M150" t="b">
        <f>Table534[[#This Row],[capacity_output1]]=Table534[[#This Row],[OrigCap]]</f>
        <v>1</v>
      </c>
    </row>
    <row r="151" spans="1:13">
      <c r="A151" t="s">
        <v>16</v>
      </c>
      <c r="B151" t="s">
        <v>38</v>
      </c>
      <c r="C151" t="s">
        <v>4</v>
      </c>
      <c r="D151">
        <v>2040</v>
      </c>
      <c r="E151">
        <v>0</v>
      </c>
      <c r="G151">
        <f>ROUNDUP(Table534[[#This Row],[OrigCap]],0)</f>
        <v>500</v>
      </c>
      <c r="H151">
        <v>500</v>
      </c>
      <c r="M151" t="b">
        <f>Table534[[#This Row],[capacity_output1]]=Table534[[#This Row],[OrigCap]]</f>
        <v>0</v>
      </c>
    </row>
    <row r="152" spans="1:13">
      <c r="A152" t="s">
        <v>16</v>
      </c>
      <c r="B152" t="s">
        <v>39</v>
      </c>
      <c r="C152" t="s">
        <v>4</v>
      </c>
      <c r="D152">
        <v>2040</v>
      </c>
      <c r="E152">
        <v>1108.0899999999999</v>
      </c>
      <c r="G152">
        <f>ROUNDUP(Table534[[#This Row],[OrigCap]],0)</f>
        <v>1859</v>
      </c>
      <c r="H152">
        <v>1858.09</v>
      </c>
      <c r="M152" t="b">
        <f>Table534[[#This Row],[capacity_output1]]=Table534[[#This Row],[OrigCap]]</f>
        <v>0</v>
      </c>
    </row>
    <row r="153" spans="1:13">
      <c r="A153" t="s">
        <v>16</v>
      </c>
      <c r="B153" t="s">
        <v>259</v>
      </c>
      <c r="C153" t="s">
        <v>35</v>
      </c>
      <c r="D153">
        <v>2040</v>
      </c>
      <c r="E153">
        <v>0</v>
      </c>
      <c r="G153">
        <v>1859</v>
      </c>
      <c r="M153" t="b">
        <f>Table534[[#This Row],[capacity_output1]]=Table534[[#This Row],[OrigCap]]</f>
        <v>1</v>
      </c>
    </row>
    <row r="154" spans="1:13">
      <c r="A154" t="s">
        <v>16</v>
      </c>
      <c r="B154" t="s">
        <v>260</v>
      </c>
      <c r="C154" t="s">
        <v>35</v>
      </c>
      <c r="D154">
        <v>2040</v>
      </c>
      <c r="E154">
        <v>0</v>
      </c>
      <c r="G154">
        <v>1859</v>
      </c>
      <c r="M154" t="b">
        <f>Table534[[#This Row],[capacity_output1]]=Table534[[#This Row],[OrigCap]]</f>
        <v>1</v>
      </c>
    </row>
    <row r="155" spans="1:13">
      <c r="A155" t="s">
        <v>16</v>
      </c>
      <c r="B155" t="s">
        <v>261</v>
      </c>
      <c r="C155" t="s">
        <v>35</v>
      </c>
      <c r="D155">
        <v>2040</v>
      </c>
      <c r="E155">
        <v>0</v>
      </c>
      <c r="G155">
        <v>1859</v>
      </c>
      <c r="M155" t="b">
        <f>Table534[[#This Row],[capacity_output1]]=Table534[[#This Row],[OrigCap]]</f>
        <v>1</v>
      </c>
    </row>
    <row r="156" spans="1:13">
      <c r="A156" t="s">
        <v>16</v>
      </c>
      <c r="B156" t="s">
        <v>238</v>
      </c>
      <c r="C156" t="s">
        <v>35</v>
      </c>
      <c r="D156">
        <v>2040</v>
      </c>
      <c r="E156">
        <v>0</v>
      </c>
      <c r="G156">
        <v>1859</v>
      </c>
      <c r="M156" t="b">
        <f>Table534[[#This Row],[capacity_output1]]=Table534[[#This Row],[OrigCap]]</f>
        <v>1</v>
      </c>
    </row>
    <row r="157" spans="1:13">
      <c r="A157" t="s">
        <v>16</v>
      </c>
      <c r="B157" s="86" t="s">
        <v>240</v>
      </c>
      <c r="C157" t="s">
        <v>35</v>
      </c>
      <c r="D157">
        <v>2040</v>
      </c>
      <c r="E157">
        <v>0</v>
      </c>
      <c r="G157">
        <v>1859</v>
      </c>
      <c r="M157" t="b">
        <f>Table534[[#This Row],[capacity_output1]]=Table534[[#This Row],[OrigCap]]</f>
        <v>1</v>
      </c>
    </row>
    <row r="158" spans="1:13">
      <c r="A158" t="s">
        <v>16</v>
      </c>
      <c r="B158" s="86" t="s">
        <v>242</v>
      </c>
      <c r="C158" t="s">
        <v>35</v>
      </c>
      <c r="D158">
        <v>2040</v>
      </c>
      <c r="E158">
        <v>0</v>
      </c>
      <c r="G158">
        <v>1859</v>
      </c>
      <c r="M158" t="b">
        <f>Table534[[#This Row],[capacity_output1]]=Table534[[#This Row],[OrigCap]]</f>
        <v>1</v>
      </c>
    </row>
    <row r="159" spans="1:13">
      <c r="A159" t="s">
        <v>17</v>
      </c>
      <c r="B159" t="s">
        <v>38</v>
      </c>
      <c r="C159" t="s">
        <v>4</v>
      </c>
      <c r="D159">
        <v>2040</v>
      </c>
      <c r="E159">
        <v>3003.5</v>
      </c>
      <c r="G159">
        <f>ROUNDUP(Table534[[#This Row],[OrigCap]],0)</f>
        <v>7504</v>
      </c>
      <c r="H159">
        <v>7503.5</v>
      </c>
      <c r="M159" t="b">
        <f>Table534[[#This Row],[capacity_output1]]=Table534[[#This Row],[OrigCap]]</f>
        <v>0</v>
      </c>
    </row>
    <row r="160" spans="1:13">
      <c r="A160" t="s">
        <v>17</v>
      </c>
      <c r="B160" t="s">
        <v>39</v>
      </c>
      <c r="C160" t="s">
        <v>4</v>
      </c>
      <c r="D160">
        <v>2040</v>
      </c>
      <c r="E160">
        <v>2240.56</v>
      </c>
      <c r="G160">
        <f>ROUNDUP(Table534[[#This Row],[OrigCap]],0)</f>
        <v>2641</v>
      </c>
      <c r="H160">
        <v>2640.56</v>
      </c>
      <c r="M160" t="b">
        <f>Table534[[#This Row],[capacity_output1]]=Table534[[#This Row],[OrigCap]]</f>
        <v>0</v>
      </c>
    </row>
    <row r="161" spans="1:13">
      <c r="A161" t="s">
        <v>17</v>
      </c>
      <c r="B161" t="s">
        <v>40</v>
      </c>
      <c r="C161" t="s">
        <v>4</v>
      </c>
      <c r="D161">
        <v>2040</v>
      </c>
      <c r="E161">
        <v>3000</v>
      </c>
      <c r="G161">
        <f>ROUNDUP(Table534[[#This Row],[OrigCap]],0)</f>
        <v>7500</v>
      </c>
      <c r="H161">
        <v>7500</v>
      </c>
      <c r="M161" t="b">
        <f>Table534[[#This Row],[capacity_output1]]=Table534[[#This Row],[OrigCap]]</f>
        <v>0</v>
      </c>
    </row>
    <row r="162" spans="1:13">
      <c r="A162" t="s">
        <v>17</v>
      </c>
      <c r="B162" t="s">
        <v>259</v>
      </c>
      <c r="C162" t="s">
        <v>35</v>
      </c>
      <c r="D162">
        <v>2040</v>
      </c>
      <c r="E162">
        <v>0</v>
      </c>
      <c r="G162">
        <v>7500</v>
      </c>
      <c r="M162" t="b">
        <f>Table534[[#This Row],[capacity_output1]]=Table534[[#This Row],[OrigCap]]</f>
        <v>1</v>
      </c>
    </row>
    <row r="163" spans="1:13">
      <c r="A163" t="s">
        <v>17</v>
      </c>
      <c r="B163" t="s">
        <v>260</v>
      </c>
      <c r="C163" t="s">
        <v>35</v>
      </c>
      <c r="D163">
        <v>2040</v>
      </c>
      <c r="E163">
        <v>0</v>
      </c>
      <c r="G163">
        <v>7500</v>
      </c>
      <c r="M163" t="b">
        <f>Table534[[#This Row],[capacity_output1]]=Table534[[#This Row],[OrigCap]]</f>
        <v>1</v>
      </c>
    </row>
    <row r="164" spans="1:13">
      <c r="A164" t="s">
        <v>17</v>
      </c>
      <c r="B164" t="s">
        <v>261</v>
      </c>
      <c r="C164" t="s">
        <v>35</v>
      </c>
      <c r="D164">
        <v>2040</v>
      </c>
      <c r="E164">
        <v>0</v>
      </c>
      <c r="G164">
        <v>7500</v>
      </c>
      <c r="M164" t="b">
        <f>Table534[[#This Row],[capacity_output1]]=Table534[[#This Row],[OrigCap]]</f>
        <v>1</v>
      </c>
    </row>
    <row r="165" spans="1:13">
      <c r="A165" t="s">
        <v>17</v>
      </c>
      <c r="B165" t="s">
        <v>238</v>
      </c>
      <c r="C165" t="s">
        <v>35</v>
      </c>
      <c r="D165">
        <v>2040</v>
      </c>
      <c r="E165">
        <v>0</v>
      </c>
      <c r="G165">
        <v>7500</v>
      </c>
      <c r="M165" t="b">
        <f>Table534[[#This Row],[capacity_output1]]=Table534[[#This Row],[OrigCap]]</f>
        <v>1</v>
      </c>
    </row>
    <row r="166" spans="1:13">
      <c r="A166" t="s">
        <v>17</v>
      </c>
      <c r="B166" s="86" t="s">
        <v>240</v>
      </c>
      <c r="C166" t="s">
        <v>35</v>
      </c>
      <c r="D166">
        <v>2040</v>
      </c>
      <c r="E166">
        <v>0</v>
      </c>
      <c r="G166">
        <v>7500</v>
      </c>
      <c r="M166" t="b">
        <f>Table534[[#This Row],[capacity_output1]]=Table534[[#This Row],[OrigCap]]</f>
        <v>1</v>
      </c>
    </row>
    <row r="167" spans="1:13">
      <c r="A167" t="s">
        <v>17</v>
      </c>
      <c r="B167" s="86" t="s">
        <v>242</v>
      </c>
      <c r="C167" t="s">
        <v>35</v>
      </c>
      <c r="D167">
        <v>2040</v>
      </c>
      <c r="E167">
        <v>0</v>
      </c>
      <c r="G167">
        <v>7500</v>
      </c>
      <c r="M167" t="b">
        <f>Table534[[#This Row],[capacity_output1]]=Table534[[#This Row],[OrigCap]]</f>
        <v>1</v>
      </c>
    </row>
    <row r="168" spans="1:13">
      <c r="A168" t="s">
        <v>18</v>
      </c>
      <c r="B168" t="s">
        <v>38</v>
      </c>
      <c r="C168" t="s">
        <v>4</v>
      </c>
      <c r="D168">
        <v>2040</v>
      </c>
      <c r="E168">
        <v>10004</v>
      </c>
      <c r="G168">
        <f>ROUNDUP(Table534[[#This Row],[OrigCap]],0)</f>
        <v>10900</v>
      </c>
      <c r="H168">
        <v>10900</v>
      </c>
      <c r="M168" t="b">
        <f>Table534[[#This Row],[capacity_output1]]=Table534[[#This Row],[OrigCap]]</f>
        <v>0</v>
      </c>
    </row>
    <row r="169" spans="1:13">
      <c r="A169" t="s">
        <v>18</v>
      </c>
      <c r="B169" t="s">
        <v>40</v>
      </c>
      <c r="C169" t="s">
        <v>4</v>
      </c>
      <c r="D169">
        <v>2040</v>
      </c>
      <c r="E169">
        <v>21663.41</v>
      </c>
      <c r="G169">
        <f>ROUNDUP(Table534[[#This Row],[OrigCap]],0)</f>
        <v>26001</v>
      </c>
      <c r="H169">
        <v>26000.29</v>
      </c>
      <c r="M169" t="b">
        <f>Table534[[#This Row],[capacity_output1]]=Table534[[#This Row],[OrigCap]]</f>
        <v>0</v>
      </c>
    </row>
    <row r="170" spans="1:13">
      <c r="A170" t="s">
        <v>18</v>
      </c>
      <c r="B170" t="s">
        <v>259</v>
      </c>
      <c r="C170" t="s">
        <v>35</v>
      </c>
      <c r="D170">
        <v>2040</v>
      </c>
      <c r="E170">
        <v>0</v>
      </c>
      <c r="G170">
        <v>26000</v>
      </c>
      <c r="M170" t="b">
        <f>Table534[[#This Row],[capacity_output1]]=Table534[[#This Row],[OrigCap]]</f>
        <v>1</v>
      </c>
    </row>
    <row r="171" spans="1:13">
      <c r="A171" t="s">
        <v>18</v>
      </c>
      <c r="B171" t="s">
        <v>260</v>
      </c>
      <c r="C171" t="s">
        <v>35</v>
      </c>
      <c r="D171">
        <v>2040</v>
      </c>
      <c r="E171">
        <v>0</v>
      </c>
      <c r="G171">
        <v>26000</v>
      </c>
      <c r="M171" t="b">
        <f>Table534[[#This Row],[capacity_output1]]=Table534[[#This Row],[OrigCap]]</f>
        <v>1</v>
      </c>
    </row>
    <row r="172" spans="1:13">
      <c r="A172" t="s">
        <v>18</v>
      </c>
      <c r="B172" t="s">
        <v>261</v>
      </c>
      <c r="C172" t="s">
        <v>35</v>
      </c>
      <c r="D172">
        <v>2040</v>
      </c>
      <c r="E172">
        <v>0</v>
      </c>
      <c r="G172">
        <v>26000</v>
      </c>
      <c r="M172" t="b">
        <f>Table534[[#This Row],[capacity_output1]]=Table534[[#This Row],[OrigCap]]</f>
        <v>1</v>
      </c>
    </row>
    <row r="173" spans="1:13">
      <c r="A173" t="s">
        <v>18</v>
      </c>
      <c r="B173" t="s">
        <v>238</v>
      </c>
      <c r="C173" t="s">
        <v>35</v>
      </c>
      <c r="D173">
        <v>2040</v>
      </c>
      <c r="E173">
        <v>0</v>
      </c>
      <c r="G173">
        <v>26000</v>
      </c>
      <c r="M173" t="b">
        <f>Table534[[#This Row],[capacity_output1]]=Table534[[#This Row],[OrigCap]]</f>
        <v>1</v>
      </c>
    </row>
    <row r="174" spans="1:13">
      <c r="A174" t="s">
        <v>18</v>
      </c>
      <c r="B174" s="86" t="s">
        <v>240</v>
      </c>
      <c r="C174" t="s">
        <v>35</v>
      </c>
      <c r="D174">
        <v>2040</v>
      </c>
      <c r="E174">
        <v>2120</v>
      </c>
      <c r="G174">
        <v>26000</v>
      </c>
      <c r="M174" t="b">
        <f>Table534[[#This Row],[capacity_output1]]=Table534[[#This Row],[OrigCap]]</f>
        <v>0</v>
      </c>
    </row>
    <row r="175" spans="1:13">
      <c r="A175" t="s">
        <v>18</v>
      </c>
      <c r="B175" s="86" t="s">
        <v>242</v>
      </c>
      <c r="C175" t="s">
        <v>35</v>
      </c>
      <c r="D175">
        <v>2040</v>
      </c>
      <c r="E175">
        <v>2120</v>
      </c>
      <c r="G175">
        <v>26000</v>
      </c>
      <c r="M175" t="b">
        <f>Table534[[#This Row],[capacity_output1]]=Table534[[#This Row],[OrigCap]]</f>
        <v>0</v>
      </c>
    </row>
    <row r="176" spans="1:13">
      <c r="A176" t="s">
        <v>19</v>
      </c>
      <c r="B176" t="s">
        <v>36</v>
      </c>
      <c r="C176" t="s">
        <v>4</v>
      </c>
      <c r="D176">
        <v>2040</v>
      </c>
      <c r="E176">
        <v>11.542999999999999</v>
      </c>
      <c r="G176">
        <f>ROUNDUP(Table534[[#This Row],[OrigCap]],0)</f>
        <v>35</v>
      </c>
      <c r="H176">
        <v>34.628</v>
      </c>
      <c r="M176" t="b">
        <f>Table534[[#This Row],[capacity_output1]]=Table534[[#This Row],[OrigCap]]</f>
        <v>0</v>
      </c>
    </row>
    <row r="177" spans="1:13">
      <c r="A177" t="s">
        <v>19</v>
      </c>
      <c r="B177" t="s">
        <v>37</v>
      </c>
      <c r="C177" t="s">
        <v>4</v>
      </c>
      <c r="D177">
        <v>2040</v>
      </c>
      <c r="E177">
        <v>11.542999999999999</v>
      </c>
      <c r="G177">
        <f>ROUNDUP(Table534[[#This Row],[OrigCap]],0)</f>
        <v>35</v>
      </c>
      <c r="H177">
        <v>34.628</v>
      </c>
      <c r="M177" t="b">
        <f>Table534[[#This Row],[capacity_output1]]=Table534[[#This Row],[OrigCap]]</f>
        <v>0</v>
      </c>
    </row>
    <row r="178" spans="1:13">
      <c r="A178" t="s">
        <v>19</v>
      </c>
      <c r="B178" t="s">
        <v>39</v>
      </c>
      <c r="C178" t="s">
        <v>4</v>
      </c>
      <c r="D178">
        <v>2040</v>
      </c>
      <c r="E178">
        <v>3580.5430000000001</v>
      </c>
      <c r="G178">
        <f>ROUNDUP(Table534[[#This Row],[OrigCap]],0)</f>
        <v>6500</v>
      </c>
      <c r="H178">
        <v>6500</v>
      </c>
      <c r="M178" t="b">
        <f>Table534[[#This Row],[capacity_output1]]=Table534[[#This Row],[OrigCap]]</f>
        <v>0</v>
      </c>
    </row>
    <row r="179" spans="1:13">
      <c r="A179" t="s">
        <v>19</v>
      </c>
      <c r="B179" t="s">
        <v>259</v>
      </c>
      <c r="C179" t="s">
        <v>35</v>
      </c>
      <c r="D179">
        <v>2040</v>
      </c>
      <c r="E179">
        <v>0</v>
      </c>
      <c r="G179">
        <v>6500</v>
      </c>
      <c r="M179" t="b">
        <f>Table534[[#This Row],[capacity_output1]]=Table534[[#This Row],[OrigCap]]</f>
        <v>1</v>
      </c>
    </row>
    <row r="180" spans="1:13">
      <c r="A180" t="s">
        <v>19</v>
      </c>
      <c r="B180" t="s">
        <v>260</v>
      </c>
      <c r="C180" t="s">
        <v>35</v>
      </c>
      <c r="D180">
        <v>2040</v>
      </c>
      <c r="E180">
        <v>0</v>
      </c>
      <c r="G180">
        <v>6500</v>
      </c>
      <c r="M180" t="b">
        <f>Table534[[#This Row],[capacity_output1]]=Table534[[#This Row],[OrigCap]]</f>
        <v>1</v>
      </c>
    </row>
    <row r="181" spans="1:13">
      <c r="A181" t="s">
        <v>19</v>
      </c>
      <c r="B181" t="s">
        <v>261</v>
      </c>
      <c r="C181" t="s">
        <v>35</v>
      </c>
      <c r="D181">
        <v>2040</v>
      </c>
      <c r="E181">
        <v>0</v>
      </c>
      <c r="G181">
        <v>6500</v>
      </c>
      <c r="M181" t="b">
        <f>Table534[[#This Row],[capacity_output1]]=Table534[[#This Row],[OrigCap]]</f>
        <v>1</v>
      </c>
    </row>
    <row r="182" spans="1:13">
      <c r="A182" t="s">
        <v>19</v>
      </c>
      <c r="B182" t="s">
        <v>238</v>
      </c>
      <c r="C182" t="s">
        <v>35</v>
      </c>
      <c r="D182">
        <v>2040</v>
      </c>
      <c r="E182">
        <v>0</v>
      </c>
      <c r="G182">
        <v>6500</v>
      </c>
      <c r="M182" t="b">
        <f>Table534[[#This Row],[capacity_output1]]=Table534[[#This Row],[OrigCap]]</f>
        <v>1</v>
      </c>
    </row>
    <row r="183" spans="1:13">
      <c r="A183" t="s">
        <v>19</v>
      </c>
      <c r="B183" s="86" t="s">
        <v>240</v>
      </c>
      <c r="C183" t="s">
        <v>35</v>
      </c>
      <c r="D183">
        <v>2040</v>
      </c>
      <c r="E183">
        <v>0</v>
      </c>
      <c r="G183">
        <v>6500</v>
      </c>
      <c r="M183" t="b">
        <f>Table534[[#This Row],[capacity_output1]]=Table534[[#This Row],[OrigCap]]</f>
        <v>1</v>
      </c>
    </row>
    <row r="184" spans="1:13">
      <c r="A184" t="s">
        <v>19</v>
      </c>
      <c r="B184" s="86" t="s">
        <v>242</v>
      </c>
      <c r="C184" t="s">
        <v>35</v>
      </c>
      <c r="D184">
        <v>2040</v>
      </c>
      <c r="E184">
        <v>0</v>
      </c>
      <c r="G184">
        <v>6500</v>
      </c>
      <c r="M184" t="b">
        <f>Table534[[#This Row],[capacity_output1]]=Table534[[#This Row],[OrigCap]]</f>
        <v>1</v>
      </c>
    </row>
    <row r="185" spans="1:13">
      <c r="A185" t="s">
        <v>20</v>
      </c>
      <c r="B185" t="s">
        <v>36</v>
      </c>
      <c r="C185" t="s">
        <v>4</v>
      </c>
      <c r="D185">
        <v>2040</v>
      </c>
      <c r="E185">
        <v>11.13</v>
      </c>
      <c r="G185">
        <f>ROUNDUP(Table534[[#This Row],[OrigCap]],0)</f>
        <v>34</v>
      </c>
      <c r="H185">
        <v>33.389000000000003</v>
      </c>
      <c r="M185" t="b">
        <f>Table534[[#This Row],[capacity_output1]]=Table534[[#This Row],[OrigCap]]</f>
        <v>0</v>
      </c>
    </row>
    <row r="186" spans="1:13">
      <c r="A186" t="s">
        <v>20</v>
      </c>
      <c r="B186" t="s">
        <v>37</v>
      </c>
      <c r="C186" t="s">
        <v>4</v>
      </c>
      <c r="D186">
        <v>2040</v>
      </c>
      <c r="E186">
        <v>11.13</v>
      </c>
      <c r="G186">
        <f>ROUNDUP(Table534[[#This Row],[OrigCap]],0)</f>
        <v>34</v>
      </c>
      <c r="H186">
        <v>33.389000000000003</v>
      </c>
      <c r="M186" t="b">
        <f>Table534[[#This Row],[capacity_output1]]=Table534[[#This Row],[OrigCap]]</f>
        <v>0</v>
      </c>
    </row>
    <row r="187" spans="1:13">
      <c r="A187" t="s">
        <v>20</v>
      </c>
      <c r="B187" t="s">
        <v>38</v>
      </c>
      <c r="C187" t="s">
        <v>4</v>
      </c>
      <c r="D187">
        <v>2040</v>
      </c>
      <c r="E187">
        <v>0</v>
      </c>
      <c r="G187">
        <f>ROUNDUP(Table534[[#This Row],[OrigCap]],0)</f>
        <v>1000</v>
      </c>
      <c r="H187">
        <v>1000</v>
      </c>
      <c r="M187" t="b">
        <f>Table534[[#This Row],[capacity_output1]]=Table534[[#This Row],[OrigCap]]</f>
        <v>0</v>
      </c>
    </row>
    <row r="188" spans="1:13">
      <c r="A188" t="s">
        <v>20</v>
      </c>
      <c r="B188" t="s">
        <v>39</v>
      </c>
      <c r="C188" t="s">
        <v>4</v>
      </c>
      <c r="D188">
        <v>2040</v>
      </c>
      <c r="E188">
        <v>8280.4480000000003</v>
      </c>
      <c r="G188">
        <f>ROUNDUP(Table534[[#This Row],[OrigCap]],0)</f>
        <v>10000</v>
      </c>
      <c r="H188">
        <v>10000</v>
      </c>
      <c r="M188" t="b">
        <f>Table534[[#This Row],[capacity_output1]]=Table534[[#This Row],[OrigCap]]</f>
        <v>0</v>
      </c>
    </row>
    <row r="189" spans="1:13">
      <c r="A189" t="s">
        <v>20</v>
      </c>
      <c r="B189" t="s">
        <v>40</v>
      </c>
      <c r="C189" t="s">
        <v>4</v>
      </c>
      <c r="D189">
        <v>2040</v>
      </c>
      <c r="E189">
        <v>333.88600000000002</v>
      </c>
      <c r="G189">
        <f>ROUNDUP(Table534[[#This Row],[OrigCap]],0)</f>
        <v>668</v>
      </c>
      <c r="H189">
        <v>667.77200000000005</v>
      </c>
      <c r="M189" t="b">
        <f>Table534[[#This Row],[capacity_output1]]=Table534[[#This Row],[OrigCap]]</f>
        <v>0</v>
      </c>
    </row>
    <row r="190" spans="1:13">
      <c r="A190" t="s">
        <v>20</v>
      </c>
      <c r="B190" t="s">
        <v>259</v>
      </c>
      <c r="C190" t="s">
        <v>35</v>
      </c>
      <c r="D190">
        <v>2040</v>
      </c>
      <c r="E190">
        <v>0</v>
      </c>
      <c r="G190">
        <v>10000</v>
      </c>
      <c r="M190" t="b">
        <f>Table534[[#This Row],[capacity_output1]]=Table534[[#This Row],[OrigCap]]</f>
        <v>1</v>
      </c>
    </row>
    <row r="191" spans="1:13">
      <c r="A191" t="s">
        <v>20</v>
      </c>
      <c r="B191" t="s">
        <v>260</v>
      </c>
      <c r="C191" t="s">
        <v>35</v>
      </c>
      <c r="D191">
        <v>2040</v>
      </c>
      <c r="E191">
        <v>0</v>
      </c>
      <c r="G191">
        <v>10000</v>
      </c>
      <c r="M191" t="b">
        <f>Table534[[#This Row],[capacity_output1]]=Table534[[#This Row],[OrigCap]]</f>
        <v>1</v>
      </c>
    </row>
    <row r="192" spans="1:13">
      <c r="A192" t="s">
        <v>20</v>
      </c>
      <c r="B192" t="s">
        <v>261</v>
      </c>
      <c r="C192" t="s">
        <v>35</v>
      </c>
      <c r="D192">
        <v>2040</v>
      </c>
      <c r="E192">
        <v>0</v>
      </c>
      <c r="G192">
        <v>10000</v>
      </c>
      <c r="M192" t="b">
        <f>Table534[[#This Row],[capacity_output1]]=Table534[[#This Row],[OrigCap]]</f>
        <v>1</v>
      </c>
    </row>
    <row r="193" spans="1:13">
      <c r="A193" t="s">
        <v>20</v>
      </c>
      <c r="B193" t="s">
        <v>238</v>
      </c>
      <c r="C193" t="s">
        <v>35</v>
      </c>
      <c r="D193">
        <v>2040</v>
      </c>
      <c r="E193">
        <v>0</v>
      </c>
      <c r="G193">
        <v>10000</v>
      </c>
      <c r="M193" t="b">
        <f>Table534[[#This Row],[capacity_output1]]=Table534[[#This Row],[OrigCap]]</f>
        <v>1</v>
      </c>
    </row>
    <row r="194" spans="1:13">
      <c r="A194" t="s">
        <v>20</v>
      </c>
      <c r="B194" s="86" t="s">
        <v>240</v>
      </c>
      <c r="C194" t="s">
        <v>35</v>
      </c>
      <c r="D194">
        <v>2040</v>
      </c>
      <c r="E194">
        <v>98</v>
      </c>
      <c r="G194">
        <v>10000</v>
      </c>
      <c r="M194" t="b">
        <f>Table534[[#This Row],[capacity_output1]]=Table534[[#This Row],[OrigCap]]</f>
        <v>0</v>
      </c>
    </row>
    <row r="195" spans="1:13">
      <c r="A195" t="s">
        <v>20</v>
      </c>
      <c r="B195" s="86" t="s">
        <v>242</v>
      </c>
      <c r="C195" t="s">
        <v>35</v>
      </c>
      <c r="D195">
        <v>2040</v>
      </c>
      <c r="E195">
        <v>98</v>
      </c>
      <c r="G195">
        <v>10000</v>
      </c>
      <c r="M195" t="b">
        <f>Table534[[#This Row],[capacity_output1]]=Table534[[#This Row],[OrigCap]]</f>
        <v>0</v>
      </c>
    </row>
    <row r="196" spans="1:13">
      <c r="A196" t="s">
        <v>21</v>
      </c>
      <c r="B196" t="s">
        <v>36</v>
      </c>
      <c r="C196" t="s">
        <v>4</v>
      </c>
      <c r="D196">
        <v>2040</v>
      </c>
      <c r="E196">
        <v>161.72300000000001</v>
      </c>
      <c r="G196">
        <f>ROUNDUP(Table534[[#This Row],[OrigCap]],0)</f>
        <v>486</v>
      </c>
      <c r="H196">
        <v>485.16899999999998</v>
      </c>
      <c r="M196" t="b">
        <f>Table534[[#This Row],[capacity_output1]]=Table534[[#This Row],[OrigCap]]</f>
        <v>0</v>
      </c>
    </row>
    <row r="197" spans="1:13">
      <c r="A197" t="s">
        <v>21</v>
      </c>
      <c r="B197" t="s">
        <v>37</v>
      </c>
      <c r="C197" t="s">
        <v>4</v>
      </c>
      <c r="D197">
        <v>2040</v>
      </c>
      <c r="E197">
        <v>161.72300000000001</v>
      </c>
      <c r="G197">
        <f>ROUNDUP(Table534[[#This Row],[OrigCap]],0)</f>
        <v>486</v>
      </c>
      <c r="H197">
        <v>485.16899999999998</v>
      </c>
      <c r="M197" t="b">
        <f>Table534[[#This Row],[capacity_output1]]=Table534[[#This Row],[OrigCap]]</f>
        <v>0</v>
      </c>
    </row>
    <row r="198" spans="1:13">
      <c r="A198" t="s">
        <v>21</v>
      </c>
      <c r="B198" t="s">
        <v>38</v>
      </c>
      <c r="C198" t="s">
        <v>4</v>
      </c>
      <c r="D198">
        <v>2040</v>
      </c>
      <c r="E198">
        <v>0</v>
      </c>
      <c r="G198">
        <f>ROUNDUP(Table534[[#This Row],[OrigCap]],0)</f>
        <v>5400</v>
      </c>
      <c r="H198">
        <v>5400</v>
      </c>
      <c r="M198" t="b">
        <f>Table534[[#This Row],[capacity_output1]]=Table534[[#This Row],[OrigCap]]</f>
        <v>0</v>
      </c>
    </row>
    <row r="199" spans="1:13">
      <c r="A199" t="s">
        <v>21</v>
      </c>
      <c r="B199" t="s">
        <v>39</v>
      </c>
      <c r="C199" t="s">
        <v>4</v>
      </c>
      <c r="D199">
        <v>2040</v>
      </c>
      <c r="E199">
        <v>3868.223</v>
      </c>
      <c r="G199">
        <f>ROUNDUP(Table534[[#This Row],[OrigCap]],0)</f>
        <v>3900</v>
      </c>
      <c r="H199">
        <v>3900</v>
      </c>
      <c r="M199" t="b">
        <f>Table534[[#This Row],[capacity_output1]]=Table534[[#This Row],[OrigCap]]</f>
        <v>0</v>
      </c>
    </row>
    <row r="200" spans="1:13">
      <c r="A200" t="s">
        <v>21</v>
      </c>
      <c r="B200" t="s">
        <v>40</v>
      </c>
      <c r="C200" t="s">
        <v>4</v>
      </c>
      <c r="D200">
        <v>2040</v>
      </c>
      <c r="E200">
        <v>4851.692</v>
      </c>
      <c r="G200">
        <f>ROUNDUP(Table534[[#This Row],[OrigCap]],0)</f>
        <v>9704</v>
      </c>
      <c r="H200">
        <v>9703.384</v>
      </c>
      <c r="M200" t="b">
        <f>Table534[[#This Row],[capacity_output1]]=Table534[[#This Row],[OrigCap]]</f>
        <v>0</v>
      </c>
    </row>
    <row r="201" spans="1:13">
      <c r="A201" t="s">
        <v>21</v>
      </c>
      <c r="B201" t="s">
        <v>259</v>
      </c>
      <c r="C201" t="s">
        <v>35</v>
      </c>
      <c r="D201">
        <v>2040</v>
      </c>
      <c r="E201">
        <v>0</v>
      </c>
      <c r="G201">
        <v>9704</v>
      </c>
      <c r="M201" t="b">
        <f>Table534[[#This Row],[capacity_output1]]=Table534[[#This Row],[OrigCap]]</f>
        <v>1</v>
      </c>
    </row>
    <row r="202" spans="1:13">
      <c r="A202" t="s">
        <v>21</v>
      </c>
      <c r="B202" t="s">
        <v>260</v>
      </c>
      <c r="C202" t="s">
        <v>35</v>
      </c>
      <c r="D202">
        <v>2040</v>
      </c>
      <c r="E202">
        <v>0</v>
      </c>
      <c r="G202">
        <v>9704</v>
      </c>
      <c r="M202" t="b">
        <f>Table534[[#This Row],[capacity_output1]]=Table534[[#This Row],[OrigCap]]</f>
        <v>1</v>
      </c>
    </row>
    <row r="203" spans="1:13">
      <c r="A203" t="s">
        <v>21</v>
      </c>
      <c r="B203" t="s">
        <v>261</v>
      </c>
      <c r="C203" t="s">
        <v>35</v>
      </c>
      <c r="D203">
        <v>2040</v>
      </c>
      <c r="E203">
        <v>0</v>
      </c>
      <c r="G203">
        <v>9704</v>
      </c>
      <c r="M203" t="b">
        <f>Table534[[#This Row],[capacity_output1]]=Table534[[#This Row],[OrigCap]]</f>
        <v>1</v>
      </c>
    </row>
    <row r="204" spans="1:13">
      <c r="A204" t="s">
        <v>21</v>
      </c>
      <c r="B204" t="s">
        <v>238</v>
      </c>
      <c r="C204" t="s">
        <v>35</v>
      </c>
      <c r="D204">
        <v>2040</v>
      </c>
      <c r="E204">
        <v>0</v>
      </c>
      <c r="G204">
        <v>9704</v>
      </c>
      <c r="M204" t="b">
        <f>Table534[[#This Row],[capacity_output1]]=Table534[[#This Row],[OrigCap]]</f>
        <v>1</v>
      </c>
    </row>
    <row r="205" spans="1:13">
      <c r="A205" t="s">
        <v>21</v>
      </c>
      <c r="B205" s="86" t="s">
        <v>240</v>
      </c>
      <c r="C205" t="s">
        <v>35</v>
      </c>
      <c r="D205">
        <v>2040</v>
      </c>
      <c r="E205">
        <v>760</v>
      </c>
      <c r="G205">
        <v>9704</v>
      </c>
      <c r="M205" t="b">
        <f>Table534[[#This Row],[capacity_output1]]=Table534[[#This Row],[OrigCap]]</f>
        <v>0</v>
      </c>
    </row>
    <row r="206" spans="1:13">
      <c r="A206" t="s">
        <v>21</v>
      </c>
      <c r="B206" s="86" t="s">
        <v>242</v>
      </c>
      <c r="C206" t="s">
        <v>35</v>
      </c>
      <c r="D206">
        <v>2040</v>
      </c>
      <c r="E206">
        <v>760</v>
      </c>
      <c r="G206">
        <v>9704</v>
      </c>
      <c r="M206" t="b">
        <f>Table534[[#This Row],[capacity_output1]]=Table534[[#This Row],[OrigCap]]</f>
        <v>0</v>
      </c>
    </row>
    <row r="207" spans="1:13">
      <c r="A207" t="s">
        <v>22</v>
      </c>
      <c r="B207" t="s">
        <v>36</v>
      </c>
      <c r="C207" t="s">
        <v>4</v>
      </c>
      <c r="D207">
        <v>2040</v>
      </c>
      <c r="E207">
        <v>70.540000000000006</v>
      </c>
      <c r="G207">
        <f>ROUNDUP(Table534[[#This Row],[OrigCap]],0)</f>
        <v>212</v>
      </c>
      <c r="H207">
        <v>211.619</v>
      </c>
      <c r="M207" t="b">
        <f>Table534[[#This Row],[capacity_output1]]=Table534[[#This Row],[OrigCap]]</f>
        <v>0</v>
      </c>
    </row>
    <row r="208" spans="1:13">
      <c r="A208" t="s">
        <v>22</v>
      </c>
      <c r="B208" t="s">
        <v>37</v>
      </c>
      <c r="C208" t="s">
        <v>4</v>
      </c>
      <c r="D208">
        <v>2040</v>
      </c>
      <c r="E208">
        <v>70.540000000000006</v>
      </c>
      <c r="G208">
        <f>ROUNDUP(Table534[[#This Row],[OrigCap]],0)</f>
        <v>212</v>
      </c>
      <c r="H208">
        <v>211.619</v>
      </c>
      <c r="M208" t="b">
        <f>Table534[[#This Row],[capacity_output1]]=Table534[[#This Row],[OrigCap]]</f>
        <v>0</v>
      </c>
    </row>
    <row r="209" spans="1:13">
      <c r="A209" t="s">
        <v>22</v>
      </c>
      <c r="B209" t="s">
        <v>38</v>
      </c>
      <c r="C209" t="s">
        <v>4</v>
      </c>
      <c r="D209">
        <v>2040</v>
      </c>
      <c r="E209">
        <v>600</v>
      </c>
      <c r="G209">
        <f>ROUNDUP(Table534[[#This Row],[OrigCap]],0)</f>
        <v>6200</v>
      </c>
      <c r="H209">
        <v>6200</v>
      </c>
      <c r="M209" t="b">
        <f>Table534[[#This Row],[capacity_output1]]=Table534[[#This Row],[OrigCap]]</f>
        <v>0</v>
      </c>
    </row>
    <row r="210" spans="1:13">
      <c r="A210" t="s">
        <v>22</v>
      </c>
      <c r="B210" t="s">
        <v>40</v>
      </c>
      <c r="C210" t="s">
        <v>4</v>
      </c>
      <c r="D210">
        <v>2040</v>
      </c>
      <c r="E210">
        <v>2116.1889999999999</v>
      </c>
      <c r="G210">
        <f>ROUNDUP(Table534[[#This Row],[OrigCap]],0)</f>
        <v>4233</v>
      </c>
      <c r="H210">
        <v>4232.3779999999997</v>
      </c>
      <c r="M210" t="b">
        <f>Table534[[#This Row],[capacity_output1]]=Table534[[#This Row],[OrigCap]]</f>
        <v>0</v>
      </c>
    </row>
    <row r="211" spans="1:13">
      <c r="A211" t="s">
        <v>22</v>
      </c>
      <c r="B211" t="s">
        <v>259</v>
      </c>
      <c r="C211" t="s">
        <v>35</v>
      </c>
      <c r="D211">
        <v>2040</v>
      </c>
      <c r="E211">
        <v>0</v>
      </c>
      <c r="G211">
        <v>6200</v>
      </c>
      <c r="M211" t="b">
        <f>Table534[[#This Row],[capacity_output1]]=Table534[[#This Row],[OrigCap]]</f>
        <v>1</v>
      </c>
    </row>
    <row r="212" spans="1:13">
      <c r="A212" t="s">
        <v>22</v>
      </c>
      <c r="B212" t="s">
        <v>260</v>
      </c>
      <c r="C212" t="s">
        <v>35</v>
      </c>
      <c r="D212">
        <v>2040</v>
      </c>
      <c r="E212">
        <v>0</v>
      </c>
      <c r="G212">
        <v>6200</v>
      </c>
      <c r="M212" t="b">
        <f>Table534[[#This Row],[capacity_output1]]=Table534[[#This Row],[OrigCap]]</f>
        <v>1</v>
      </c>
    </row>
    <row r="213" spans="1:13">
      <c r="A213" t="s">
        <v>22</v>
      </c>
      <c r="B213" t="s">
        <v>261</v>
      </c>
      <c r="C213" t="s">
        <v>35</v>
      </c>
      <c r="D213">
        <v>2040</v>
      </c>
      <c r="E213">
        <v>0</v>
      </c>
      <c r="G213">
        <v>6200</v>
      </c>
      <c r="M213" t="b">
        <f>Table534[[#This Row],[capacity_output1]]=Table534[[#This Row],[OrigCap]]</f>
        <v>1</v>
      </c>
    </row>
    <row r="214" spans="1:13">
      <c r="A214" t="s">
        <v>22</v>
      </c>
      <c r="B214" t="s">
        <v>238</v>
      </c>
      <c r="C214" t="s">
        <v>35</v>
      </c>
      <c r="D214">
        <v>2040</v>
      </c>
      <c r="E214">
        <v>0</v>
      </c>
      <c r="G214">
        <v>6200</v>
      </c>
      <c r="M214" t="b">
        <f>Table534[[#This Row],[capacity_output1]]=Table534[[#This Row],[OrigCap]]</f>
        <v>1</v>
      </c>
    </row>
    <row r="215" spans="1:13">
      <c r="A215" t="s">
        <v>22</v>
      </c>
      <c r="B215" s="86" t="s">
        <v>240</v>
      </c>
      <c r="C215" t="s">
        <v>35</v>
      </c>
      <c r="D215">
        <v>2040</v>
      </c>
      <c r="E215">
        <v>224</v>
      </c>
      <c r="G215">
        <v>6200</v>
      </c>
      <c r="M215" t="b">
        <f>Table534[[#This Row],[capacity_output1]]=Table534[[#This Row],[OrigCap]]</f>
        <v>0</v>
      </c>
    </row>
    <row r="216" spans="1:13">
      <c r="A216" t="s">
        <v>22</v>
      </c>
      <c r="B216" s="86" t="s">
        <v>242</v>
      </c>
      <c r="C216" t="s">
        <v>35</v>
      </c>
      <c r="D216">
        <v>2040</v>
      </c>
      <c r="E216">
        <v>224</v>
      </c>
      <c r="G216">
        <v>6200</v>
      </c>
      <c r="M216" t="b">
        <f>Table534[[#This Row],[capacity_output1]]=Table534[[#This Row],[OrigCap]]</f>
        <v>0</v>
      </c>
    </row>
    <row r="217" spans="1:13">
      <c r="A217" t="s">
        <v>23</v>
      </c>
      <c r="B217" t="s">
        <v>36</v>
      </c>
      <c r="C217" t="s">
        <v>4</v>
      </c>
      <c r="D217">
        <v>2040</v>
      </c>
      <c r="E217">
        <v>15506.541999999999</v>
      </c>
      <c r="G217">
        <f>ROUNDUP(Table534[[#This Row],[OrigCap]],0)</f>
        <v>26055</v>
      </c>
      <c r="H217">
        <v>26054.291000000001</v>
      </c>
      <c r="M217" t="b">
        <f>Table534[[#This Row],[capacity_output1]]=Table534[[#This Row],[OrigCap]]</f>
        <v>0</v>
      </c>
    </row>
    <row r="218" spans="1:13">
      <c r="A218" t="s">
        <v>23</v>
      </c>
      <c r="B218" t="s">
        <v>37</v>
      </c>
      <c r="C218" t="s">
        <v>4</v>
      </c>
      <c r="D218">
        <v>2040</v>
      </c>
      <c r="E218">
        <v>15506.541999999999</v>
      </c>
      <c r="G218">
        <f>ROUNDUP(Table534[[#This Row],[OrigCap]],0)</f>
        <v>26055</v>
      </c>
      <c r="H218">
        <v>26054.291000000001</v>
      </c>
      <c r="M218" t="b">
        <f>Table534[[#This Row],[capacity_output1]]=Table534[[#This Row],[OrigCap]]</f>
        <v>0</v>
      </c>
    </row>
    <row r="219" spans="1:13">
      <c r="A219" t="s">
        <v>23</v>
      </c>
      <c r="B219" t="s">
        <v>38</v>
      </c>
      <c r="C219" t="s">
        <v>4</v>
      </c>
      <c r="D219">
        <v>2040</v>
      </c>
      <c r="E219">
        <v>52467.47</v>
      </c>
      <c r="G219">
        <f>ROUNDUP(Table534[[#This Row],[OrigCap]],0)</f>
        <v>96158</v>
      </c>
      <c r="H219">
        <v>96157.57</v>
      </c>
      <c r="M219" t="b">
        <f>Table534[[#This Row],[capacity_output1]]=Table534[[#This Row],[OrigCap]]</f>
        <v>0</v>
      </c>
    </row>
    <row r="220" spans="1:13">
      <c r="A220" t="s">
        <v>23</v>
      </c>
      <c r="B220" t="s">
        <v>39</v>
      </c>
      <c r="C220" t="s">
        <v>4</v>
      </c>
      <c r="D220">
        <v>2040</v>
      </c>
      <c r="E220">
        <v>32199.174999999999</v>
      </c>
      <c r="G220">
        <f>ROUNDUP(Table534[[#This Row],[OrigCap]],0)</f>
        <v>45454</v>
      </c>
      <c r="H220">
        <v>45453.082999999999</v>
      </c>
      <c r="M220" t="b">
        <f>Table534[[#This Row],[capacity_output1]]=Table534[[#This Row],[OrigCap]]</f>
        <v>0</v>
      </c>
    </row>
    <row r="221" spans="1:13">
      <c r="A221" t="s">
        <v>23</v>
      </c>
      <c r="B221" t="s">
        <v>40</v>
      </c>
      <c r="C221" t="s">
        <v>4</v>
      </c>
      <c r="D221">
        <v>2040</v>
      </c>
      <c r="E221">
        <v>35042.421999999999</v>
      </c>
      <c r="G221">
        <f>ROUNDUP(Table534[[#This Row],[OrigCap]],0)</f>
        <v>61335</v>
      </c>
      <c r="H221">
        <v>61334.445</v>
      </c>
      <c r="M221" t="b">
        <f>Table534[[#This Row],[capacity_output1]]=Table534[[#This Row],[OrigCap]]</f>
        <v>0</v>
      </c>
    </row>
    <row r="222" spans="1:13">
      <c r="A222" t="s">
        <v>23</v>
      </c>
      <c r="B222" t="s">
        <v>259</v>
      </c>
      <c r="C222" t="s">
        <v>35</v>
      </c>
      <c r="D222">
        <v>2040</v>
      </c>
      <c r="E222">
        <v>0</v>
      </c>
      <c r="G222">
        <v>96158</v>
      </c>
      <c r="M222" t="b">
        <f>Table534[[#This Row],[capacity_output1]]=Table534[[#This Row],[OrigCap]]</f>
        <v>1</v>
      </c>
    </row>
  </sheetData>
  <pageMargins left="0.75" right="0.75" top="1" bottom="1" header="0.5" footer="0.5"/>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29B9C-77B3-4020-8BA9-E4093C37B81A}">
  <sheetPr>
    <tabColor theme="6" tint="0.59999389629810485"/>
  </sheetPr>
  <dimension ref="A1:AL28"/>
  <sheetViews>
    <sheetView tabSelected="1" zoomScaleNormal="100" workbookViewId="0">
      <pane xSplit="4" ySplit="1" topLeftCell="X2" activePane="bottomRight" state="frozen"/>
      <selection pane="topRight" activeCell="E1" sqref="E1"/>
      <selection pane="bottomLeft" activeCell="A2" sqref="A2"/>
      <selection pane="bottomRight" activeCell="AF15" sqref="AF15"/>
    </sheetView>
  </sheetViews>
  <sheetFormatPr defaultColWidth="8.42578125" defaultRowHeight="15"/>
  <cols>
    <col min="1" max="1" width="13.42578125" style="97" bestFit="1" customWidth="1"/>
    <col min="2" max="2" width="7.7109375" style="97" customWidth="1"/>
    <col min="3" max="3" width="37" style="97" bestFit="1" customWidth="1"/>
    <col min="4" max="4" width="23.85546875" style="97" bestFit="1" customWidth="1"/>
    <col min="5" max="5" width="16.5703125" style="97" customWidth="1"/>
    <col min="6" max="6" width="18.42578125" style="97" customWidth="1"/>
    <col min="7" max="7" width="14.42578125" style="97" bestFit="1" customWidth="1"/>
    <col min="8" max="9" width="12.7109375" style="97" customWidth="1"/>
    <col min="10" max="13" width="10.140625" style="97" customWidth="1"/>
    <col min="14" max="14" width="12.7109375" style="97" customWidth="1"/>
    <col min="15" max="15" width="20.140625" style="97" customWidth="1"/>
    <col min="16" max="16" width="17.7109375" style="97" customWidth="1"/>
    <col min="17" max="17" width="17.140625" style="97" customWidth="1"/>
    <col min="18" max="18" width="17.5703125" style="97" customWidth="1"/>
    <col min="19" max="19" width="15.7109375" style="97" customWidth="1"/>
    <col min="20" max="20" width="14" style="97" customWidth="1"/>
    <col min="21" max="21" width="14.7109375" style="97" customWidth="1"/>
    <col min="22" max="22" width="14.5703125" style="97" customWidth="1"/>
    <col min="23" max="29" width="8.42578125" style="97" customWidth="1"/>
    <col min="30" max="30" width="14" style="97" customWidth="1"/>
    <col min="31" max="37" width="10.140625" style="97" customWidth="1"/>
    <col min="38" max="1033" width="8.42578125" style="97"/>
    <col min="1034" max="1034" width="9.140625" style="97" customWidth="1"/>
    <col min="1035" max="16384" width="8.42578125" style="97"/>
  </cols>
  <sheetData>
    <row r="1" spans="1:38" ht="48" customHeight="1">
      <c r="A1" s="2" t="s">
        <v>30</v>
      </c>
      <c r="B1" s="2" t="s">
        <v>31</v>
      </c>
      <c r="C1" s="3" t="s">
        <v>24</v>
      </c>
      <c r="D1" s="3" t="s">
        <v>32</v>
      </c>
      <c r="E1" s="91" t="s">
        <v>284</v>
      </c>
      <c r="F1" s="91" t="s">
        <v>285</v>
      </c>
      <c r="G1" s="91" t="s">
        <v>286</v>
      </c>
      <c r="H1" s="92" t="s">
        <v>289</v>
      </c>
      <c r="I1" s="92" t="s">
        <v>290</v>
      </c>
      <c r="J1" s="4" t="s">
        <v>291</v>
      </c>
      <c r="K1" s="4" t="s">
        <v>292</v>
      </c>
      <c r="L1" s="4" t="s">
        <v>307</v>
      </c>
      <c r="M1" s="4" t="s">
        <v>308</v>
      </c>
      <c r="N1" s="92" t="s">
        <v>293</v>
      </c>
      <c r="O1" s="92" t="s">
        <v>295</v>
      </c>
      <c r="P1" s="92" t="s">
        <v>296</v>
      </c>
      <c r="Q1" s="92" t="s">
        <v>297</v>
      </c>
      <c r="R1" s="4" t="s">
        <v>298</v>
      </c>
      <c r="S1" s="92" t="s">
        <v>299</v>
      </c>
      <c r="T1" s="92" t="s">
        <v>300</v>
      </c>
      <c r="U1" s="92" t="s">
        <v>301</v>
      </c>
      <c r="V1" s="92" t="s">
        <v>302</v>
      </c>
      <c r="W1" s="92" t="s">
        <v>303</v>
      </c>
      <c r="X1" s="92" t="s">
        <v>304</v>
      </c>
      <c r="Y1" s="4" t="s">
        <v>305</v>
      </c>
      <c r="Z1" s="4" t="s">
        <v>306</v>
      </c>
      <c r="AA1" s="4" t="s">
        <v>355</v>
      </c>
      <c r="AB1" s="4" t="s">
        <v>356</v>
      </c>
      <c r="AC1" s="4" t="s">
        <v>354</v>
      </c>
      <c r="AD1" s="92" t="s">
        <v>309</v>
      </c>
      <c r="AE1" s="4" t="s">
        <v>191</v>
      </c>
      <c r="AF1" s="4" t="s">
        <v>192</v>
      </c>
      <c r="AG1" s="4" t="s">
        <v>193</v>
      </c>
      <c r="AH1" s="4" t="s">
        <v>194</v>
      </c>
      <c r="AI1" s="97" t="s">
        <v>195</v>
      </c>
      <c r="AJ1" s="97" t="s">
        <v>317</v>
      </c>
      <c r="AK1" s="97" t="s">
        <v>318</v>
      </c>
      <c r="AL1" s="97" t="s">
        <v>27</v>
      </c>
    </row>
    <row r="2" spans="1:38" customFormat="1">
      <c r="A2" t="s">
        <v>319</v>
      </c>
      <c r="B2">
        <v>1</v>
      </c>
      <c r="C2" t="s">
        <v>259</v>
      </c>
      <c r="D2" t="s">
        <v>328</v>
      </c>
      <c r="E2" t="s">
        <v>28</v>
      </c>
      <c r="F2" t="s">
        <v>311</v>
      </c>
      <c r="H2">
        <v>0.23</v>
      </c>
      <c r="I2">
        <v>0.23</v>
      </c>
      <c r="J2">
        <v>0.15</v>
      </c>
      <c r="K2">
        <v>1</v>
      </c>
      <c r="N2">
        <v>1.2</v>
      </c>
      <c r="O2">
        <v>1</v>
      </c>
      <c r="P2">
        <v>1</v>
      </c>
      <c r="Q2">
        <v>1.95</v>
      </c>
      <c r="R2">
        <v>5</v>
      </c>
      <c r="S2">
        <v>3.89</v>
      </c>
      <c r="T2">
        <v>300</v>
      </c>
      <c r="U2">
        <v>0.98</v>
      </c>
      <c r="V2">
        <v>2.5</v>
      </c>
      <c r="W2">
        <v>18</v>
      </c>
      <c r="X2">
        <v>72</v>
      </c>
      <c r="Y2">
        <v>0.01</v>
      </c>
      <c r="Z2">
        <v>0.01</v>
      </c>
      <c r="AA2" s="98">
        <v>1</v>
      </c>
      <c r="AD2">
        <v>300</v>
      </c>
      <c r="AE2">
        <v>30000</v>
      </c>
      <c r="AF2">
        <v>1350000</v>
      </c>
      <c r="AG2">
        <v>7.5009138873610326E-2</v>
      </c>
      <c r="AH2">
        <v>40</v>
      </c>
      <c r="AI2">
        <v>7.0000000000000007E-2</v>
      </c>
    </row>
    <row r="3" spans="1:38" customFormat="1">
      <c r="A3" t="s">
        <v>320</v>
      </c>
      <c r="B3">
        <v>1</v>
      </c>
      <c r="C3" t="s">
        <v>259</v>
      </c>
      <c r="D3" t="s">
        <v>328</v>
      </c>
      <c r="E3" t="s">
        <v>28</v>
      </c>
      <c r="F3" t="s">
        <v>311</v>
      </c>
      <c r="H3">
        <v>0.28000000000000003</v>
      </c>
      <c r="I3">
        <v>0.28000000000000003</v>
      </c>
      <c r="J3">
        <v>0.28999999999999998</v>
      </c>
      <c r="K3">
        <v>1</v>
      </c>
      <c r="N3">
        <v>1.94</v>
      </c>
      <c r="O3">
        <v>3</v>
      </c>
      <c r="P3">
        <v>7</v>
      </c>
      <c r="Q3">
        <v>1.95</v>
      </c>
      <c r="R3">
        <v>13</v>
      </c>
      <c r="S3">
        <v>3.89</v>
      </c>
      <c r="T3">
        <v>400</v>
      </c>
      <c r="U3">
        <v>0.98</v>
      </c>
      <c r="V3">
        <v>6.5</v>
      </c>
      <c r="W3">
        <v>24</v>
      </c>
      <c r="X3">
        <v>96</v>
      </c>
      <c r="Y3">
        <v>0.02</v>
      </c>
      <c r="Z3">
        <v>0.02</v>
      </c>
      <c r="AA3" s="98">
        <v>1</v>
      </c>
      <c r="AD3">
        <v>400</v>
      </c>
      <c r="AE3">
        <v>114150</v>
      </c>
      <c r="AF3">
        <v>4425000</v>
      </c>
      <c r="AG3">
        <v>7.2459849539607671E-2</v>
      </c>
      <c r="AH3">
        <v>50</v>
      </c>
      <c r="AI3">
        <v>7.0000000000000007E-2</v>
      </c>
    </row>
    <row r="4" spans="1:38" customFormat="1">
      <c r="A4" t="s">
        <v>321</v>
      </c>
      <c r="B4">
        <v>1</v>
      </c>
      <c r="C4" t="s">
        <v>259</v>
      </c>
      <c r="D4" t="s">
        <v>328</v>
      </c>
      <c r="E4" t="s">
        <v>28</v>
      </c>
      <c r="F4" t="s">
        <v>311</v>
      </c>
      <c r="H4">
        <v>0.33</v>
      </c>
      <c r="I4">
        <v>0.33</v>
      </c>
      <c r="J4">
        <v>0.43</v>
      </c>
      <c r="K4">
        <v>1</v>
      </c>
      <c r="N4">
        <v>2.67</v>
      </c>
      <c r="O4">
        <v>6</v>
      </c>
      <c r="P4">
        <v>14</v>
      </c>
      <c r="Q4">
        <v>1.95</v>
      </c>
      <c r="R4">
        <v>21</v>
      </c>
      <c r="S4">
        <v>3.89</v>
      </c>
      <c r="T4">
        <v>500</v>
      </c>
      <c r="U4">
        <v>0.98</v>
      </c>
      <c r="V4">
        <v>10.5</v>
      </c>
      <c r="W4">
        <v>30</v>
      </c>
      <c r="X4">
        <v>120</v>
      </c>
      <c r="Y4">
        <v>0.03</v>
      </c>
      <c r="Z4">
        <v>0.03</v>
      </c>
      <c r="AA4" s="98">
        <v>1</v>
      </c>
      <c r="AD4">
        <v>500</v>
      </c>
      <c r="AE4">
        <v>198300</v>
      </c>
      <c r="AF4">
        <v>7500000</v>
      </c>
      <c r="AG4">
        <v>7.122922550001945E-2</v>
      </c>
      <c r="AH4">
        <v>60</v>
      </c>
      <c r="AI4">
        <v>7.0000000000000007E-2</v>
      </c>
      <c r="AL4" t="s">
        <v>329</v>
      </c>
    </row>
    <row r="5" spans="1:38" customFormat="1">
      <c r="A5" t="s">
        <v>322</v>
      </c>
      <c r="B5">
        <v>1</v>
      </c>
      <c r="C5" t="s">
        <v>259</v>
      </c>
      <c r="D5" t="s">
        <v>328</v>
      </c>
      <c r="E5" t="s">
        <v>28</v>
      </c>
      <c r="F5" t="s">
        <v>311</v>
      </c>
      <c r="H5">
        <v>0.38</v>
      </c>
      <c r="I5">
        <v>0.38</v>
      </c>
      <c r="J5">
        <v>0.69</v>
      </c>
      <c r="K5">
        <v>1</v>
      </c>
      <c r="N5">
        <v>9.5399999999999991</v>
      </c>
      <c r="O5">
        <v>51</v>
      </c>
      <c r="P5">
        <v>55</v>
      </c>
      <c r="Q5">
        <v>1.95</v>
      </c>
      <c r="R5">
        <v>60.5</v>
      </c>
      <c r="S5">
        <v>3.89</v>
      </c>
      <c r="T5">
        <v>1250</v>
      </c>
      <c r="U5">
        <v>0.98</v>
      </c>
      <c r="V5">
        <v>30.25</v>
      </c>
      <c r="W5">
        <v>33</v>
      </c>
      <c r="X5">
        <v>132</v>
      </c>
      <c r="Y5">
        <v>7.0000000000000007E-2</v>
      </c>
      <c r="Z5">
        <v>0.12</v>
      </c>
      <c r="AA5" s="98">
        <v>1</v>
      </c>
      <c r="AD5">
        <v>1250</v>
      </c>
      <c r="AE5">
        <v>374150</v>
      </c>
      <c r="AF5">
        <v>17250000</v>
      </c>
      <c r="AG5">
        <v>7.0619527184264883E-2</v>
      </c>
      <c r="AH5">
        <v>70</v>
      </c>
      <c r="AI5">
        <v>7.0000000000000007E-2</v>
      </c>
    </row>
    <row r="6" spans="1:38" customFormat="1">
      <c r="A6" t="s">
        <v>323</v>
      </c>
      <c r="B6">
        <v>1</v>
      </c>
      <c r="C6" t="s">
        <v>259</v>
      </c>
      <c r="D6" t="s">
        <v>328</v>
      </c>
      <c r="E6" t="s">
        <v>28</v>
      </c>
      <c r="F6" t="s">
        <v>311</v>
      </c>
      <c r="H6">
        <v>0.42</v>
      </c>
      <c r="I6">
        <v>0.42</v>
      </c>
      <c r="J6">
        <v>0.95</v>
      </c>
      <c r="K6">
        <v>1</v>
      </c>
      <c r="N6">
        <v>16.399999999999999</v>
      </c>
      <c r="O6">
        <v>96</v>
      </c>
      <c r="P6">
        <v>96</v>
      </c>
      <c r="Q6">
        <v>1.95</v>
      </c>
      <c r="R6">
        <v>100</v>
      </c>
      <c r="S6">
        <v>3.89</v>
      </c>
      <c r="T6">
        <v>2000</v>
      </c>
      <c r="U6">
        <v>0.98</v>
      </c>
      <c r="V6">
        <v>50</v>
      </c>
      <c r="W6">
        <v>36</v>
      </c>
      <c r="X6">
        <v>144</v>
      </c>
      <c r="Y6">
        <v>0.1</v>
      </c>
      <c r="Z6">
        <v>0.2</v>
      </c>
      <c r="AA6" s="98">
        <v>1</v>
      </c>
      <c r="AD6">
        <v>2000</v>
      </c>
      <c r="AE6">
        <v>550000</v>
      </c>
      <c r="AF6">
        <v>27000000</v>
      </c>
      <c r="AG6">
        <v>7.0313571760871663E-2</v>
      </c>
      <c r="AH6">
        <v>80</v>
      </c>
      <c r="AI6">
        <v>7.0000000000000007E-2</v>
      </c>
    </row>
    <row r="7" spans="1:38" customFormat="1">
      <c r="A7" t="s">
        <v>347</v>
      </c>
      <c r="B7">
        <v>1</v>
      </c>
      <c r="C7" t="s">
        <v>259</v>
      </c>
      <c r="D7" t="s">
        <v>328</v>
      </c>
      <c r="E7" t="s">
        <v>28</v>
      </c>
      <c r="F7" t="s">
        <v>311</v>
      </c>
      <c r="H7">
        <v>0.23</v>
      </c>
      <c r="I7">
        <v>0.23</v>
      </c>
      <c r="J7">
        <v>0.95</v>
      </c>
      <c r="K7">
        <v>1</v>
      </c>
      <c r="N7">
        <v>16.399999999999999</v>
      </c>
      <c r="O7">
        <v>96</v>
      </c>
      <c r="P7">
        <v>96</v>
      </c>
      <c r="Q7">
        <v>1.95</v>
      </c>
      <c r="R7">
        <v>100</v>
      </c>
      <c r="S7">
        <v>3.89</v>
      </c>
      <c r="T7">
        <v>2000</v>
      </c>
      <c r="U7">
        <v>0.98</v>
      </c>
      <c r="V7">
        <v>50</v>
      </c>
      <c r="W7" s="98">
        <v>96</v>
      </c>
      <c r="X7">
        <v>144</v>
      </c>
      <c r="Y7">
        <v>0.01</v>
      </c>
      <c r="Z7">
        <v>0.01</v>
      </c>
      <c r="AA7" s="98">
        <v>1</v>
      </c>
      <c r="AD7">
        <v>2000</v>
      </c>
      <c r="AE7">
        <v>550000</v>
      </c>
      <c r="AF7">
        <v>27000000</v>
      </c>
      <c r="AG7">
        <v>7.5009138873610326E-2</v>
      </c>
      <c r="AH7">
        <v>40</v>
      </c>
      <c r="AI7">
        <v>7.0000000000000007E-2</v>
      </c>
      <c r="AL7" t="s">
        <v>348</v>
      </c>
    </row>
    <row r="8" spans="1:38" customFormat="1">
      <c r="A8" t="s">
        <v>349</v>
      </c>
      <c r="B8">
        <v>1</v>
      </c>
      <c r="C8" t="s">
        <v>259</v>
      </c>
      <c r="D8" t="s">
        <v>328</v>
      </c>
      <c r="E8" t="s">
        <v>28</v>
      </c>
      <c r="F8" t="s">
        <v>311</v>
      </c>
      <c r="H8">
        <v>0.28000000000000003</v>
      </c>
      <c r="I8">
        <v>0.28000000000000003</v>
      </c>
      <c r="J8">
        <v>0.69</v>
      </c>
      <c r="K8">
        <v>1</v>
      </c>
      <c r="N8">
        <v>9.5399999999999991</v>
      </c>
      <c r="O8">
        <v>51</v>
      </c>
      <c r="P8">
        <v>55</v>
      </c>
      <c r="Q8">
        <v>1.95</v>
      </c>
      <c r="R8">
        <v>60.5</v>
      </c>
      <c r="S8">
        <v>3.89</v>
      </c>
      <c r="T8">
        <v>1250</v>
      </c>
      <c r="U8">
        <v>0.98</v>
      </c>
      <c r="V8">
        <v>30.25</v>
      </c>
      <c r="W8" s="98">
        <v>55</v>
      </c>
      <c r="X8">
        <v>132</v>
      </c>
      <c r="Y8">
        <v>0.02</v>
      </c>
      <c r="Z8">
        <v>0.02</v>
      </c>
      <c r="AA8" s="98">
        <v>1</v>
      </c>
      <c r="AD8">
        <v>1250</v>
      </c>
      <c r="AE8">
        <v>374150</v>
      </c>
      <c r="AF8">
        <v>17250000</v>
      </c>
      <c r="AG8">
        <v>7.2459849539607671E-2</v>
      </c>
      <c r="AH8">
        <v>50</v>
      </c>
      <c r="AI8">
        <v>7.0000000000000007E-2</v>
      </c>
      <c r="AL8" t="s">
        <v>350</v>
      </c>
    </row>
    <row r="9" spans="1:38" customFormat="1">
      <c r="A9" t="s">
        <v>324</v>
      </c>
      <c r="B9">
        <v>1</v>
      </c>
      <c r="C9" t="s">
        <v>259</v>
      </c>
      <c r="D9" t="s">
        <v>328</v>
      </c>
      <c r="E9" t="s">
        <v>28</v>
      </c>
      <c r="F9" t="s">
        <v>311</v>
      </c>
      <c r="H9">
        <v>0.38</v>
      </c>
      <c r="I9">
        <v>0.38</v>
      </c>
      <c r="J9">
        <v>0.28999999999999998</v>
      </c>
      <c r="K9">
        <v>1</v>
      </c>
      <c r="N9">
        <v>1.94</v>
      </c>
      <c r="O9">
        <v>3</v>
      </c>
      <c r="P9">
        <v>7</v>
      </c>
      <c r="Q9">
        <v>1.95</v>
      </c>
      <c r="R9">
        <v>13</v>
      </c>
      <c r="S9">
        <v>3.89</v>
      </c>
      <c r="T9">
        <v>400</v>
      </c>
      <c r="U9">
        <v>0.98</v>
      </c>
      <c r="V9">
        <v>6.5</v>
      </c>
      <c r="W9">
        <v>24</v>
      </c>
      <c r="X9">
        <v>96</v>
      </c>
      <c r="Y9">
        <v>7.0000000000000007E-2</v>
      </c>
      <c r="Z9">
        <v>0.12</v>
      </c>
      <c r="AA9" s="98">
        <v>1</v>
      </c>
      <c r="AD9">
        <v>400</v>
      </c>
      <c r="AE9">
        <v>114150</v>
      </c>
      <c r="AF9">
        <v>4425000</v>
      </c>
      <c r="AG9">
        <v>7.0619527184264883E-2</v>
      </c>
      <c r="AH9">
        <v>70</v>
      </c>
      <c r="AI9">
        <v>7.0000000000000007E-2</v>
      </c>
      <c r="AL9" t="s">
        <v>325</v>
      </c>
    </row>
    <row r="10" spans="1:38" customFormat="1">
      <c r="A10" t="s">
        <v>326</v>
      </c>
      <c r="B10">
        <v>1</v>
      </c>
      <c r="C10" t="s">
        <v>259</v>
      </c>
      <c r="D10" t="s">
        <v>328</v>
      </c>
      <c r="E10" t="s">
        <v>28</v>
      </c>
      <c r="F10" t="s">
        <v>311</v>
      </c>
      <c r="H10">
        <v>0.42</v>
      </c>
      <c r="I10">
        <v>0.42</v>
      </c>
      <c r="J10">
        <v>0.15</v>
      </c>
      <c r="K10">
        <v>1</v>
      </c>
      <c r="N10">
        <v>1.2</v>
      </c>
      <c r="O10">
        <v>1</v>
      </c>
      <c r="P10">
        <v>1</v>
      </c>
      <c r="Q10">
        <v>1.95</v>
      </c>
      <c r="R10">
        <v>5</v>
      </c>
      <c r="S10">
        <v>3.89</v>
      </c>
      <c r="T10">
        <v>300</v>
      </c>
      <c r="U10">
        <v>0.98</v>
      </c>
      <c r="V10">
        <v>2.5</v>
      </c>
      <c r="W10">
        <v>18</v>
      </c>
      <c r="X10">
        <v>72</v>
      </c>
      <c r="Y10">
        <v>0.1</v>
      </c>
      <c r="Z10">
        <v>0.2</v>
      </c>
      <c r="AA10" s="98">
        <v>1</v>
      </c>
      <c r="AD10">
        <v>300</v>
      </c>
      <c r="AE10">
        <v>30000</v>
      </c>
      <c r="AF10">
        <v>1350000</v>
      </c>
      <c r="AG10">
        <v>7.0313571760871663E-2</v>
      </c>
      <c r="AH10">
        <v>80</v>
      </c>
      <c r="AI10">
        <v>7.0000000000000007E-2</v>
      </c>
      <c r="AL10" t="s">
        <v>327</v>
      </c>
    </row>
    <row r="11" spans="1:38" customFormat="1">
      <c r="A11" t="s">
        <v>319</v>
      </c>
      <c r="B11">
        <v>1</v>
      </c>
      <c r="C11" t="s">
        <v>260</v>
      </c>
      <c r="D11" t="s">
        <v>330</v>
      </c>
      <c r="E11" t="s">
        <v>28</v>
      </c>
      <c r="F11" t="s">
        <v>311</v>
      </c>
      <c r="G11" t="s">
        <v>313</v>
      </c>
      <c r="H11">
        <v>0.61</v>
      </c>
      <c r="I11">
        <v>0.61</v>
      </c>
      <c r="J11">
        <v>0.15</v>
      </c>
      <c r="K11">
        <v>1</v>
      </c>
      <c r="L11">
        <v>0.2</v>
      </c>
      <c r="M11">
        <v>-0.17</v>
      </c>
      <c r="N11">
        <v>1.2</v>
      </c>
      <c r="O11">
        <v>1</v>
      </c>
      <c r="P11">
        <v>1</v>
      </c>
      <c r="Q11">
        <v>1.95</v>
      </c>
      <c r="R11">
        <v>5</v>
      </c>
      <c r="S11">
        <v>3.89</v>
      </c>
      <c r="T11">
        <v>300</v>
      </c>
      <c r="U11">
        <v>0.98</v>
      </c>
      <c r="V11">
        <v>2.5</v>
      </c>
      <c r="W11">
        <v>18</v>
      </c>
      <c r="X11">
        <v>72</v>
      </c>
      <c r="Y11">
        <v>0.01</v>
      </c>
      <c r="Z11">
        <v>0.01</v>
      </c>
      <c r="AA11" s="98">
        <v>1</v>
      </c>
      <c r="AB11" s="99">
        <f>ROUNDUP(AA11/L11,0)</f>
        <v>5</v>
      </c>
      <c r="AC11" s="99">
        <f>ROUNDUP(SUM(AA11:AB11)/H11,0)</f>
        <v>10</v>
      </c>
      <c r="AD11">
        <v>300</v>
      </c>
      <c r="AE11">
        <v>16216</v>
      </c>
      <c r="AF11">
        <v>729729</v>
      </c>
      <c r="AG11">
        <v>7.5009138873610326E-2</v>
      </c>
      <c r="AH11">
        <v>40</v>
      </c>
      <c r="AI11">
        <v>7.0000000000000007E-2</v>
      </c>
    </row>
    <row r="12" spans="1:38" customFormat="1">
      <c r="A12" t="s">
        <v>320</v>
      </c>
      <c r="B12">
        <v>1</v>
      </c>
      <c r="C12" t="s">
        <v>260</v>
      </c>
      <c r="D12" t="s">
        <v>330</v>
      </c>
      <c r="E12" t="s">
        <v>28</v>
      </c>
      <c r="F12" t="s">
        <v>311</v>
      </c>
      <c r="G12" t="s">
        <v>313</v>
      </c>
      <c r="H12">
        <v>0.75</v>
      </c>
      <c r="I12">
        <v>0.75</v>
      </c>
      <c r="J12">
        <v>0.28999999999999998</v>
      </c>
      <c r="K12">
        <v>1</v>
      </c>
      <c r="L12">
        <v>0.3</v>
      </c>
      <c r="M12">
        <v>-0.16</v>
      </c>
      <c r="N12">
        <v>2.08</v>
      </c>
      <c r="O12">
        <v>3</v>
      </c>
      <c r="P12">
        <v>7</v>
      </c>
      <c r="Q12">
        <v>1.95</v>
      </c>
      <c r="R12">
        <v>14.16</v>
      </c>
      <c r="S12">
        <v>3.89</v>
      </c>
      <c r="T12">
        <v>427.5</v>
      </c>
      <c r="U12">
        <v>0.98</v>
      </c>
      <c r="V12">
        <v>7.08</v>
      </c>
      <c r="W12">
        <v>24</v>
      </c>
      <c r="X12">
        <v>96</v>
      </c>
      <c r="Y12">
        <v>0.02</v>
      </c>
      <c r="Z12">
        <v>0.02</v>
      </c>
      <c r="AA12" s="98">
        <v>1</v>
      </c>
      <c r="AB12" s="99">
        <f>ROUNDUP(AA12/L12,0)</f>
        <v>4</v>
      </c>
      <c r="AC12" s="99">
        <f t="shared" ref="AC12:AC19" si="0">ROUNDUP(SUM(AA12:AB12)/H12,0)</f>
        <v>7</v>
      </c>
      <c r="AD12">
        <v>427.5</v>
      </c>
      <c r="AE12">
        <v>88149</v>
      </c>
      <c r="AF12">
        <v>3392137</v>
      </c>
      <c r="AG12">
        <v>7.2459849539607671E-2</v>
      </c>
      <c r="AH12">
        <v>50</v>
      </c>
      <c r="AI12">
        <v>7.0000000000000007E-2</v>
      </c>
    </row>
    <row r="13" spans="1:38" customFormat="1">
      <c r="A13" t="s">
        <v>321</v>
      </c>
      <c r="B13">
        <v>1</v>
      </c>
      <c r="C13" t="s">
        <v>260</v>
      </c>
      <c r="D13" t="s">
        <v>330</v>
      </c>
      <c r="E13" t="s">
        <v>28</v>
      </c>
      <c r="F13" t="s">
        <v>311</v>
      </c>
      <c r="G13" t="s">
        <v>313</v>
      </c>
      <c r="H13">
        <v>0.89</v>
      </c>
      <c r="I13">
        <v>0.89</v>
      </c>
      <c r="J13">
        <v>0.43</v>
      </c>
      <c r="K13">
        <v>1</v>
      </c>
      <c r="L13">
        <v>0.4</v>
      </c>
      <c r="M13">
        <v>-0.15</v>
      </c>
      <c r="N13">
        <v>2.96</v>
      </c>
      <c r="O13">
        <v>6</v>
      </c>
      <c r="P13">
        <v>14</v>
      </c>
      <c r="Q13">
        <v>1.95</v>
      </c>
      <c r="R13">
        <v>23.31</v>
      </c>
      <c r="S13">
        <v>3.89</v>
      </c>
      <c r="T13">
        <v>555</v>
      </c>
      <c r="U13">
        <v>0.98</v>
      </c>
      <c r="V13">
        <v>11.66</v>
      </c>
      <c r="W13">
        <v>30</v>
      </c>
      <c r="X13">
        <v>120</v>
      </c>
      <c r="Y13">
        <v>0.03</v>
      </c>
      <c r="Z13">
        <v>0.03</v>
      </c>
      <c r="AA13" s="98">
        <v>1</v>
      </c>
      <c r="AB13" s="99">
        <f t="shared" ref="AB13:AB19" si="1">ROUNDUP(AA13/L13,0)</f>
        <v>3</v>
      </c>
      <c r="AC13" s="99">
        <f t="shared" si="0"/>
        <v>5</v>
      </c>
      <c r="AD13">
        <v>555</v>
      </c>
      <c r="AE13">
        <v>160082</v>
      </c>
      <c r="AF13">
        <v>6054545</v>
      </c>
      <c r="AG13">
        <v>7.122922550001945E-2</v>
      </c>
      <c r="AH13">
        <v>60</v>
      </c>
      <c r="AI13">
        <v>7.0000000000000007E-2</v>
      </c>
      <c r="AL13" t="s">
        <v>331</v>
      </c>
    </row>
    <row r="14" spans="1:38" customFormat="1">
      <c r="A14" t="s">
        <v>322</v>
      </c>
      <c r="B14">
        <v>1</v>
      </c>
      <c r="C14" t="s">
        <v>260</v>
      </c>
      <c r="D14" t="s">
        <v>330</v>
      </c>
      <c r="E14" t="s">
        <v>28</v>
      </c>
      <c r="F14" t="s">
        <v>311</v>
      </c>
      <c r="G14" t="s">
        <v>313</v>
      </c>
      <c r="H14">
        <v>0.92</v>
      </c>
      <c r="I14">
        <v>0.92</v>
      </c>
      <c r="J14">
        <v>0.69</v>
      </c>
      <c r="K14">
        <v>1</v>
      </c>
      <c r="L14">
        <v>0.5</v>
      </c>
      <c r="M14">
        <v>-0.14000000000000001</v>
      </c>
      <c r="N14">
        <v>11.49</v>
      </c>
      <c r="O14">
        <v>51</v>
      </c>
      <c r="P14">
        <v>55</v>
      </c>
      <c r="Q14">
        <v>1.95</v>
      </c>
      <c r="R14">
        <v>72.66</v>
      </c>
      <c r="S14">
        <v>3.89</v>
      </c>
      <c r="T14">
        <v>1497.5</v>
      </c>
      <c r="U14">
        <v>0.98</v>
      </c>
      <c r="V14">
        <v>36.33</v>
      </c>
      <c r="W14">
        <v>33</v>
      </c>
      <c r="X14">
        <v>132</v>
      </c>
      <c r="Y14">
        <v>7.0000000000000007E-2</v>
      </c>
      <c r="Z14">
        <v>0.12</v>
      </c>
      <c r="AA14" s="98">
        <v>1</v>
      </c>
      <c r="AB14" s="99">
        <f t="shared" si="1"/>
        <v>2</v>
      </c>
      <c r="AC14" s="99">
        <f t="shared" si="0"/>
        <v>4</v>
      </c>
      <c r="AD14">
        <v>1497.5</v>
      </c>
      <c r="AE14">
        <v>355794</v>
      </c>
      <c r="AF14">
        <v>16564259</v>
      </c>
      <c r="AG14">
        <v>7.0619527184264883E-2</v>
      </c>
      <c r="AH14">
        <v>70</v>
      </c>
      <c r="AI14">
        <v>7.0000000000000007E-2</v>
      </c>
    </row>
    <row r="15" spans="1:38" customFormat="1">
      <c r="A15" t="s">
        <v>323</v>
      </c>
      <c r="B15">
        <v>1</v>
      </c>
      <c r="C15" t="s">
        <v>260</v>
      </c>
      <c r="D15" t="s">
        <v>330</v>
      </c>
      <c r="E15" t="s">
        <v>28</v>
      </c>
      <c r="F15" t="s">
        <v>311</v>
      </c>
      <c r="G15" t="s">
        <v>313</v>
      </c>
      <c r="H15">
        <v>0.94</v>
      </c>
      <c r="I15">
        <v>0.94</v>
      </c>
      <c r="J15">
        <v>0.95</v>
      </c>
      <c r="K15">
        <v>1</v>
      </c>
      <c r="L15">
        <v>0.6</v>
      </c>
      <c r="M15">
        <v>-0.13</v>
      </c>
      <c r="N15">
        <v>20.010000000000002</v>
      </c>
      <c r="O15">
        <v>96</v>
      </c>
      <c r="P15">
        <v>96</v>
      </c>
      <c r="Q15">
        <v>1.95</v>
      </c>
      <c r="R15">
        <v>122</v>
      </c>
      <c r="S15">
        <v>3.89</v>
      </c>
      <c r="T15">
        <v>2440</v>
      </c>
      <c r="U15">
        <v>0.98</v>
      </c>
      <c r="V15">
        <v>61</v>
      </c>
      <c r="W15">
        <v>36</v>
      </c>
      <c r="X15">
        <v>144</v>
      </c>
      <c r="Y15">
        <v>0.1</v>
      </c>
      <c r="Z15">
        <v>0.2</v>
      </c>
      <c r="AA15" s="98">
        <v>1</v>
      </c>
      <c r="AB15" s="99">
        <f t="shared" si="1"/>
        <v>2</v>
      </c>
      <c r="AC15" s="99">
        <f t="shared" si="0"/>
        <v>4</v>
      </c>
      <c r="AD15">
        <v>2440</v>
      </c>
      <c r="AE15">
        <v>551506</v>
      </c>
      <c r="AF15">
        <v>27073972</v>
      </c>
      <c r="AG15">
        <v>7.0313571760871663E-2</v>
      </c>
      <c r="AH15">
        <v>80</v>
      </c>
      <c r="AI15">
        <v>7.0000000000000007E-2</v>
      </c>
    </row>
    <row r="16" spans="1:38" customFormat="1">
      <c r="A16" t="s">
        <v>347</v>
      </c>
      <c r="B16">
        <v>1</v>
      </c>
      <c r="C16" t="s">
        <v>260</v>
      </c>
      <c r="D16" t="s">
        <v>330</v>
      </c>
      <c r="E16" t="s">
        <v>28</v>
      </c>
      <c r="F16" t="s">
        <v>311</v>
      </c>
      <c r="G16" t="s">
        <v>313</v>
      </c>
      <c r="H16">
        <v>0.61</v>
      </c>
      <c r="I16">
        <v>0.61</v>
      </c>
      <c r="J16">
        <v>0.95</v>
      </c>
      <c r="K16">
        <v>1</v>
      </c>
      <c r="L16">
        <v>0.2</v>
      </c>
      <c r="M16">
        <v>-0.17</v>
      </c>
      <c r="N16">
        <v>20.010000000000002</v>
      </c>
      <c r="O16">
        <v>96</v>
      </c>
      <c r="P16">
        <v>96</v>
      </c>
      <c r="Q16">
        <v>1.95</v>
      </c>
      <c r="R16">
        <v>122</v>
      </c>
      <c r="S16">
        <v>3.89</v>
      </c>
      <c r="T16">
        <v>2440</v>
      </c>
      <c r="U16">
        <v>0.98</v>
      </c>
      <c r="V16">
        <v>61</v>
      </c>
      <c r="W16" s="98">
        <v>96</v>
      </c>
      <c r="X16">
        <v>144</v>
      </c>
      <c r="Y16">
        <v>0.01</v>
      </c>
      <c r="Z16">
        <v>0.01</v>
      </c>
      <c r="AA16" s="98">
        <v>1</v>
      </c>
      <c r="AB16" s="99">
        <f t="shared" si="1"/>
        <v>5</v>
      </c>
      <c r="AC16" s="99">
        <f t="shared" si="0"/>
        <v>10</v>
      </c>
      <c r="AD16">
        <v>2440</v>
      </c>
      <c r="AE16">
        <v>551506</v>
      </c>
      <c r="AF16">
        <v>27073972</v>
      </c>
      <c r="AG16">
        <v>7.5009138873610326E-2</v>
      </c>
      <c r="AH16">
        <v>40</v>
      </c>
      <c r="AI16">
        <v>7.0000000000000007E-2</v>
      </c>
      <c r="AL16" t="s">
        <v>348</v>
      </c>
    </row>
    <row r="17" spans="1:38" customFormat="1">
      <c r="A17" t="s">
        <v>349</v>
      </c>
      <c r="B17">
        <v>1</v>
      </c>
      <c r="C17" t="s">
        <v>260</v>
      </c>
      <c r="D17" t="s">
        <v>330</v>
      </c>
      <c r="E17" t="s">
        <v>28</v>
      </c>
      <c r="F17" t="s">
        <v>311</v>
      </c>
      <c r="G17" t="s">
        <v>313</v>
      </c>
      <c r="H17">
        <v>0.75</v>
      </c>
      <c r="I17">
        <v>0.75</v>
      </c>
      <c r="J17">
        <v>0.69</v>
      </c>
      <c r="K17">
        <v>1</v>
      </c>
      <c r="L17">
        <v>0.3</v>
      </c>
      <c r="M17">
        <v>-0.16</v>
      </c>
      <c r="N17">
        <v>11.49</v>
      </c>
      <c r="O17">
        <v>51</v>
      </c>
      <c r="P17">
        <v>55</v>
      </c>
      <c r="Q17">
        <v>1.95</v>
      </c>
      <c r="R17">
        <v>72.66</v>
      </c>
      <c r="S17">
        <v>3.89</v>
      </c>
      <c r="T17">
        <v>1497.5</v>
      </c>
      <c r="U17">
        <v>0.98</v>
      </c>
      <c r="V17">
        <v>36.33</v>
      </c>
      <c r="W17" s="98">
        <v>55</v>
      </c>
      <c r="X17">
        <v>132</v>
      </c>
      <c r="Y17">
        <v>0.02</v>
      </c>
      <c r="Z17">
        <v>0.02</v>
      </c>
      <c r="AA17" s="98">
        <v>1</v>
      </c>
      <c r="AB17" s="99">
        <f t="shared" si="1"/>
        <v>4</v>
      </c>
      <c r="AC17" s="99">
        <f t="shared" si="0"/>
        <v>7</v>
      </c>
      <c r="AD17">
        <v>1497.5</v>
      </c>
      <c r="AE17">
        <v>355794</v>
      </c>
      <c r="AF17">
        <v>16564259</v>
      </c>
      <c r="AG17">
        <v>7.2459849539607671E-2</v>
      </c>
      <c r="AH17">
        <v>50</v>
      </c>
      <c r="AI17">
        <v>7.0000000000000007E-2</v>
      </c>
      <c r="AL17" t="s">
        <v>350</v>
      </c>
    </row>
    <row r="18" spans="1:38" customFormat="1">
      <c r="A18" t="s">
        <v>324</v>
      </c>
      <c r="B18">
        <v>1</v>
      </c>
      <c r="C18" t="s">
        <v>260</v>
      </c>
      <c r="D18" t="s">
        <v>330</v>
      </c>
      <c r="E18" t="s">
        <v>28</v>
      </c>
      <c r="F18" t="s">
        <v>311</v>
      </c>
      <c r="G18" t="s">
        <v>313</v>
      </c>
      <c r="H18">
        <v>0.92</v>
      </c>
      <c r="I18">
        <v>0.92</v>
      </c>
      <c r="J18">
        <v>0.28999999999999998</v>
      </c>
      <c r="K18">
        <v>1</v>
      </c>
      <c r="L18">
        <v>0.5</v>
      </c>
      <c r="M18">
        <v>-0.14000000000000001</v>
      </c>
      <c r="N18">
        <v>2.08</v>
      </c>
      <c r="O18">
        <v>3</v>
      </c>
      <c r="P18">
        <v>7</v>
      </c>
      <c r="Q18">
        <v>1.95</v>
      </c>
      <c r="R18">
        <v>14.16</v>
      </c>
      <c r="S18">
        <v>3.89</v>
      </c>
      <c r="T18">
        <v>427.5</v>
      </c>
      <c r="U18">
        <v>0.98</v>
      </c>
      <c r="V18">
        <v>7.08</v>
      </c>
      <c r="W18">
        <v>24</v>
      </c>
      <c r="X18">
        <v>96</v>
      </c>
      <c r="Y18">
        <v>7.0000000000000007E-2</v>
      </c>
      <c r="Z18">
        <v>0.12</v>
      </c>
      <c r="AA18" s="98">
        <v>1</v>
      </c>
      <c r="AB18" s="99">
        <f t="shared" si="1"/>
        <v>2</v>
      </c>
      <c r="AC18" s="99">
        <f t="shared" si="0"/>
        <v>4</v>
      </c>
      <c r="AD18">
        <v>427.5</v>
      </c>
      <c r="AE18">
        <v>88149</v>
      </c>
      <c r="AF18">
        <v>3392137</v>
      </c>
      <c r="AG18">
        <v>7.0619527184264883E-2</v>
      </c>
      <c r="AH18">
        <v>70</v>
      </c>
      <c r="AI18">
        <v>7.0000000000000007E-2</v>
      </c>
      <c r="AL18" t="s">
        <v>325</v>
      </c>
    </row>
    <row r="19" spans="1:38" customFormat="1">
      <c r="A19" t="s">
        <v>326</v>
      </c>
      <c r="B19">
        <v>1</v>
      </c>
      <c r="C19" t="s">
        <v>260</v>
      </c>
      <c r="D19" t="s">
        <v>330</v>
      </c>
      <c r="E19" t="s">
        <v>28</v>
      </c>
      <c r="F19" t="s">
        <v>311</v>
      </c>
      <c r="G19" t="s">
        <v>313</v>
      </c>
      <c r="H19">
        <v>0.94</v>
      </c>
      <c r="I19">
        <v>0.94</v>
      </c>
      <c r="J19">
        <v>0.15</v>
      </c>
      <c r="K19">
        <v>1</v>
      </c>
      <c r="L19">
        <v>0.6</v>
      </c>
      <c r="M19">
        <v>-0.13</v>
      </c>
      <c r="N19">
        <v>1.2</v>
      </c>
      <c r="O19">
        <v>1</v>
      </c>
      <c r="P19">
        <v>1</v>
      </c>
      <c r="Q19">
        <v>1.95</v>
      </c>
      <c r="R19">
        <v>5</v>
      </c>
      <c r="S19">
        <v>3.89</v>
      </c>
      <c r="T19">
        <v>300</v>
      </c>
      <c r="U19">
        <v>0.98</v>
      </c>
      <c r="V19">
        <v>2.5</v>
      </c>
      <c r="W19">
        <v>18</v>
      </c>
      <c r="X19">
        <v>72</v>
      </c>
      <c r="Y19">
        <v>0.1</v>
      </c>
      <c r="Z19">
        <v>0.2</v>
      </c>
      <c r="AA19" s="98">
        <v>1</v>
      </c>
      <c r="AB19" s="99">
        <f t="shared" si="1"/>
        <v>2</v>
      </c>
      <c r="AC19" s="99">
        <f t="shared" si="0"/>
        <v>4</v>
      </c>
      <c r="AD19">
        <v>300</v>
      </c>
      <c r="AE19">
        <v>16216</v>
      </c>
      <c r="AF19">
        <v>729729</v>
      </c>
      <c r="AG19">
        <v>7.0313571760871663E-2</v>
      </c>
      <c r="AH19">
        <v>80</v>
      </c>
      <c r="AI19">
        <v>7.0000000000000007E-2</v>
      </c>
      <c r="AL19" t="s">
        <v>327</v>
      </c>
    </row>
    <row r="20" spans="1:38" customFormat="1">
      <c r="A20" t="s">
        <v>319</v>
      </c>
      <c r="B20">
        <v>1</v>
      </c>
      <c r="C20" t="s">
        <v>261</v>
      </c>
      <c r="D20" t="s">
        <v>332</v>
      </c>
      <c r="E20" t="s">
        <v>28</v>
      </c>
      <c r="F20" t="s">
        <v>313</v>
      </c>
      <c r="H20">
        <v>0.81</v>
      </c>
      <c r="I20">
        <v>0.81</v>
      </c>
      <c r="J20">
        <v>0.15</v>
      </c>
      <c r="K20">
        <v>1</v>
      </c>
      <c r="N20">
        <v>0</v>
      </c>
      <c r="O20">
        <v>1</v>
      </c>
      <c r="P20">
        <v>1</v>
      </c>
      <c r="Q20">
        <v>1.95</v>
      </c>
      <c r="R20">
        <v>1</v>
      </c>
      <c r="S20">
        <v>3.89</v>
      </c>
      <c r="T20">
        <v>50</v>
      </c>
      <c r="U20">
        <v>0.98</v>
      </c>
      <c r="V20">
        <v>0.5</v>
      </c>
      <c r="W20">
        <v>18</v>
      </c>
      <c r="X20">
        <v>72</v>
      </c>
      <c r="Y20">
        <v>0.01</v>
      </c>
      <c r="Z20">
        <v>0.01</v>
      </c>
      <c r="AA20" s="98">
        <v>1</v>
      </c>
      <c r="AD20">
        <v>50</v>
      </c>
      <c r="AE20">
        <v>7320</v>
      </c>
      <c r="AF20">
        <v>244000</v>
      </c>
      <c r="AG20">
        <v>7.5009138873610326E-2</v>
      </c>
      <c r="AH20">
        <v>40</v>
      </c>
      <c r="AI20">
        <v>7.0000000000000007E-2</v>
      </c>
    </row>
    <row r="21" spans="1:38" customFormat="1">
      <c r="A21" t="s">
        <v>320</v>
      </c>
      <c r="B21">
        <v>1</v>
      </c>
      <c r="C21" t="s">
        <v>261</v>
      </c>
      <c r="D21" t="s">
        <v>332</v>
      </c>
      <c r="E21" t="s">
        <v>28</v>
      </c>
      <c r="F21" t="s">
        <v>313</v>
      </c>
      <c r="H21">
        <v>0.86</v>
      </c>
      <c r="I21">
        <v>0.86</v>
      </c>
      <c r="J21">
        <v>0.28000000000000003</v>
      </c>
      <c r="K21">
        <v>1</v>
      </c>
      <c r="N21">
        <v>0.5</v>
      </c>
      <c r="O21">
        <v>3</v>
      </c>
      <c r="P21">
        <v>5</v>
      </c>
      <c r="Q21">
        <v>1.95</v>
      </c>
      <c r="R21">
        <v>6</v>
      </c>
      <c r="S21">
        <v>3.89</v>
      </c>
      <c r="T21">
        <v>150</v>
      </c>
      <c r="U21">
        <v>0.98</v>
      </c>
      <c r="V21">
        <v>3</v>
      </c>
      <c r="W21">
        <v>22</v>
      </c>
      <c r="X21">
        <v>90</v>
      </c>
      <c r="Y21">
        <v>0.02</v>
      </c>
      <c r="Z21">
        <v>0.02</v>
      </c>
      <c r="AA21" s="98">
        <v>1</v>
      </c>
      <c r="AD21">
        <v>150</v>
      </c>
      <c r="AE21">
        <v>20160</v>
      </c>
      <c r="AF21">
        <v>611000</v>
      </c>
      <c r="AG21">
        <v>7.2459849539607671E-2</v>
      </c>
      <c r="AH21">
        <v>50</v>
      </c>
      <c r="AI21">
        <v>7.0000000000000007E-2</v>
      </c>
    </row>
    <row r="22" spans="1:38" customFormat="1">
      <c r="A22" t="s">
        <v>321</v>
      </c>
      <c r="B22">
        <v>1</v>
      </c>
      <c r="C22" t="s">
        <v>261</v>
      </c>
      <c r="D22" t="s">
        <v>332</v>
      </c>
      <c r="E22" t="s">
        <v>28</v>
      </c>
      <c r="F22" t="s">
        <v>313</v>
      </c>
      <c r="H22">
        <v>0.91</v>
      </c>
      <c r="I22">
        <v>0.91</v>
      </c>
      <c r="J22">
        <v>0.4</v>
      </c>
      <c r="K22">
        <v>1</v>
      </c>
      <c r="N22">
        <v>1</v>
      </c>
      <c r="O22">
        <v>5</v>
      </c>
      <c r="P22">
        <v>9</v>
      </c>
      <c r="Q22">
        <v>1.95</v>
      </c>
      <c r="R22">
        <v>11</v>
      </c>
      <c r="S22">
        <v>3.89</v>
      </c>
      <c r="T22">
        <v>250</v>
      </c>
      <c r="U22">
        <v>0.98</v>
      </c>
      <c r="V22">
        <v>5.5</v>
      </c>
      <c r="W22">
        <v>27</v>
      </c>
      <c r="X22">
        <v>108</v>
      </c>
      <c r="Y22">
        <v>0.03</v>
      </c>
      <c r="Z22">
        <v>0.03</v>
      </c>
      <c r="AA22" s="98">
        <v>1</v>
      </c>
      <c r="AD22">
        <v>250</v>
      </c>
      <c r="AE22">
        <v>33000</v>
      </c>
      <c r="AF22">
        <v>978000</v>
      </c>
      <c r="AG22">
        <v>7.122922550001945E-2</v>
      </c>
      <c r="AH22">
        <v>60</v>
      </c>
      <c r="AI22">
        <v>7.0000000000000007E-2</v>
      </c>
      <c r="AL22" t="s">
        <v>333</v>
      </c>
    </row>
    <row r="23" spans="1:38" customFormat="1">
      <c r="A23" t="s">
        <v>322</v>
      </c>
      <c r="B23">
        <v>1</v>
      </c>
      <c r="C23" t="s">
        <v>261</v>
      </c>
      <c r="D23" t="s">
        <v>332</v>
      </c>
      <c r="E23" t="s">
        <v>28</v>
      </c>
      <c r="F23" t="s">
        <v>313</v>
      </c>
      <c r="H23">
        <v>0.93</v>
      </c>
      <c r="I23">
        <v>0.93</v>
      </c>
      <c r="J23">
        <v>0.68</v>
      </c>
      <c r="K23">
        <v>1</v>
      </c>
      <c r="N23">
        <v>3.65</v>
      </c>
      <c r="O23">
        <v>51</v>
      </c>
      <c r="P23">
        <v>53</v>
      </c>
      <c r="Q23">
        <v>1.95</v>
      </c>
      <c r="R23">
        <v>30.5</v>
      </c>
      <c r="S23">
        <v>3.89</v>
      </c>
      <c r="T23">
        <v>625</v>
      </c>
      <c r="U23">
        <v>0.98</v>
      </c>
      <c r="V23">
        <v>15.25</v>
      </c>
      <c r="W23">
        <v>32</v>
      </c>
      <c r="X23">
        <v>126</v>
      </c>
      <c r="Y23">
        <v>7.0000000000000007E-2</v>
      </c>
      <c r="Z23">
        <v>0.12</v>
      </c>
      <c r="AA23" s="98">
        <v>1</v>
      </c>
      <c r="AD23">
        <v>625</v>
      </c>
      <c r="AE23">
        <v>50250</v>
      </c>
      <c r="AF23">
        <v>1614000</v>
      </c>
      <c r="AG23">
        <v>7.0619527184264883E-2</v>
      </c>
      <c r="AH23">
        <v>70</v>
      </c>
      <c r="AI23">
        <v>7.0000000000000007E-2</v>
      </c>
    </row>
    <row r="24" spans="1:38" customFormat="1">
      <c r="A24" t="s">
        <v>323</v>
      </c>
      <c r="B24">
        <v>1</v>
      </c>
      <c r="C24" t="s">
        <v>261</v>
      </c>
      <c r="D24" t="s">
        <v>332</v>
      </c>
      <c r="E24" t="s">
        <v>28</v>
      </c>
      <c r="F24" t="s">
        <v>313</v>
      </c>
      <c r="H24">
        <v>0.95</v>
      </c>
      <c r="I24">
        <v>0.95</v>
      </c>
      <c r="J24">
        <v>0.95</v>
      </c>
      <c r="K24">
        <v>1</v>
      </c>
      <c r="N24">
        <v>6.3</v>
      </c>
      <c r="O24">
        <v>96</v>
      </c>
      <c r="P24">
        <v>96</v>
      </c>
      <c r="Q24">
        <v>1.95</v>
      </c>
      <c r="R24">
        <v>50</v>
      </c>
      <c r="S24">
        <v>3.89</v>
      </c>
      <c r="T24">
        <v>1000</v>
      </c>
      <c r="U24">
        <v>0.98</v>
      </c>
      <c r="V24">
        <v>25</v>
      </c>
      <c r="W24">
        <v>36</v>
      </c>
      <c r="X24">
        <v>144</v>
      </c>
      <c r="Y24">
        <v>0.1</v>
      </c>
      <c r="Z24">
        <v>0.2</v>
      </c>
      <c r="AA24" s="98">
        <v>1</v>
      </c>
      <c r="AD24">
        <v>1000</v>
      </c>
      <c r="AE24">
        <v>67500</v>
      </c>
      <c r="AF24">
        <v>2250000</v>
      </c>
      <c r="AG24">
        <v>7.0313571760871663E-2</v>
      </c>
      <c r="AH24">
        <v>80</v>
      </c>
      <c r="AI24">
        <v>7.0000000000000007E-2</v>
      </c>
    </row>
    <row r="25" spans="1:38" customFormat="1">
      <c r="A25" t="s">
        <v>347</v>
      </c>
      <c r="B25">
        <v>1</v>
      </c>
      <c r="C25" t="s">
        <v>261</v>
      </c>
      <c r="D25" t="s">
        <v>332</v>
      </c>
      <c r="E25" t="s">
        <v>28</v>
      </c>
      <c r="F25" t="s">
        <v>313</v>
      </c>
      <c r="H25">
        <v>0.81</v>
      </c>
      <c r="I25">
        <v>0.81</v>
      </c>
      <c r="J25">
        <v>0.95</v>
      </c>
      <c r="K25">
        <v>1</v>
      </c>
      <c r="N25">
        <v>6.3</v>
      </c>
      <c r="O25">
        <v>96</v>
      </c>
      <c r="P25">
        <v>96</v>
      </c>
      <c r="Q25">
        <v>1.95</v>
      </c>
      <c r="R25">
        <v>50</v>
      </c>
      <c r="S25">
        <v>3.89</v>
      </c>
      <c r="T25">
        <v>1000</v>
      </c>
      <c r="U25">
        <v>0.98</v>
      </c>
      <c r="V25">
        <v>25</v>
      </c>
      <c r="W25" s="98">
        <v>96</v>
      </c>
      <c r="X25">
        <v>144</v>
      </c>
      <c r="Y25">
        <v>0.01</v>
      </c>
      <c r="Z25">
        <v>0.01</v>
      </c>
      <c r="AA25" s="98">
        <v>1</v>
      </c>
      <c r="AD25">
        <v>1000</v>
      </c>
      <c r="AE25">
        <v>67500</v>
      </c>
      <c r="AF25">
        <v>2250000</v>
      </c>
      <c r="AG25">
        <v>7.5009138873610326E-2</v>
      </c>
      <c r="AH25">
        <v>40</v>
      </c>
      <c r="AI25">
        <v>7.0000000000000007E-2</v>
      </c>
      <c r="AL25" t="s">
        <v>348</v>
      </c>
    </row>
    <row r="26" spans="1:38" customFormat="1">
      <c r="A26" t="s">
        <v>349</v>
      </c>
      <c r="B26">
        <v>1</v>
      </c>
      <c r="C26" t="s">
        <v>261</v>
      </c>
      <c r="D26" t="s">
        <v>332</v>
      </c>
      <c r="E26" t="s">
        <v>28</v>
      </c>
      <c r="F26" t="s">
        <v>313</v>
      </c>
      <c r="H26">
        <v>0.86</v>
      </c>
      <c r="I26">
        <v>0.86</v>
      </c>
      <c r="J26">
        <v>0.68</v>
      </c>
      <c r="K26">
        <v>1</v>
      </c>
      <c r="N26">
        <v>3.65</v>
      </c>
      <c r="O26">
        <v>51</v>
      </c>
      <c r="P26">
        <v>53</v>
      </c>
      <c r="Q26">
        <v>1.95</v>
      </c>
      <c r="R26">
        <v>30.5</v>
      </c>
      <c r="S26">
        <v>3.89</v>
      </c>
      <c r="T26">
        <v>625</v>
      </c>
      <c r="U26">
        <v>0.98</v>
      </c>
      <c r="V26">
        <v>15.25</v>
      </c>
      <c r="W26" s="98">
        <v>53</v>
      </c>
      <c r="X26">
        <v>126</v>
      </c>
      <c r="Y26">
        <v>0.02</v>
      </c>
      <c r="Z26">
        <v>0.02</v>
      </c>
      <c r="AA26" s="98">
        <v>1</v>
      </c>
      <c r="AD26">
        <v>625</v>
      </c>
      <c r="AE26">
        <v>50250</v>
      </c>
      <c r="AF26">
        <v>1614000</v>
      </c>
      <c r="AG26">
        <v>7.2459849539607671E-2</v>
      </c>
      <c r="AH26">
        <v>50</v>
      </c>
      <c r="AI26">
        <v>7.0000000000000007E-2</v>
      </c>
      <c r="AL26" t="s">
        <v>350</v>
      </c>
    </row>
    <row r="27" spans="1:38" customFormat="1">
      <c r="A27" t="s">
        <v>324</v>
      </c>
      <c r="B27">
        <v>1</v>
      </c>
      <c r="C27" t="s">
        <v>261</v>
      </c>
      <c r="D27" t="s">
        <v>332</v>
      </c>
      <c r="E27" t="s">
        <v>28</v>
      </c>
      <c r="F27" t="s">
        <v>313</v>
      </c>
      <c r="H27">
        <v>0.93</v>
      </c>
      <c r="I27">
        <v>0.93</v>
      </c>
      <c r="J27">
        <v>0.28000000000000003</v>
      </c>
      <c r="K27">
        <v>1</v>
      </c>
      <c r="N27">
        <v>0.5</v>
      </c>
      <c r="O27">
        <v>3</v>
      </c>
      <c r="P27">
        <v>5</v>
      </c>
      <c r="Q27">
        <v>1.95</v>
      </c>
      <c r="R27">
        <v>6</v>
      </c>
      <c r="S27">
        <v>3.89</v>
      </c>
      <c r="T27">
        <v>150</v>
      </c>
      <c r="U27">
        <v>0.98</v>
      </c>
      <c r="V27">
        <v>3</v>
      </c>
      <c r="W27">
        <v>22</v>
      </c>
      <c r="X27">
        <v>90</v>
      </c>
      <c r="Y27">
        <v>7.0000000000000007E-2</v>
      </c>
      <c r="Z27">
        <v>0.12</v>
      </c>
      <c r="AA27" s="98">
        <v>1</v>
      </c>
      <c r="AD27">
        <v>150</v>
      </c>
      <c r="AE27">
        <v>20160</v>
      </c>
      <c r="AF27">
        <v>611000</v>
      </c>
      <c r="AG27">
        <v>7.0619527184264883E-2</v>
      </c>
      <c r="AH27">
        <v>70</v>
      </c>
      <c r="AI27">
        <v>7.0000000000000007E-2</v>
      </c>
      <c r="AL27" t="s">
        <v>325</v>
      </c>
    </row>
    <row r="28" spans="1:38" customFormat="1">
      <c r="A28" t="s">
        <v>326</v>
      </c>
      <c r="B28">
        <v>1</v>
      </c>
      <c r="C28" t="s">
        <v>261</v>
      </c>
      <c r="D28" t="s">
        <v>332</v>
      </c>
      <c r="E28" t="s">
        <v>28</v>
      </c>
      <c r="F28" t="s">
        <v>313</v>
      </c>
      <c r="H28">
        <v>0.95</v>
      </c>
      <c r="I28">
        <v>0.95</v>
      </c>
      <c r="J28">
        <v>0.15</v>
      </c>
      <c r="K28">
        <v>1</v>
      </c>
      <c r="N28">
        <v>0</v>
      </c>
      <c r="O28">
        <v>1</v>
      </c>
      <c r="P28">
        <v>1</v>
      </c>
      <c r="Q28">
        <v>1.95</v>
      </c>
      <c r="R28">
        <v>1</v>
      </c>
      <c r="S28">
        <v>3.89</v>
      </c>
      <c r="T28">
        <v>50</v>
      </c>
      <c r="U28">
        <v>0.98</v>
      </c>
      <c r="V28">
        <v>0.5</v>
      </c>
      <c r="W28">
        <v>18</v>
      </c>
      <c r="X28">
        <v>72</v>
      </c>
      <c r="Y28">
        <v>0.1</v>
      </c>
      <c r="Z28">
        <v>0.2</v>
      </c>
      <c r="AA28" s="98">
        <v>1</v>
      </c>
      <c r="AD28">
        <v>50</v>
      </c>
      <c r="AE28">
        <v>7320</v>
      </c>
      <c r="AF28">
        <v>244000</v>
      </c>
      <c r="AG28">
        <v>7.0313571760871663E-2</v>
      </c>
      <c r="AH28">
        <v>80</v>
      </c>
      <c r="AI28">
        <v>7.0000000000000007E-2</v>
      </c>
      <c r="AL28" t="s">
        <v>327</v>
      </c>
    </row>
  </sheetData>
  <autoFilter ref="A1:AL1" xr:uid="{00000000-0001-0000-0000-000000000000}"/>
  <pageMargins left="0.7" right="0.7" top="0.75" bottom="0.75" header="0.511811023622047" footer="0.511811023622047"/>
  <pageSetup paperSize="9"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8B2BCF-2B51-4E2F-A615-AFC361C177F8}">
  <sheetPr>
    <tabColor theme="6" tint="0.59999389629810485"/>
  </sheetPr>
  <dimension ref="A1:AS9"/>
  <sheetViews>
    <sheetView workbookViewId="0">
      <pane xSplit="4" ySplit="1" topLeftCell="AF2" activePane="bottomRight" state="frozen"/>
      <selection pane="topRight" activeCell="E1" sqref="E1"/>
      <selection pane="bottomLeft" activeCell="A2" sqref="A2"/>
      <selection pane="bottomRight" activeCell="AL6" sqref="AL6"/>
    </sheetView>
  </sheetViews>
  <sheetFormatPr defaultRowHeight="15"/>
  <cols>
    <col min="3" max="3" width="22.140625" bestFit="1" customWidth="1"/>
    <col min="4" max="4" width="18.140625" bestFit="1" customWidth="1"/>
  </cols>
  <sheetData>
    <row r="1" spans="1:45" ht="39">
      <c r="A1" s="2" t="s">
        <v>30</v>
      </c>
      <c r="B1" s="2" t="s">
        <v>31</v>
      </c>
      <c r="C1" s="3" t="s">
        <v>24</v>
      </c>
      <c r="D1" s="3" t="s">
        <v>32</v>
      </c>
      <c r="E1" s="89" t="s">
        <v>279</v>
      </c>
      <c r="F1" s="89" t="s">
        <v>280</v>
      </c>
      <c r="G1" s="89" t="s">
        <v>281</v>
      </c>
      <c r="H1" s="89" t="s">
        <v>282</v>
      </c>
      <c r="I1" s="90" t="s">
        <v>283</v>
      </c>
      <c r="J1" s="91" t="s">
        <v>284</v>
      </c>
      <c r="K1" s="91" t="s">
        <v>285</v>
      </c>
      <c r="L1" s="91" t="s">
        <v>286</v>
      </c>
      <c r="M1" s="91" t="s">
        <v>287</v>
      </c>
      <c r="N1" s="91" t="s">
        <v>288</v>
      </c>
      <c r="O1" s="92" t="s">
        <v>289</v>
      </c>
      <c r="P1" s="92" t="s">
        <v>290</v>
      </c>
      <c r="Q1" s="4" t="s">
        <v>291</v>
      </c>
      <c r="R1" s="4" t="s">
        <v>292</v>
      </c>
      <c r="S1" s="92" t="s">
        <v>293</v>
      </c>
      <c r="T1" s="92" t="s">
        <v>294</v>
      </c>
      <c r="U1" s="92" t="s">
        <v>295</v>
      </c>
      <c r="V1" s="92" t="s">
        <v>296</v>
      </c>
      <c r="W1" s="92" t="s">
        <v>297</v>
      </c>
      <c r="X1" s="92" t="s">
        <v>298</v>
      </c>
      <c r="Y1" s="92" t="s">
        <v>299</v>
      </c>
      <c r="Z1" s="92" t="s">
        <v>300</v>
      </c>
      <c r="AA1" s="92" t="s">
        <v>301</v>
      </c>
      <c r="AB1" s="92" t="s">
        <v>302</v>
      </c>
      <c r="AC1" s="92" t="s">
        <v>303</v>
      </c>
      <c r="AD1" s="92" t="s">
        <v>304</v>
      </c>
      <c r="AE1" s="4" t="s">
        <v>305</v>
      </c>
      <c r="AF1" s="4" t="s">
        <v>306</v>
      </c>
      <c r="AG1" s="4" t="s">
        <v>307</v>
      </c>
      <c r="AH1" s="4" t="s">
        <v>308</v>
      </c>
      <c r="AI1" s="92" t="s">
        <v>309</v>
      </c>
      <c r="AJ1" s="4" t="s">
        <v>342</v>
      </c>
      <c r="AK1" s="4" t="s">
        <v>310</v>
      </c>
      <c r="AL1" s="4" t="s">
        <v>27</v>
      </c>
      <c r="AM1" s="4" t="s">
        <v>248</v>
      </c>
      <c r="AN1" s="4" t="s">
        <v>191</v>
      </c>
      <c r="AO1" s="4" t="s">
        <v>192</v>
      </c>
      <c r="AP1" s="4" t="s">
        <v>193</v>
      </c>
      <c r="AQ1" s="4" t="s">
        <v>276</v>
      </c>
      <c r="AR1" t="s">
        <v>194</v>
      </c>
      <c r="AS1" t="s">
        <v>195</v>
      </c>
    </row>
    <row r="2" spans="1:45">
      <c r="A2" s="93" t="s">
        <v>35</v>
      </c>
      <c r="B2" s="93">
        <v>2040</v>
      </c>
      <c r="C2" s="94" t="s">
        <v>36</v>
      </c>
      <c r="D2" t="s">
        <v>186</v>
      </c>
      <c r="E2" s="94"/>
      <c r="F2" s="94"/>
      <c r="G2" s="94"/>
      <c r="H2" s="94"/>
      <c r="I2" s="94"/>
      <c r="J2" s="94" t="s">
        <v>311</v>
      </c>
      <c r="K2" s="94" t="s">
        <v>312</v>
      </c>
      <c r="L2" s="94"/>
      <c r="M2" s="94"/>
      <c r="N2" s="94"/>
      <c r="O2" s="94">
        <v>0.95</v>
      </c>
      <c r="P2" s="94">
        <v>0.95</v>
      </c>
      <c r="Q2" s="94">
        <v>0</v>
      </c>
      <c r="R2">
        <v>1</v>
      </c>
      <c r="S2" s="94">
        <v>0</v>
      </c>
      <c r="T2" s="94"/>
      <c r="U2" s="94"/>
      <c r="V2" s="94"/>
      <c r="W2" s="94"/>
      <c r="X2" s="94">
        <v>0</v>
      </c>
      <c r="Y2" s="94">
        <v>0</v>
      </c>
      <c r="Z2" s="94">
        <v>0</v>
      </c>
      <c r="AA2" s="94">
        <v>0</v>
      </c>
      <c r="AB2" s="94">
        <v>0</v>
      </c>
      <c r="AC2" s="94">
        <v>0</v>
      </c>
      <c r="AD2" s="94">
        <v>0</v>
      </c>
      <c r="AE2" s="94"/>
      <c r="AF2" s="94"/>
      <c r="AG2" s="94"/>
      <c r="AH2" s="94"/>
      <c r="AI2" s="94">
        <v>0</v>
      </c>
      <c r="AJ2" s="94">
        <v>4</v>
      </c>
      <c r="AK2" s="94"/>
      <c r="AL2" t="s">
        <v>353</v>
      </c>
      <c r="AM2">
        <v>1</v>
      </c>
      <c r="AN2">
        <f>540/2</f>
        <v>270</v>
      </c>
      <c r="AO2">
        <f>394000*4/2</f>
        <v>788000</v>
      </c>
      <c r="AP2">
        <f t="shared" ref="AP2:AP9" si="0">-PMT(AS2,AR2,1)</f>
        <v>8.0586403511111196E-2</v>
      </c>
      <c r="AQ2" t="s">
        <v>278</v>
      </c>
      <c r="AR2">
        <v>30</v>
      </c>
      <c r="AS2">
        <v>7.0000000000000007E-2</v>
      </c>
    </row>
    <row r="3" spans="1:45">
      <c r="A3" s="93" t="s">
        <v>35</v>
      </c>
      <c r="B3" s="93">
        <v>2040</v>
      </c>
      <c r="C3" s="94" t="s">
        <v>37</v>
      </c>
      <c r="D3" t="s">
        <v>187</v>
      </c>
      <c r="E3" s="94"/>
      <c r="F3" s="94"/>
      <c r="G3" s="94"/>
      <c r="H3" s="94"/>
      <c r="I3" s="94"/>
      <c r="J3" s="94" t="s">
        <v>312</v>
      </c>
      <c r="K3" t="s">
        <v>311</v>
      </c>
      <c r="L3" s="94"/>
      <c r="M3" s="94"/>
      <c r="N3" s="94"/>
      <c r="O3" s="94">
        <v>0.95</v>
      </c>
      <c r="P3" s="94">
        <v>0.95</v>
      </c>
      <c r="Q3" s="94">
        <v>0</v>
      </c>
      <c r="R3">
        <v>1</v>
      </c>
      <c r="S3" s="94">
        <v>0</v>
      </c>
      <c r="T3" s="94"/>
      <c r="U3" s="94"/>
      <c r="V3" s="94"/>
      <c r="W3" s="94"/>
      <c r="X3" s="94">
        <v>0</v>
      </c>
      <c r="Y3" s="94">
        <v>0</v>
      </c>
      <c r="Z3" s="94">
        <v>0</v>
      </c>
      <c r="AA3" s="94">
        <v>0</v>
      </c>
      <c r="AB3" s="94">
        <v>0</v>
      </c>
      <c r="AC3" s="94">
        <v>0</v>
      </c>
      <c r="AD3" s="94">
        <v>0</v>
      </c>
      <c r="AE3" s="94"/>
      <c r="AF3" s="94"/>
      <c r="AG3" s="94"/>
      <c r="AH3" s="94"/>
      <c r="AI3" s="94">
        <v>0</v>
      </c>
      <c r="AK3" s="94"/>
      <c r="AL3" t="s">
        <v>353</v>
      </c>
      <c r="AM3">
        <v>1</v>
      </c>
      <c r="AN3">
        <f>540/2</f>
        <v>270</v>
      </c>
      <c r="AO3">
        <f>394000*4/2</f>
        <v>788000</v>
      </c>
      <c r="AP3">
        <f t="shared" si="0"/>
        <v>8.0586403511111196E-2</v>
      </c>
      <c r="AQ3" t="s">
        <v>278</v>
      </c>
      <c r="AR3">
        <v>30</v>
      </c>
      <c r="AS3">
        <v>7.0000000000000007E-2</v>
      </c>
    </row>
    <row r="4" spans="1:45">
      <c r="A4" s="93" t="s">
        <v>35</v>
      </c>
      <c r="B4" s="93">
        <v>2040</v>
      </c>
      <c r="C4" t="s">
        <v>238</v>
      </c>
      <c r="D4" t="s">
        <v>239</v>
      </c>
      <c r="J4" t="s">
        <v>311</v>
      </c>
      <c r="K4" t="s">
        <v>313</v>
      </c>
      <c r="O4">
        <v>0.98</v>
      </c>
      <c r="P4">
        <v>0.98</v>
      </c>
      <c r="Q4">
        <v>0</v>
      </c>
      <c r="R4">
        <v>1</v>
      </c>
      <c r="S4">
        <v>13</v>
      </c>
      <c r="X4">
        <v>0</v>
      </c>
      <c r="Y4">
        <v>0</v>
      </c>
      <c r="Z4">
        <v>0</v>
      </c>
      <c r="AA4">
        <v>0</v>
      </c>
      <c r="AB4">
        <v>0</v>
      </c>
      <c r="AC4">
        <v>0</v>
      </c>
      <c r="AD4">
        <v>0</v>
      </c>
      <c r="AI4">
        <v>0</v>
      </c>
      <c r="AL4" t="s">
        <v>353</v>
      </c>
      <c r="AM4">
        <v>1</v>
      </c>
      <c r="AN4">
        <v>970</v>
      </c>
      <c r="AO4">
        <v>100000</v>
      </c>
      <c r="AP4">
        <f t="shared" si="0"/>
        <v>9.4392925743255696E-2</v>
      </c>
      <c r="AQ4" t="s">
        <v>278</v>
      </c>
      <c r="AR4">
        <v>20</v>
      </c>
      <c r="AS4">
        <v>7.0000000000000007E-2</v>
      </c>
    </row>
    <row r="5" spans="1:45">
      <c r="A5" s="93" t="s">
        <v>35</v>
      </c>
      <c r="B5" s="93">
        <v>2040</v>
      </c>
      <c r="C5" s="86" t="s">
        <v>240</v>
      </c>
      <c r="D5" t="s">
        <v>241</v>
      </c>
      <c r="E5" s="86"/>
      <c r="F5" s="86"/>
      <c r="G5" s="86"/>
      <c r="H5" s="86"/>
      <c r="I5" s="86"/>
      <c r="J5" s="86" t="s">
        <v>313</v>
      </c>
      <c r="K5" s="86" t="s">
        <v>314</v>
      </c>
      <c r="L5" s="86"/>
      <c r="M5" s="86"/>
      <c r="N5" s="86"/>
      <c r="O5" s="86">
        <v>0.99</v>
      </c>
      <c r="P5" s="86">
        <v>0.99</v>
      </c>
      <c r="Q5" s="86">
        <v>0</v>
      </c>
      <c r="R5">
        <v>1</v>
      </c>
      <c r="S5" s="86">
        <v>1</v>
      </c>
      <c r="T5" s="86"/>
      <c r="U5" s="86"/>
      <c r="V5" s="86"/>
      <c r="W5" s="86"/>
      <c r="X5" s="86">
        <v>0</v>
      </c>
      <c r="Y5" s="86">
        <v>0</v>
      </c>
      <c r="Z5" s="86">
        <v>0</v>
      </c>
      <c r="AA5" s="86">
        <v>0</v>
      </c>
      <c r="AB5" s="86">
        <v>0</v>
      </c>
      <c r="AC5" s="86">
        <v>0</v>
      </c>
      <c r="AD5" s="86">
        <v>0</v>
      </c>
      <c r="AE5" s="86"/>
      <c r="AF5" s="86"/>
      <c r="AG5" s="86"/>
      <c r="AH5" s="86"/>
      <c r="AI5" s="86">
        <v>0</v>
      </c>
      <c r="AJ5" s="86">
        <v>10</v>
      </c>
      <c r="AK5" s="86"/>
      <c r="AL5" t="s">
        <v>353</v>
      </c>
      <c r="AM5">
        <v>1</v>
      </c>
      <c r="AN5">
        <f>8.6*10/2</f>
        <v>43</v>
      </c>
      <c r="AO5">
        <f>3*1000*10/2</f>
        <v>15000</v>
      </c>
      <c r="AP5">
        <f t="shared" si="0"/>
        <v>7.5009138873610326E-2</v>
      </c>
      <c r="AQ5" t="s">
        <v>278</v>
      </c>
      <c r="AR5">
        <v>40</v>
      </c>
      <c r="AS5">
        <v>7.0000000000000007E-2</v>
      </c>
    </row>
    <row r="6" spans="1:45">
      <c r="A6" s="93" t="s">
        <v>35</v>
      </c>
      <c r="B6" s="93">
        <v>2040</v>
      </c>
      <c r="C6" s="86" t="s">
        <v>242</v>
      </c>
      <c r="D6" t="s">
        <v>243</v>
      </c>
      <c r="E6" s="86"/>
      <c r="F6" s="86"/>
      <c r="G6" s="86"/>
      <c r="H6" s="86"/>
      <c r="I6" s="86"/>
      <c r="J6" s="86" t="s">
        <v>314</v>
      </c>
      <c r="K6" s="86" t="s">
        <v>313</v>
      </c>
      <c r="L6" s="86"/>
      <c r="M6" s="86"/>
      <c r="N6" s="86"/>
      <c r="O6" s="86">
        <v>0.99</v>
      </c>
      <c r="P6" s="86">
        <v>0.99</v>
      </c>
      <c r="Q6" s="86">
        <v>0</v>
      </c>
      <c r="R6">
        <v>1</v>
      </c>
      <c r="S6" s="86">
        <v>1</v>
      </c>
      <c r="T6" s="86"/>
      <c r="U6" s="86"/>
      <c r="V6" s="86"/>
      <c r="W6" s="86"/>
      <c r="X6" s="86">
        <v>0</v>
      </c>
      <c r="Y6" s="86">
        <v>0</v>
      </c>
      <c r="Z6" s="86">
        <v>0</v>
      </c>
      <c r="AA6" s="86">
        <v>0</v>
      </c>
      <c r="AB6" s="86">
        <v>0</v>
      </c>
      <c r="AC6" s="86">
        <v>0</v>
      </c>
      <c r="AD6" s="86">
        <v>0</v>
      </c>
      <c r="AE6" s="86"/>
      <c r="AF6" s="86"/>
      <c r="AG6" s="86"/>
      <c r="AH6" s="86"/>
      <c r="AI6" s="86">
        <v>0</v>
      </c>
      <c r="AK6" s="86"/>
      <c r="AL6" t="s">
        <v>353</v>
      </c>
      <c r="AM6">
        <v>1</v>
      </c>
      <c r="AN6">
        <f>8.6*10/2</f>
        <v>43</v>
      </c>
      <c r="AO6">
        <f>3*1000*10/2</f>
        <v>15000</v>
      </c>
      <c r="AP6">
        <f t="shared" si="0"/>
        <v>7.5009138873610326E-2</v>
      </c>
      <c r="AQ6" t="s">
        <v>278</v>
      </c>
      <c r="AR6">
        <v>40</v>
      </c>
      <c r="AS6">
        <v>7.0000000000000007E-2</v>
      </c>
    </row>
    <row r="7" spans="1:45">
      <c r="A7" s="93" t="s">
        <v>35</v>
      </c>
      <c r="B7" s="93">
        <v>2040</v>
      </c>
      <c r="C7" t="s">
        <v>38</v>
      </c>
      <c r="D7" t="s">
        <v>188</v>
      </c>
      <c r="G7" t="s">
        <v>315</v>
      </c>
      <c r="J7" s="96" t="s">
        <v>156</v>
      </c>
      <c r="K7" t="s">
        <v>311</v>
      </c>
      <c r="O7">
        <v>1</v>
      </c>
      <c r="P7">
        <v>1</v>
      </c>
      <c r="Q7">
        <v>0</v>
      </c>
      <c r="R7">
        <v>1</v>
      </c>
      <c r="S7">
        <v>2</v>
      </c>
      <c r="X7">
        <v>0</v>
      </c>
      <c r="Y7">
        <v>0</v>
      </c>
      <c r="Z7">
        <v>0</v>
      </c>
      <c r="AA7">
        <v>0</v>
      </c>
      <c r="AB7">
        <v>0</v>
      </c>
      <c r="AC7">
        <v>0</v>
      </c>
      <c r="AD7">
        <v>0</v>
      </c>
      <c r="AI7">
        <v>0</v>
      </c>
      <c r="AL7" s="94"/>
      <c r="AM7">
        <v>1</v>
      </c>
      <c r="AN7">
        <v>69575</v>
      </c>
      <c r="AO7">
        <v>2171325</v>
      </c>
      <c r="AP7">
        <f t="shared" si="0"/>
        <v>8.0586403511111196E-2</v>
      </c>
      <c r="AQ7" t="s">
        <v>278</v>
      </c>
      <c r="AR7">
        <v>30</v>
      </c>
      <c r="AS7">
        <v>7.0000000000000007E-2</v>
      </c>
    </row>
    <row r="8" spans="1:45">
      <c r="A8" s="93" t="s">
        <v>35</v>
      </c>
      <c r="B8" s="93">
        <v>2040</v>
      </c>
      <c r="C8" t="s">
        <v>39</v>
      </c>
      <c r="D8" t="s">
        <v>189</v>
      </c>
      <c r="G8" t="s">
        <v>316</v>
      </c>
      <c r="J8" s="96" t="s">
        <v>156</v>
      </c>
      <c r="K8" t="s">
        <v>311</v>
      </c>
      <c r="O8">
        <v>1</v>
      </c>
      <c r="P8">
        <v>1</v>
      </c>
      <c r="Q8">
        <v>0</v>
      </c>
      <c r="R8">
        <v>1</v>
      </c>
      <c r="S8">
        <v>2</v>
      </c>
      <c r="X8">
        <v>0</v>
      </c>
      <c r="Y8">
        <v>0</v>
      </c>
      <c r="Z8">
        <v>0</v>
      </c>
      <c r="AA8">
        <v>0</v>
      </c>
      <c r="AB8">
        <v>0</v>
      </c>
      <c r="AC8">
        <v>0</v>
      </c>
      <c r="AD8">
        <v>0</v>
      </c>
      <c r="AI8">
        <v>0</v>
      </c>
      <c r="AK8" s="95"/>
      <c r="AM8">
        <v>1</v>
      </c>
      <c r="AN8">
        <v>11592</v>
      </c>
      <c r="AO8">
        <v>990000</v>
      </c>
      <c r="AP8">
        <f t="shared" si="0"/>
        <v>8.0586403511111196E-2</v>
      </c>
      <c r="AQ8" t="s">
        <v>278</v>
      </c>
      <c r="AR8">
        <v>30</v>
      </c>
      <c r="AS8">
        <v>7.0000000000000007E-2</v>
      </c>
    </row>
    <row r="9" spans="1:45">
      <c r="A9" s="93" t="s">
        <v>35</v>
      </c>
      <c r="B9" s="93">
        <v>2040</v>
      </c>
      <c r="C9" t="s">
        <v>40</v>
      </c>
      <c r="D9" t="s">
        <v>190</v>
      </c>
      <c r="G9" t="s">
        <v>190</v>
      </c>
      <c r="J9" s="96" t="s">
        <v>156</v>
      </c>
      <c r="K9" t="s">
        <v>311</v>
      </c>
      <c r="O9">
        <v>1</v>
      </c>
      <c r="P9">
        <v>1</v>
      </c>
      <c r="Q9">
        <v>0</v>
      </c>
      <c r="R9">
        <v>1</v>
      </c>
      <c r="S9">
        <v>0</v>
      </c>
      <c r="X9">
        <v>0</v>
      </c>
      <c r="Y9">
        <v>0</v>
      </c>
      <c r="Z9">
        <v>0</v>
      </c>
      <c r="AA9">
        <v>0</v>
      </c>
      <c r="AB9">
        <v>0</v>
      </c>
      <c r="AC9">
        <v>0</v>
      </c>
      <c r="AD9">
        <v>0</v>
      </c>
      <c r="AI9">
        <v>0</v>
      </c>
      <c r="AL9" s="86"/>
      <c r="AM9">
        <v>1</v>
      </c>
      <c r="AN9">
        <v>8850</v>
      </c>
      <c r="AO9">
        <v>455000</v>
      </c>
      <c r="AP9">
        <f t="shared" si="0"/>
        <v>7.5009138873610326E-2</v>
      </c>
      <c r="AQ9" t="s">
        <v>278</v>
      </c>
      <c r="AR9">
        <v>40</v>
      </c>
      <c r="AS9">
        <v>7.0000000000000007E-2</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CB6D1-1B2D-4CD7-B221-484292AA04F4}">
  <dimension ref="A1:L9"/>
  <sheetViews>
    <sheetView workbookViewId="0">
      <pane xSplit="4" ySplit="1" topLeftCell="E2" activePane="bottomRight" state="frozen"/>
      <selection pane="topRight" activeCell="E1" sqref="E1"/>
      <selection pane="bottomLeft" activeCell="A2" sqref="A2"/>
      <selection pane="bottomRight" activeCell="E1" sqref="E1:L9"/>
    </sheetView>
  </sheetViews>
  <sheetFormatPr defaultRowHeight="15"/>
  <cols>
    <col min="1" max="2" width="14.28515625" customWidth="1"/>
    <col min="3" max="3" width="24.28515625" bestFit="1" customWidth="1"/>
    <col min="4" max="4" width="23.7109375" bestFit="1" customWidth="1"/>
    <col min="5" max="5" width="9.85546875" customWidth="1"/>
    <col min="6" max="6" width="11" customWidth="1"/>
    <col min="7" max="7" width="10.140625" customWidth="1"/>
    <col min="8" max="8" width="14.42578125" customWidth="1"/>
    <col min="9" max="9" width="10.140625" customWidth="1"/>
    <col min="10" max="10" width="19" customWidth="1"/>
    <col min="11" max="11" width="14.85546875" customWidth="1"/>
    <col min="12" max="12" width="18.140625" customWidth="1"/>
  </cols>
  <sheetData>
    <row r="1" spans="1:12">
      <c r="A1" s="2" t="s">
        <v>30</v>
      </c>
      <c r="B1" s="2" t="s">
        <v>31</v>
      </c>
      <c r="C1" s="3" t="s">
        <v>24</v>
      </c>
      <c r="D1" s="3" t="s">
        <v>32</v>
      </c>
      <c r="E1" s="4" t="s">
        <v>248</v>
      </c>
      <c r="F1" s="4" t="s">
        <v>191</v>
      </c>
      <c r="G1" s="4" t="s">
        <v>192</v>
      </c>
      <c r="H1" s="4" t="s">
        <v>193</v>
      </c>
      <c r="I1" s="4" t="s">
        <v>276</v>
      </c>
      <c r="J1" t="s">
        <v>194</v>
      </c>
      <c r="K1" t="s">
        <v>195</v>
      </c>
      <c r="L1" t="s">
        <v>27</v>
      </c>
    </row>
    <row r="2" spans="1:12">
      <c r="A2" t="s">
        <v>35</v>
      </c>
      <c r="B2">
        <v>2040</v>
      </c>
      <c r="C2" t="s">
        <v>36</v>
      </c>
      <c r="D2" t="s">
        <v>186</v>
      </c>
      <c r="E2">
        <v>1</v>
      </c>
      <c r="F2">
        <f>540/2</f>
        <v>270</v>
      </c>
      <c r="G2">
        <f>394000*4/2</f>
        <v>788000</v>
      </c>
      <c r="H2" s="85">
        <f t="shared" ref="H2:H9" si="0">-PMT(K2,J2,1)</f>
        <v>8.0586403511111196E-2</v>
      </c>
      <c r="I2" s="85" t="s">
        <v>277</v>
      </c>
      <c r="J2">
        <v>30</v>
      </c>
      <c r="K2">
        <v>7.0000000000000007E-2</v>
      </c>
      <c r="L2" t="s">
        <v>247</v>
      </c>
    </row>
    <row r="3" spans="1:12">
      <c r="A3" s="15" t="s">
        <v>35</v>
      </c>
      <c r="B3">
        <v>2040</v>
      </c>
      <c r="C3" s="16" t="s">
        <v>37</v>
      </c>
      <c r="D3" t="s">
        <v>187</v>
      </c>
      <c r="E3">
        <v>1</v>
      </c>
      <c r="F3">
        <f>540/2</f>
        <v>270</v>
      </c>
      <c r="G3">
        <f>394000*4/2</f>
        <v>788000</v>
      </c>
      <c r="H3" s="85">
        <f t="shared" si="0"/>
        <v>8.0586403511111196E-2</v>
      </c>
      <c r="I3" s="85" t="s">
        <v>277</v>
      </c>
      <c r="J3">
        <v>30</v>
      </c>
      <c r="K3">
        <v>7.0000000000000007E-2</v>
      </c>
      <c r="L3" t="s">
        <v>247</v>
      </c>
    </row>
    <row r="4" spans="1:12">
      <c r="A4" t="s">
        <v>35</v>
      </c>
      <c r="B4">
        <v>2040</v>
      </c>
      <c r="C4" t="s">
        <v>238</v>
      </c>
      <c r="D4" t="s">
        <v>239</v>
      </c>
      <c r="E4">
        <v>1</v>
      </c>
      <c r="F4">
        <v>970</v>
      </c>
      <c r="G4">
        <v>100000</v>
      </c>
      <c r="H4" s="85">
        <f t="shared" si="0"/>
        <v>9.4392925743255696E-2</v>
      </c>
      <c r="I4" s="85" t="s">
        <v>277</v>
      </c>
      <c r="J4">
        <v>20</v>
      </c>
      <c r="K4">
        <v>7.0000000000000007E-2</v>
      </c>
      <c r="L4" t="s">
        <v>244</v>
      </c>
    </row>
    <row r="5" spans="1:12">
      <c r="A5" t="s">
        <v>35</v>
      </c>
      <c r="B5">
        <v>2040</v>
      </c>
      <c r="C5" s="86" t="s">
        <v>240</v>
      </c>
      <c r="D5" t="s">
        <v>241</v>
      </c>
      <c r="E5">
        <v>1</v>
      </c>
      <c r="F5">
        <f>8.6*10/2</f>
        <v>43</v>
      </c>
      <c r="G5">
        <f>3*1000*10/2</f>
        <v>15000</v>
      </c>
      <c r="H5" s="85">
        <f t="shared" si="0"/>
        <v>7.5009138873610326E-2</v>
      </c>
      <c r="I5" s="85" t="s">
        <v>277</v>
      </c>
      <c r="J5">
        <v>40</v>
      </c>
      <c r="K5">
        <v>7.0000000000000007E-2</v>
      </c>
      <c r="L5" t="s">
        <v>245</v>
      </c>
    </row>
    <row r="6" spans="1:12">
      <c r="A6" t="s">
        <v>35</v>
      </c>
      <c r="B6">
        <v>2040</v>
      </c>
      <c r="C6" s="86" t="s">
        <v>242</v>
      </c>
      <c r="D6" t="s">
        <v>243</v>
      </c>
      <c r="E6">
        <v>1</v>
      </c>
      <c r="F6">
        <f>8.6*10/2</f>
        <v>43</v>
      </c>
      <c r="G6">
        <f>3*1000*10/2</f>
        <v>15000</v>
      </c>
      <c r="H6" s="85">
        <f t="shared" si="0"/>
        <v>7.5009138873610326E-2</v>
      </c>
      <c r="I6" s="85" t="s">
        <v>277</v>
      </c>
      <c r="J6">
        <v>40</v>
      </c>
      <c r="K6">
        <v>7.0000000000000007E-2</v>
      </c>
      <c r="L6" t="s">
        <v>245</v>
      </c>
    </row>
    <row r="7" spans="1:12">
      <c r="A7" t="s">
        <v>35</v>
      </c>
      <c r="B7">
        <v>2040</v>
      </c>
      <c r="C7" t="s">
        <v>38</v>
      </c>
      <c r="D7" t="s">
        <v>188</v>
      </c>
      <c r="E7">
        <v>1</v>
      </c>
      <c r="F7">
        <v>69575</v>
      </c>
      <c r="G7">
        <v>2171325</v>
      </c>
      <c r="H7" s="85">
        <f t="shared" si="0"/>
        <v>8.0586403511111196E-2</v>
      </c>
      <c r="I7" s="85" t="s">
        <v>277</v>
      </c>
      <c r="J7">
        <v>30</v>
      </c>
      <c r="K7">
        <v>7.0000000000000007E-2</v>
      </c>
      <c r="L7" t="s">
        <v>236</v>
      </c>
    </row>
    <row r="8" spans="1:12">
      <c r="A8" s="15" t="s">
        <v>35</v>
      </c>
      <c r="B8">
        <v>2040</v>
      </c>
      <c r="C8" t="s">
        <v>39</v>
      </c>
      <c r="D8" t="s">
        <v>189</v>
      </c>
      <c r="E8">
        <v>1</v>
      </c>
      <c r="F8">
        <v>11592</v>
      </c>
      <c r="G8">
        <v>990000</v>
      </c>
      <c r="H8" s="85">
        <f t="shared" si="0"/>
        <v>8.0586403511111196E-2</v>
      </c>
      <c r="I8" s="85" t="s">
        <v>277</v>
      </c>
      <c r="J8">
        <v>30</v>
      </c>
      <c r="K8">
        <v>7.0000000000000007E-2</v>
      </c>
      <c r="L8" t="s">
        <v>235</v>
      </c>
    </row>
    <row r="9" spans="1:12">
      <c r="A9" t="s">
        <v>35</v>
      </c>
      <c r="B9">
        <v>2040</v>
      </c>
      <c r="C9" t="s">
        <v>40</v>
      </c>
      <c r="D9" t="s">
        <v>190</v>
      </c>
      <c r="E9">
        <v>1</v>
      </c>
      <c r="F9">
        <v>8850</v>
      </c>
      <c r="G9">
        <v>455000</v>
      </c>
      <c r="H9" s="85">
        <f t="shared" si="0"/>
        <v>7.5009138873610326E-2</v>
      </c>
      <c r="I9" s="85" t="s">
        <v>277</v>
      </c>
      <c r="J9">
        <v>40</v>
      </c>
      <c r="K9">
        <v>7.0000000000000007E-2</v>
      </c>
      <c r="L9" t="s">
        <v>237</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8DDF0-4363-4830-BA46-B95D39EC3C42}">
  <sheetPr>
    <tabColor theme="6" tint="0.59999389629810485"/>
  </sheetPr>
  <dimension ref="A1:F4"/>
  <sheetViews>
    <sheetView workbookViewId="0">
      <selection activeCell="D3" sqref="D3:D4"/>
    </sheetView>
  </sheetViews>
  <sheetFormatPr defaultRowHeight="15"/>
  <cols>
    <col min="1" max="1" width="14.140625" customWidth="1"/>
    <col min="3" max="3" width="11.140625" customWidth="1"/>
    <col min="6" max="6" width="10.85546875" bestFit="1" customWidth="1"/>
  </cols>
  <sheetData>
    <row r="1" spans="1:6" s="6" customFormat="1">
      <c r="A1" s="6" t="s">
        <v>1</v>
      </c>
      <c r="B1" s="6" t="s">
        <v>2</v>
      </c>
      <c r="C1" s="6" t="s">
        <v>51</v>
      </c>
      <c r="D1" s="6" t="s">
        <v>52</v>
      </c>
      <c r="E1" s="6" t="s">
        <v>41</v>
      </c>
      <c r="F1" s="6" t="s">
        <v>27</v>
      </c>
    </row>
    <row r="2" spans="1:6">
      <c r="A2" t="s">
        <v>35</v>
      </c>
      <c r="B2">
        <v>2030</v>
      </c>
      <c r="C2" t="s">
        <v>53</v>
      </c>
      <c r="D2" t="s">
        <v>275</v>
      </c>
      <c r="E2">
        <f>'Matrix 2024'!D13</f>
        <v>113.39999999999999</v>
      </c>
      <c r="F2" t="s">
        <v>132</v>
      </c>
    </row>
    <row r="3" spans="1:6">
      <c r="A3" t="s">
        <v>35</v>
      </c>
      <c r="B3">
        <v>2040</v>
      </c>
      <c r="C3" t="s">
        <v>53</v>
      </c>
      <c r="D3" t="s">
        <v>275</v>
      </c>
      <c r="E3">
        <f>'Matrix 2024'!E13</f>
        <v>147</v>
      </c>
      <c r="F3" t="s">
        <v>132</v>
      </c>
    </row>
    <row r="4" spans="1:6">
      <c r="A4" t="s">
        <v>35</v>
      </c>
      <c r="B4">
        <v>2050</v>
      </c>
      <c r="C4" t="s">
        <v>53</v>
      </c>
      <c r="D4" t="s">
        <v>275</v>
      </c>
      <c r="E4">
        <f>'Matrix 2024'!F13</f>
        <v>168</v>
      </c>
      <c r="F4" t="s">
        <v>132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77CAF-6205-4562-9A55-2D98CF5D77A0}">
  <sheetPr>
    <tabColor theme="6" tint="0.59999389629810485"/>
  </sheetPr>
  <dimension ref="A1:F31"/>
  <sheetViews>
    <sheetView workbookViewId="0">
      <selection activeCell="F17" sqref="F17"/>
    </sheetView>
  </sheetViews>
  <sheetFormatPr defaultRowHeight="15"/>
  <cols>
    <col min="1" max="1" width="14" bestFit="1" customWidth="1"/>
    <col min="2" max="2" width="7.28515625" bestFit="1" customWidth="1"/>
    <col min="3" max="3" width="10.7109375" bestFit="1" customWidth="1"/>
    <col min="4" max="4" width="10" bestFit="1" customWidth="1"/>
    <col min="5" max="5" width="18.28515625" bestFit="1" customWidth="1"/>
    <col min="6" max="6" width="73.42578125" bestFit="1" customWidth="1"/>
  </cols>
  <sheetData>
    <row r="1" spans="1:6">
      <c r="A1" s="7" t="s">
        <v>1</v>
      </c>
      <c r="B1" s="7" t="s">
        <v>2</v>
      </c>
      <c r="C1" s="7" t="s">
        <v>33</v>
      </c>
      <c r="D1" s="8" t="s">
        <v>41</v>
      </c>
      <c r="E1" s="8" t="s">
        <v>42</v>
      </c>
      <c r="F1" s="7" t="s">
        <v>27</v>
      </c>
    </row>
    <row r="2" spans="1:6">
      <c r="A2" s="9" t="s">
        <v>4</v>
      </c>
      <c r="B2">
        <v>2030</v>
      </c>
      <c r="C2" t="s">
        <v>28</v>
      </c>
      <c r="D2" s="11">
        <v>6.1</v>
      </c>
      <c r="E2" s="12">
        <v>0</v>
      </c>
      <c r="F2" t="s">
        <v>132</v>
      </c>
    </row>
    <row r="3" spans="1:6">
      <c r="A3" s="9" t="s">
        <v>4</v>
      </c>
      <c r="B3">
        <v>2030</v>
      </c>
      <c r="C3" s="58" t="s">
        <v>46</v>
      </c>
      <c r="D3" s="11">
        <v>7.8</v>
      </c>
      <c r="E3" s="12">
        <v>0.36399999999999999</v>
      </c>
      <c r="F3" t="s">
        <v>132</v>
      </c>
    </row>
    <row r="4" spans="1:6">
      <c r="A4" s="9" t="s">
        <v>4</v>
      </c>
      <c r="B4">
        <v>2030</v>
      </c>
      <c r="C4" t="s">
        <v>43</v>
      </c>
      <c r="D4" s="11">
        <v>6.4</v>
      </c>
      <c r="E4" s="12">
        <v>0.33800000000000002</v>
      </c>
      <c r="F4" t="s">
        <v>132</v>
      </c>
    </row>
    <row r="5" spans="1:6">
      <c r="A5" s="9" t="s">
        <v>4</v>
      </c>
      <c r="B5">
        <v>2030</v>
      </c>
      <c r="C5" t="s">
        <v>44</v>
      </c>
      <c r="D5" s="11">
        <v>22.6</v>
      </c>
      <c r="E5" s="12">
        <v>0.186</v>
      </c>
      <c r="F5" t="s">
        <v>132</v>
      </c>
    </row>
    <row r="6" spans="1:6">
      <c r="A6" s="9" t="s">
        <v>4</v>
      </c>
      <c r="B6">
        <v>2030</v>
      </c>
      <c r="C6" t="s">
        <v>29</v>
      </c>
      <c r="D6" s="11">
        <v>42.3</v>
      </c>
      <c r="E6" s="12">
        <v>0.28100000000000003</v>
      </c>
      <c r="F6" t="s">
        <v>132</v>
      </c>
    </row>
    <row r="7" spans="1:6">
      <c r="A7" s="9" t="s">
        <v>4</v>
      </c>
      <c r="B7">
        <v>2030</v>
      </c>
      <c r="C7" t="s">
        <v>45</v>
      </c>
      <c r="D7" s="11">
        <v>34.700000000000003</v>
      </c>
      <c r="E7" s="12">
        <v>0.28100000000000003</v>
      </c>
      <c r="F7" t="s">
        <v>132</v>
      </c>
    </row>
    <row r="8" spans="1:6">
      <c r="A8" s="9" t="s">
        <v>4</v>
      </c>
      <c r="B8">
        <v>2030</v>
      </c>
      <c r="C8" t="s">
        <v>50</v>
      </c>
      <c r="D8" s="11">
        <v>6.7</v>
      </c>
      <c r="E8" s="12">
        <v>0.36</v>
      </c>
      <c r="F8" t="s">
        <v>132</v>
      </c>
    </row>
    <row r="9" spans="1:6">
      <c r="A9" s="9" t="s">
        <v>4</v>
      </c>
      <c r="B9">
        <v>2030</v>
      </c>
      <c r="C9" t="s">
        <v>47</v>
      </c>
      <c r="D9" s="12">
        <v>12.7</v>
      </c>
      <c r="E9" s="12">
        <v>0</v>
      </c>
      <c r="F9" t="s">
        <v>133</v>
      </c>
    </row>
    <row r="10" spans="1:6">
      <c r="A10" s="9" t="s">
        <v>4</v>
      </c>
      <c r="B10">
        <v>2030</v>
      </c>
      <c r="C10" t="s">
        <v>48</v>
      </c>
      <c r="D10" s="12">
        <v>1</v>
      </c>
      <c r="E10" s="12">
        <v>0</v>
      </c>
      <c r="F10" t="s">
        <v>142</v>
      </c>
    </row>
    <row r="11" spans="1:6">
      <c r="A11" s="9" t="s">
        <v>4</v>
      </c>
      <c r="B11">
        <v>2030</v>
      </c>
      <c r="C11" t="s">
        <v>49</v>
      </c>
      <c r="D11" s="12">
        <v>1</v>
      </c>
      <c r="E11" s="12">
        <v>0.14399999999999999</v>
      </c>
      <c r="F11" t="s">
        <v>142</v>
      </c>
    </row>
    <row r="12" spans="1:6">
      <c r="A12" s="9" t="s">
        <v>4</v>
      </c>
      <c r="B12">
        <v>2040</v>
      </c>
      <c r="C12" t="s">
        <v>28</v>
      </c>
      <c r="D12" s="12">
        <v>6.1</v>
      </c>
      <c r="E12" s="12">
        <v>0</v>
      </c>
      <c r="F12" t="s">
        <v>132</v>
      </c>
    </row>
    <row r="13" spans="1:6">
      <c r="A13" s="9" t="s">
        <v>4</v>
      </c>
      <c r="B13">
        <v>2040</v>
      </c>
      <c r="C13" t="s">
        <v>46</v>
      </c>
      <c r="D13" s="12">
        <v>7.8</v>
      </c>
      <c r="E13" s="12">
        <v>0.36399999999999999</v>
      </c>
      <c r="F13" t="s">
        <v>132</v>
      </c>
    </row>
    <row r="14" spans="1:6">
      <c r="A14" s="9" t="s">
        <v>4</v>
      </c>
      <c r="B14">
        <v>2040</v>
      </c>
      <c r="C14" t="s">
        <v>43</v>
      </c>
      <c r="D14" s="12">
        <v>5.9</v>
      </c>
      <c r="E14" s="12">
        <v>0.33800000000000002</v>
      </c>
      <c r="F14" t="s">
        <v>132</v>
      </c>
    </row>
    <row r="15" spans="1:6">
      <c r="A15" s="9" t="s">
        <v>4</v>
      </c>
      <c r="B15">
        <v>2040</v>
      </c>
      <c r="C15" t="s">
        <v>44</v>
      </c>
      <c r="D15" s="12">
        <v>20.3</v>
      </c>
      <c r="E15" s="12">
        <v>0.155</v>
      </c>
      <c r="F15" t="s">
        <v>180</v>
      </c>
    </row>
    <row r="16" spans="1:6">
      <c r="A16" s="9" t="s">
        <v>4</v>
      </c>
      <c r="B16">
        <v>2040</v>
      </c>
      <c r="C16" t="s">
        <v>29</v>
      </c>
      <c r="D16" s="12">
        <v>41</v>
      </c>
      <c r="E16" s="12">
        <v>0.28100000000000003</v>
      </c>
      <c r="F16" t="s">
        <v>132</v>
      </c>
    </row>
    <row r="17" spans="1:6">
      <c r="A17" s="9" t="s">
        <v>4</v>
      </c>
      <c r="B17">
        <v>2040</v>
      </c>
      <c r="C17" t="s">
        <v>45</v>
      </c>
      <c r="D17" s="12">
        <v>33.6</v>
      </c>
      <c r="E17" s="12">
        <v>0.28100000000000003</v>
      </c>
      <c r="F17" t="s">
        <v>132</v>
      </c>
    </row>
    <row r="18" spans="1:6">
      <c r="A18" s="9" t="s">
        <v>4</v>
      </c>
      <c r="B18">
        <v>2040</v>
      </c>
      <c r="C18" t="s">
        <v>50</v>
      </c>
      <c r="D18" s="12">
        <v>9.8000000000000007</v>
      </c>
      <c r="E18" s="12">
        <v>0.36</v>
      </c>
      <c r="F18" t="s">
        <v>132</v>
      </c>
    </row>
    <row r="19" spans="1:6">
      <c r="A19" s="9" t="s">
        <v>4</v>
      </c>
      <c r="B19">
        <v>2040</v>
      </c>
      <c r="C19" t="s">
        <v>47</v>
      </c>
      <c r="D19" s="12">
        <v>12.2</v>
      </c>
      <c r="E19" s="12">
        <v>0</v>
      </c>
      <c r="F19" t="s">
        <v>133</v>
      </c>
    </row>
    <row r="20" spans="1:6">
      <c r="A20" s="9" t="s">
        <v>4</v>
      </c>
      <c r="B20">
        <v>2040</v>
      </c>
      <c r="C20" t="s">
        <v>48</v>
      </c>
      <c r="D20" s="12">
        <v>1</v>
      </c>
      <c r="E20" s="12">
        <v>0</v>
      </c>
      <c r="F20" t="s">
        <v>142</v>
      </c>
    </row>
    <row r="21" spans="1:6">
      <c r="A21" s="9" t="s">
        <v>4</v>
      </c>
      <c r="B21">
        <v>2040</v>
      </c>
      <c r="C21" t="s">
        <v>49</v>
      </c>
      <c r="D21" s="12">
        <v>1</v>
      </c>
      <c r="E21" s="12">
        <v>0.14399999999999999</v>
      </c>
      <c r="F21" t="s">
        <v>142</v>
      </c>
    </row>
    <row r="22" spans="1:6">
      <c r="A22" s="9" t="s">
        <v>4</v>
      </c>
      <c r="B22">
        <v>2050</v>
      </c>
      <c r="C22" t="s">
        <v>28</v>
      </c>
      <c r="D22" s="12">
        <v>6.1</v>
      </c>
      <c r="E22" s="12">
        <v>0</v>
      </c>
      <c r="F22" t="s">
        <v>181</v>
      </c>
    </row>
    <row r="23" spans="1:6">
      <c r="A23" s="9" t="s">
        <v>4</v>
      </c>
      <c r="B23">
        <v>2050</v>
      </c>
      <c r="C23" t="s">
        <v>46</v>
      </c>
      <c r="D23" s="12">
        <v>7.8</v>
      </c>
      <c r="E23" s="12">
        <v>0.36399999999999999</v>
      </c>
      <c r="F23" t="s">
        <v>181</v>
      </c>
    </row>
    <row r="24" spans="1:6">
      <c r="A24" s="9" t="s">
        <v>4</v>
      </c>
      <c r="B24">
        <v>2050</v>
      </c>
      <c r="C24" t="s">
        <v>43</v>
      </c>
      <c r="D24" s="12">
        <v>5.5</v>
      </c>
      <c r="E24" s="12">
        <v>0.33800000000000002</v>
      </c>
      <c r="F24" t="s">
        <v>181</v>
      </c>
    </row>
    <row r="25" spans="1:6">
      <c r="A25" s="9" t="s">
        <v>4</v>
      </c>
      <c r="B25">
        <v>2050</v>
      </c>
      <c r="C25" t="s">
        <v>44</v>
      </c>
      <c r="D25" s="12">
        <v>18.100000000000001</v>
      </c>
      <c r="E25" s="12">
        <v>0.155</v>
      </c>
      <c r="F25" t="s">
        <v>181</v>
      </c>
    </row>
    <row r="26" spans="1:6">
      <c r="A26" s="9" t="s">
        <v>4</v>
      </c>
      <c r="B26">
        <v>2050</v>
      </c>
      <c r="C26" t="s">
        <v>29</v>
      </c>
      <c r="D26" s="12">
        <v>39.6</v>
      </c>
      <c r="E26" s="12">
        <v>0.28100000000000003</v>
      </c>
      <c r="F26" t="s">
        <v>181</v>
      </c>
    </row>
    <row r="27" spans="1:6">
      <c r="A27" s="9" t="s">
        <v>4</v>
      </c>
      <c r="B27">
        <v>2050</v>
      </c>
      <c r="C27" t="s">
        <v>45</v>
      </c>
      <c r="D27" s="12">
        <v>32.5</v>
      </c>
      <c r="E27" s="12">
        <v>0.28100000000000003</v>
      </c>
      <c r="F27" t="s">
        <v>181</v>
      </c>
    </row>
    <row r="28" spans="1:6">
      <c r="A28" s="9" t="s">
        <v>4</v>
      </c>
      <c r="B28">
        <v>2050</v>
      </c>
      <c r="C28" t="s">
        <v>50</v>
      </c>
      <c r="D28" s="12">
        <v>14.1</v>
      </c>
      <c r="E28" s="12">
        <v>0.36</v>
      </c>
      <c r="F28" t="s">
        <v>181</v>
      </c>
    </row>
    <row r="29" spans="1:6">
      <c r="A29" s="9" t="s">
        <v>4</v>
      </c>
      <c r="B29">
        <v>2050</v>
      </c>
      <c r="C29" t="s">
        <v>47</v>
      </c>
      <c r="D29" s="12">
        <v>12.1</v>
      </c>
      <c r="E29" s="12">
        <v>0</v>
      </c>
      <c r="F29" t="s">
        <v>133</v>
      </c>
    </row>
    <row r="30" spans="1:6">
      <c r="A30" s="9" t="s">
        <v>4</v>
      </c>
      <c r="B30">
        <v>2050</v>
      </c>
      <c r="C30" t="s">
        <v>48</v>
      </c>
      <c r="D30" s="12">
        <v>1</v>
      </c>
      <c r="E30" s="12">
        <v>0</v>
      </c>
      <c r="F30" t="s">
        <v>142</v>
      </c>
    </row>
    <row r="31" spans="1:6">
      <c r="A31" s="9" t="s">
        <v>4</v>
      </c>
      <c r="B31">
        <v>2050</v>
      </c>
      <c r="C31" t="s">
        <v>49</v>
      </c>
      <c r="D31" s="12">
        <v>1</v>
      </c>
      <c r="E31" s="12">
        <v>0.14399999999999999</v>
      </c>
      <c r="F31" t="s">
        <v>142</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93B6D-88EE-4F0B-97F6-AC2B4BD05998}">
  <dimension ref="B1:L40"/>
  <sheetViews>
    <sheetView showGridLines="0" zoomScaleNormal="100" workbookViewId="0">
      <selection activeCell="E34" sqref="E34"/>
    </sheetView>
  </sheetViews>
  <sheetFormatPr defaultColWidth="9.140625" defaultRowHeight="15"/>
  <cols>
    <col min="1" max="1" width="3.5703125" customWidth="1"/>
    <col min="2" max="2" width="47" customWidth="1"/>
    <col min="3" max="3" width="14.28515625" customWidth="1"/>
    <col min="4" max="6" width="11.140625" customWidth="1"/>
    <col min="7" max="7" width="60.5703125" bestFit="1" customWidth="1"/>
    <col min="8" max="8" width="60.7109375" customWidth="1"/>
    <col min="9" max="9" width="55.85546875" hidden="1" customWidth="1"/>
  </cols>
  <sheetData>
    <row r="1" spans="2:12">
      <c r="B1" t="s">
        <v>130</v>
      </c>
      <c r="C1" s="41" t="s">
        <v>129</v>
      </c>
      <c r="G1" s="41" t="s">
        <v>128</v>
      </c>
    </row>
    <row r="2" spans="2:12" ht="14.45" customHeight="1">
      <c r="D2" s="101" t="s">
        <v>79</v>
      </c>
      <c r="E2" s="101"/>
      <c r="F2" s="101"/>
      <c r="G2" s="102" t="s">
        <v>80</v>
      </c>
    </row>
    <row r="3" spans="2:12" ht="14.45" customHeight="1">
      <c r="D3" s="101"/>
      <c r="E3" s="101"/>
      <c r="F3" s="101"/>
      <c r="G3" s="102"/>
    </row>
    <row r="4" spans="2:12" ht="15" customHeight="1">
      <c r="B4" s="22" t="s">
        <v>81</v>
      </c>
      <c r="C4" s="23" t="s">
        <v>82</v>
      </c>
      <c r="D4" s="24">
        <v>2030</v>
      </c>
      <c r="E4" s="24">
        <v>2040</v>
      </c>
      <c r="F4" s="24">
        <v>2050</v>
      </c>
      <c r="G4" s="24" t="s">
        <v>83</v>
      </c>
      <c r="H4" s="24" t="s">
        <v>84</v>
      </c>
    </row>
    <row r="5" spans="2:12" ht="15.75" customHeight="1">
      <c r="B5" s="25" t="s">
        <v>28</v>
      </c>
      <c r="C5" s="26" t="s">
        <v>85</v>
      </c>
      <c r="D5" s="27">
        <f>'[11]IEA - References'!$E$24</f>
        <v>1.6808484848484848</v>
      </c>
      <c r="E5" s="27">
        <f>'[11]IEA - References'!$E$24</f>
        <v>1.6808484848484848</v>
      </c>
      <c r="F5" s="27">
        <f>'[11]IEA - References'!$E$24</f>
        <v>1.6808484848484848</v>
      </c>
      <c r="G5" s="28" t="s">
        <v>86</v>
      </c>
      <c r="H5" s="28" t="s">
        <v>87</v>
      </c>
    </row>
    <row r="6" spans="2:12" ht="15.75" customHeight="1">
      <c r="B6" s="29" t="s">
        <v>88</v>
      </c>
      <c r="C6" s="30" t="s">
        <v>85</v>
      </c>
      <c r="D6" s="31">
        <v>1.4</v>
      </c>
      <c r="E6" s="31">
        <v>1.4</v>
      </c>
      <c r="F6" s="31">
        <v>1.4</v>
      </c>
      <c r="G6" s="32" t="s">
        <v>89</v>
      </c>
      <c r="H6" s="103"/>
    </row>
    <row r="7" spans="2:12" ht="26.1" customHeight="1">
      <c r="B7" s="33" t="s">
        <v>90</v>
      </c>
      <c r="C7" s="30" t="s">
        <v>85</v>
      </c>
      <c r="D7" s="31">
        <v>1.8</v>
      </c>
      <c r="E7" s="31">
        <v>1.8</v>
      </c>
      <c r="F7" s="31">
        <v>1.8</v>
      </c>
      <c r="G7" s="32" t="s">
        <v>89</v>
      </c>
      <c r="H7" s="100"/>
    </row>
    <row r="8" spans="2:12" ht="15.75" customHeight="1">
      <c r="B8" s="29" t="s">
        <v>91</v>
      </c>
      <c r="C8" s="30" t="s">
        <v>85</v>
      </c>
      <c r="D8" s="31">
        <v>2.37</v>
      </c>
      <c r="E8" s="31">
        <v>2.37</v>
      </c>
      <c r="F8" s="31">
        <v>2.37</v>
      </c>
      <c r="G8" s="32" t="s">
        <v>89</v>
      </c>
      <c r="H8" s="100"/>
    </row>
    <row r="9" spans="2:12" ht="15.75" customHeight="1">
      <c r="B9" s="29" t="s">
        <v>92</v>
      </c>
      <c r="C9" s="30" t="s">
        <v>85</v>
      </c>
      <c r="D9" s="31">
        <v>3.1</v>
      </c>
      <c r="E9" s="31">
        <v>3.1</v>
      </c>
      <c r="F9" s="31">
        <v>3.1</v>
      </c>
      <c r="G9" s="32" t="s">
        <v>89</v>
      </c>
      <c r="H9" s="104"/>
    </row>
    <row r="10" spans="2:12" ht="15.75" customHeight="1">
      <c r="B10" s="35" t="s">
        <v>43</v>
      </c>
      <c r="C10" s="30" t="s">
        <v>85</v>
      </c>
      <c r="D10" s="31">
        <f>'[11]IEA - References'!H23</f>
        <v>1.7768679631525077</v>
      </c>
      <c r="E10" s="36">
        <f>(D10+F10)/2</f>
        <v>1.6479017400204707</v>
      </c>
      <c r="F10" s="31">
        <f>'[11]IEA - References'!J23</f>
        <v>1.518935516888434</v>
      </c>
      <c r="G10" s="32" t="s">
        <v>93</v>
      </c>
      <c r="H10" s="103"/>
    </row>
    <row r="11" spans="2:12" ht="15.75" customHeight="1">
      <c r="B11" s="35" t="s">
        <v>94</v>
      </c>
      <c r="C11" s="30" t="s">
        <v>85</v>
      </c>
      <c r="D11" s="31">
        <f>'[11]IEA - References'!H22</f>
        <v>6.2894512368495885</v>
      </c>
      <c r="E11" s="36">
        <f>(D11+F11)/2</f>
        <v>5.652544782485073</v>
      </c>
      <c r="F11" s="31">
        <f>'[11]IEA - References'!J22</f>
        <v>5.0156383281205574</v>
      </c>
      <c r="G11" s="32" t="s">
        <v>93</v>
      </c>
      <c r="H11" s="100"/>
      <c r="J11">
        <f>E11/D11</f>
        <v>0.89873417721518989</v>
      </c>
      <c r="K11">
        <f>F11/D11</f>
        <v>0.79746835443037967</v>
      </c>
    </row>
    <row r="12" spans="2:12" ht="15.75" customHeight="1">
      <c r="B12" s="35" t="s">
        <v>95</v>
      </c>
      <c r="C12" s="30" t="s">
        <v>85</v>
      </c>
      <c r="D12" s="31">
        <f>'[11]IEA - References'!H19</f>
        <v>9.1740614334470987</v>
      </c>
      <c r="E12" s="36">
        <f>(D12+F12)/2</f>
        <v>8.887372013651877</v>
      </c>
      <c r="F12" s="31">
        <f>'[11]IEA - References'!J19</f>
        <v>8.6006825938566553</v>
      </c>
      <c r="G12" s="32" t="s">
        <v>93</v>
      </c>
      <c r="H12" s="100"/>
      <c r="J12" s="37"/>
    </row>
    <row r="13" spans="2:12" ht="15.75" customHeight="1">
      <c r="B13" s="35" t="s">
        <v>96</v>
      </c>
      <c r="C13" s="30" t="s">
        <v>97</v>
      </c>
      <c r="D13" s="31">
        <f>'[11]IEA - References'!H18</f>
        <v>113.39999999999999</v>
      </c>
      <c r="E13" s="31">
        <f>'[11]IEA - References'!I18</f>
        <v>147</v>
      </c>
      <c r="F13" s="31">
        <f>'[11]IEA - References'!J18</f>
        <v>168</v>
      </c>
      <c r="G13" s="32" t="s">
        <v>93</v>
      </c>
      <c r="H13" s="104"/>
    </row>
    <row r="14" spans="2:12" ht="15.75" customHeight="1">
      <c r="B14" s="35" t="s">
        <v>98</v>
      </c>
      <c r="C14" s="30" t="s">
        <v>85</v>
      </c>
      <c r="D14" s="31">
        <f>'[11]IEA - References'!H25</f>
        <v>17.64</v>
      </c>
      <c r="E14" s="31">
        <f>'[11]IEA - References'!I25</f>
        <v>15.12</v>
      </c>
      <c r="F14" s="31">
        <f>'[11]IEA - References'!J25</f>
        <v>15.12</v>
      </c>
      <c r="G14" s="32" t="s">
        <v>99</v>
      </c>
      <c r="H14" s="103"/>
    </row>
    <row r="15" spans="2:12" ht="15.75" customHeight="1">
      <c r="B15" s="38" t="s">
        <v>100</v>
      </c>
      <c r="C15" s="39" t="s">
        <v>101</v>
      </c>
      <c r="D15" s="40">
        <v>18.803793500000001</v>
      </c>
      <c r="E15" s="40">
        <v>18.038378099999999</v>
      </c>
      <c r="F15" s="40">
        <v>17.2729626</v>
      </c>
      <c r="G15" s="32" t="s">
        <v>102</v>
      </c>
      <c r="H15" s="104"/>
    </row>
    <row r="16" spans="2:12" ht="15.75" customHeight="1">
      <c r="B16" s="29" t="s">
        <v>103</v>
      </c>
      <c r="C16" s="30" t="s">
        <v>101</v>
      </c>
      <c r="D16" s="31">
        <f>'[11]IEA - References'!H30</f>
        <v>27.552</v>
      </c>
      <c r="E16" s="31">
        <f>'[11]IEA - References'!I30</f>
        <v>24.990000000000002</v>
      </c>
      <c r="F16" s="31">
        <f>'[11]IEA - References'!J30</f>
        <v>23.52</v>
      </c>
      <c r="G16" s="32" t="s">
        <v>104</v>
      </c>
      <c r="H16" s="32"/>
      <c r="L16" s="41" t="s">
        <v>105</v>
      </c>
    </row>
    <row r="17" spans="2:12" ht="15.75" customHeight="1">
      <c r="B17" s="35" t="s">
        <v>29</v>
      </c>
      <c r="C17" s="30" t="s">
        <v>85</v>
      </c>
      <c r="D17" s="31">
        <f>'[11]IEA - References'!H20</f>
        <v>11.742798634812287</v>
      </c>
      <c r="E17" s="36">
        <f>(D17+F17)/2</f>
        <v>11.375836177474403</v>
      </c>
      <c r="F17" s="31">
        <f>'[11]IEA - References'!J20</f>
        <v>11.008873720136519</v>
      </c>
      <c r="G17" s="32" t="s">
        <v>106</v>
      </c>
      <c r="H17" s="42" t="s">
        <v>107</v>
      </c>
    </row>
    <row r="18" spans="2:12" ht="15.75" customHeight="1">
      <c r="B18" s="35" t="s">
        <v>45</v>
      </c>
      <c r="C18" s="30" t="s">
        <v>85</v>
      </c>
      <c r="D18" s="31">
        <f>'[11]IEA - References'!H21</f>
        <v>9.6327645051194537</v>
      </c>
      <c r="E18" s="36">
        <f>(D18+F18)/2</f>
        <v>9.3317406143344712</v>
      </c>
      <c r="F18" s="31">
        <f>'[11]IEA - References'!J21</f>
        <v>9.0307167235494887</v>
      </c>
      <c r="G18" s="32" t="s">
        <v>108</v>
      </c>
      <c r="H18" s="42" t="s">
        <v>109</v>
      </c>
    </row>
    <row r="19" spans="2:12" ht="15.75" customHeight="1">
      <c r="B19" s="43" t="s">
        <v>110</v>
      </c>
      <c r="C19" s="30" t="s">
        <v>85</v>
      </c>
      <c r="D19" s="31">
        <f>'[11]Import costs of amonia and hydr'!C25</f>
        <v>38.302585769400075</v>
      </c>
      <c r="E19" s="31">
        <f>'[11]Import costs of amonia and hydr'!D25</f>
        <v>30.117603582546735</v>
      </c>
      <c r="F19" s="31">
        <f>'[11]Import costs of amonia and hydr'!E25</f>
        <v>24.111307234938817</v>
      </c>
      <c r="G19" s="44" t="s">
        <v>111</v>
      </c>
      <c r="H19" s="32"/>
      <c r="I19" s="42"/>
      <c r="J19" s="45"/>
      <c r="L19" s="45"/>
    </row>
    <row r="20" spans="2:12" ht="15.75" customHeight="1">
      <c r="B20" s="46" t="s">
        <v>112</v>
      </c>
      <c r="C20" s="47" t="s">
        <v>85</v>
      </c>
      <c r="D20" s="48" t="str">
        <f>'[11]Gas Blend Final'!C44</f>
        <v>7.5</v>
      </c>
      <c r="E20" s="48" t="str">
        <f>'[11]Gas Blend Final'!D44</f>
        <v>9.0</v>
      </c>
      <c r="F20" s="48"/>
      <c r="G20" s="49" t="s">
        <v>113</v>
      </c>
      <c r="H20" s="42"/>
      <c r="I20" s="50"/>
      <c r="J20" s="45"/>
      <c r="L20" s="45"/>
    </row>
    <row r="21" spans="2:12" ht="15.75" customHeight="1">
      <c r="B21" s="51" t="s">
        <v>114</v>
      </c>
      <c r="C21" s="39" t="s">
        <v>85</v>
      </c>
      <c r="D21" s="52"/>
      <c r="E21" s="52">
        <f>'[11]Gas Blend Final'!P26</f>
        <v>10.864470915196128</v>
      </c>
      <c r="F21" s="52">
        <f>'[11]Gas Blend Final'!Q26</f>
        <v>17.92863941038312</v>
      </c>
      <c r="G21" s="49" t="s">
        <v>113</v>
      </c>
      <c r="H21" s="42"/>
      <c r="I21" s="50"/>
      <c r="J21" s="45"/>
      <c r="L21" s="45"/>
    </row>
    <row r="22" spans="2:12" ht="15.75" customHeight="1">
      <c r="B22" s="51" t="s">
        <v>115</v>
      </c>
      <c r="C22" s="39" t="s">
        <v>85</v>
      </c>
      <c r="D22" s="52"/>
      <c r="E22" s="52">
        <f>'[11]Gas Blend Final'!J26</f>
        <v>9.7858291119710472</v>
      </c>
      <c r="F22" s="52">
        <f>'[11]Gas Blend Final'!K26</f>
        <v>15.763222241617466</v>
      </c>
      <c r="G22" s="49" t="s">
        <v>113</v>
      </c>
      <c r="H22" s="42"/>
      <c r="I22" s="50"/>
      <c r="J22" s="45"/>
      <c r="L22" s="45"/>
    </row>
    <row r="23" spans="2:12" ht="15.75" customHeight="1">
      <c r="B23" s="46" t="s">
        <v>116</v>
      </c>
      <c r="C23" s="47" t="s">
        <v>85</v>
      </c>
      <c r="D23" s="48">
        <v>1.86</v>
      </c>
      <c r="E23" s="48">
        <v>2.71</v>
      </c>
      <c r="F23" s="48">
        <v>3.93</v>
      </c>
      <c r="G23" s="49" t="s">
        <v>117</v>
      </c>
      <c r="H23" s="42"/>
      <c r="I23" s="50"/>
      <c r="J23" s="45"/>
      <c r="L23" s="45"/>
    </row>
    <row r="24" spans="2:12" ht="16.5" customHeight="1">
      <c r="B24" s="53"/>
      <c r="C24" s="34" t="s">
        <v>118</v>
      </c>
      <c r="E24" s="54" t="s">
        <v>119</v>
      </c>
    </row>
    <row r="26" spans="2:12">
      <c r="B26" s="55" t="s">
        <v>120</v>
      </c>
      <c r="C26" s="55"/>
      <c r="D26" t="s">
        <v>121</v>
      </c>
      <c r="I26" s="56" t="s">
        <v>122</v>
      </c>
    </row>
    <row r="27" spans="2:12">
      <c r="B27" t="s">
        <v>123</v>
      </c>
      <c r="H27" s="57">
        <f>(G27+I27)/2</f>
        <v>0</v>
      </c>
    </row>
    <row r="28" spans="2:12">
      <c r="B28" s="41" t="s">
        <v>124</v>
      </c>
      <c r="C28" s="41"/>
      <c r="D28" t="s">
        <v>125</v>
      </c>
    </row>
    <row r="29" spans="2:12">
      <c r="B29" s="41" t="s">
        <v>126</v>
      </c>
      <c r="C29" s="41"/>
    </row>
    <row r="30" spans="2:12">
      <c r="B30" t="s">
        <v>127</v>
      </c>
    </row>
    <row r="31" spans="2:12">
      <c r="I31" s="100"/>
    </row>
    <row r="32" spans="2:12">
      <c r="I32" s="100"/>
    </row>
    <row r="33" spans="2:11">
      <c r="D33">
        <v>2030</v>
      </c>
      <c r="E33">
        <v>2040</v>
      </c>
      <c r="F33">
        <v>2050</v>
      </c>
      <c r="I33" s="100"/>
    </row>
    <row r="34" spans="2:11">
      <c r="B34" t="s">
        <v>28</v>
      </c>
      <c r="C34" t="s">
        <v>131</v>
      </c>
      <c r="D34">
        <f>ROUND(D5*3.6,1)</f>
        <v>6.1</v>
      </c>
      <c r="E34">
        <f t="shared" ref="E34:F34" si="0">ROUND(E5*3.6,1)</f>
        <v>6.1</v>
      </c>
      <c r="F34">
        <f t="shared" si="0"/>
        <v>6.1</v>
      </c>
    </row>
    <row r="35" spans="2:11">
      <c r="B35" s="58" t="s">
        <v>46</v>
      </c>
      <c r="C35" t="s">
        <v>131</v>
      </c>
      <c r="D35" s="59">
        <f>ROUND(AVERAGE(D6:D9)*3.6,1)</f>
        <v>7.8</v>
      </c>
      <c r="E35" s="59">
        <f t="shared" ref="E35:F35" si="1">ROUND(AVERAGE(E6:E9)*3.6,1)</f>
        <v>7.8</v>
      </c>
      <c r="F35" s="59">
        <f t="shared" si="1"/>
        <v>7.8</v>
      </c>
      <c r="G35" s="58"/>
      <c r="H35" s="58"/>
      <c r="I35" s="58"/>
      <c r="J35" s="58"/>
      <c r="K35" s="58"/>
    </row>
    <row r="36" spans="2:11">
      <c r="B36" t="s">
        <v>43</v>
      </c>
      <c r="C36" t="s">
        <v>131</v>
      </c>
      <c r="D36">
        <f>ROUND(D10*3.6,1)</f>
        <v>6.4</v>
      </c>
      <c r="E36">
        <f t="shared" ref="E36:F36" si="2">ROUND(E10*3.6,1)</f>
        <v>5.9</v>
      </c>
      <c r="F36">
        <f t="shared" si="2"/>
        <v>5.5</v>
      </c>
    </row>
    <row r="37" spans="2:11">
      <c r="B37" t="s">
        <v>44</v>
      </c>
      <c r="C37" t="s">
        <v>131</v>
      </c>
      <c r="D37">
        <f>ROUND(D11*3.6,1)</f>
        <v>22.6</v>
      </c>
      <c r="E37">
        <f t="shared" ref="E37:F37" si="3">ROUND(E11*3.6,1)</f>
        <v>20.3</v>
      </c>
      <c r="F37">
        <f t="shared" si="3"/>
        <v>18.100000000000001</v>
      </c>
    </row>
    <row r="38" spans="2:11">
      <c r="B38" t="s">
        <v>29</v>
      </c>
      <c r="C38" t="s">
        <v>131</v>
      </c>
      <c r="D38">
        <f>ROUND(D17*3.6,1)</f>
        <v>42.3</v>
      </c>
      <c r="E38">
        <f t="shared" ref="E38:F38" si="4">ROUND(E17*3.6,1)</f>
        <v>41</v>
      </c>
      <c r="F38">
        <f t="shared" si="4"/>
        <v>39.6</v>
      </c>
    </row>
    <row r="39" spans="2:11">
      <c r="B39" t="s">
        <v>45</v>
      </c>
      <c r="C39" t="s">
        <v>131</v>
      </c>
      <c r="D39">
        <f>ROUND(D18*3.6,1)</f>
        <v>34.700000000000003</v>
      </c>
      <c r="E39">
        <f t="shared" ref="E39:F39" si="5">ROUND(E18*3.6,1)</f>
        <v>33.6</v>
      </c>
      <c r="F39">
        <f t="shared" si="5"/>
        <v>32.5</v>
      </c>
    </row>
    <row r="40" spans="2:11">
      <c r="B40" t="s">
        <v>50</v>
      </c>
      <c r="C40" t="s">
        <v>131</v>
      </c>
      <c r="D40">
        <f>ROUND(D23*3.6,1)</f>
        <v>6.7</v>
      </c>
      <c r="E40">
        <f t="shared" ref="E40:F40" si="6">ROUND(E23*3.6,1)</f>
        <v>9.8000000000000007</v>
      </c>
      <c r="F40">
        <f t="shared" si="6"/>
        <v>14.1</v>
      </c>
    </row>
  </sheetData>
  <mergeCells count="6">
    <mergeCell ref="I31:I33"/>
    <mergeCell ref="D2:F3"/>
    <mergeCell ref="G2:G3"/>
    <mergeCell ref="H6:H9"/>
    <mergeCell ref="H10:H13"/>
    <mergeCell ref="H14:H15"/>
  </mergeCells>
  <hyperlinks>
    <hyperlink ref="L16" r:id="rId1" xr:uid="{9FC0CAA9-C6FD-4968-82FC-F3743ED5D07B}"/>
    <hyperlink ref="B28" r:id="rId2" display="C:\Users\mads.boesen\Downloads\kjna31199enn.pdf" xr:uid="{901FBBD7-3791-41F8-867D-81EA87EDD193}"/>
    <hyperlink ref="B29" r:id="rId3" display="C:\Users\mads.boesen\Downloads\JRC131299_01.pdf" xr:uid="{BF343724-5A02-4BBD-A5A6-302ACC588897}"/>
    <hyperlink ref="C1" r:id="rId4" display="ENTSO-E &amp; ENTSOG TYNDP 2024 Scenarios" xr:uid="{3A5B85D8-6E6F-4304-9888-95A9C0B0EA78}"/>
    <hyperlink ref="G1" r:id="rId5" xr:uid="{C44826D5-7C0C-4C36-8E29-7A2B4BC1FE50}"/>
  </hyperlinks>
  <pageMargins left="0.7" right="0.7" top="0.75" bottom="0.75" header="0.3" footer="0.3"/>
  <pageSetup paperSize="9" orientation="portrait" r:id="rId6"/>
  <headerFooter>
    <oddFooter>&amp;C_x000D_&amp;1#&amp;"Calibri"&amp;10&amp;K000000 ISC - Uso INTERNO / INTERNAL Use</oddFooter>
  </headerFooter>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README</vt:lpstr>
      <vt:lpstr>unitdata</vt:lpstr>
      <vt:lpstr>OLD_unitdata</vt:lpstr>
      <vt:lpstr>unittypedata_nuclear</vt:lpstr>
      <vt:lpstr>unittypedata_add_inv</vt:lpstr>
      <vt:lpstr>OLD_unittypedata</vt:lpstr>
      <vt:lpstr>emissiondata</vt:lpstr>
      <vt:lpstr>fueldata</vt:lpstr>
      <vt:lpstr>Matrix 2024</vt:lpstr>
      <vt:lpstr>biofuel_projection</vt:lpstr>
      <vt:lpstr>CO2 emission factor</vt:lpstr>
      <vt:lpstr>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Rasku Topi</cp:lastModifiedBy>
  <dcterms:created xsi:type="dcterms:W3CDTF">2025-04-24T09:16:36Z</dcterms:created>
  <dcterms:modified xsi:type="dcterms:W3CDTF">2025-10-15T10:43:14Z</dcterms:modified>
</cp:coreProperties>
</file>