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13B660AC-AB67-4E47-83E2-DF9813ED9DCB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2" i="1" l="1"/>
  <c r="U84" i="1"/>
  <c r="T82" i="1" l="1"/>
  <c r="W100" i="1" l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W59" i="1"/>
  <c r="V59" i="1"/>
  <c r="W44" i="1"/>
  <c r="V44" i="1"/>
  <c r="W43" i="1"/>
  <c r="V43" i="1"/>
  <c r="W24" i="1"/>
  <c r="V24" i="1"/>
  <c r="W23" i="1"/>
  <c r="W5" i="1" s="1"/>
  <c r="V23" i="1"/>
  <c r="V5" i="1" s="1"/>
  <c r="W8" i="1"/>
  <c r="V8" i="1"/>
  <c r="U6" i="1" s="1"/>
  <c r="W7" i="1"/>
  <c r="V7" i="1"/>
  <c r="W6" i="1"/>
  <c r="V6" i="1"/>
  <c r="U100" i="1"/>
  <c r="T100" i="1"/>
  <c r="U99" i="1"/>
  <c r="T99" i="1"/>
  <c r="U86" i="1"/>
  <c r="T86" i="1"/>
  <c r="U85" i="1"/>
  <c r="T85" i="1"/>
  <c r="U78" i="1"/>
  <c r="T78" i="1"/>
  <c r="U77" i="1"/>
  <c r="T77" i="1"/>
  <c r="U60" i="1"/>
  <c r="T60" i="1"/>
  <c r="U59" i="1"/>
  <c r="T59" i="1"/>
  <c r="U44" i="1"/>
  <c r="T44" i="1"/>
  <c r="U43" i="1"/>
  <c r="T43" i="1"/>
  <c r="U24" i="1"/>
  <c r="T24" i="1"/>
  <c r="U23" i="1"/>
  <c r="T23" i="1"/>
  <c r="U8" i="1"/>
  <c r="T8" i="1"/>
  <c r="U7" i="1"/>
  <c r="T7" i="1"/>
  <c r="U5" i="1" l="1"/>
  <c r="T6" i="1"/>
  <c r="T5" i="1"/>
  <c r="S66" i="1"/>
  <c r="S68" i="1"/>
  <c r="S74" i="1" l="1"/>
  <c r="S76" i="1"/>
  <c r="S72" i="1"/>
  <c r="R66" i="1" l="1"/>
  <c r="R68" i="1" l="1"/>
  <c r="Q48" i="1" l="1"/>
  <c r="Q50" i="1"/>
  <c r="P40" i="1"/>
  <c r="P48" i="1" l="1"/>
  <c r="P30" i="1"/>
  <c r="Q66" i="1"/>
  <c r="Q64" i="1"/>
  <c r="Q56" i="1"/>
  <c r="Q58" i="1" l="1"/>
  <c r="Q54" i="1"/>
  <c r="P38" i="1" l="1"/>
  <c r="P42" i="1"/>
  <c r="O48" i="1"/>
  <c r="O40" i="1"/>
  <c r="O38" i="1"/>
  <c r="O42" i="1"/>
  <c r="O65" i="1" l="1"/>
  <c r="O63" i="1"/>
  <c r="O57" i="1"/>
  <c r="O55" i="1"/>
  <c r="O53" i="1"/>
  <c r="P73" i="1"/>
  <c r="P71" i="1"/>
  <c r="P67" i="1"/>
  <c r="Q83" i="1"/>
  <c r="Q81" i="1"/>
  <c r="R89" i="1"/>
  <c r="R105" i="1" l="1"/>
  <c r="R103" i="1"/>
  <c r="R97" i="1"/>
  <c r="R91" i="1"/>
  <c r="R83" i="1"/>
  <c r="R95" i="1"/>
  <c r="R109" i="1"/>
  <c r="N32" i="1" l="1"/>
  <c r="N40" i="1"/>
  <c r="N38" i="1"/>
  <c r="N42" i="1"/>
  <c r="N30" i="1" l="1"/>
  <c r="N34" i="1"/>
  <c r="M19" i="1" l="1"/>
  <c r="M27" i="1"/>
  <c r="M21" i="1"/>
  <c r="P81" i="1" l="1"/>
  <c r="N47" i="1" l="1"/>
  <c r="N49" i="1"/>
  <c r="M33" i="1"/>
  <c r="M29" i="1"/>
  <c r="M31" i="1"/>
  <c r="N37" i="1" l="1"/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0" i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P75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12" i="1"/>
  <c r="K13" i="1"/>
  <c r="K14" i="1"/>
  <c r="K18" i="1"/>
  <c r="K24" i="1" l="1"/>
  <c r="K23" i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<sst xmlns="http://schemas.openxmlformats.org/spreadsheetml/2006/main" count="187" uniqueCount="73">
  <si>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</si>
  <si>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</si>
  <si>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</si>
  <si>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</si>
  <si>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</si>
  <si>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</si>
  <si>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</si>
  <si>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</si>
  <si>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</si>
  <si>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</si>
  <si>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</si>
  <si>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</si>
  <si>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</si>
  <si>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</si>
  <si>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</si>
  <si>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</si>
  <si>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</si>
  <si>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</si>
  <si>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</si>
  <si>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</si>
  <si>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</si>
  <si>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</si>
  <si>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</si>
  <si>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</si>
  <si>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</si>
  <si>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</t>
  </si>
  <si>
    <t>b</t>
    <phoneticPr fontId="1"/>
  </si>
  <si>
    <t>WBSガントチャート</t>
    <phoneticPr fontId="1"/>
  </si>
  <si>
    <t>レビュー</t>
    <phoneticPr fontId="1"/>
  </si>
  <si>
    <t>浅川,川端,立石,舟橋,三上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</si>
  <si>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</si>
  <si>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</si>
  <si>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</si>
  <si>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舟橋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</si>
  <si>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</si>
  <si>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</si>
  <si>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</si>
  <si>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</si>
  <si>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</si>
  <si>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 xml:space="preserve">浅川, 川端, </t>
    <phoneticPr fontId="1"/>
  </si>
  <si>
    <t>非機能要求一覧</t>
    <rPh sb="0" eb="7">
      <t>ヒキノウヨウキュウイチラン</t>
    </rPh>
    <phoneticPr fontId="1"/>
  </si>
  <si>
    <t>浅川,立石</t>
  </si>
  <si>
    <t>d</t>
    <phoneticPr fontId="1"/>
  </si>
  <si>
    <t>システムテスト仕様書</t>
    <rPh sb="7" eb="10">
      <t>シヨウショ</t>
    </rPh>
    <phoneticPr fontId="1"/>
  </si>
  <si>
    <t>川端,舟橋,三上</t>
  </si>
  <si>
    <t>浅川,川端,立石,舟橋,三上,鄭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</si>
  <si>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</si>
  <si>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</si>
  <si>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浅川</t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</si>
  <si>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</si>
  <si>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</si>
  <si>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</si>
  <si>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三上、鄭</t>
  </si>
  <si>
    <t>浅川</t>
    <rPh sb="0" eb="2">
      <t>アサカワ</t>
    </rPh>
    <phoneticPr fontId="1"/>
  </si>
  <si>
    <t>D.設計</t>
    <rPh sb="2" eb="4">
      <t>セッケイ</t>
    </rPh>
    <phoneticPr fontId="1"/>
  </si>
  <si>
    <t>浅川,川端,立石,舟橋,三上,鄭</t>
    <phoneticPr fontId="1"/>
  </si>
  <si>
    <t>統合・ユニットテスト仕様書</t>
    <rPh sb="0" eb="2">
      <t>トウゴウ</t>
    </rPh>
    <phoneticPr fontId="1"/>
  </si>
  <si>
    <t>立石</t>
    <rPh sb="0" eb="2">
      <t>タテイシ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</si>
  <si>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</si>
  <si>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</si>
  <si>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</si>
  <si>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</si>
  <si>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</si>
  <si>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</si>
  <si>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舟橋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</si>
  <si>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</si>
  <si>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</si>
  <si>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</si>
  <si>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立石,舟橋,三上</t>
  </si>
  <si>
    <t>三上</t>
    <phoneticPr fontId="1"/>
  </si>
  <si>
    <t>5日目</t>
    <rPh sb="1" eb="2">
      <t>ニチ</t>
    </rPh>
    <rPh sb="2" eb="3">
      <t>メ</t>
    </rPh>
    <phoneticPr fontId="1"/>
  </si>
  <si>
    <t>月</t>
    <rPh sb="0" eb="1">
      <t>ゲツ</t>
    </rPh>
    <phoneticPr fontId="1"/>
  </si>
  <si>
    <t>6日目</t>
    <rPh sb="1" eb="2">
      <t>ニチ</t>
    </rPh>
    <rPh sb="2" eb="3">
      <t>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</si>
</sst>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4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tabSelected="1" zoomScale="102" zoomScaleNormal="115" zoomScaleSheetLayoutView="100" workbookViewId="0">
      <pane xSplit="4" ySplit="4" topLeftCell="P71" activePane="bottomRight" state="frozen"/>
      <selection pane="topRight" activeCell="E1" sqref="E1"/>
      <selection pane="bottomLeft" activeCell="A5" sqref="A5"/>
      <selection pane="bottomRight" activeCell="U76" sqref="U7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7.375" style="12" customWidth="1"/>
    <col min="8" max="8" width="7.125" style="13" customWidth="1"/>
    <col min="9" max="9" width="17.75" style="13" customWidth="1"/>
    <col min="10" max="10" width="7.125" style="1" customWidth="1"/>
    <col min="11" max="11" width="8" style="1" customWidth="1"/>
    <col min="12" max="16384" width="9" style="1"/>
  </cols>
  <sheetData>
    <row r="1" spans="1:23" ht="14.25" customHeight="1" x14ac:dyDescent="0.15">
      <c r="A1" s="101" t="s">
        <v>0</v>
      </c>
      <c r="B1" s="95"/>
      <c r="C1" s="95"/>
      <c r="D1" s="95"/>
      <c r="E1" s="98" t="s">
        <v>1</v>
      </c>
      <c r="F1" s="98" t="s">
        <v>2</v>
      </c>
      <c r="G1" s="95" t="s">
        <v>3</v>
      </c>
      <c r="H1" s="98" t="s">
        <v>4</v>
      </c>
      <c r="I1" s="98" t="s">
        <v>5</v>
      </c>
      <c r="J1" s="98" t="s">
        <v>6</v>
      </c>
      <c r="K1" s="92" t="s">
        <v>7</v>
      </c>
      <c r="L1" s="82">
        <v>43984</v>
      </c>
      <c r="M1" s="83"/>
      <c r="N1" s="82">
        <v>43985</v>
      </c>
      <c r="O1" s="83"/>
      <c r="P1" s="82">
        <v>43986</v>
      </c>
      <c r="Q1" s="83"/>
      <c r="R1" s="82">
        <v>43987</v>
      </c>
      <c r="S1" s="83"/>
      <c r="T1" s="82">
        <v>43990</v>
      </c>
      <c r="U1" s="83"/>
      <c r="V1" s="82">
        <v>43991</v>
      </c>
      <c r="W1" s="83"/>
    </row>
    <row r="2" spans="1:23" ht="13.5" customHeight="1" x14ac:dyDescent="0.15">
      <c r="A2" s="102"/>
      <c r="B2" s="96"/>
      <c r="C2" s="96"/>
      <c r="D2" s="96"/>
      <c r="E2" s="99"/>
      <c r="F2" s="99"/>
      <c r="G2" s="96"/>
      <c r="H2" s="120"/>
      <c r="I2" s="99"/>
      <c r="J2" s="99"/>
      <c r="K2" s="93"/>
      <c r="L2" s="86" t="s">
        <v>8</v>
      </c>
      <c r="M2" s="85"/>
      <c r="N2" s="84" t="s">
        <v>9</v>
      </c>
      <c r="O2" s="84"/>
      <c r="P2" s="87" t="s">
        <v>10</v>
      </c>
      <c r="Q2" s="85"/>
      <c r="R2" s="84" t="s">
        <v>11</v>
      </c>
      <c r="S2" s="85"/>
      <c r="T2" s="84" t="s">
        <v>71</v>
      </c>
      <c r="U2" s="85"/>
      <c r="V2" s="84" t="s">
        <v>8</v>
      </c>
      <c r="W2" s="85"/>
    </row>
    <row r="3" spans="1:23" ht="13.5" customHeight="1" x14ac:dyDescent="0.15">
      <c r="A3" s="102"/>
      <c r="B3" s="96"/>
      <c r="C3" s="96"/>
      <c r="D3" s="96"/>
      <c r="E3" s="99"/>
      <c r="F3" s="99"/>
      <c r="G3" s="96"/>
      <c r="H3" s="120"/>
      <c r="I3" s="99"/>
      <c r="J3" s="99"/>
      <c r="K3" s="93"/>
      <c r="L3" s="90" t="s">
        <v>12</v>
      </c>
      <c r="M3" s="89"/>
      <c r="N3" s="88" t="s">
        <v>13</v>
      </c>
      <c r="O3" s="89"/>
      <c r="P3" s="88" t="s">
        <v>14</v>
      </c>
      <c r="Q3" s="89"/>
      <c r="R3" s="91" t="s">
        <v>15</v>
      </c>
      <c r="S3" s="91"/>
      <c r="T3" s="91" t="s">
        <v>70</v>
      </c>
      <c r="U3" s="91"/>
      <c r="V3" s="91" t="s">
        <v>72</v>
      </c>
      <c r="W3" s="91"/>
    </row>
    <row r="4" spans="1:23" ht="13.5" customHeight="1" thickBot="1" x14ac:dyDescent="0.2">
      <c r="A4" s="103"/>
      <c r="B4" s="97"/>
      <c r="C4" s="97"/>
      <c r="D4" s="97"/>
      <c r="E4" s="100"/>
      <c r="F4" s="100"/>
      <c r="G4" s="97"/>
      <c r="H4" s="121"/>
      <c r="I4" s="100"/>
      <c r="J4" s="100"/>
      <c r="K4" s="94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104" t="s">
        <v>18</v>
      </c>
      <c r="B5" s="105"/>
      <c r="C5" s="105"/>
      <c r="D5" s="106"/>
      <c r="E5" s="110"/>
      <c r="F5" s="110"/>
      <c r="G5" s="122"/>
      <c r="H5" s="16" t="s">
        <v>19</v>
      </c>
      <c r="I5" s="17"/>
      <c r="J5" s="17"/>
      <c r="K5" s="45">
        <f>SUM(K7,K23,K43,K59,K77,K85,K99)</f>
        <v>114.75</v>
      </c>
      <c r="L5" s="27">
        <f>SUM(L7,L23,L43,L59,L77,L85,L99)</f>
        <v>14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20</v>
      </c>
      <c r="P5" s="27">
        <f t="shared" si="0"/>
        <v>16.25</v>
      </c>
      <c r="Q5" s="27">
        <f t="shared" si="0"/>
        <v>19.5</v>
      </c>
      <c r="R5" s="27">
        <f t="shared" si="0"/>
        <v>16.75</v>
      </c>
      <c r="S5" s="27">
        <f t="shared" si="0"/>
        <v>0</v>
      </c>
      <c r="T5" s="27">
        <f t="shared" ref="T5:U5" si="1">SUM(T7,T23,T43,T59,T77,T85,T99)</f>
        <v>0</v>
      </c>
      <c r="U5" s="27">
        <f t="shared" si="1"/>
        <v>0</v>
      </c>
      <c r="V5" s="27">
        <f t="shared" ref="V5:W5" si="2">SUM(V7,V23,V43,V59,V77,V85,V99)</f>
        <v>0</v>
      </c>
      <c r="W5" s="27">
        <f t="shared" si="2"/>
        <v>0</v>
      </c>
    </row>
    <row r="6" spans="1:23" s="11" customFormat="1" ht="12" customHeight="1" thickBot="1" x14ac:dyDescent="0.2">
      <c r="A6" s="107"/>
      <c r="B6" s="108"/>
      <c r="C6" s="108"/>
      <c r="D6" s="109"/>
      <c r="E6" s="111"/>
      <c r="F6" s="111"/>
      <c r="G6" s="123"/>
      <c r="H6" s="18" t="s">
        <v>20</v>
      </c>
      <c r="I6" s="19"/>
      <c r="J6" s="19"/>
      <c r="K6" s="47">
        <f>SUM(L8,L24,L44,L60,L78,L86)</f>
        <v>14</v>
      </c>
      <c r="L6" s="47">
        <f t="shared" ref="L6:S6" si="3">SUM(M8,M24,M44,M60,M78,M86)</f>
        <v>14.75</v>
      </c>
      <c r="M6" s="47">
        <f t="shared" si="3"/>
        <v>13.5</v>
      </c>
      <c r="N6" s="47">
        <f t="shared" si="3"/>
        <v>20</v>
      </c>
      <c r="O6" s="47">
        <f t="shared" si="3"/>
        <v>14.9</v>
      </c>
      <c r="P6" s="47">
        <f t="shared" si="3"/>
        <v>18.5</v>
      </c>
      <c r="Q6" s="47">
        <f t="shared" si="3"/>
        <v>16.5</v>
      </c>
      <c r="R6" s="47">
        <f t="shared" si="3"/>
        <v>20.5</v>
      </c>
      <c r="S6" s="47">
        <f t="shared" si="3"/>
        <v>16.5</v>
      </c>
      <c r="T6" s="47">
        <f t="shared" ref="T6" si="4">SUM(U8,U24,U44,U60,U78,U86)</f>
        <v>19.5</v>
      </c>
      <c r="U6" s="47">
        <f t="shared" ref="U6" si="5">SUM(V8,V24,V44,V60,V78,V86)</f>
        <v>0</v>
      </c>
      <c r="V6" s="47">
        <f t="shared" ref="V6" si="6">SUM(W8,W24,W44,W60,W78,W86)</f>
        <v>0</v>
      </c>
      <c r="W6" s="47">
        <f t="shared" ref="W6" si="7">SUM(X8,X24,X44,X60,X78,X86)</f>
        <v>0</v>
      </c>
    </row>
    <row r="7" spans="1:23" ht="12" customHeight="1" thickTop="1" x14ac:dyDescent="0.15">
      <c r="A7" s="112" t="s">
        <v>21</v>
      </c>
      <c r="B7" s="113"/>
      <c r="C7" s="113"/>
      <c r="D7" s="114"/>
      <c r="E7" s="117"/>
      <c r="F7" s="117"/>
      <c r="G7" s="115"/>
      <c r="H7" s="4" t="s">
        <v>19</v>
      </c>
      <c r="I7" s="5"/>
      <c r="J7" s="5"/>
      <c r="K7" s="14">
        <f>SUMPRODUCT((MOD(ROW(K$9:K$22),2)=1)*K$9:K$22)</f>
        <v>18</v>
      </c>
      <c r="L7" s="40">
        <f t="shared" ref="L7:W7" si="8">SUMPRODUCT((MOD(ROW(L$9:L$22),2)=1)*L$9:L$22)</f>
        <v>14</v>
      </c>
      <c r="M7" s="28">
        <f t="shared" si="8"/>
        <v>4</v>
      </c>
      <c r="N7" s="28">
        <f t="shared" si="8"/>
        <v>0</v>
      </c>
      <c r="O7" s="28">
        <f t="shared" si="8"/>
        <v>0</v>
      </c>
      <c r="P7" s="28">
        <f t="shared" si="8"/>
        <v>0</v>
      </c>
      <c r="Q7" s="28">
        <f t="shared" si="8"/>
        <v>0</v>
      </c>
      <c r="R7" s="28">
        <f t="shared" si="8"/>
        <v>0</v>
      </c>
      <c r="S7" s="28">
        <f t="shared" si="8"/>
        <v>0</v>
      </c>
      <c r="T7" s="28">
        <f t="shared" si="8"/>
        <v>0</v>
      </c>
      <c r="U7" s="28">
        <f t="shared" si="8"/>
        <v>0</v>
      </c>
      <c r="V7" s="28">
        <f t="shared" si="8"/>
        <v>0</v>
      </c>
      <c r="W7" s="28">
        <f t="shared" si="8"/>
        <v>0</v>
      </c>
    </row>
    <row r="8" spans="1:23" ht="12" customHeight="1" x14ac:dyDescent="0.15">
      <c r="A8" s="77"/>
      <c r="B8" s="78"/>
      <c r="C8" s="78"/>
      <c r="D8" s="79"/>
      <c r="E8" s="81"/>
      <c r="F8" s="81"/>
      <c r="G8" s="116"/>
      <c r="H8" s="6" t="s">
        <v>20</v>
      </c>
      <c r="I8" s="7"/>
      <c r="J8" s="7"/>
      <c r="K8" s="15">
        <f>SUMPRODUCT((MOD(ROW(K$9:K$22),2)=0)*K$9:K$22)</f>
        <v>25</v>
      </c>
      <c r="L8" s="38">
        <f t="shared" ref="L8:W8" si="9">SUMPRODUCT((MOD(ROW(L$9:L$22),2)=0)*L$9:L$22)</f>
        <v>14</v>
      </c>
      <c r="M8" s="29">
        <f t="shared" si="9"/>
        <v>11</v>
      </c>
      <c r="N8" s="29">
        <f t="shared" si="9"/>
        <v>0</v>
      </c>
      <c r="O8" s="29">
        <f t="shared" si="9"/>
        <v>0</v>
      </c>
      <c r="P8" s="29">
        <f t="shared" si="9"/>
        <v>0</v>
      </c>
      <c r="Q8" s="29">
        <f t="shared" si="9"/>
        <v>0</v>
      </c>
      <c r="R8" s="29">
        <f t="shared" si="9"/>
        <v>0</v>
      </c>
      <c r="S8" s="29">
        <f t="shared" si="9"/>
        <v>0</v>
      </c>
      <c r="T8" s="29">
        <f t="shared" si="9"/>
        <v>0</v>
      </c>
      <c r="U8" s="29">
        <f t="shared" si="9"/>
        <v>0</v>
      </c>
      <c r="V8" s="29">
        <f t="shared" si="9"/>
        <v>0</v>
      </c>
      <c r="W8" s="29">
        <f t="shared" si="9"/>
        <v>0</v>
      </c>
    </row>
    <row r="9" spans="1:23" ht="12" customHeight="1" x14ac:dyDescent="0.15">
      <c r="A9" s="71">
        <v>1</v>
      </c>
      <c r="B9" s="65" t="s">
        <v>22</v>
      </c>
      <c r="C9" s="66"/>
      <c r="D9" s="67"/>
      <c r="E9" s="63"/>
      <c r="F9" s="63"/>
      <c r="G9" s="57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72"/>
      <c r="B10" s="68"/>
      <c r="C10" s="69"/>
      <c r="D10" s="70"/>
      <c r="E10" s="64"/>
      <c r="F10" s="64"/>
      <c r="G10" s="58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71"/>
      <c r="B11" s="73" t="s">
        <v>23</v>
      </c>
      <c r="C11" s="65" t="s">
        <v>24</v>
      </c>
      <c r="D11" s="67"/>
      <c r="E11" s="59"/>
      <c r="F11" s="59"/>
      <c r="G11" s="61"/>
      <c r="H11" s="8" t="str">
        <f>IF(E11="","","予定")</f>
        <v/>
      </c>
      <c r="I11" s="8" t="s">
        <v>25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72"/>
      <c r="B12" s="62"/>
      <c r="C12" s="68"/>
      <c r="D12" s="70"/>
      <c r="E12" s="60"/>
      <c r="F12" s="60"/>
      <c r="G12" s="62"/>
      <c r="H12" s="56" t="str">
        <f>IF(E11="","","実績")</f>
        <v/>
      </c>
      <c r="I12" s="8" t="s">
        <v>25</v>
      </c>
      <c r="J12" s="56">
        <v>5</v>
      </c>
      <c r="K12" s="10">
        <f>SUM(L12:S12)</f>
        <v>7.5</v>
      </c>
      <c r="L12" s="41">
        <v>5</v>
      </c>
      <c r="M12" s="32">
        <v>2.5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71"/>
      <c r="B13" s="73" t="s">
        <v>26</v>
      </c>
      <c r="C13" s="65" t="s">
        <v>27</v>
      </c>
      <c r="D13" s="67"/>
      <c r="E13" s="59"/>
      <c r="F13" s="59"/>
      <c r="G13" s="61"/>
      <c r="H13" s="8" t="str">
        <f>IF(E13="","","予定")</f>
        <v/>
      </c>
      <c r="I13" s="8" t="s">
        <v>25</v>
      </c>
      <c r="J13" s="8">
        <v>5</v>
      </c>
      <c r="K13" s="9">
        <f>SUM(L13:S13)</f>
        <v>5</v>
      </c>
      <c r="L13" s="33">
        <v>5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72"/>
      <c r="B14" s="62"/>
      <c r="C14" s="68"/>
      <c r="D14" s="70"/>
      <c r="E14" s="60"/>
      <c r="F14" s="60"/>
      <c r="G14" s="62"/>
      <c r="H14" s="56" t="str">
        <f>IF(E13="","","実績")</f>
        <v/>
      </c>
      <c r="I14" s="8" t="s">
        <v>25</v>
      </c>
      <c r="J14" s="56">
        <v>5</v>
      </c>
      <c r="K14" s="10">
        <f>SUM(L14:S14)</f>
        <v>7.5</v>
      </c>
      <c r="L14" s="41">
        <v>5</v>
      </c>
      <c r="M14" s="32">
        <v>2.5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71">
        <v>2</v>
      </c>
      <c r="B15" s="65" t="s">
        <v>28</v>
      </c>
      <c r="C15" s="66"/>
      <c r="D15" s="67"/>
      <c r="E15" s="63"/>
      <c r="F15" s="63"/>
      <c r="G15" s="57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72"/>
      <c r="B16" s="68"/>
      <c r="C16" s="69"/>
      <c r="D16" s="70"/>
      <c r="E16" s="64"/>
      <c r="F16" s="64"/>
      <c r="G16" s="58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71"/>
      <c r="B17" s="73" t="s">
        <v>23</v>
      </c>
      <c r="C17" s="65" t="s">
        <v>28</v>
      </c>
      <c r="D17" s="67"/>
      <c r="E17" s="59"/>
      <c r="F17" s="59"/>
      <c r="G17" s="61"/>
      <c r="H17" s="8" t="str">
        <f>IF(E17="","","予定")</f>
        <v/>
      </c>
      <c r="I17" s="8" t="s">
        <v>29</v>
      </c>
      <c r="J17" s="8">
        <v>5</v>
      </c>
      <c r="K17" s="9">
        <f t="shared" ref="K17:K22" si="10">SUM(L17:S17)</f>
        <v>3</v>
      </c>
      <c r="L17" s="30">
        <v>2</v>
      </c>
      <c r="M17" s="30">
        <v>1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72"/>
      <c r="B18" s="62"/>
      <c r="C18" s="68"/>
      <c r="D18" s="70"/>
      <c r="E18" s="60"/>
      <c r="F18" s="60"/>
      <c r="G18" s="62"/>
      <c r="H18" s="56" t="str">
        <f>IF(E17="","","実績")</f>
        <v/>
      </c>
      <c r="I18" s="8" t="s">
        <v>25</v>
      </c>
      <c r="J18" s="56">
        <v>5</v>
      </c>
      <c r="K18" s="10">
        <f t="shared" si="10"/>
        <v>4</v>
      </c>
      <c r="L18" s="41">
        <v>2</v>
      </c>
      <c r="M18" s="32">
        <v>2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71"/>
      <c r="B19" s="73" t="s">
        <v>26</v>
      </c>
      <c r="C19" s="65" t="s">
        <v>30</v>
      </c>
      <c r="D19" s="67"/>
      <c r="E19" s="59"/>
      <c r="F19" s="59"/>
      <c r="G19" s="61"/>
      <c r="H19" s="8" t="str">
        <f>IF(E19="","","予定")</f>
        <v/>
      </c>
      <c r="I19" s="8" t="s">
        <v>29</v>
      </c>
      <c r="J19" s="8">
        <v>5</v>
      </c>
      <c r="K19" s="9">
        <f t="shared" si="10"/>
        <v>4.5</v>
      </c>
      <c r="L19" s="33">
        <v>2</v>
      </c>
      <c r="M19" s="33">
        <f>0.5*5</f>
        <v>2.5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72"/>
      <c r="B20" s="62"/>
      <c r="C20" s="68"/>
      <c r="D20" s="70"/>
      <c r="E20" s="60"/>
      <c r="F20" s="60"/>
      <c r="G20" s="62"/>
      <c r="H20" s="56" t="str">
        <f>IF(E19="","","実績")</f>
        <v/>
      </c>
      <c r="I20" s="56" t="s">
        <v>25</v>
      </c>
      <c r="J20" s="56">
        <v>5</v>
      </c>
      <c r="K20" s="10">
        <f t="shared" si="10"/>
        <v>5</v>
      </c>
      <c r="L20" s="41">
        <v>2</v>
      </c>
      <c r="M20" s="32">
        <v>3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71"/>
      <c r="B21" s="73" t="s">
        <v>31</v>
      </c>
      <c r="C21" s="65" t="s">
        <v>32</v>
      </c>
      <c r="D21" s="67"/>
      <c r="E21" s="59"/>
      <c r="F21" s="59"/>
      <c r="G21" s="61"/>
      <c r="H21" s="8" t="str">
        <f>IF(E21="","","予定")</f>
        <v/>
      </c>
      <c r="I21" s="8" t="s">
        <v>33</v>
      </c>
      <c r="J21" s="8">
        <v>1</v>
      </c>
      <c r="K21" s="9">
        <f>SUM(M21:S21)</f>
        <v>0.5</v>
      </c>
      <c r="M21" s="33">
        <f>0.5*1</f>
        <v>0.5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72"/>
      <c r="B22" s="62"/>
      <c r="C22" s="68"/>
      <c r="D22" s="70"/>
      <c r="E22" s="60"/>
      <c r="F22" s="60"/>
      <c r="G22" s="62"/>
      <c r="H22" s="56" t="str">
        <f>IF(E21="","","実績")</f>
        <v/>
      </c>
      <c r="I22" s="54" t="s">
        <v>33</v>
      </c>
      <c r="J22" s="56">
        <v>1</v>
      </c>
      <c r="K22" s="10">
        <f t="shared" si="10"/>
        <v>1</v>
      </c>
      <c r="L22" s="41"/>
      <c r="M22" s="32">
        <v>1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74" t="s">
        <v>34</v>
      </c>
      <c r="B23" s="75"/>
      <c r="C23" s="75"/>
      <c r="D23" s="76"/>
      <c r="E23" s="80"/>
      <c r="F23" s="80"/>
      <c r="G23" s="118"/>
      <c r="H23" s="20" t="s">
        <v>19</v>
      </c>
      <c r="I23" s="20"/>
      <c r="J23" s="20"/>
      <c r="K23" s="21">
        <f>SUMPRODUCT((MOD(ROW(K$25:K$42),2)=1)*K$25:K$42)</f>
        <v>15.5</v>
      </c>
      <c r="L23" s="34">
        <f t="shared" ref="L23:Q23" si="11">SUMPRODUCT((MOD(ROW(L$25:L$42),2)=1)*L$25:L$42)</f>
        <v>0</v>
      </c>
      <c r="M23" s="35">
        <f t="shared" si="11"/>
        <v>10.75</v>
      </c>
      <c r="N23" s="35">
        <f t="shared" si="11"/>
        <v>4.75</v>
      </c>
      <c r="O23" s="35">
        <f t="shared" si="11"/>
        <v>0</v>
      </c>
      <c r="P23" s="35">
        <f t="shared" si="11"/>
        <v>0</v>
      </c>
      <c r="Q23" s="35">
        <f t="shared" si="11"/>
        <v>0</v>
      </c>
      <c r="R23" s="35">
        <f t="shared" ref="R23:W23" si="12">SUMPRODUCT((MOD(ROW(R$25:R$42),2)=1)*R$25:R$42)</f>
        <v>0</v>
      </c>
      <c r="S23" s="35">
        <f t="shared" si="12"/>
        <v>0</v>
      </c>
      <c r="T23" s="35">
        <f t="shared" si="12"/>
        <v>0</v>
      </c>
      <c r="U23" s="35">
        <f t="shared" si="12"/>
        <v>0</v>
      </c>
      <c r="V23" s="35">
        <f t="shared" si="12"/>
        <v>0</v>
      </c>
      <c r="W23" s="35">
        <f t="shared" si="12"/>
        <v>0</v>
      </c>
    </row>
    <row r="24" spans="1:23" ht="12" customHeight="1" x14ac:dyDescent="0.15">
      <c r="A24" s="77"/>
      <c r="B24" s="78"/>
      <c r="C24" s="78"/>
      <c r="D24" s="79"/>
      <c r="E24" s="81"/>
      <c r="F24" s="81"/>
      <c r="G24" s="119"/>
      <c r="H24" s="7" t="s">
        <v>20</v>
      </c>
      <c r="I24" s="7"/>
      <c r="J24" s="7"/>
      <c r="K24" s="15">
        <f>SUMPRODUCT((MOD(ROW(K$25:K$42),2)=0)*K$25:K$42)</f>
        <v>20.85</v>
      </c>
      <c r="L24" s="42">
        <f t="shared" ref="L24:W24" si="13">SUMPRODUCT((MOD(ROW(L$25:L$42),2)=0)*L$25:L$42)</f>
        <v>0</v>
      </c>
      <c r="M24" s="36">
        <f t="shared" si="13"/>
        <v>3.75</v>
      </c>
      <c r="N24" s="36">
        <f t="shared" si="13"/>
        <v>13.5</v>
      </c>
      <c r="O24" s="36">
        <f t="shared" si="13"/>
        <v>12.5</v>
      </c>
      <c r="P24" s="36">
        <f t="shared" si="13"/>
        <v>8.9</v>
      </c>
      <c r="Q24" s="36">
        <f t="shared" si="13"/>
        <v>0</v>
      </c>
      <c r="R24" s="37">
        <f t="shared" si="13"/>
        <v>0</v>
      </c>
      <c r="S24" s="36">
        <f t="shared" si="13"/>
        <v>0</v>
      </c>
      <c r="T24" s="37">
        <f t="shared" si="13"/>
        <v>0</v>
      </c>
      <c r="U24" s="36">
        <f t="shared" si="13"/>
        <v>0</v>
      </c>
      <c r="V24" s="37">
        <f t="shared" si="13"/>
        <v>0</v>
      </c>
      <c r="W24" s="36">
        <f t="shared" si="13"/>
        <v>0</v>
      </c>
    </row>
    <row r="25" spans="1:23" ht="12" customHeight="1" x14ac:dyDescent="0.15">
      <c r="A25" s="71">
        <v>1</v>
      </c>
      <c r="B25" s="65" t="s">
        <v>35</v>
      </c>
      <c r="C25" s="66"/>
      <c r="D25" s="67"/>
      <c r="E25" s="63"/>
      <c r="F25" s="63"/>
      <c r="G25" s="57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72"/>
      <c r="B26" s="68"/>
      <c r="C26" s="69"/>
      <c r="D26" s="70"/>
      <c r="E26" s="64"/>
      <c r="F26" s="64"/>
      <c r="G26" s="58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71"/>
      <c r="B27" s="73" t="s">
        <v>23</v>
      </c>
      <c r="C27" s="65" t="s">
        <v>36</v>
      </c>
      <c r="D27" s="67"/>
      <c r="E27" s="59"/>
      <c r="F27" s="59"/>
      <c r="G27" s="61"/>
      <c r="H27" s="8" t="str">
        <f>IF(E27="","","予定")</f>
        <v/>
      </c>
      <c r="I27" s="8" t="s">
        <v>37</v>
      </c>
      <c r="J27" s="8">
        <v>3</v>
      </c>
      <c r="K27" s="9">
        <f>SUM(M27:S27)</f>
        <v>2.25</v>
      </c>
      <c r="M27" s="30">
        <f>0.75*3</f>
        <v>2.25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72"/>
      <c r="B28" s="62"/>
      <c r="C28" s="68"/>
      <c r="D28" s="70"/>
      <c r="E28" s="60"/>
      <c r="F28" s="60"/>
      <c r="G28" s="62"/>
      <c r="H28" s="56" t="str">
        <f>IF(E27="","","実績")</f>
        <v/>
      </c>
      <c r="I28" s="54" t="s">
        <v>37</v>
      </c>
      <c r="J28" s="54">
        <v>3</v>
      </c>
      <c r="K28" s="10">
        <f t="shared" ref="K28:K34" si="14">SUM(L28:S28)</f>
        <v>2.25</v>
      </c>
      <c r="L28" s="48"/>
      <c r="M28" s="49">
        <v>2.25</v>
      </c>
      <c r="N28" s="32"/>
      <c r="O28" s="32"/>
      <c r="P28" s="55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71"/>
      <c r="B29" s="73" t="s">
        <v>26</v>
      </c>
      <c r="C29" s="65" t="s">
        <v>38</v>
      </c>
      <c r="D29" s="67"/>
      <c r="E29" s="59"/>
      <c r="F29" s="59"/>
      <c r="G29" s="61"/>
      <c r="H29" s="8" t="str">
        <f>IF(E29="","","予定")</f>
        <v/>
      </c>
      <c r="I29" s="8" t="s">
        <v>39</v>
      </c>
      <c r="J29" s="8">
        <v>2</v>
      </c>
      <c r="K29" s="9">
        <f>SUM(M29:S29)</f>
        <v>1.5</v>
      </c>
      <c r="M29" s="30">
        <f>0.75*2</f>
        <v>1.5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72"/>
      <c r="B30" s="62"/>
      <c r="C30" s="68"/>
      <c r="D30" s="70"/>
      <c r="E30" s="60"/>
      <c r="F30" s="60"/>
      <c r="G30" s="62"/>
      <c r="H30" s="56" t="str">
        <f>IF(E29="","","実績")</f>
        <v/>
      </c>
      <c r="I30" s="54" t="s">
        <v>39</v>
      </c>
      <c r="J30" s="54">
        <v>2</v>
      </c>
      <c r="K30" s="10">
        <f t="shared" si="14"/>
        <v>2.6</v>
      </c>
      <c r="L30" s="48"/>
      <c r="M30" s="49">
        <v>1.5</v>
      </c>
      <c r="N30" s="32">
        <f>0.25*2</f>
        <v>0.5</v>
      </c>
      <c r="O30" s="32"/>
      <c r="P30" s="32">
        <f>0.2*3</f>
        <v>0.60000000000000009</v>
      </c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71"/>
      <c r="B31" s="73" t="s">
        <v>31</v>
      </c>
      <c r="C31" s="65" t="s">
        <v>40</v>
      </c>
      <c r="D31" s="67"/>
      <c r="E31" s="59"/>
      <c r="F31" s="59"/>
      <c r="G31" s="61"/>
      <c r="H31" s="8" t="str">
        <f>IF(E31="","","予定")</f>
        <v/>
      </c>
      <c r="I31" s="8" t="s">
        <v>41</v>
      </c>
      <c r="J31" s="8">
        <v>2</v>
      </c>
      <c r="K31" s="9">
        <f t="shared" si="14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72"/>
      <c r="B32" s="62"/>
      <c r="C32" s="68"/>
      <c r="D32" s="70"/>
      <c r="E32" s="60"/>
      <c r="F32" s="60"/>
      <c r="G32" s="62"/>
      <c r="H32" s="56" t="str">
        <f>IF(E31="","","実績")</f>
        <v/>
      </c>
      <c r="I32" s="8" t="s">
        <v>41</v>
      </c>
      <c r="J32" s="56">
        <v>2</v>
      </c>
      <c r="K32" s="10">
        <f t="shared" si="14"/>
        <v>3</v>
      </c>
      <c r="L32" s="48"/>
      <c r="M32" s="49"/>
      <c r="N32" s="32">
        <f>1*3</f>
        <v>3</v>
      </c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71"/>
      <c r="B33" s="73" t="s">
        <v>42</v>
      </c>
      <c r="C33" s="65" t="s">
        <v>43</v>
      </c>
      <c r="D33" s="67"/>
      <c r="E33" s="59"/>
      <c r="F33" s="59"/>
      <c r="G33" s="61"/>
      <c r="H33" s="8" t="str">
        <f>IF(E33="","","予定")</f>
        <v/>
      </c>
      <c r="I33" s="8" t="s">
        <v>44</v>
      </c>
      <c r="J33" s="8">
        <v>3</v>
      </c>
      <c r="K33" s="9">
        <f t="shared" si="14"/>
        <v>6</v>
      </c>
      <c r="L33" s="30"/>
      <c r="M33" s="31">
        <f>2*3</f>
        <v>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72"/>
      <c r="B34" s="62"/>
      <c r="C34" s="68"/>
      <c r="D34" s="70"/>
      <c r="E34" s="60"/>
      <c r="F34" s="60"/>
      <c r="G34" s="62"/>
      <c r="H34" s="56" t="str">
        <f>IF(E33="","","実績")</f>
        <v/>
      </c>
      <c r="I34" s="8" t="s">
        <v>44</v>
      </c>
      <c r="J34" s="56">
        <v>3</v>
      </c>
      <c r="K34" s="10">
        <f t="shared" si="14"/>
        <v>4.5</v>
      </c>
      <c r="L34" s="41"/>
      <c r="M34" s="32"/>
      <c r="N34" s="32">
        <f>1.5*3</f>
        <v>4.5</v>
      </c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71">
        <v>2</v>
      </c>
      <c r="B35" s="65" t="s">
        <v>28</v>
      </c>
      <c r="C35" s="66"/>
      <c r="D35" s="67"/>
      <c r="E35" s="63"/>
      <c r="F35" s="63"/>
      <c r="G35" s="57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72"/>
      <c r="B36" s="68"/>
      <c r="C36" s="69"/>
      <c r="D36" s="70"/>
      <c r="E36" s="64"/>
      <c r="F36" s="64"/>
      <c r="G36" s="58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71"/>
      <c r="B37" s="73" t="s">
        <v>23</v>
      </c>
      <c r="C37" s="65" t="s">
        <v>28</v>
      </c>
      <c r="D37" s="67"/>
      <c r="E37" s="59"/>
      <c r="F37" s="59"/>
      <c r="G37" s="61"/>
      <c r="H37" s="8" t="str">
        <f>IF(E37="","","予定")</f>
        <v/>
      </c>
      <c r="I37" s="56" t="s">
        <v>25</v>
      </c>
      <c r="J37" s="56">
        <v>5</v>
      </c>
      <c r="K37" s="9">
        <f>SUM(L37:S37)</f>
        <v>2.5</v>
      </c>
      <c r="L37" s="33"/>
      <c r="M37" s="31"/>
      <c r="N37" s="31">
        <f>0.5*5</f>
        <v>2.5</v>
      </c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72"/>
      <c r="B38" s="62"/>
      <c r="C38" s="68"/>
      <c r="D38" s="70"/>
      <c r="E38" s="60"/>
      <c r="F38" s="60"/>
      <c r="G38" s="62"/>
      <c r="H38" s="56" t="str">
        <f>IF(E37="","","実績")</f>
        <v/>
      </c>
      <c r="I38" s="56" t="s">
        <v>45</v>
      </c>
      <c r="J38" s="56">
        <v>6</v>
      </c>
      <c r="K38" s="10">
        <f>SUM(L38:S38)</f>
        <v>8.5</v>
      </c>
      <c r="L38" s="41"/>
      <c r="M38" s="51"/>
      <c r="N38" s="50">
        <f>0.5*5</f>
        <v>2.5</v>
      </c>
      <c r="O38" s="32">
        <f>0.5*6</f>
        <v>3</v>
      </c>
      <c r="P38" s="32">
        <f>0.5*6</f>
        <v>3</v>
      </c>
      <c r="Q38" s="32"/>
      <c r="R38" s="32"/>
      <c r="S38" s="32"/>
      <c r="T38" s="32"/>
      <c r="U38" s="32"/>
      <c r="V38" s="32"/>
      <c r="W38" s="32"/>
    </row>
    <row r="39" spans="1:23" ht="12" customHeight="1" x14ac:dyDescent="0.15">
      <c r="A39" s="71"/>
      <c r="B39" s="73" t="s">
        <v>26</v>
      </c>
      <c r="C39" s="65" t="s">
        <v>46</v>
      </c>
      <c r="D39" s="67"/>
      <c r="E39" s="59"/>
      <c r="F39" s="59"/>
      <c r="G39" s="61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/>
      <c r="N39" s="31">
        <v>1.25</v>
      </c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72"/>
      <c r="B40" s="62"/>
      <c r="C40" s="68"/>
      <c r="D40" s="70"/>
      <c r="E40" s="60"/>
      <c r="F40" s="60"/>
      <c r="G40" s="62"/>
      <c r="H40" s="56" t="str">
        <f>IF(E39="","","実績")</f>
        <v/>
      </c>
      <c r="I40" s="56" t="s">
        <v>45</v>
      </c>
      <c r="J40" s="56">
        <v>6</v>
      </c>
      <c r="K40" s="10">
        <f>SUM(L40:M40)</f>
        <v>0</v>
      </c>
      <c r="L40" s="48"/>
      <c r="M40" s="50"/>
      <c r="N40" s="32">
        <f>0.5*5</f>
        <v>2.5</v>
      </c>
      <c r="O40" s="32">
        <f>1.5*6</f>
        <v>9</v>
      </c>
      <c r="P40" s="32">
        <f>0.8*6</f>
        <v>4.8000000000000007</v>
      </c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71"/>
      <c r="B41" s="73" t="s">
        <v>31</v>
      </c>
      <c r="C41" s="65" t="s">
        <v>47</v>
      </c>
      <c r="D41" s="67"/>
      <c r="E41" s="59"/>
      <c r="F41" s="59"/>
      <c r="G41" s="61"/>
      <c r="H41" s="8" t="str">
        <f>IF(E41="","","予定")</f>
        <v/>
      </c>
      <c r="I41" s="8" t="s">
        <v>33</v>
      </c>
      <c r="J41" s="8">
        <v>1</v>
      </c>
      <c r="K41" s="9">
        <f>SUM(L41:S41)</f>
        <v>1</v>
      </c>
      <c r="L41" s="33"/>
      <c r="M41" s="31"/>
      <c r="N41" s="31">
        <v>1</v>
      </c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72"/>
      <c r="B42" s="62"/>
      <c r="C42" s="68"/>
      <c r="D42" s="70"/>
      <c r="E42" s="60"/>
      <c r="F42" s="60"/>
      <c r="G42" s="62"/>
      <c r="H42" s="56" t="str">
        <f>IF(E41="","","実績")</f>
        <v/>
      </c>
      <c r="I42" s="56" t="s">
        <v>48</v>
      </c>
      <c r="J42" s="54">
        <v>1</v>
      </c>
      <c r="K42" s="10">
        <f>SUM(L42:M42)</f>
        <v>0</v>
      </c>
      <c r="L42" s="48"/>
      <c r="M42" s="50"/>
      <c r="N42" s="32">
        <f>0.5*1</f>
        <v>0.5</v>
      </c>
      <c r="O42" s="32">
        <f>0.5*1</f>
        <v>0.5</v>
      </c>
      <c r="P42" s="32">
        <f>0.5*1</f>
        <v>0.5</v>
      </c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74" t="s">
        <v>49</v>
      </c>
      <c r="B43" s="75"/>
      <c r="C43" s="75"/>
      <c r="D43" s="76"/>
      <c r="E43" s="80"/>
      <c r="F43" s="80"/>
      <c r="G43" s="118"/>
      <c r="H43" s="20" t="s">
        <v>19</v>
      </c>
      <c r="I43" s="20"/>
      <c r="J43" s="20"/>
      <c r="K43" s="21">
        <f>SUMPRODUCT((MOD(ROW(K$45:K$58),2)=1)*K$45:K$58)</f>
        <v>15.25</v>
      </c>
      <c r="L43" s="35">
        <f t="shared" ref="L43:M43" si="15">SUMPRODUCT((MOD(ROW(L$45:L$58),2)=1)*L$45:L$58)</f>
        <v>0</v>
      </c>
      <c r="M43" s="35">
        <f t="shared" si="15"/>
        <v>0</v>
      </c>
      <c r="N43" s="35">
        <f>SUMPRODUCT((MOD(ROW(N$45:N$58),2)=1)*N$45:N$58)</f>
        <v>8.75</v>
      </c>
      <c r="O43" s="35">
        <f t="shared" ref="O43:W43" si="16">SUMPRODUCT((MOD(ROW(O$45:O$58),2)=1)*O$45:O$58)</f>
        <v>6.5</v>
      </c>
      <c r="P43" s="35">
        <f t="shared" si="16"/>
        <v>0</v>
      </c>
      <c r="Q43" s="35">
        <f t="shared" si="16"/>
        <v>0</v>
      </c>
      <c r="R43" s="35">
        <f t="shared" si="16"/>
        <v>0</v>
      </c>
      <c r="S43" s="35">
        <f t="shared" si="16"/>
        <v>0</v>
      </c>
      <c r="T43" s="35">
        <f t="shared" si="16"/>
        <v>0</v>
      </c>
      <c r="U43" s="35">
        <f t="shared" si="16"/>
        <v>0</v>
      </c>
      <c r="V43" s="35">
        <f t="shared" si="16"/>
        <v>0</v>
      </c>
      <c r="W43" s="35">
        <f t="shared" si="16"/>
        <v>0</v>
      </c>
    </row>
    <row r="44" spans="1:23" ht="12" customHeight="1" x14ac:dyDescent="0.15">
      <c r="A44" s="77"/>
      <c r="B44" s="78"/>
      <c r="C44" s="78"/>
      <c r="D44" s="79"/>
      <c r="E44" s="81"/>
      <c r="F44" s="81"/>
      <c r="G44" s="119"/>
      <c r="H44" s="7" t="s">
        <v>20</v>
      </c>
      <c r="I44" s="7"/>
      <c r="J44" s="7"/>
      <c r="K44" s="15">
        <f>SUMPRODUCT((MOD(ROW(K$45:K$58),2)=0)*K$45:K$58)</f>
        <v>24.5</v>
      </c>
      <c r="L44" s="36">
        <f t="shared" ref="L44:W44" si="17">SUMPRODUCT((MOD(ROW(L$45:L$58),2)=0)*L$45:L$58)</f>
        <v>0</v>
      </c>
      <c r="M44" s="36">
        <f>SUMPRODUCT((MOD(ROW(M$45:M$58),2)=0)*M$45:M$58)</f>
        <v>0</v>
      </c>
      <c r="N44" s="36">
        <f t="shared" si="17"/>
        <v>0</v>
      </c>
      <c r="O44" s="36">
        <f t="shared" si="17"/>
        <v>7.5</v>
      </c>
      <c r="P44" s="36">
        <f t="shared" si="17"/>
        <v>6</v>
      </c>
      <c r="Q44" s="36">
        <f t="shared" si="17"/>
        <v>11</v>
      </c>
      <c r="R44" s="36">
        <f t="shared" si="17"/>
        <v>0</v>
      </c>
      <c r="S44" s="36">
        <f t="shared" si="17"/>
        <v>0</v>
      </c>
      <c r="T44" s="36">
        <f t="shared" si="17"/>
        <v>0</v>
      </c>
      <c r="U44" s="36">
        <f t="shared" si="17"/>
        <v>0</v>
      </c>
      <c r="V44" s="36">
        <f t="shared" si="17"/>
        <v>0</v>
      </c>
      <c r="W44" s="36">
        <f t="shared" si="17"/>
        <v>0</v>
      </c>
    </row>
    <row r="45" spans="1:23" ht="12" customHeight="1" x14ac:dyDescent="0.15">
      <c r="A45" s="71">
        <v>1</v>
      </c>
      <c r="B45" s="65" t="s">
        <v>22</v>
      </c>
      <c r="C45" s="66"/>
      <c r="D45" s="67"/>
      <c r="E45" s="63"/>
      <c r="F45" s="63"/>
      <c r="G45" s="57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72"/>
      <c r="B46" s="68"/>
      <c r="C46" s="69"/>
      <c r="D46" s="70"/>
      <c r="E46" s="64"/>
      <c r="F46" s="64"/>
      <c r="G46" s="58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71"/>
      <c r="B47" s="73" t="s">
        <v>23</v>
      </c>
      <c r="C47" s="65" t="s">
        <v>50</v>
      </c>
      <c r="D47" s="67"/>
      <c r="E47" s="59"/>
      <c r="F47" s="59"/>
      <c r="G47" s="61"/>
      <c r="H47" s="8" t="str">
        <f>IF(E47="","","予定")</f>
        <v/>
      </c>
      <c r="I47" s="8" t="s">
        <v>25</v>
      </c>
      <c r="J47" s="8">
        <v>5</v>
      </c>
      <c r="K47" s="9">
        <f>SUM(L47:S47)</f>
        <v>3.75</v>
      </c>
      <c r="L47" s="33"/>
      <c r="M47" s="52"/>
      <c r="N47" s="31">
        <f>0.75*5</f>
        <v>3.75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72"/>
      <c r="B48" s="62"/>
      <c r="C48" s="68"/>
      <c r="D48" s="70"/>
      <c r="E48" s="60"/>
      <c r="F48" s="60"/>
      <c r="G48" s="62"/>
      <c r="H48" s="56" t="str">
        <f>IF(E47="","","実績")</f>
        <v/>
      </c>
      <c r="I48" s="56" t="s">
        <v>45</v>
      </c>
      <c r="J48" s="56">
        <v>6</v>
      </c>
      <c r="K48" s="10">
        <f>SUM(L48:S48)</f>
        <v>16.5</v>
      </c>
      <c r="L48" s="41"/>
      <c r="M48" s="53"/>
      <c r="N48" s="32"/>
      <c r="O48" s="32">
        <f>1.25*6</f>
        <v>7.5</v>
      </c>
      <c r="P48" s="32">
        <f>1*6</f>
        <v>6</v>
      </c>
      <c r="Q48" s="32">
        <f>0.5*6</f>
        <v>3</v>
      </c>
      <c r="R48" s="32"/>
      <c r="S48" s="32"/>
      <c r="T48" s="32"/>
      <c r="U48" s="32"/>
      <c r="V48" s="32"/>
      <c r="W48" s="32"/>
    </row>
    <row r="49" spans="1:23" ht="12" customHeight="1" x14ac:dyDescent="0.15">
      <c r="A49" s="71"/>
      <c r="B49" s="73" t="s">
        <v>26</v>
      </c>
      <c r="C49" s="65" t="s">
        <v>51</v>
      </c>
      <c r="D49" s="67"/>
      <c r="E49" s="59"/>
      <c r="F49" s="59"/>
      <c r="G49" s="61"/>
      <c r="H49" s="8" t="str">
        <f>IF(E49="","","予定")</f>
        <v/>
      </c>
      <c r="I49" s="8" t="s">
        <v>29</v>
      </c>
      <c r="J49" s="8">
        <v>5</v>
      </c>
      <c r="K49" s="9">
        <f>SUM(L49:S49)</f>
        <v>5</v>
      </c>
      <c r="L49" s="33"/>
      <c r="M49" s="52"/>
      <c r="N49" s="31">
        <f>1*5</f>
        <v>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72"/>
      <c r="B50" s="62"/>
      <c r="C50" s="68"/>
      <c r="D50" s="70"/>
      <c r="E50" s="60"/>
      <c r="F50" s="60"/>
      <c r="G50" s="62"/>
      <c r="H50" s="56" t="str">
        <f>IF(E49="","","実績")</f>
        <v/>
      </c>
      <c r="I50" s="56" t="s">
        <v>45</v>
      </c>
      <c r="J50" s="56">
        <v>6</v>
      </c>
      <c r="K50" s="10">
        <f>SUM(L50:S50)</f>
        <v>4.5</v>
      </c>
      <c r="L50" s="41"/>
      <c r="M50" s="32"/>
      <c r="N50" s="32"/>
      <c r="O50" s="32"/>
      <c r="P50" s="32"/>
      <c r="Q50" s="32">
        <f>0.75*6</f>
        <v>4.5</v>
      </c>
      <c r="R50" s="32"/>
      <c r="S50" s="32"/>
      <c r="T50" s="32"/>
      <c r="U50" s="32"/>
      <c r="V50" s="32"/>
      <c r="W50" s="32"/>
    </row>
    <row r="51" spans="1:23" ht="12" customHeight="1" x14ac:dyDescent="0.15">
      <c r="A51" s="71">
        <v>2</v>
      </c>
      <c r="B51" s="65" t="s">
        <v>28</v>
      </c>
      <c r="C51" s="66"/>
      <c r="D51" s="67"/>
      <c r="E51" s="63"/>
      <c r="F51" s="63"/>
      <c r="G51" s="57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72"/>
      <c r="B52" s="68"/>
      <c r="C52" s="69"/>
      <c r="D52" s="70"/>
      <c r="E52" s="64"/>
      <c r="F52" s="64"/>
      <c r="G52" s="58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71"/>
      <c r="B53" s="73" t="s">
        <v>23</v>
      </c>
      <c r="C53" s="65" t="s">
        <v>28</v>
      </c>
      <c r="D53" s="67"/>
      <c r="E53" s="59"/>
      <c r="F53" s="59"/>
      <c r="G53" s="61"/>
      <c r="H53" s="8" t="str">
        <f>IF(E53="","","予定")</f>
        <v/>
      </c>
      <c r="I53" s="8" t="s">
        <v>25</v>
      </c>
      <c r="J53" s="8">
        <v>5</v>
      </c>
      <c r="K53" s="9">
        <f t="shared" ref="K53:K58" si="18">SUM(L53:S53)</f>
        <v>3</v>
      </c>
      <c r="L53" s="33"/>
      <c r="M53" s="31"/>
      <c r="N53" s="31"/>
      <c r="O53" s="31">
        <f>0.5*6</f>
        <v>3</v>
      </c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72"/>
      <c r="B54" s="62"/>
      <c r="C54" s="68"/>
      <c r="D54" s="70"/>
      <c r="E54" s="60"/>
      <c r="F54" s="60"/>
      <c r="G54" s="62"/>
      <c r="H54" s="56" t="str">
        <f>IF(E53="","","実績")</f>
        <v/>
      </c>
      <c r="I54" s="56" t="s">
        <v>45</v>
      </c>
      <c r="J54" s="56">
        <v>6</v>
      </c>
      <c r="K54" s="10">
        <f t="shared" si="18"/>
        <v>1.5</v>
      </c>
      <c r="L54" s="41"/>
      <c r="M54" s="32"/>
      <c r="N54" s="32"/>
      <c r="O54" s="32"/>
      <c r="P54" s="32"/>
      <c r="Q54" s="32">
        <f>0.25*6</f>
        <v>1.5</v>
      </c>
      <c r="R54" s="32"/>
      <c r="S54" s="32"/>
      <c r="T54" s="32"/>
      <c r="U54" s="32"/>
      <c r="V54" s="32"/>
      <c r="W54" s="32"/>
    </row>
    <row r="55" spans="1:23" ht="12" customHeight="1" x14ac:dyDescent="0.15">
      <c r="A55" s="71"/>
      <c r="B55" s="73" t="s">
        <v>26</v>
      </c>
      <c r="C55" s="65" t="s">
        <v>46</v>
      </c>
      <c r="D55" s="67"/>
      <c r="E55" s="59"/>
      <c r="F55" s="59"/>
      <c r="G55" s="61"/>
      <c r="H55" s="8" t="str">
        <f>IF(E55="","","予定")</f>
        <v/>
      </c>
      <c r="I55" s="8" t="s">
        <v>25</v>
      </c>
      <c r="J55" s="8">
        <v>5</v>
      </c>
      <c r="K55" s="9">
        <f t="shared" si="18"/>
        <v>3</v>
      </c>
      <c r="L55" s="33"/>
      <c r="M55" s="31"/>
      <c r="N55" s="31"/>
      <c r="O55" s="31">
        <f>0.5*6</f>
        <v>3</v>
      </c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72"/>
      <c r="B56" s="62"/>
      <c r="C56" s="68"/>
      <c r="D56" s="70"/>
      <c r="E56" s="60"/>
      <c r="F56" s="60"/>
      <c r="G56" s="62"/>
      <c r="H56" s="56" t="str">
        <f>IF(E55="","","実績")</f>
        <v/>
      </c>
      <c r="I56" s="56" t="s">
        <v>45</v>
      </c>
      <c r="J56" s="56">
        <v>6</v>
      </c>
      <c r="K56" s="10">
        <f t="shared" si="18"/>
        <v>1.5</v>
      </c>
      <c r="L56" s="41"/>
      <c r="M56" s="32"/>
      <c r="N56" s="32"/>
      <c r="O56" s="32"/>
      <c r="P56" s="32"/>
      <c r="Q56" s="32">
        <f>0.25*6</f>
        <v>1.5</v>
      </c>
      <c r="R56" s="32"/>
      <c r="S56" s="32"/>
      <c r="T56" s="32"/>
      <c r="U56" s="32"/>
      <c r="V56" s="32"/>
      <c r="W56" s="32"/>
    </row>
    <row r="57" spans="1:23" ht="12" customHeight="1" x14ac:dyDescent="0.15">
      <c r="A57" s="71"/>
      <c r="B57" s="73" t="s">
        <v>31</v>
      </c>
      <c r="C57" s="65" t="s">
        <v>47</v>
      </c>
      <c r="D57" s="67"/>
      <c r="E57" s="59"/>
      <c r="F57" s="59"/>
      <c r="G57" s="61"/>
      <c r="H57" s="8" t="str">
        <f>IF(E57="","","予定")</f>
        <v/>
      </c>
      <c r="I57" s="8" t="s">
        <v>52</v>
      </c>
      <c r="J57" s="8">
        <v>2</v>
      </c>
      <c r="K57" s="9">
        <f t="shared" si="18"/>
        <v>0.5</v>
      </c>
      <c r="L57" s="33"/>
      <c r="M57" s="31"/>
      <c r="N57" s="31"/>
      <c r="O57" s="31">
        <f>0.5*1</f>
        <v>0.5</v>
      </c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72"/>
      <c r="B58" s="62"/>
      <c r="C58" s="68"/>
      <c r="D58" s="70"/>
      <c r="E58" s="60"/>
      <c r="F58" s="60"/>
      <c r="G58" s="62"/>
      <c r="H58" s="56" t="str">
        <f>IF(E57="","","実績")</f>
        <v/>
      </c>
      <c r="I58" s="56" t="s">
        <v>53</v>
      </c>
      <c r="J58" s="56">
        <v>1</v>
      </c>
      <c r="K58" s="10">
        <f t="shared" si="18"/>
        <v>0.5</v>
      </c>
      <c r="L58" s="43"/>
      <c r="M58" s="44"/>
      <c r="N58" s="44"/>
      <c r="O58" s="44"/>
      <c r="P58" s="44"/>
      <c r="Q58" s="44">
        <f>0.5*1</f>
        <v>0.5</v>
      </c>
      <c r="R58" s="44"/>
      <c r="S58" s="44"/>
      <c r="T58" s="44"/>
      <c r="U58" s="44"/>
      <c r="V58" s="44"/>
      <c r="W58" s="44"/>
    </row>
    <row r="59" spans="1:23" ht="12" customHeight="1" x14ac:dyDescent="0.15">
      <c r="A59" s="74" t="s">
        <v>54</v>
      </c>
      <c r="B59" s="75"/>
      <c r="C59" s="75"/>
      <c r="D59" s="76"/>
      <c r="E59" s="80"/>
      <c r="F59" s="80"/>
      <c r="G59" s="118"/>
      <c r="H59" s="20" t="s">
        <v>19</v>
      </c>
      <c r="I59" s="20"/>
      <c r="J59" s="20"/>
      <c r="K59" s="21">
        <f>SUMPRODUCT((MOD(ROW(K$61:K$76),2)=1)*K$61:K$76)</f>
        <v>26</v>
      </c>
      <c r="L59" s="35">
        <f t="shared" ref="L59:N59" si="19">SUMPRODUCT((MOD(ROW(L$61:L$76),2)=1)*L$61:L$76)</f>
        <v>0</v>
      </c>
      <c r="M59" s="35">
        <f t="shared" si="19"/>
        <v>0</v>
      </c>
      <c r="N59" s="35">
        <f t="shared" si="19"/>
        <v>0</v>
      </c>
      <c r="O59" s="35">
        <f>SUMPRODUCT((MOD(ROW(O$61:O$76),2)=1)*O$61:O$76)</f>
        <v>13.5</v>
      </c>
      <c r="P59" s="35">
        <f t="shared" ref="P59:W59" si="20">SUMPRODUCT((MOD(ROW(P$61:P$76),2)=1)*P$61:P$76)</f>
        <v>12.5</v>
      </c>
      <c r="Q59" s="35">
        <f t="shared" si="20"/>
        <v>0</v>
      </c>
      <c r="R59" s="35">
        <f t="shared" si="20"/>
        <v>0</v>
      </c>
      <c r="S59" s="35">
        <f t="shared" si="20"/>
        <v>0</v>
      </c>
      <c r="T59" s="35">
        <f t="shared" si="20"/>
        <v>0</v>
      </c>
      <c r="U59" s="35">
        <f t="shared" si="20"/>
        <v>0</v>
      </c>
      <c r="V59" s="35">
        <f t="shared" si="20"/>
        <v>0</v>
      </c>
      <c r="W59" s="35">
        <f t="shared" si="20"/>
        <v>0</v>
      </c>
    </row>
    <row r="60" spans="1:23" ht="12" customHeight="1" x14ac:dyDescent="0.15">
      <c r="A60" s="77"/>
      <c r="B60" s="78"/>
      <c r="C60" s="78"/>
      <c r="D60" s="79"/>
      <c r="E60" s="81"/>
      <c r="F60" s="81"/>
      <c r="G60" s="119"/>
      <c r="H60" s="7" t="s">
        <v>20</v>
      </c>
      <c r="I60" s="7"/>
      <c r="J60" s="7"/>
      <c r="K60" s="15">
        <f>SUMPRODUCT((MOD(ROW(K$61:K$76),2)=0)*K$61:K$76)</f>
        <v>44.5</v>
      </c>
      <c r="L60" s="36">
        <f>SUMPRODUCT((MOD(ROW(L$61:L$76),2)=0)*L$61:L$76)</f>
        <v>0</v>
      </c>
      <c r="M60" s="36">
        <f t="shared" ref="M60:W60" si="21">SUMPRODUCT((MOD(ROW(M$61:M$76),2)=0)*M$61:M$76)</f>
        <v>0</v>
      </c>
      <c r="N60" s="36">
        <f t="shared" si="21"/>
        <v>0</v>
      </c>
      <c r="O60" s="36">
        <f t="shared" si="21"/>
        <v>0</v>
      </c>
      <c r="P60" s="36">
        <f t="shared" si="21"/>
        <v>0</v>
      </c>
      <c r="Q60" s="36">
        <f t="shared" si="21"/>
        <v>7.5</v>
      </c>
      <c r="R60" s="36">
        <f t="shared" si="21"/>
        <v>16.5</v>
      </c>
      <c r="S60" s="36">
        <f t="shared" si="21"/>
        <v>20.5</v>
      </c>
      <c r="T60" s="36">
        <f t="shared" si="21"/>
        <v>0</v>
      </c>
      <c r="U60" s="36">
        <f t="shared" si="21"/>
        <v>0</v>
      </c>
      <c r="V60" s="36">
        <f t="shared" si="21"/>
        <v>0</v>
      </c>
      <c r="W60" s="36">
        <f t="shared" si="21"/>
        <v>0</v>
      </c>
    </row>
    <row r="61" spans="1:23" ht="12" customHeight="1" x14ac:dyDescent="0.15">
      <c r="A61" s="71">
        <v>1</v>
      </c>
      <c r="B61" s="65" t="s">
        <v>35</v>
      </c>
      <c r="C61" s="66"/>
      <c r="D61" s="67"/>
      <c r="E61" s="63"/>
      <c r="F61" s="63"/>
      <c r="G61" s="57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72"/>
      <c r="B62" s="68"/>
      <c r="C62" s="69"/>
      <c r="D62" s="70"/>
      <c r="E62" s="64"/>
      <c r="F62" s="64"/>
      <c r="G62" s="58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71"/>
      <c r="B63" s="73" t="s">
        <v>23</v>
      </c>
      <c r="C63" s="65" t="s">
        <v>50</v>
      </c>
      <c r="D63" s="67"/>
      <c r="E63" s="59"/>
      <c r="F63" s="59"/>
      <c r="G63" s="61"/>
      <c r="H63" s="8" t="str">
        <f>IF(E63="","","予定")</f>
        <v/>
      </c>
      <c r="I63" s="8" t="s">
        <v>55</v>
      </c>
      <c r="J63" s="8">
        <v>6</v>
      </c>
      <c r="K63" s="9">
        <f t="shared" ref="K63:K68" si="22">SUM(L63:S63)</f>
        <v>6</v>
      </c>
      <c r="L63" s="33"/>
      <c r="M63" s="31"/>
      <c r="N63" s="31"/>
      <c r="O63" s="31">
        <f>1*6</f>
        <v>6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72"/>
      <c r="B64" s="62"/>
      <c r="C64" s="68"/>
      <c r="D64" s="70"/>
      <c r="E64" s="60"/>
      <c r="F64" s="60"/>
      <c r="G64" s="62"/>
      <c r="H64" s="56" t="str">
        <f>IF(E63="","","実績")</f>
        <v/>
      </c>
      <c r="I64" s="56" t="s">
        <v>45</v>
      </c>
      <c r="J64" s="56">
        <v>6</v>
      </c>
      <c r="K64" s="10">
        <f t="shared" si="22"/>
        <v>3</v>
      </c>
      <c r="L64" s="41"/>
      <c r="M64" s="32"/>
      <c r="N64" s="32"/>
      <c r="O64" s="32"/>
      <c r="P64" s="32"/>
      <c r="Q64" s="32">
        <f>0.5*6</f>
        <v>3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71"/>
      <c r="B65" s="73" t="s">
        <v>26</v>
      </c>
      <c r="C65" s="65" t="s">
        <v>51</v>
      </c>
      <c r="D65" s="67"/>
      <c r="E65" s="59"/>
      <c r="F65" s="59"/>
      <c r="G65" s="61"/>
      <c r="H65" s="8" t="str">
        <f>IF(E65="","","予定")</f>
        <v/>
      </c>
      <c r="I65" s="8" t="s">
        <v>55</v>
      </c>
      <c r="J65" s="8">
        <v>6</v>
      </c>
      <c r="K65" s="9">
        <f t="shared" si="22"/>
        <v>7.5</v>
      </c>
      <c r="L65" s="33"/>
      <c r="M65" s="31"/>
      <c r="N65" s="31"/>
      <c r="O65" s="31">
        <f>1.25*6</f>
        <v>7.5</v>
      </c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72"/>
      <c r="B66" s="62"/>
      <c r="C66" s="68"/>
      <c r="D66" s="70"/>
      <c r="E66" s="60"/>
      <c r="F66" s="60"/>
      <c r="G66" s="62"/>
      <c r="H66" s="56" t="str">
        <f>IF(E65="","","実績")</f>
        <v/>
      </c>
      <c r="I66" s="56" t="s">
        <v>45</v>
      </c>
      <c r="J66" s="56">
        <v>6</v>
      </c>
      <c r="K66" s="10">
        <f t="shared" si="22"/>
        <v>13.5</v>
      </c>
      <c r="L66" s="41"/>
      <c r="M66" s="32"/>
      <c r="N66" s="32"/>
      <c r="O66" s="32"/>
      <c r="P66" s="32"/>
      <c r="Q66" s="32">
        <f>0.75*6</f>
        <v>4.5</v>
      </c>
      <c r="R66" s="32">
        <f>0.25*6</f>
        <v>1.5</v>
      </c>
      <c r="S66" s="32">
        <f>1.25*6</f>
        <v>7.5</v>
      </c>
      <c r="T66" s="32"/>
      <c r="U66" s="32"/>
      <c r="V66" s="32"/>
      <c r="W66" s="32"/>
    </row>
    <row r="67" spans="1:23" ht="12" customHeight="1" x14ac:dyDescent="0.15">
      <c r="A67" s="71"/>
      <c r="B67" s="73" t="s">
        <v>31</v>
      </c>
      <c r="C67" s="65" t="s">
        <v>56</v>
      </c>
      <c r="D67" s="67"/>
      <c r="E67" s="59"/>
      <c r="F67" s="59"/>
      <c r="G67" s="61"/>
      <c r="H67" s="8" t="str">
        <f>IF(E67="","","予定")</f>
        <v/>
      </c>
      <c r="I67" s="8" t="s">
        <v>55</v>
      </c>
      <c r="J67" s="8">
        <v>6</v>
      </c>
      <c r="K67" s="9">
        <f t="shared" si="22"/>
        <v>3</v>
      </c>
      <c r="L67" s="33"/>
      <c r="M67" s="31"/>
      <c r="N67" s="31"/>
      <c r="O67" s="31"/>
      <c r="P67" s="31">
        <f>0.5*6</f>
        <v>3</v>
      </c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72"/>
      <c r="B68" s="62"/>
      <c r="C68" s="68"/>
      <c r="D68" s="70"/>
      <c r="E68" s="60"/>
      <c r="F68" s="60"/>
      <c r="G68" s="62"/>
      <c r="H68" s="56" t="str">
        <f>IF(E67="","","実績")</f>
        <v/>
      </c>
      <c r="I68" s="56"/>
      <c r="J68" s="56"/>
      <c r="K68" s="10">
        <f t="shared" si="22"/>
        <v>21</v>
      </c>
      <c r="L68" s="41"/>
      <c r="M68" s="32"/>
      <c r="N68" s="32"/>
      <c r="O68" s="32"/>
      <c r="P68" s="32"/>
      <c r="Q68" s="32"/>
      <c r="R68" s="32">
        <f>2.5*6</f>
        <v>15</v>
      </c>
      <c r="S68" s="32">
        <f>1*6</f>
        <v>6</v>
      </c>
      <c r="T68" s="32"/>
      <c r="U68" s="32"/>
      <c r="V68" s="32"/>
      <c r="W68" s="32"/>
    </row>
    <row r="69" spans="1:23" ht="12" customHeight="1" x14ac:dyDescent="0.15">
      <c r="A69" s="71">
        <v>2</v>
      </c>
      <c r="B69" s="65" t="s">
        <v>28</v>
      </c>
      <c r="C69" s="66"/>
      <c r="D69" s="67"/>
      <c r="E69" s="63"/>
      <c r="F69" s="63"/>
      <c r="G69" s="57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72"/>
      <c r="B70" s="68"/>
      <c r="C70" s="69"/>
      <c r="D70" s="70"/>
      <c r="E70" s="64"/>
      <c r="F70" s="64"/>
      <c r="G70" s="58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71"/>
      <c r="B71" s="73" t="s">
        <v>23</v>
      </c>
      <c r="C71" s="65" t="s">
        <v>28</v>
      </c>
      <c r="D71" s="67"/>
      <c r="E71" s="59"/>
      <c r="F71" s="59"/>
      <c r="G71" s="61"/>
      <c r="H71" s="8" t="str">
        <f>IF(E71="","","予定")</f>
        <v/>
      </c>
      <c r="I71" s="8" t="s">
        <v>55</v>
      </c>
      <c r="J71" s="8">
        <v>6</v>
      </c>
      <c r="K71" s="9">
        <f t="shared" ref="K71:K76" si="23">SUM(L71:S71)</f>
        <v>3</v>
      </c>
      <c r="L71" s="33"/>
      <c r="M71" s="31"/>
      <c r="N71" s="31"/>
      <c r="O71" s="31"/>
      <c r="P71" s="31">
        <f>0.5*6</f>
        <v>3</v>
      </c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72"/>
      <c r="B72" s="62"/>
      <c r="C72" s="68"/>
      <c r="D72" s="70"/>
      <c r="E72" s="60"/>
      <c r="F72" s="60"/>
      <c r="G72" s="62"/>
      <c r="H72" s="56" t="str">
        <f>IF(E71="","","実績")</f>
        <v/>
      </c>
      <c r="I72" s="56"/>
      <c r="J72" s="56"/>
      <c r="K72" s="10">
        <f t="shared" si="23"/>
        <v>3</v>
      </c>
      <c r="L72" s="41"/>
      <c r="M72" s="32"/>
      <c r="N72" s="32"/>
      <c r="O72" s="32"/>
      <c r="P72" s="32"/>
      <c r="Q72" s="32"/>
      <c r="R72" s="32"/>
      <c r="S72" s="32">
        <f>0.5*6</f>
        <v>3</v>
      </c>
      <c r="T72" s="32"/>
      <c r="U72" s="32"/>
      <c r="V72" s="32"/>
      <c r="W72" s="32"/>
    </row>
    <row r="73" spans="1:23" ht="12" customHeight="1" x14ac:dyDescent="0.15">
      <c r="A73" s="71"/>
      <c r="B73" s="73" t="s">
        <v>26</v>
      </c>
      <c r="C73" s="65" t="s">
        <v>46</v>
      </c>
      <c r="D73" s="67"/>
      <c r="E73" s="59"/>
      <c r="F73" s="59"/>
      <c r="G73" s="61"/>
      <c r="H73" s="8" t="str">
        <f>IF(E73="","","予定")</f>
        <v/>
      </c>
      <c r="I73" s="8" t="s">
        <v>55</v>
      </c>
      <c r="J73" s="8">
        <v>6</v>
      </c>
      <c r="K73" s="9">
        <f t="shared" si="23"/>
        <v>6</v>
      </c>
      <c r="L73" s="33"/>
      <c r="M73" s="31"/>
      <c r="N73" s="31"/>
      <c r="O73" s="31"/>
      <c r="P73" s="31">
        <f>1*6</f>
        <v>6</v>
      </c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72"/>
      <c r="B74" s="62"/>
      <c r="C74" s="68"/>
      <c r="D74" s="70"/>
      <c r="E74" s="60"/>
      <c r="F74" s="60"/>
      <c r="G74" s="62"/>
      <c r="H74" s="56" t="str">
        <f>IF(E73="","","実績")</f>
        <v/>
      </c>
      <c r="I74" s="56"/>
      <c r="J74" s="56"/>
      <c r="K74" s="10">
        <f t="shared" si="23"/>
        <v>3</v>
      </c>
      <c r="L74" s="41"/>
      <c r="M74" s="32"/>
      <c r="N74" s="32"/>
      <c r="O74" s="32"/>
      <c r="P74" s="32"/>
      <c r="Q74" s="32"/>
      <c r="R74" s="32"/>
      <c r="S74" s="32">
        <f>0.5*6</f>
        <v>3</v>
      </c>
      <c r="T74" s="32"/>
      <c r="U74" s="32"/>
      <c r="V74" s="32"/>
      <c r="W74" s="32"/>
    </row>
    <row r="75" spans="1:23" ht="12" customHeight="1" x14ac:dyDescent="0.15">
      <c r="A75" s="71"/>
      <c r="B75" s="73" t="s">
        <v>31</v>
      </c>
      <c r="C75" s="65" t="s">
        <v>47</v>
      </c>
      <c r="D75" s="67"/>
      <c r="E75" s="59"/>
      <c r="F75" s="59"/>
      <c r="G75" s="61"/>
      <c r="H75" s="8" t="str">
        <f>IF(E75="","","予定")</f>
        <v/>
      </c>
      <c r="I75" s="8" t="s">
        <v>57</v>
      </c>
      <c r="J75" s="8">
        <v>1</v>
      </c>
      <c r="K75" s="9">
        <f t="shared" si="23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72"/>
      <c r="B76" s="62"/>
      <c r="C76" s="68"/>
      <c r="D76" s="70"/>
      <c r="E76" s="60"/>
      <c r="F76" s="60"/>
      <c r="G76" s="62"/>
      <c r="H76" s="56" t="str">
        <f>IF(E75="","","実績")</f>
        <v/>
      </c>
      <c r="I76" s="56"/>
      <c r="J76" s="56"/>
      <c r="K76" s="10">
        <f t="shared" si="23"/>
        <v>1</v>
      </c>
      <c r="L76" s="43"/>
      <c r="M76" s="44"/>
      <c r="N76" s="44"/>
      <c r="O76" s="44"/>
      <c r="P76" s="44"/>
      <c r="Q76" s="44"/>
      <c r="R76" s="44"/>
      <c r="S76" s="44">
        <f>0.5*2</f>
        <v>1</v>
      </c>
      <c r="T76" s="44"/>
      <c r="U76" s="44"/>
      <c r="V76" s="44"/>
      <c r="W76" s="44"/>
    </row>
    <row r="77" spans="1:23" ht="12" customHeight="1" x14ac:dyDescent="0.15">
      <c r="A77" s="74" t="s">
        <v>58</v>
      </c>
      <c r="B77" s="75"/>
      <c r="C77" s="75"/>
      <c r="D77" s="76"/>
      <c r="E77" s="80"/>
      <c r="F77" s="80"/>
      <c r="G77" s="118"/>
      <c r="H77" s="20" t="s">
        <v>19</v>
      </c>
      <c r="I77" s="20"/>
      <c r="J77" s="20"/>
      <c r="K77" s="21">
        <f>SUMPRODUCT((MOD(ROW(K$79:K$84),2)=1)*K$79:K$84)</f>
        <v>29.25</v>
      </c>
      <c r="L77" s="35">
        <f t="shared" ref="L77:P77" si="24">SUMPRODUCT((MOD(ROW(L$79:L$84),2)=1)*L$79:L$84)</f>
        <v>0</v>
      </c>
      <c r="M77" s="35">
        <f t="shared" si="24"/>
        <v>0</v>
      </c>
      <c r="N77" s="35">
        <f t="shared" si="24"/>
        <v>0</v>
      </c>
      <c r="O77" s="35">
        <f t="shared" si="24"/>
        <v>0</v>
      </c>
      <c r="P77" s="35">
        <f t="shared" si="24"/>
        <v>3.75</v>
      </c>
      <c r="Q77" s="35">
        <f>SUMPRODUCT((MOD(ROW(Q$79:Q$84),2)=1)*Q$79:Q$84)</f>
        <v>19.5</v>
      </c>
      <c r="R77" s="35">
        <f t="shared" ref="R77:W77" si="25">SUMPRODUCT((MOD(ROW(R$79:R$84),2)=1)*R$79:R$84)</f>
        <v>6</v>
      </c>
      <c r="S77" s="35">
        <f t="shared" si="25"/>
        <v>0</v>
      </c>
      <c r="T77" s="35">
        <f t="shared" si="25"/>
        <v>0</v>
      </c>
      <c r="U77" s="35">
        <f t="shared" si="25"/>
        <v>0</v>
      </c>
      <c r="V77" s="35">
        <f t="shared" si="25"/>
        <v>0</v>
      </c>
      <c r="W77" s="35">
        <f t="shared" si="25"/>
        <v>0</v>
      </c>
    </row>
    <row r="78" spans="1:23" ht="12" customHeight="1" x14ac:dyDescent="0.15">
      <c r="A78" s="77"/>
      <c r="B78" s="78"/>
      <c r="C78" s="78"/>
      <c r="D78" s="79"/>
      <c r="E78" s="81"/>
      <c r="F78" s="81"/>
      <c r="G78" s="119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W78" si="26">SUMPRODUCT((MOD(ROW(L$79:L$84),2)=0)*L$79:L$84)</f>
        <v>0</v>
      </c>
      <c r="M78" s="36">
        <f>SUMPRODUCT((MOD(ROW(M$79:M$84),2)=0)*M$79:M$84)</f>
        <v>0</v>
      </c>
      <c r="N78" s="36">
        <f t="shared" si="26"/>
        <v>0</v>
      </c>
      <c r="O78" s="36">
        <f t="shared" si="26"/>
        <v>0</v>
      </c>
      <c r="P78" s="36">
        <f t="shared" si="26"/>
        <v>0</v>
      </c>
      <c r="Q78" s="36">
        <f t="shared" si="26"/>
        <v>0</v>
      </c>
      <c r="R78" s="36">
        <f t="shared" si="26"/>
        <v>0</v>
      </c>
      <c r="S78" s="36">
        <f t="shared" si="26"/>
        <v>0</v>
      </c>
      <c r="T78" s="36">
        <f t="shared" si="26"/>
        <v>16.5</v>
      </c>
      <c r="U78" s="36">
        <f t="shared" si="26"/>
        <v>19.5</v>
      </c>
      <c r="V78" s="36">
        <f t="shared" si="26"/>
        <v>0</v>
      </c>
      <c r="W78" s="36">
        <f t="shared" si="26"/>
        <v>0</v>
      </c>
    </row>
    <row r="79" spans="1:23" ht="12" customHeight="1" x14ac:dyDescent="0.15">
      <c r="A79" s="71">
        <v>1</v>
      </c>
      <c r="B79" s="65" t="s">
        <v>35</v>
      </c>
      <c r="C79" s="66"/>
      <c r="D79" s="67"/>
      <c r="E79" s="63"/>
      <c r="F79" s="63"/>
      <c r="G79" s="57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72"/>
      <c r="B80" s="68"/>
      <c r="C80" s="69"/>
      <c r="D80" s="70"/>
      <c r="E80" s="64"/>
      <c r="F80" s="64"/>
      <c r="G80" s="58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71"/>
      <c r="B81" s="73" t="s">
        <v>23</v>
      </c>
      <c r="C81" s="65" t="s">
        <v>59</v>
      </c>
      <c r="D81" s="67"/>
      <c r="E81" s="59"/>
      <c r="F81" s="59"/>
      <c r="G81" s="61"/>
      <c r="H81" s="8" t="str">
        <f>IF(E81="","","予定")</f>
        <v/>
      </c>
      <c r="I81" s="8" t="s">
        <v>55</v>
      </c>
      <c r="J81" s="8">
        <v>6</v>
      </c>
      <c r="K81" s="9">
        <f t="shared" ref="K81:K84" si="27">SUM(L81:S81)</f>
        <v>18.75</v>
      </c>
      <c r="L81" s="33"/>
      <c r="M81" s="31"/>
      <c r="N81" s="31"/>
      <c r="O81" s="31"/>
      <c r="P81" s="31">
        <f>0.75*5</f>
        <v>3.75</v>
      </c>
      <c r="Q81" s="31">
        <f>2.5*6</f>
        <v>15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72"/>
      <c r="B82" s="62"/>
      <c r="C82" s="68"/>
      <c r="D82" s="70"/>
      <c r="E82" s="60"/>
      <c r="F82" s="60"/>
      <c r="G82" s="62"/>
      <c r="H82" s="56" t="str">
        <f>IF(E81="","","実績")</f>
        <v/>
      </c>
      <c r="I82" s="56"/>
      <c r="J82" s="56"/>
      <c r="K82" s="10">
        <f t="shared" si="27"/>
        <v>0</v>
      </c>
      <c r="L82" s="41"/>
      <c r="M82" s="32"/>
      <c r="N82" s="32"/>
      <c r="O82" s="32"/>
      <c r="P82" s="32"/>
      <c r="Q82" s="32"/>
      <c r="R82" s="32"/>
      <c r="S82" s="32"/>
      <c r="T82" s="32">
        <f>6*2.75</f>
        <v>16.5</v>
      </c>
      <c r="U82" s="32">
        <f>1.25*4+3.25*2</f>
        <v>11.5</v>
      </c>
      <c r="V82" s="32"/>
      <c r="W82" s="32"/>
    </row>
    <row r="83" spans="1:23" ht="12" customHeight="1" x14ac:dyDescent="0.15">
      <c r="A83" s="71"/>
      <c r="B83" s="73" t="s">
        <v>26</v>
      </c>
      <c r="C83" s="65" t="s">
        <v>60</v>
      </c>
      <c r="D83" s="67"/>
      <c r="E83" s="59"/>
      <c r="F83" s="59"/>
      <c r="G83" s="61"/>
      <c r="H83" s="8" t="str">
        <f>IF(E83="","","予定")</f>
        <v/>
      </c>
      <c r="I83" s="8" t="s">
        <v>55</v>
      </c>
      <c r="J83" s="8">
        <v>6</v>
      </c>
      <c r="K83" s="9">
        <f t="shared" si="27"/>
        <v>10.5</v>
      </c>
      <c r="L83" s="33"/>
      <c r="M83" s="31"/>
      <c r="N83" s="31"/>
      <c r="O83" s="31"/>
      <c r="P83" s="31"/>
      <c r="Q83" s="31">
        <f>0.75*6</f>
        <v>4.5</v>
      </c>
      <c r="R83" s="31">
        <f>1*6</f>
        <v>6</v>
      </c>
      <c r="S83" s="31"/>
      <c r="T83" s="31"/>
      <c r="U83" s="31"/>
      <c r="V83" s="31"/>
      <c r="W83" s="31"/>
    </row>
    <row r="84" spans="1:23" ht="12" customHeight="1" x14ac:dyDescent="0.15">
      <c r="A84" s="72"/>
      <c r="B84" s="62"/>
      <c r="C84" s="68"/>
      <c r="D84" s="70"/>
      <c r="E84" s="60"/>
      <c r="F84" s="60"/>
      <c r="G84" s="62"/>
      <c r="H84" s="56" t="str">
        <f>IF(E83="","","実績")</f>
        <v/>
      </c>
      <c r="I84" s="56"/>
      <c r="J84" s="56"/>
      <c r="K84" s="10">
        <f t="shared" si="27"/>
        <v>0</v>
      </c>
      <c r="L84" s="41"/>
      <c r="M84" s="32"/>
      <c r="N84" s="32"/>
      <c r="O84" s="32"/>
      <c r="P84" s="32"/>
      <c r="Q84" s="32"/>
      <c r="R84" s="32"/>
      <c r="S84" s="32"/>
      <c r="T84" s="32"/>
      <c r="U84" s="32">
        <f>2*4</f>
        <v>8</v>
      </c>
      <c r="V84" s="32"/>
      <c r="W84" s="32"/>
    </row>
    <row r="85" spans="1:23" ht="12" customHeight="1" x14ac:dyDescent="0.15">
      <c r="A85" s="74" t="s">
        <v>61</v>
      </c>
      <c r="B85" s="75"/>
      <c r="C85" s="75"/>
      <c r="D85" s="76"/>
      <c r="E85" s="80"/>
      <c r="F85" s="80"/>
      <c r="G85" s="118"/>
      <c r="H85" s="20" t="s">
        <v>19</v>
      </c>
      <c r="I85" s="20"/>
      <c r="J85" s="20"/>
      <c r="K85" s="21">
        <f>SUMPRODUCT((MOD(ROW(K$87:K$98),2)=1)*K$87:K$98)</f>
        <v>5</v>
      </c>
      <c r="L85" s="35">
        <f t="shared" ref="L85:P85" si="28">SUMPRODUCT((MOD(ROW(L$87:L$98),2)=1)*L$87:L$98)</f>
        <v>0</v>
      </c>
      <c r="M85" s="35">
        <f t="shared" si="28"/>
        <v>0</v>
      </c>
      <c r="N85" s="35">
        <f t="shared" si="28"/>
        <v>0</v>
      </c>
      <c r="O85" s="35">
        <f t="shared" si="28"/>
        <v>0</v>
      </c>
      <c r="P85" s="35">
        <f t="shared" si="28"/>
        <v>0</v>
      </c>
      <c r="Q85" s="35">
        <f>SUMPRODUCT((MOD(ROW(Q$87:Q$98),2)=1)*Q$87:Q$98)</f>
        <v>0</v>
      </c>
      <c r="R85" s="35">
        <f t="shared" ref="R85:W85" si="29">SUMPRODUCT((MOD(ROW(R$87:R$98),2)=1)*R$87:R$98)</f>
        <v>5</v>
      </c>
      <c r="S85" s="35">
        <f t="shared" si="29"/>
        <v>0</v>
      </c>
      <c r="T85" s="35">
        <f t="shared" si="29"/>
        <v>0</v>
      </c>
      <c r="U85" s="35">
        <f t="shared" si="29"/>
        <v>0</v>
      </c>
      <c r="V85" s="35">
        <f t="shared" si="29"/>
        <v>0</v>
      </c>
      <c r="W85" s="35">
        <f t="shared" si="29"/>
        <v>0</v>
      </c>
    </row>
    <row r="86" spans="1:23" ht="12" customHeight="1" x14ac:dyDescent="0.15">
      <c r="A86" s="77"/>
      <c r="B86" s="78"/>
      <c r="C86" s="78"/>
      <c r="D86" s="79"/>
      <c r="E86" s="81"/>
      <c r="F86" s="81"/>
      <c r="G86" s="119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30">SUMPRODUCT((MOD(ROW(M$87:M$98),2)=0)*M$87:M$98)</f>
        <v>0</v>
      </c>
      <c r="N86" s="36">
        <f t="shared" si="30"/>
        <v>0</v>
      </c>
      <c r="O86" s="36">
        <f t="shared" si="30"/>
        <v>0</v>
      </c>
      <c r="P86" s="36">
        <f t="shared" si="30"/>
        <v>0</v>
      </c>
      <c r="Q86" s="36">
        <f t="shared" si="30"/>
        <v>0</v>
      </c>
      <c r="R86" s="36">
        <f t="shared" si="30"/>
        <v>0</v>
      </c>
      <c r="S86" s="36">
        <f t="shared" si="30"/>
        <v>0</v>
      </c>
      <c r="T86" s="36">
        <f t="shared" si="30"/>
        <v>0</v>
      </c>
      <c r="U86" s="36">
        <f t="shared" si="30"/>
        <v>0</v>
      </c>
      <c r="V86" s="36">
        <f t="shared" si="30"/>
        <v>0</v>
      </c>
      <c r="W86" s="36">
        <f t="shared" si="30"/>
        <v>0</v>
      </c>
    </row>
    <row r="87" spans="1:23" ht="12" customHeight="1" x14ac:dyDescent="0.15">
      <c r="A87" s="71">
        <v>1</v>
      </c>
      <c r="B87" s="65" t="s">
        <v>35</v>
      </c>
      <c r="C87" s="66"/>
      <c r="D87" s="67"/>
      <c r="E87" s="63"/>
      <c r="F87" s="63"/>
      <c r="G87" s="57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72"/>
      <c r="B88" s="68"/>
      <c r="C88" s="69"/>
      <c r="D88" s="70"/>
      <c r="E88" s="64"/>
      <c r="F88" s="64"/>
      <c r="G88" s="58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71"/>
      <c r="B89" s="73" t="s">
        <v>23</v>
      </c>
      <c r="C89" s="65" t="s">
        <v>62</v>
      </c>
      <c r="D89" s="67"/>
      <c r="E89" s="59"/>
      <c r="F89" s="59"/>
      <c r="G89" s="61"/>
      <c r="H89" s="8" t="str">
        <f>IF(E89="","","予定")</f>
        <v/>
      </c>
      <c r="I89" s="8" t="s">
        <v>55</v>
      </c>
      <c r="J89" s="8">
        <v>6</v>
      </c>
      <c r="K89" s="9">
        <f>SUM(L89:S89)</f>
        <v>1.5</v>
      </c>
      <c r="L89" s="33"/>
      <c r="M89" s="31"/>
      <c r="N89" s="31"/>
      <c r="O89" s="31"/>
      <c r="P89" s="31"/>
      <c r="Q89" s="31"/>
      <c r="R89" s="31">
        <f>0.25*6</f>
        <v>1.5</v>
      </c>
      <c r="S89" s="31"/>
      <c r="T89" s="31"/>
      <c r="U89" s="31"/>
      <c r="V89" s="31"/>
      <c r="W89" s="31"/>
    </row>
    <row r="90" spans="1:23" ht="12" customHeight="1" x14ac:dyDescent="0.15">
      <c r="A90" s="72"/>
      <c r="B90" s="62"/>
      <c r="C90" s="68"/>
      <c r="D90" s="70"/>
      <c r="E90" s="60"/>
      <c r="F90" s="60"/>
      <c r="G90" s="62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71"/>
      <c r="B91" s="73" t="s">
        <v>26</v>
      </c>
      <c r="C91" s="124" t="s">
        <v>63</v>
      </c>
      <c r="D91" s="67"/>
      <c r="E91" s="59"/>
      <c r="F91" s="59"/>
      <c r="G91" s="61"/>
      <c r="H91" s="8" t="str">
        <f>IF(E91="","","予定")</f>
        <v/>
      </c>
      <c r="I91" s="8" t="s">
        <v>48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0.25*1</f>
        <v>0.25</v>
      </c>
      <c r="S91" s="31"/>
      <c r="T91" s="31"/>
      <c r="U91" s="31"/>
      <c r="V91" s="31"/>
      <c r="W91" s="31"/>
    </row>
    <row r="92" spans="1:23" ht="12" customHeight="1" x14ac:dyDescent="0.15">
      <c r="A92" s="72"/>
      <c r="B92" s="62"/>
      <c r="C92" s="68"/>
      <c r="D92" s="70"/>
      <c r="E92" s="60"/>
      <c r="F92" s="60"/>
      <c r="G92" s="62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71">
        <v>2</v>
      </c>
      <c r="B93" s="65" t="s">
        <v>28</v>
      </c>
      <c r="C93" s="66"/>
      <c r="D93" s="67"/>
      <c r="E93" s="63"/>
      <c r="F93" s="63"/>
      <c r="G93" s="57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72"/>
      <c r="B94" s="68"/>
      <c r="C94" s="69"/>
      <c r="D94" s="70"/>
      <c r="E94" s="64"/>
      <c r="F94" s="64"/>
      <c r="G94" s="58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71"/>
      <c r="B95" s="73" t="s">
        <v>23</v>
      </c>
      <c r="C95" s="65" t="s">
        <v>28</v>
      </c>
      <c r="D95" s="67"/>
      <c r="E95" s="59"/>
      <c r="F95" s="59"/>
      <c r="G95" s="61"/>
      <c r="H95" s="8" t="str">
        <f>IF(E95="","","予定")</f>
        <v/>
      </c>
      <c r="I95" s="8" t="s">
        <v>55</v>
      </c>
      <c r="J95" s="8">
        <v>6</v>
      </c>
      <c r="K95" s="9">
        <f t="shared" ref="K95:K98" si="31">SUM(L95:S95)</f>
        <v>3</v>
      </c>
      <c r="L95" s="33"/>
      <c r="M95" s="31"/>
      <c r="N95" s="31"/>
      <c r="O95" s="31"/>
      <c r="P95" s="31"/>
      <c r="Q95" s="31"/>
      <c r="R95" s="31">
        <f>0.5*6</f>
        <v>3</v>
      </c>
      <c r="S95" s="31"/>
      <c r="T95" s="31"/>
      <c r="U95" s="31"/>
      <c r="V95" s="31"/>
      <c r="W95" s="31"/>
    </row>
    <row r="96" spans="1:23" ht="12" customHeight="1" x14ac:dyDescent="0.15">
      <c r="A96" s="72"/>
      <c r="B96" s="62"/>
      <c r="C96" s="68"/>
      <c r="D96" s="70"/>
      <c r="E96" s="60"/>
      <c r="F96" s="60"/>
      <c r="G96" s="62"/>
      <c r="H96" s="56" t="str">
        <f>IF(E95="","","実績")</f>
        <v/>
      </c>
      <c r="I96" s="56"/>
      <c r="J96" s="56"/>
      <c r="K96" s="10">
        <f t="shared" si="31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71"/>
      <c r="B97" s="73" t="s">
        <v>26</v>
      </c>
      <c r="C97" s="65" t="s">
        <v>47</v>
      </c>
      <c r="D97" s="67"/>
      <c r="E97" s="59"/>
      <c r="F97" s="59"/>
      <c r="G97" s="61"/>
      <c r="H97" s="8" t="str">
        <f>IF(E97="","","予定")</f>
        <v/>
      </c>
      <c r="I97" s="8" t="s">
        <v>64</v>
      </c>
      <c r="J97" s="8">
        <v>1</v>
      </c>
      <c r="K97" s="9">
        <f t="shared" si="31"/>
        <v>0.25</v>
      </c>
      <c r="L97" s="33"/>
      <c r="M97" s="31"/>
      <c r="N97" s="31"/>
      <c r="O97" s="31"/>
      <c r="P97" s="31"/>
      <c r="Q97" s="31"/>
      <c r="R97" s="31">
        <f>0.25*1</f>
        <v>0.25</v>
      </c>
      <c r="S97" s="31"/>
      <c r="T97" s="31"/>
      <c r="U97" s="31"/>
      <c r="V97" s="31"/>
      <c r="W97" s="31"/>
    </row>
    <row r="98" spans="1:23" ht="12" customHeight="1" x14ac:dyDescent="0.15">
      <c r="A98" s="72"/>
      <c r="B98" s="62"/>
      <c r="C98" s="68"/>
      <c r="D98" s="70"/>
      <c r="E98" s="60"/>
      <c r="F98" s="60"/>
      <c r="G98" s="62"/>
      <c r="H98" s="56" t="str">
        <f>IF(E97="","","実績")</f>
        <v/>
      </c>
      <c r="I98" s="56"/>
      <c r="J98" s="56"/>
      <c r="K98" s="10">
        <f t="shared" si="31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74" t="s">
        <v>65</v>
      </c>
      <c r="B99" s="75"/>
      <c r="C99" s="75"/>
      <c r="D99" s="76"/>
      <c r="E99" s="80"/>
      <c r="F99" s="80"/>
      <c r="G99" s="118"/>
      <c r="H99" s="20" t="s">
        <v>19</v>
      </c>
      <c r="I99" s="20"/>
      <c r="J99" s="20"/>
      <c r="K99" s="21">
        <f>SUMPRODUCT((MOD(ROW(K$101:K$112),2)=1)*K$101:K$112)</f>
        <v>5.75</v>
      </c>
      <c r="L99" s="35">
        <f t="shared" ref="L99:V99" si="32">SUMPRODUCT((MOD(ROW(L$101:L$112),2)=1)*L$101:L$112)</f>
        <v>0</v>
      </c>
      <c r="M99" s="35">
        <f t="shared" si="32"/>
        <v>0</v>
      </c>
      <c r="N99" s="35">
        <f t="shared" si="32"/>
        <v>0</v>
      </c>
      <c r="O99" s="35">
        <f t="shared" si="32"/>
        <v>0</v>
      </c>
      <c r="P99" s="35">
        <f t="shared" si="32"/>
        <v>0</v>
      </c>
      <c r="Q99" s="35">
        <f t="shared" si="32"/>
        <v>0</v>
      </c>
      <c r="R99" s="35">
        <f t="shared" si="32"/>
        <v>5.75</v>
      </c>
      <c r="S99" s="35">
        <f>SUMPRODUCT((MOD(ROW(S$101:S$112),2)=1)*S$101:S$112)</f>
        <v>0</v>
      </c>
      <c r="T99" s="35">
        <f t="shared" si="32"/>
        <v>0</v>
      </c>
      <c r="U99" s="35">
        <f>SUMPRODUCT((MOD(ROW(U$101:U$112),2)=1)*U$101:U$112)</f>
        <v>0</v>
      </c>
      <c r="V99" s="35">
        <f t="shared" si="32"/>
        <v>0</v>
      </c>
      <c r="W99" s="35">
        <f>SUMPRODUCT((MOD(ROW(W$101:W$112),2)=1)*W$101:W$112)</f>
        <v>0</v>
      </c>
    </row>
    <row r="100" spans="1:23" ht="12" customHeight="1" x14ac:dyDescent="0.15">
      <c r="A100" s="77"/>
      <c r="B100" s="78"/>
      <c r="C100" s="78"/>
      <c r="D100" s="79"/>
      <c r="E100" s="81"/>
      <c r="F100" s="81"/>
      <c r="G100" s="119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3">SUMPRODUCT((MOD(ROW(M$101:M$112),2)=0)*M$101:M$112)</f>
        <v>0</v>
      </c>
      <c r="N100" s="37">
        <f t="shared" si="33"/>
        <v>0</v>
      </c>
      <c r="O100" s="37">
        <f t="shared" si="33"/>
        <v>0</v>
      </c>
      <c r="P100" s="37">
        <f t="shared" si="33"/>
        <v>0</v>
      </c>
      <c r="Q100" s="37">
        <f t="shared" si="33"/>
        <v>0</v>
      </c>
      <c r="R100" s="37">
        <f t="shared" si="33"/>
        <v>0</v>
      </c>
      <c r="S100" s="37">
        <f t="shared" si="33"/>
        <v>0</v>
      </c>
      <c r="T100" s="37">
        <f t="shared" si="33"/>
        <v>0</v>
      </c>
      <c r="U100" s="37">
        <f t="shared" si="33"/>
        <v>0</v>
      </c>
      <c r="V100" s="37">
        <f t="shared" si="33"/>
        <v>0</v>
      </c>
      <c r="W100" s="37">
        <f t="shared" si="33"/>
        <v>0</v>
      </c>
    </row>
    <row r="101" spans="1:23" ht="12" customHeight="1" x14ac:dyDescent="0.15">
      <c r="A101" s="71">
        <v>1</v>
      </c>
      <c r="B101" s="65" t="s">
        <v>35</v>
      </c>
      <c r="C101" s="66"/>
      <c r="D101" s="67"/>
      <c r="E101" s="63"/>
      <c r="F101" s="63"/>
      <c r="G101" s="57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72"/>
      <c r="B102" s="68"/>
      <c r="C102" s="69"/>
      <c r="D102" s="70"/>
      <c r="E102" s="64"/>
      <c r="F102" s="64"/>
      <c r="G102" s="58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71"/>
      <c r="B103" s="73" t="s">
        <v>23</v>
      </c>
      <c r="C103" s="65" t="s">
        <v>66</v>
      </c>
      <c r="D103" s="67"/>
      <c r="E103" s="59"/>
      <c r="F103" s="59"/>
      <c r="G103" s="61"/>
      <c r="H103" s="8" t="str">
        <f>IF(E103="","","予定")</f>
        <v/>
      </c>
      <c r="I103" s="8" t="s">
        <v>55</v>
      </c>
      <c r="J103" s="8">
        <v>6</v>
      </c>
      <c r="K103" s="9">
        <f>SUM(L103:S103)</f>
        <v>1.5</v>
      </c>
      <c r="L103" s="33"/>
      <c r="M103" s="31"/>
      <c r="N103" s="31"/>
      <c r="O103" s="31"/>
      <c r="P103" s="31"/>
      <c r="Q103" s="31"/>
      <c r="R103" s="31">
        <f>0.25*6</f>
        <v>1.5</v>
      </c>
      <c r="S103" s="31"/>
      <c r="T103" s="31"/>
      <c r="U103" s="31"/>
      <c r="V103" s="31"/>
      <c r="W103" s="31"/>
    </row>
    <row r="104" spans="1:23" ht="12" customHeight="1" x14ac:dyDescent="0.15">
      <c r="A104" s="72"/>
      <c r="B104" s="62"/>
      <c r="C104" s="68"/>
      <c r="D104" s="70"/>
      <c r="E104" s="60"/>
      <c r="F104" s="60"/>
      <c r="G104" s="62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71"/>
      <c r="B105" s="73" t="s">
        <v>26</v>
      </c>
      <c r="C105" s="65" t="s">
        <v>67</v>
      </c>
      <c r="D105" s="67"/>
      <c r="E105" s="59"/>
      <c r="F105" s="59"/>
      <c r="G105" s="61"/>
      <c r="H105" s="8" t="str">
        <f>IF(E105="","","予定")</f>
        <v/>
      </c>
      <c r="I105" s="8" t="s">
        <v>68</v>
      </c>
      <c r="J105" s="8">
        <v>3</v>
      </c>
      <c r="K105" s="9">
        <f>SUM(L105:S105)</f>
        <v>0.75</v>
      </c>
      <c r="L105" s="33"/>
      <c r="M105" s="31"/>
      <c r="N105" s="31"/>
      <c r="O105" s="31"/>
      <c r="P105" s="31"/>
      <c r="Q105" s="31"/>
      <c r="R105" s="31">
        <f>0.25*3</f>
        <v>0.75</v>
      </c>
      <c r="S105" s="31"/>
      <c r="T105" s="31"/>
      <c r="U105" s="31"/>
      <c r="V105" s="31"/>
      <c r="W105" s="31"/>
    </row>
    <row r="106" spans="1:23" ht="12" customHeight="1" x14ac:dyDescent="0.15">
      <c r="A106" s="72"/>
      <c r="B106" s="62"/>
      <c r="C106" s="68"/>
      <c r="D106" s="70"/>
      <c r="E106" s="60"/>
      <c r="F106" s="60"/>
      <c r="G106" s="62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71">
        <v>2</v>
      </c>
      <c r="B107" s="65" t="s">
        <v>28</v>
      </c>
      <c r="C107" s="66"/>
      <c r="D107" s="67"/>
      <c r="E107" s="63"/>
      <c r="F107" s="63"/>
      <c r="G107" s="57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72"/>
      <c r="B108" s="68"/>
      <c r="C108" s="69"/>
      <c r="D108" s="70"/>
      <c r="E108" s="64"/>
      <c r="F108" s="64"/>
      <c r="G108" s="58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71"/>
      <c r="B109" s="73" t="s">
        <v>23</v>
      </c>
      <c r="C109" s="65" t="s">
        <v>28</v>
      </c>
      <c r="D109" s="67"/>
      <c r="E109" s="59"/>
      <c r="F109" s="59"/>
      <c r="G109" s="61"/>
      <c r="H109" s="8" t="str">
        <f>IF(E109="","","予定")</f>
        <v/>
      </c>
      <c r="I109" s="8" t="s">
        <v>55</v>
      </c>
      <c r="J109" s="8">
        <v>6</v>
      </c>
      <c r="K109" s="9">
        <f t="shared" ref="K109:K112" si="34">SUM(L109:S109)</f>
        <v>3</v>
      </c>
      <c r="L109" s="33"/>
      <c r="M109" s="31"/>
      <c r="N109" s="31"/>
      <c r="O109" s="31"/>
      <c r="P109" s="31"/>
      <c r="Q109" s="31"/>
      <c r="R109" s="31">
        <f>0.5*6</f>
        <v>3</v>
      </c>
      <c r="S109" s="31"/>
      <c r="T109" s="31"/>
      <c r="U109" s="31"/>
      <c r="V109" s="31"/>
      <c r="W109" s="31"/>
    </row>
    <row r="110" spans="1:23" ht="12" customHeight="1" x14ac:dyDescent="0.15">
      <c r="A110" s="72"/>
      <c r="B110" s="62"/>
      <c r="C110" s="68"/>
      <c r="D110" s="70"/>
      <c r="E110" s="60"/>
      <c r="F110" s="60"/>
      <c r="G110" s="62"/>
      <c r="H110" s="56" t="str">
        <f>IF(E109="","","実績")</f>
        <v/>
      </c>
      <c r="I110" s="56"/>
      <c r="J110" s="56"/>
      <c r="K110" s="10">
        <f t="shared" si="34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71"/>
      <c r="B111" s="73" t="s">
        <v>26</v>
      </c>
      <c r="C111" s="65" t="s">
        <v>47</v>
      </c>
      <c r="D111" s="67"/>
      <c r="E111" s="59"/>
      <c r="F111" s="59"/>
      <c r="G111" s="61"/>
      <c r="H111" s="8" t="str">
        <f>IF(E111="","","予定")</f>
        <v/>
      </c>
      <c r="I111" s="8" t="s">
        <v>69</v>
      </c>
      <c r="J111" s="8">
        <v>1</v>
      </c>
      <c r="K111" s="9">
        <f t="shared" si="34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72"/>
      <c r="B112" s="62"/>
      <c r="C112" s="68"/>
      <c r="D112" s="70"/>
      <c r="E112" s="60"/>
      <c r="F112" s="60"/>
      <c r="G112" s="62"/>
      <c r="H112" s="56" t="str">
        <f>IF(E111="","","実績")</f>
        <v/>
      </c>
      <c r="I112" s="56"/>
      <c r="J112" s="56"/>
      <c r="K112" s="10">
        <f t="shared" si="34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T1:U1"/>
    <mergeCell ref="T2:U2"/>
    <mergeCell ref="T3:U3"/>
    <mergeCell ref="V1:W1"/>
    <mergeCell ref="V2:W2"/>
    <mergeCell ref="V3:W3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9:S18 L22:S22 M21:S21 L25:S26 M27:S27 M29:S29 L66:S66 Q65:S65 L65:O65 L28:O28 Q28:S28 L30:S36">
    <cfRule type="expression" dxfId="41" priority="55" stopIfTrue="1">
      <formula>AND(ROW()&gt;4, COLUMN()&gt;8, MOD(ROW(),2)=1, ISNONTEXT(L9), L9&gt;0)</formula>
    </cfRule>
    <cfRule type="expression" dxfId="40" priority="56" stopIfTrue="1">
      <formula>AND(ROW()&gt;4, COLUMN()&gt;8,  MOD(ROW(),2)=0, ISNONTEXT(L9), L9&gt;0)</formula>
    </cfRule>
  </conditionalFormatting>
  <conditionalFormatting sqref="L45:S58">
    <cfRule type="expression" dxfId="39" priority="53" stopIfTrue="1">
      <formula>AND(ROW()&gt;4, COLUMN()&gt;8, MOD(ROW(),2)=1, ISNONTEXT(L45), L45&gt;0)</formula>
    </cfRule>
    <cfRule type="expression" dxfId="38" priority="54" stopIfTrue="1">
      <formula>AND(ROW()&gt;4, COLUMN()&gt;8,  MOD(ROW(),2)=0, ISNONTEXT(L45), L45&gt;0)</formula>
    </cfRule>
  </conditionalFormatting>
  <conditionalFormatting sqref="L19:S20">
    <cfRule type="expression" dxfId="37" priority="51" stopIfTrue="1">
      <formula>AND(ROW()&gt;4, COLUMN()&gt;8, MOD(ROW(),2)=1, ISNONTEXT(L19), L19&gt;0)</formula>
    </cfRule>
    <cfRule type="expression" dxfId="36" priority="52" stopIfTrue="1">
      <formula>AND(ROW()&gt;4, COLUMN()&gt;8,  MOD(ROW(),2)=0, ISNONTEXT(L19), L19&gt;0)</formula>
    </cfRule>
  </conditionalFormatting>
  <conditionalFormatting sqref="L61:S64 L67:S76">
    <cfRule type="expression" dxfId="35" priority="49" stopIfTrue="1">
      <formula>AND(ROW()&gt;4, COLUMN()&gt;8, MOD(ROW(),2)=1, ISNONTEXT(L61), L61&gt;0)</formula>
    </cfRule>
    <cfRule type="expression" dxfId="34" priority="50" stopIfTrue="1">
      <formula>AND(ROW()&gt;4, COLUMN()&gt;8,  MOD(ROW(),2)=0, ISNONTEXT(L61), L61&gt;0)</formula>
    </cfRule>
  </conditionalFormatting>
  <conditionalFormatting sqref="L79:S84">
    <cfRule type="expression" dxfId="33" priority="47" stopIfTrue="1">
      <formula>AND(ROW()&gt;4, COLUMN()&gt;8, MOD(ROW(),2)=1, ISNONTEXT(L79), L79&gt;0)</formula>
    </cfRule>
    <cfRule type="expression" dxfId="32" priority="48" stopIfTrue="1">
      <formula>AND(ROW()&gt;4, COLUMN()&gt;8,  MOD(ROW(),2)=0, ISNONTEXT(L79), L79&gt;0)</formula>
    </cfRule>
  </conditionalFormatting>
  <conditionalFormatting sqref="L37:S38 L41:S42">
    <cfRule type="expression" dxfId="31" priority="37" stopIfTrue="1">
      <formula>AND(ROW()&gt;4, COLUMN()&gt;8, MOD(ROW(),2)=1, ISNONTEXT(L37), L37&gt;0)</formula>
    </cfRule>
    <cfRule type="expression" dxfId="30" priority="38" stopIfTrue="1">
      <formula>AND(ROW()&gt;4, COLUMN()&gt;8,  MOD(ROW(),2)=0, ISNONTEXT(L37), L37&gt;0)</formula>
    </cfRule>
  </conditionalFormatting>
  <conditionalFormatting sqref="L39:S40">
    <cfRule type="expression" dxfId="29" priority="35" stopIfTrue="1">
      <formula>AND(ROW()&gt;4, COLUMN()&gt;8, MOD(ROW(),2)=1, ISNONTEXT(L39), L39&gt;0)</formula>
    </cfRule>
    <cfRule type="expression" dxfId="28" priority="36" stopIfTrue="1">
      <formula>AND(ROW()&gt;4, COLUMN()&gt;8,  MOD(ROW(),2)=0, ISNONTEXT(L39), L39&gt;0)</formula>
    </cfRule>
  </conditionalFormatting>
  <conditionalFormatting sqref="T87:U98 T101:U112 T9:U18 T21:U22 T65:U66 T25:U36">
    <cfRule type="expression" dxfId="27" priority="27" stopIfTrue="1">
      <formula>AND(ROW()&gt;4, COLUMN()&gt;8, MOD(ROW(),2)=1, ISNONTEXT(T9), T9&gt;0)</formula>
    </cfRule>
    <cfRule type="expression" dxfId="26" priority="28" stopIfTrue="1">
      <formula>AND(ROW()&gt;4, COLUMN()&gt;8,  MOD(ROW(),2)=0, ISNONTEXT(T9), T9&gt;0)</formula>
    </cfRule>
  </conditionalFormatting>
  <conditionalFormatting sqref="T45:U58">
    <cfRule type="expression" dxfId="25" priority="25" stopIfTrue="1">
      <formula>AND(ROW()&gt;4, COLUMN()&gt;8, MOD(ROW(),2)=1, ISNONTEXT(T45), T45&gt;0)</formula>
    </cfRule>
    <cfRule type="expression" dxfId="24" priority="26" stopIfTrue="1">
      <formula>AND(ROW()&gt;4, COLUMN()&gt;8,  MOD(ROW(),2)=0, ISNONTEXT(T45), T45&gt;0)</formula>
    </cfRule>
  </conditionalFormatting>
  <conditionalFormatting sqref="T19:U20">
    <cfRule type="expression" dxfId="23" priority="23" stopIfTrue="1">
      <formula>AND(ROW()&gt;4, COLUMN()&gt;8, MOD(ROW(),2)=1, ISNONTEXT(T19), T19&gt;0)</formula>
    </cfRule>
    <cfRule type="expression" dxfId="22" priority="24" stopIfTrue="1">
      <formula>AND(ROW()&gt;4, COLUMN()&gt;8,  MOD(ROW(),2)=0, ISNONTEXT(T19), T19&gt;0)</formula>
    </cfRule>
  </conditionalFormatting>
  <conditionalFormatting sqref="T61:U64 T67:U76">
    <cfRule type="expression" dxfId="21" priority="21" stopIfTrue="1">
      <formula>AND(ROW()&gt;4, COLUMN()&gt;8, MOD(ROW(),2)=1, ISNONTEXT(T61), T61&gt;0)</formula>
    </cfRule>
    <cfRule type="expression" dxfId="20" priority="22" stopIfTrue="1">
      <formula>AND(ROW()&gt;4, COLUMN()&gt;8,  MOD(ROW(),2)=0, ISNONTEXT(T61), T61&gt;0)</formula>
    </cfRule>
  </conditionalFormatting>
  <conditionalFormatting sqref="T79:U84">
    <cfRule type="expression" dxfId="19" priority="19" stopIfTrue="1">
      <formula>AND(ROW()&gt;4, COLUMN()&gt;8, MOD(ROW(),2)=1, ISNONTEXT(T79), T79&gt;0)</formula>
    </cfRule>
    <cfRule type="expression" dxfId="18" priority="20" stopIfTrue="1">
      <formula>AND(ROW()&gt;4, COLUMN()&gt;8,  MOD(ROW(),2)=0, ISNONTEXT(T79), T79&gt;0)</formula>
    </cfRule>
  </conditionalFormatting>
  <conditionalFormatting sqref="T37:U38 T41:U42">
    <cfRule type="expression" dxfId="17" priority="17" stopIfTrue="1">
      <formula>AND(ROW()&gt;4, COLUMN()&gt;8, MOD(ROW(),2)=1, ISNONTEXT(T37), T37&gt;0)</formula>
    </cfRule>
    <cfRule type="expression" dxfId="16" priority="18" stopIfTrue="1">
      <formula>AND(ROW()&gt;4, COLUMN()&gt;8,  MOD(ROW(),2)=0, ISNONTEXT(T37), T37&gt;0)</formula>
    </cfRule>
  </conditionalFormatting>
  <conditionalFormatting sqref="T39:U40">
    <cfRule type="expression" dxfId="15" priority="15" stopIfTrue="1">
      <formula>AND(ROW()&gt;4, COLUMN()&gt;8, MOD(ROW(),2)=1, ISNONTEXT(T39), T39&gt;0)</formula>
    </cfRule>
    <cfRule type="expression" dxfId="14" priority="16" stopIfTrue="1">
      <formula>AND(ROW()&gt;4, COLUMN()&gt;8,  MOD(ROW(),2)=0, ISNONTEXT(T39), T39&gt;0)</formula>
    </cfRule>
  </conditionalFormatting>
  <conditionalFormatting sqref="V87:W98 V101:W112 V9:W18 V21:W22 V65:W66 V25:W36">
    <cfRule type="expression" dxfId="13" priority="13" stopIfTrue="1">
      <formula>AND(ROW()&gt;4, COLUMN()&gt;8, MOD(ROW(),2)=1, ISNONTEXT(V9), V9&gt;0)</formula>
    </cfRule>
    <cfRule type="expression" dxfId="12" priority="14" stopIfTrue="1">
      <formula>AND(ROW()&gt;4, COLUMN()&gt;8,  MOD(ROW(),2)=0, ISNONTEXT(V9), V9&gt;0)</formula>
    </cfRule>
  </conditionalFormatting>
  <conditionalFormatting sqref="V45:W58">
    <cfRule type="expression" dxfId="11" priority="11" stopIfTrue="1">
      <formula>AND(ROW()&gt;4, COLUMN()&gt;8, MOD(ROW(),2)=1, ISNONTEXT(V45), V45&gt;0)</formula>
    </cfRule>
    <cfRule type="expression" dxfId="10" priority="12" stopIfTrue="1">
      <formula>AND(ROW()&gt;4, COLUMN()&gt;8,  MOD(ROW(),2)=0, ISNONTEXT(V45), V45&gt;0)</formula>
    </cfRule>
  </conditionalFormatting>
  <conditionalFormatting sqref="V19:W20">
    <cfRule type="expression" dxfId="9" priority="9" stopIfTrue="1">
      <formula>AND(ROW()&gt;4, COLUMN()&gt;8, MOD(ROW(),2)=1, ISNONTEXT(V19), V19&gt;0)</formula>
    </cfRule>
    <cfRule type="expression" dxfId="8" priority="10" stopIfTrue="1">
      <formula>AND(ROW()&gt;4, COLUMN()&gt;8,  MOD(ROW(),2)=0, ISNONTEXT(V19), V19&gt;0)</formula>
    </cfRule>
  </conditionalFormatting>
  <conditionalFormatting sqref="V61:W64 V67:W76">
    <cfRule type="expression" dxfId="7" priority="7" stopIfTrue="1">
      <formula>AND(ROW()&gt;4, COLUMN()&gt;8, MOD(ROW(),2)=1, ISNONTEXT(V61), V61&gt;0)</formula>
    </cfRule>
    <cfRule type="expression" dxfId="6" priority="8" stopIfTrue="1">
      <formula>AND(ROW()&gt;4, COLUMN()&gt;8,  MOD(ROW(),2)=0, ISNONTEXT(V61), V61&gt;0)</formula>
    </cfRule>
  </conditionalFormatting>
  <conditionalFormatting sqref="V79:W84">
    <cfRule type="expression" dxfId="5" priority="5" stopIfTrue="1">
      <formula>AND(ROW()&gt;4, COLUMN()&gt;8, MOD(ROW(),2)=1, ISNONTEXT(V79), V79&gt;0)</formula>
    </cfRule>
    <cfRule type="expression" dxfId="4" priority="6" stopIfTrue="1">
      <formula>AND(ROW()&gt;4, COLUMN()&gt;8,  MOD(ROW(),2)=0, ISNONTEXT(V79), V79&gt;0)</formula>
    </cfRule>
  </conditionalFormatting>
  <conditionalFormatting sqref="V37:W38 V41:W42">
    <cfRule type="expression" dxfId="3" priority="3" stopIfTrue="1">
      <formula>AND(ROW()&gt;4, COLUMN()&gt;8, MOD(ROW(),2)=1, ISNONTEXT(V37), V37&gt;0)</formula>
    </cfRule>
    <cfRule type="expression" dxfId="2" priority="4" stopIfTrue="1">
      <formula>AND(ROW()&gt;4, COLUMN()&gt;8,  MOD(ROW(),2)=0, ISNONTEXT(V37), V37&gt;0)</formula>
    </cfRule>
  </conditionalFormatting>
  <conditionalFormatting sqref="V39:W40">
    <cfRule type="expression" dxfId="1" priority="1" stopIfTrue="1">
      <formula>AND(ROW()&gt;4, COLUMN()&gt;8, MOD(ROW(),2)=1, ISNONTEXT(V39), V39&gt;0)</formula>
    </cfRule>
    <cfRule type="expression" dxfId="0" priority="2" stopIfTrue="1">
      <formula>AND(ROW()&gt;4, COLUMN()&gt;8,  MOD(ROW(),2)=0, ISNONTEXT(V39), V39&gt;0)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2020-06-08T08:33:03Z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