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xr:revisionPtr revIDLastSave="0" documentId="13_ncr:1_{C0F14AD5-A85F-46DA-ACA9-2109D230B7A3}" xr6:coauthVersionLast="46" xr6:coauthVersionMax="46" xr10:uidLastSave="{00000000-0000-0000-0000-000000000000}"/>
  <bookViews>
    <workbookView xWindow="-110" yWindow="-110" windowWidth="19420" windowHeight="10420" xr2:uid="{61F31B1F-D15E-4A62-97BD-D6E73DB6EB57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H4" i="1"/>
  <c r="H5" i="1"/>
  <c r="W11" i="1"/>
  <c r="U11" i="1"/>
  <c r="S11" i="1"/>
  <c r="Q11" i="1"/>
  <c r="O11" i="1"/>
  <c r="Q19" i="1"/>
  <c r="Q27" i="1"/>
  <c r="Q24" i="1"/>
  <c r="Q26" i="1"/>
  <c r="Q20" i="1"/>
  <c r="Q28" i="1"/>
  <c r="Q33" i="1"/>
  <c r="Q21" i="1"/>
  <c r="Q29" i="1"/>
  <c r="Q34" i="1"/>
  <c r="Q22" i="1"/>
  <c r="Q30" i="1"/>
  <c r="Q31" i="1"/>
  <c r="Q25" i="1"/>
  <c r="Q23" i="1"/>
  <c r="Q32" i="1"/>
  <c r="P19" i="1"/>
  <c r="P20" i="1"/>
  <c r="P28" i="1"/>
  <c r="P30" i="1"/>
  <c r="P31" i="1"/>
  <c r="P21" i="1"/>
  <c r="P29" i="1"/>
  <c r="P22" i="1"/>
  <c r="P23" i="1"/>
  <c r="P24" i="1"/>
  <c r="P32" i="1"/>
  <c r="P26" i="1"/>
  <c r="P25" i="1"/>
  <c r="P33" i="1"/>
  <c r="P34" i="1"/>
  <c r="P27" i="1"/>
  <c r="O19" i="1"/>
  <c r="O20" i="1"/>
  <c r="O28" i="1"/>
  <c r="O23" i="1"/>
  <c r="O33" i="1"/>
  <c r="O34" i="1"/>
  <c r="O21" i="1"/>
  <c r="O29" i="1"/>
  <c r="O25" i="1"/>
  <c r="O27" i="1"/>
  <c r="O22" i="1"/>
  <c r="O30" i="1"/>
  <c r="O32" i="1"/>
  <c r="O26" i="1"/>
  <c r="O31" i="1"/>
  <c r="O24" i="1"/>
  <c r="N21" i="1"/>
  <c r="N29" i="1"/>
  <c r="N23" i="1"/>
  <c r="N24" i="1"/>
  <c r="N27" i="1"/>
  <c r="N28" i="1"/>
  <c r="N22" i="1"/>
  <c r="N30" i="1"/>
  <c r="N31" i="1"/>
  <c r="N32" i="1"/>
  <c r="N20" i="1"/>
  <c r="N25" i="1"/>
  <c r="N33" i="1"/>
  <c r="N26" i="1"/>
  <c r="N34" i="1"/>
  <c r="N19" i="1"/>
  <c r="Q18" i="1"/>
  <c r="P18" i="1"/>
  <c r="O18" i="1"/>
  <c r="N18" i="1"/>
  <c r="K18" i="1"/>
  <c r="F18" i="1" a="1"/>
  <c r="F18" i="1" l="1"/>
  <c r="K14" i="1"/>
  <c r="K13" i="1"/>
  <c r="K12" i="1"/>
  <c r="K11" i="1"/>
  <c r="K10" i="1"/>
  <c r="J18" i="1"/>
  <c r="N1" i="1" a="1"/>
  <c r="I20" i="1" a="1"/>
  <c r="I24" i="1" a="1"/>
  <c r="I28" i="1" a="1"/>
  <c r="I32" i="1" a="1"/>
  <c r="I25" i="1" a="1"/>
  <c r="I33" i="1" a="1"/>
  <c r="I34" i="1" a="1"/>
  <c r="I23" i="1" a="1"/>
  <c r="I27" i="1" a="1"/>
  <c r="I21" i="1" a="1"/>
  <c r="I29" i="1" a="1"/>
  <c r="I22" i="1" a="1"/>
  <c r="I26" i="1" a="1"/>
  <c r="I30" i="1" a="1"/>
  <c r="I19" i="1" a="1"/>
  <c r="I31" i="1" a="1"/>
  <c r="H19" i="1" a="1"/>
  <c r="H23" i="1" a="1"/>
  <c r="H27" i="1" a="1"/>
  <c r="H31" i="1" a="1"/>
  <c r="H25" i="1" a="1"/>
  <c r="H22" i="1" a="1"/>
  <c r="H30" i="1" a="1"/>
  <c r="H24" i="1" a="1"/>
  <c r="H28" i="1" a="1"/>
  <c r="H32" i="1" a="1"/>
  <c r="H21" i="1" a="1"/>
  <c r="H33" i="1" a="1"/>
  <c r="H26" i="1" a="1"/>
  <c r="H34" i="1" a="1"/>
  <c r="H20" i="1" a="1"/>
  <c r="H29" i="1" a="1"/>
  <c r="I18" i="1" a="1"/>
  <c r="H18" i="1" a="1"/>
  <c r="G23" i="1" a="1"/>
  <c r="G20" i="1" a="1"/>
  <c r="G24" i="1" a="1"/>
  <c r="G28" i="1" a="1"/>
  <c r="G32" i="1" a="1"/>
  <c r="G29" i="1" a="1"/>
  <c r="G22" i="1" a="1"/>
  <c r="G27" i="1" a="1"/>
  <c r="G30" i="1" a="1"/>
  <c r="G25" i="1" a="1"/>
  <c r="G33" i="1" a="1"/>
  <c r="G34" i="1" a="1"/>
  <c r="G31" i="1" a="1"/>
  <c r="G21" i="1" a="1"/>
  <c r="G26" i="1" a="1"/>
  <c r="G19" i="1" a="1"/>
  <c r="G18" i="1" a="1"/>
  <c r="F19" i="1" a="1"/>
  <c r="F23" i="1" a="1"/>
  <c r="F27" i="1" a="1"/>
  <c r="F31" i="1" a="1"/>
  <c r="F33" i="1" a="1"/>
  <c r="F30" i="1" a="1"/>
  <c r="F24" i="1" a="1"/>
  <c r="F28" i="1" a="1"/>
  <c r="F32" i="1" a="1"/>
  <c r="F29" i="1" a="1"/>
  <c r="F26" i="1" a="1"/>
  <c r="F34" i="1" a="1"/>
  <c r="F20" i="1" a="1"/>
  <c r="F21" i="1" a="1"/>
  <c r="F25" i="1" a="1"/>
  <c r="F22" i="1" a="1"/>
  <c r="N1" i="1" l="1"/>
  <c r="I31" i="1"/>
  <c r="I19" i="1"/>
  <c r="I30" i="1"/>
  <c r="I26" i="1"/>
  <c r="I22" i="1"/>
  <c r="I29" i="1"/>
  <c r="I21" i="1"/>
  <c r="I27" i="1"/>
  <c r="I23" i="1"/>
  <c r="I34" i="1"/>
  <c r="I33" i="1"/>
  <c r="I25" i="1"/>
  <c r="I32" i="1"/>
  <c r="I28" i="1"/>
  <c r="I24" i="1"/>
  <c r="I20" i="1"/>
  <c r="H29" i="1"/>
  <c r="H20" i="1"/>
  <c r="H34" i="1"/>
  <c r="H26" i="1"/>
  <c r="H33" i="1"/>
  <c r="H21" i="1"/>
  <c r="H32" i="1"/>
  <c r="H28" i="1"/>
  <c r="H24" i="1"/>
  <c r="H30" i="1"/>
  <c r="H22" i="1"/>
  <c r="H25" i="1"/>
  <c r="H31" i="1"/>
  <c r="H27" i="1"/>
  <c r="H23" i="1"/>
  <c r="H19" i="1"/>
  <c r="I18" i="1"/>
  <c r="H18" i="1"/>
  <c r="G19" i="1"/>
  <c r="G26" i="1"/>
  <c r="G21" i="1"/>
  <c r="G31" i="1"/>
  <c r="G34" i="1"/>
  <c r="G33" i="1"/>
  <c r="G25" i="1"/>
  <c r="G30" i="1"/>
  <c r="G27" i="1"/>
  <c r="G22" i="1"/>
  <c r="G29" i="1"/>
  <c r="G32" i="1"/>
  <c r="G28" i="1"/>
  <c r="G24" i="1"/>
  <c r="G20" i="1"/>
  <c r="G23" i="1"/>
  <c r="G18" i="1"/>
  <c r="F22" i="1"/>
  <c r="F25" i="1"/>
  <c r="F21" i="1"/>
  <c r="F20" i="1"/>
  <c r="F34" i="1"/>
  <c r="F26" i="1"/>
  <c r="F29" i="1"/>
  <c r="F32" i="1"/>
  <c r="F28" i="1"/>
  <c r="F24" i="1"/>
  <c r="F30" i="1"/>
  <c r="F33" i="1"/>
  <c r="F31" i="1"/>
  <c r="F27" i="1"/>
  <c r="F23" i="1"/>
  <c r="F19" i="1"/>
  <c r="M18" i="1"/>
  <c r="L18" i="1"/>
  <c r="M27" i="1"/>
  <c r="L28" i="1"/>
  <c r="K33" i="1"/>
  <c r="K24" i="1"/>
  <c r="J34" i="1"/>
  <c r="J31" i="1"/>
  <c r="M31" i="1"/>
  <c r="M23" i="1"/>
  <c r="L29" i="1"/>
  <c r="L24" i="1"/>
  <c r="K25" i="1"/>
  <c r="J26" i="1"/>
  <c r="J27" i="1"/>
  <c r="M34" i="1"/>
  <c r="L30" i="1"/>
  <c r="K30" i="1"/>
  <c r="K23" i="1"/>
  <c r="J29" i="1"/>
  <c r="J23" i="1"/>
  <c r="M26" i="1"/>
  <c r="L26" i="1"/>
  <c r="L25" i="1"/>
  <c r="M28" i="1"/>
  <c r="L21" i="1"/>
  <c r="L27" i="1"/>
  <c r="K31" i="1"/>
  <c r="J21" i="1"/>
  <c r="J30" i="1"/>
  <c r="M21" i="1"/>
  <c r="M24" i="1"/>
  <c r="L32" i="1"/>
  <c r="L23" i="1"/>
  <c r="K28" i="1"/>
  <c r="J33" i="1"/>
  <c r="M30" i="1"/>
  <c r="M33" i="1"/>
  <c r="L34" i="1"/>
  <c r="L22" i="1"/>
  <c r="K27" i="1"/>
  <c r="J32" i="1"/>
  <c r="M25" i="1"/>
  <c r="K26" i="1"/>
  <c r="K22" i="1"/>
  <c r="J22" i="1"/>
  <c r="J28" i="1"/>
  <c r="M22" i="1"/>
  <c r="M32" i="1"/>
  <c r="L33" i="1"/>
  <c r="L31" i="1"/>
  <c r="K21" i="1"/>
  <c r="K29" i="1"/>
  <c r="J25" i="1"/>
  <c r="J24" i="1"/>
  <c r="M29" i="1"/>
  <c r="K32" i="1"/>
  <c r="K34" i="1"/>
  <c r="M20" i="1"/>
  <c r="J20" i="1"/>
  <c r="K20" i="1"/>
  <c r="L20" i="1"/>
  <c r="M19" i="1"/>
  <c r="K19" i="1"/>
  <c r="G39" i="1" s="1" a="1"/>
  <c r="L19" i="1"/>
  <c r="H39" i="1" s="1" a="1"/>
  <c r="J19" i="1"/>
  <c r="I40" i="1" a="1"/>
  <c r="I44" i="1" a="1"/>
  <c r="I48" i="1" a="1"/>
  <c r="I52" i="1" a="1"/>
  <c r="I50" i="1" a="1"/>
  <c r="I51" i="1" a="1"/>
  <c r="I45" i="1" a="1"/>
  <c r="I49" i="1" a="1"/>
  <c r="I46" i="1" a="1"/>
  <c r="I47" i="1" a="1"/>
  <c r="I41" i="1" a="1"/>
  <c r="I53" i="1" a="1"/>
  <c r="I42" i="1" a="1"/>
  <c r="I43" i="1" a="1"/>
  <c r="I39" i="1" a="1"/>
  <c r="G41" i="1" a="1"/>
  <c r="G45" i="1" a="1"/>
  <c r="G49" i="1" a="1"/>
  <c r="G53" i="1" a="1"/>
  <c r="G50" i="1" a="1"/>
  <c r="G51" i="1" a="1"/>
  <c r="G44" i="1" a="1"/>
  <c r="G52" i="1" a="1"/>
  <c r="G42" i="1" a="1"/>
  <c r="G46" i="1" a="1"/>
  <c r="G47" i="1" a="1"/>
  <c r="G40" i="1" a="1"/>
  <c r="G48" i="1" a="1"/>
  <c r="G43" i="1" a="1"/>
  <c r="H40" i="1" a="1"/>
  <c r="H44" i="1" a="1"/>
  <c r="H48" i="1" a="1"/>
  <c r="H52" i="1" a="1"/>
  <c r="H45" i="1" a="1"/>
  <c r="H49" i="1" a="1"/>
  <c r="H43" i="1" a="1"/>
  <c r="H41" i="1" a="1"/>
  <c r="H53" i="1" a="1"/>
  <c r="H47" i="1" a="1"/>
  <c r="H42" i="1" a="1"/>
  <c r="H46" i="1" a="1"/>
  <c r="H50" i="1" a="1"/>
  <c r="H51" i="1" a="1"/>
  <c r="F44" i="1" a="1"/>
  <c r="F48" i="1" a="1"/>
  <c r="F52" i="1" a="1"/>
  <c r="F49" i="1" a="1"/>
  <c r="F53" i="1" a="1"/>
  <c r="F42" i="1" a="1"/>
  <c r="F50" i="1" a="1"/>
  <c r="F51" i="1" a="1"/>
  <c r="F45" i="1" a="1"/>
  <c r="F41" i="1" a="1"/>
  <c r="F47" i="1" a="1"/>
  <c r="F46" i="1" a="1"/>
  <c r="F43" i="1" a="1"/>
  <c r="F40" i="1" a="1"/>
  <c r="F40" i="1" l="1"/>
  <c r="H39" i="1"/>
  <c r="G39" i="1"/>
  <c r="F43" i="1"/>
  <c r="F46" i="1"/>
  <c r="F47" i="1"/>
  <c r="F41" i="1"/>
  <c r="F45" i="1"/>
  <c r="F51" i="1"/>
  <c r="F50" i="1"/>
  <c r="F42" i="1"/>
  <c r="F53" i="1"/>
  <c r="F49" i="1"/>
  <c r="F52" i="1"/>
  <c r="F48" i="1"/>
  <c r="F44" i="1"/>
  <c r="H51" i="1"/>
  <c r="H50" i="1"/>
  <c r="H46" i="1"/>
  <c r="H42" i="1"/>
  <c r="H47" i="1"/>
  <c r="H53" i="1"/>
  <c r="H41" i="1"/>
  <c r="H43" i="1"/>
  <c r="H49" i="1"/>
  <c r="H45" i="1"/>
  <c r="H52" i="1"/>
  <c r="H48" i="1"/>
  <c r="H44" i="1"/>
  <c r="H40" i="1"/>
  <c r="G43" i="1"/>
  <c r="G48" i="1"/>
  <c r="G40" i="1"/>
  <c r="G47" i="1"/>
  <c r="G46" i="1"/>
  <c r="G42" i="1"/>
  <c r="G52" i="1"/>
  <c r="G44" i="1"/>
  <c r="G51" i="1"/>
  <c r="G50" i="1"/>
  <c r="G53" i="1"/>
  <c r="G49" i="1"/>
  <c r="G45" i="1"/>
  <c r="G41" i="1"/>
  <c r="I39" i="1"/>
  <c r="I43" i="1"/>
  <c r="I42" i="1"/>
  <c r="I53" i="1"/>
  <c r="I41" i="1"/>
  <c r="I47" i="1"/>
  <c r="I46" i="1"/>
  <c r="I49" i="1"/>
  <c r="I45" i="1"/>
  <c r="I51" i="1"/>
  <c r="I50" i="1"/>
  <c r="I52" i="1"/>
  <c r="I48" i="1"/>
  <c r="I44" i="1"/>
  <c r="I40" i="1"/>
  <c r="J50" i="1" l="1"/>
  <c r="K50" i="1" s="1"/>
  <c r="J51" i="1"/>
  <c r="K51" i="1" s="1"/>
  <c r="J40" i="1"/>
  <c r="K40" i="1" s="1"/>
  <c r="J44" i="1"/>
  <c r="K44" i="1" s="1"/>
  <c r="J45" i="1"/>
  <c r="K45" i="1" s="1"/>
  <c r="J48" i="1"/>
  <c r="K48" i="1" s="1"/>
  <c r="J41" i="1"/>
  <c r="K41" i="1" s="1"/>
  <c r="J52" i="1"/>
  <c r="K52" i="1" s="1"/>
  <c r="J47" i="1"/>
  <c r="K47" i="1" s="1"/>
  <c r="J49" i="1"/>
  <c r="K49" i="1" s="1"/>
  <c r="J46" i="1"/>
  <c r="K46" i="1" s="1"/>
  <c r="J53" i="1"/>
  <c r="K53" i="1" s="1"/>
  <c r="J43" i="1"/>
  <c r="K43" i="1" s="1"/>
  <c r="J42" i="1"/>
  <c r="K42" i="1" s="1"/>
  <c r="L42" i="1"/>
  <c r="L40" i="1"/>
  <c r="L41" i="1"/>
  <c r="L43" i="1"/>
  <c r="L48" i="1"/>
  <c r="L49" i="1"/>
  <c r="L47" i="1"/>
  <c r="L52" i="1"/>
  <c r="L50" i="1"/>
  <c r="L51" i="1"/>
  <c r="L53" i="1"/>
  <c r="L45" i="1"/>
  <c r="L44" i="1"/>
  <c r="L46" i="1"/>
  <c r="F39" i="1"/>
  <c r="J39" i="1"/>
  <c r="K39" i="1" s="1"/>
  <c r="L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<sst xmlns="http://schemas.openxmlformats.org/spreadsheetml/2006/main" count="69" uniqueCount="61">
  <si>
    <t>P_УПН</t>
  </si>
  <si>
    <t>Плотность нефти</t>
  </si>
  <si>
    <t>Плотность газа</t>
  </si>
  <si>
    <t>Плотность воды</t>
  </si>
  <si>
    <t>ГФ</t>
  </si>
  <si>
    <t>K_прод_1</t>
  </si>
  <si>
    <t>К_прод_2</t>
  </si>
  <si>
    <t>К_прод_3</t>
  </si>
  <si>
    <t>Инфраструктура сводная</t>
  </si>
  <si>
    <t>К_прод_4</t>
  </si>
  <si>
    <t>x0</t>
  </si>
  <si>
    <t>x1</t>
  </si>
  <si>
    <t>y0</t>
  </si>
  <si>
    <t>y1</t>
  </si>
  <si>
    <t>Обводненность 1</t>
  </si>
  <si>
    <t>Обводненность 2</t>
  </si>
  <si>
    <t>Обводненность 3</t>
  </si>
  <si>
    <t>Обводненность 4</t>
  </si>
  <si>
    <t>d до УПН</t>
  </si>
  <si>
    <t>Z0</t>
  </si>
  <si>
    <t>Z1</t>
  </si>
  <si>
    <t>Дано</t>
  </si>
  <si>
    <t>Давление насыщ</t>
  </si>
  <si>
    <t>Т пластовая</t>
  </si>
  <si>
    <t>P  пластовая 1</t>
  </si>
  <si>
    <t>P  пластовая 2</t>
  </si>
  <si>
    <t>P  пластовая 3</t>
  </si>
  <si>
    <t>P  пластовая 4</t>
  </si>
  <si>
    <t>Градиент геотерм</t>
  </si>
  <si>
    <t xml:space="preserve"> 2   4</t>
  </si>
  <si>
    <t>1   3</t>
  </si>
  <si>
    <t>MD</t>
  </si>
  <si>
    <t>TVD</t>
  </si>
  <si>
    <t>Diam</t>
  </si>
  <si>
    <t>T</t>
  </si>
  <si>
    <t>d 1</t>
  </si>
  <si>
    <t>d 2</t>
  </si>
  <si>
    <t>d 3</t>
  </si>
  <si>
    <t>d 4</t>
  </si>
  <si>
    <t>PVT</t>
  </si>
  <si>
    <t>L, m</t>
  </si>
  <si>
    <t>D, mm</t>
  </si>
  <si>
    <t xml:space="preserve"> </t>
  </si>
  <si>
    <t>P buf 1</t>
  </si>
  <si>
    <t>P buf 2</t>
  </si>
  <si>
    <t>P buf 3</t>
  </si>
  <si>
    <t>P buf 4</t>
  </si>
  <si>
    <t>P zab</t>
  </si>
  <si>
    <t>Q1</t>
  </si>
  <si>
    <t>Q2</t>
  </si>
  <si>
    <t>Q3</t>
  </si>
  <si>
    <t>Q4</t>
  </si>
  <si>
    <t>P sbor 1</t>
  </si>
  <si>
    <t>P sbor 2</t>
  </si>
  <si>
    <t>P sbor 3</t>
  </si>
  <si>
    <t>P sbor</t>
  </si>
  <si>
    <t>Q sum</t>
  </si>
  <si>
    <t>Fw sum</t>
  </si>
  <si>
    <t>P UPN</t>
  </si>
  <si>
    <t>P sbor 4</t>
  </si>
  <si>
    <t>Уменьшено сгласно комментарию на форуме курса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</si>
</sst>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indexed="64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9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2" fillId="0" borderId="0" xfId="1"/>
    <xf numFmtId="0" fontId="2" fillId="4" borderId="1" xfId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2" fillId="4" borderId="3" xfId="1" applyFill="1" applyBorder="1" applyAlignment="1">
      <alignment horizontal="center"/>
    </xf>
    <xf numFmtId="0" fontId="1" fillId="4" borderId="6" xfId="1" applyFont="1" applyFill="1" applyBorder="1" applyAlignment="1">
      <alignment vertical="center"/>
    </xf>
    <xf numFmtId="0" fontId="2" fillId="4" borderId="5" xfId="1" applyFill="1" applyBorder="1" applyAlignment="1">
      <alignment horizontal="center"/>
    </xf>
    <xf numFmtId="0" fontId="2" fillId="3" borderId="5" xfId="1" applyFill="1" applyBorder="1"/>
    <xf numFmtId="0" fontId="2" fillId="0" borderId="2" xfId="1" applyBorder="1"/>
    <xf numFmtId="0" fontId="2" fillId="4" borderId="6" xfId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" xfId="1" applyFill="1" applyBorder="1"/>
    <xf numFmtId="0" fontId="2" fillId="6" borderId="1" xfId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4" borderId="8" xfId="1" applyFill="1" applyBorder="1" applyAlignment="1">
      <alignment horizontal="center"/>
    </xf>
    <xf numFmtId="164" fontId="2" fillId="4" borderId="2" xfId="1" applyNumberFormat="1" applyFill="1" applyBorder="1" applyAlignment="1">
      <alignment horizontal="center" vertical="center"/>
    </xf>
    <xf numFmtId="164" fontId="2" fillId="4" borderId="6" xfId="1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6" borderId="2" xfId="1" applyFill="1" applyBorder="1" applyAlignment="1">
      <alignment horizontal="center" vertical="center"/>
    </xf>
    <xf numFmtId="0" fontId="2" fillId="6" borderId="6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3" xfId="1" applyFill="1" applyBorder="1" applyAlignment="1">
      <alignment horizontal="center" vertical="center"/>
    </xf>
    <xf numFmtId="0" fontId="2" fillId="6" borderId="4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7" borderId="1" xfId="1" applyFont="1" applyFill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4" fontId="0" fillId="0" borderId="1" xfId="0" applyNumberFormat="1" applyBorder="1"/>
    <xf numFmtId="0" fontId="2" fillId="4" borderId="7" xfId="1" applyFill="1" applyBorder="1" applyAlignment="1">
      <alignment horizontal="center"/>
    </xf>
    <xf numFmtId="164" fontId="0" fillId="0" borderId="0" xfId="0" applyNumberFormat="1"/>
    <xf numFmtId="164" fontId="0" fillId="8" borderId="1" xfId="0" applyNumberFormat="1" applyFill="1" applyBorder="1"/>
    <xf numFmtId="164" fontId="2" fillId="8" borderId="1" xfId="1" applyNumberFormat="1" applyFill="1" applyBorder="1"/>
    <xf numFmtId="164" fontId="0" fillId="8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0" fontId="2" fillId="7" borderId="5" xfId="1" applyFill="1" applyBorder="1" applyAlignment="1">
      <alignment horizontal="center"/>
    </xf>
    <xf numFmtId="0" fontId="3" fillId="7" borderId="10" xfId="1" applyFont="1" applyFill="1" applyBorder="1" applyAlignment="1">
      <alignment horizontal="center" vertical="center" wrapText="1"/>
    </xf>
    <xf numFmtId="0" fontId="3" fillId="7" borderId="8" xfId="1" applyFont="1" applyFill="1" applyBorder="1" applyAlignment="1">
      <alignment horizontal="center" vertical="center" wrapText="1"/>
    </xf>
    <xf numFmtId="0" fontId="3" fillId="7" borderId="11" xfId="1" applyFont="1" applyFill="1" applyBorder="1" applyAlignment="1">
      <alignment horizontal="center" vertical="center" wrapText="1"/>
    </xf>
    <xf numFmtId="0" fontId="3" fillId="7" borderId="12" xfId="1" applyFont="1" applyFill="1" applyBorder="1" applyAlignment="1">
      <alignment horizontal="center" vertical="center" wrapText="1"/>
    </xf>
    <xf numFmtId="0" fontId="3" fillId="7" borderId="13" xfId="1" applyFont="1" applyFill="1" applyBorder="1" applyAlignment="1">
      <alignment horizontal="center" vertical="center" wrapText="1"/>
    </xf>
    <xf numFmtId="0" fontId="3" fillId="7" borderId="14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EE8AAC96-D63B-406F-A054-38249D848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UPN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Лист1!$J$39:$J$53</c:f>
              <c:numCache>
                <c:formatCode>0.00</c:formatCode>
                <c:ptCount val="15"/>
                <c:pt idx="0">
                  <c:v>117.99637993668837</c:v>
                </c:pt>
                <c:pt idx="1">
                  <c:v>115.05883335324641</c:v>
                </c:pt>
                <c:pt idx="2">
                  <c:v>110.45164164094069</c:v>
                </c:pt>
                <c:pt idx="3">
                  <c:v>106.75570694405744</c:v>
                </c:pt>
                <c:pt idx="4">
                  <c:v>102.62093310547925</c:v>
                </c:pt>
                <c:pt idx="5">
                  <c:v>98.310429461819666</c:v>
                </c:pt>
                <c:pt idx="6">
                  <c:v>93.988567123772185</c:v>
                </c:pt>
                <c:pt idx="7">
                  <c:v>89.309539220225034</c:v>
                </c:pt>
                <c:pt idx="8">
                  <c:v>84.174715213578011</c:v>
                </c:pt>
                <c:pt idx="9">
                  <c:v>78.903900581266939</c:v>
                </c:pt>
                <c:pt idx="10">
                  <c:v>73.605282473846515</c:v>
                </c:pt>
                <c:pt idx="11">
                  <c:v>68.350673875811722</c:v>
                </c:pt>
                <c:pt idx="12">
                  <c:v>63.174716521800498</c:v>
                </c:pt>
                <c:pt idx="13">
                  <c:v>58.09415173880582</c:v>
                </c:pt>
                <c:pt idx="14">
                  <c:v>53.226612528126843</c:v>
                </c:pt>
              </c:numCache>
            </c:numRef>
          </c:xVal>
          <c:yVal>
            <c:numRef>
              <c:f>Лист1!$L$39:$L$53</c:f>
              <c:numCache>
                <c:formatCode>0.00</c:formatCode>
                <c:ptCount val="15"/>
                <c:pt idx="0">
                  <c:v>4.7618886575033281</c:v>
                </c:pt>
                <c:pt idx="1">
                  <c:v>4.7426491018082642</c:v>
                </c:pt>
                <c:pt idx="2">
                  <c:v>4.7119780495854924</c:v>
                </c:pt>
                <c:pt idx="3">
                  <c:v>4.6858387378861561</c:v>
                </c:pt>
                <c:pt idx="4">
                  <c:v>4.654758031973393</c:v>
                </c:pt>
                <c:pt idx="5">
                  <c:v>4.6200208616444911</c:v>
                </c:pt>
                <c:pt idx="6">
                  <c:v>4.5826324394681857</c:v>
                </c:pt>
                <c:pt idx="7">
                  <c:v>4.541657893588515</c:v>
                </c:pt>
                <c:pt idx="8">
                  <c:v>4.4956447026372057</c:v>
                </c:pt>
                <c:pt idx="9">
                  <c:v>4.4451344037458691</c:v>
                </c:pt>
                <c:pt idx="10">
                  <c:v>4.3897343441656096</c:v>
                </c:pt>
                <c:pt idx="11">
                  <c:v>4.329334383576529</c:v>
                </c:pt>
                <c:pt idx="12">
                  <c:v>4.2629577738707463</c:v>
                </c:pt>
                <c:pt idx="13">
                  <c:v>4.1893899128518646</c:v>
                </c:pt>
                <c:pt idx="14">
                  <c:v>4.1095061476478403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BF-4CEF-A3F7-273E6A751E5F}"/>
            </c:ext>
          </c:extLst>
        </c:ser>
        <c:ser>
          <c:idx val="1"/>
          <c:order val="1"/>
          <c:tx>
            <c:v>P stok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Лист1!$J$39:$J$53</c:f>
              <c:numCache>
                <c:formatCode>0.00</c:formatCode>
                <c:ptCount val="15"/>
                <c:pt idx="0">
                  <c:v>117.99637993668837</c:v>
                </c:pt>
                <c:pt idx="1">
                  <c:v>115.05883335324641</c:v>
                </c:pt>
                <c:pt idx="2">
                  <c:v>110.45164164094069</c:v>
                </c:pt>
                <c:pt idx="3">
                  <c:v>106.75570694405744</c:v>
                </c:pt>
                <c:pt idx="4">
                  <c:v>102.62093310547925</c:v>
                </c:pt>
                <c:pt idx="5">
                  <c:v>98.310429461819666</c:v>
                </c:pt>
                <c:pt idx="6">
                  <c:v>93.988567123772185</c:v>
                </c:pt>
                <c:pt idx="7">
                  <c:v>89.309539220225034</c:v>
                </c:pt>
                <c:pt idx="8">
                  <c:v>84.174715213578011</c:v>
                </c:pt>
                <c:pt idx="9">
                  <c:v>78.903900581266939</c:v>
                </c:pt>
                <c:pt idx="10">
                  <c:v>73.605282473846515</c:v>
                </c:pt>
                <c:pt idx="11">
                  <c:v>68.350673875811722</c:v>
                </c:pt>
                <c:pt idx="12">
                  <c:v>63.174716521800498</c:v>
                </c:pt>
                <c:pt idx="13">
                  <c:v>58.09415173880582</c:v>
                </c:pt>
                <c:pt idx="14">
                  <c:v>53.226612528126843</c:v>
                </c:pt>
              </c:numCache>
            </c:numRef>
          </c:xVal>
          <c:yVal>
            <c:numRef>
              <c:f>Лист1!$E$39:$E$53</c:f>
              <c:numCache>
                <c:formatCode>0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8.3333333333333304</c:v>
                </c:pt>
                <c:pt idx="4">
                  <c:v>10.8333333333333</c:v>
                </c:pt>
                <c:pt idx="5">
                  <c:v>13.3333333333333</c:v>
                </c:pt>
                <c:pt idx="6">
                  <c:v>15.8333333333333</c:v>
                </c:pt>
                <c:pt idx="7">
                  <c:v>18.3333333333333</c:v>
                </c:pt>
                <c:pt idx="8">
                  <c:v>20.8333333333333</c:v>
                </c:pt>
                <c:pt idx="9">
                  <c:v>23.3333333333333</c:v>
                </c:pt>
                <c:pt idx="10">
                  <c:v>25.8333333333333</c:v>
                </c:pt>
                <c:pt idx="11">
                  <c:v>28.3333333333333</c:v>
                </c:pt>
                <c:pt idx="12">
                  <c:v>30.8333333333333</c:v>
                </c:pt>
                <c:pt idx="13">
                  <c:v>33.3333333333333</c:v>
                </c:pt>
                <c:pt idx="14">
                  <c:v>35.8333333333333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BF-4CEF-A3F7-273E6A751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369552"/>
        <c:axId val="619361232"/>
      </c:scatterChart>
      <c:valAx>
        <c:axId val="619369552"/>
        <c:scaling>
          <c:orientation val="minMax"/>
          <c:max val="120"/>
          <c:min val="4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</a:t>
                </a:r>
                <a:r>
                  <a:rPr lang="ru-RU" baseline="0"/>
                  <a:t> жидкости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9361232"/>
        <c:crosses val="autoZero"/>
        <c:crossBetween val="midCat"/>
      </c:valAx>
      <c:valAx>
        <c:axId val="6193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 сборе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936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Кривые продуктивности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Лист1!$F$18:$F$34</c:f>
              <c:numCache>
                <c:formatCode>0.0</c:formatCode>
                <c:ptCount val="17"/>
                <c:pt idx="0">
                  <c:v>34.174165600054728</c:v>
                </c:pt>
                <c:pt idx="1">
                  <c:v>33.58008185988686</c:v>
                </c:pt>
                <c:pt idx="2">
                  <c:v>32.985998119718992</c:v>
                </c:pt>
                <c:pt idx="3">
                  <c:v>32.391914379551125</c:v>
                </c:pt>
                <c:pt idx="4">
                  <c:v>31.797830639383253</c:v>
                </c:pt>
                <c:pt idx="5">
                  <c:v>31.203746899215385</c:v>
                </c:pt>
                <c:pt idx="6">
                  <c:v>30.520351216498572</c:v>
                </c:pt>
                <c:pt idx="7">
                  <c:v>29.533277368348003</c:v>
                </c:pt>
                <c:pt idx="8">
                  <c:v>28.291540232162674</c:v>
                </c:pt>
                <c:pt idx="9">
                  <c:v>26.841147220962483</c:v>
                </c:pt>
                <c:pt idx="10">
                  <c:v>25.215724207751688</c:v>
                </c:pt>
                <c:pt idx="11">
                  <c:v>23.440732067848465</c:v>
                </c:pt>
                <c:pt idx="12">
                  <c:v>21.535999079065604</c:v>
                </c:pt>
                <c:pt idx="13">
                  <c:v>19.517324922635417</c:v>
                </c:pt>
                <c:pt idx="14">
                  <c:v>17.397541210833609</c:v>
                </c:pt>
                <c:pt idx="15">
                  <c:v>15.187237970756533</c:v>
                </c:pt>
                <c:pt idx="16">
                  <c:v>12.895276333754289</c:v>
                </c:pt>
              </c:numCache>
            </c:numRef>
          </c:xVal>
          <c:yVal>
            <c:numRef>
              <c:f>Лист1!$E$18:$E$34</c:f>
              <c:numCache>
                <c:formatCode>General</c:formatCode>
                <c:ptCount val="17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E1-4024-87F5-11FEEA81C176}"/>
            </c:ext>
          </c:extLst>
        </c:ser>
        <c:ser>
          <c:idx val="1"/>
          <c:order val="1"/>
          <c:tx>
            <c:v>Q2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Лист1!$G$18:$G$34</c:f>
              <c:numCache>
                <c:formatCode>0.0</c:formatCode>
                <c:ptCount val="17"/>
                <c:pt idx="0">
                  <c:v>31.811762998393782</c:v>
                </c:pt>
                <c:pt idx="1">
                  <c:v>31.427513332253667</c:v>
                </c:pt>
                <c:pt idx="2">
                  <c:v>31.043263666113553</c:v>
                </c:pt>
                <c:pt idx="3">
                  <c:v>30.596390940486387</c:v>
                </c:pt>
                <c:pt idx="4">
                  <c:v>29.980953040950009</c:v>
                </c:pt>
                <c:pt idx="5">
                  <c:v>29.202512845000513</c:v>
                </c:pt>
                <c:pt idx="6">
                  <c:v>28.268032748526839</c:v>
                </c:pt>
                <c:pt idx="7">
                  <c:v>27.183993177371754</c:v>
                </c:pt>
                <c:pt idx="8">
                  <c:v>25.956438042862082</c:v>
                </c:pt>
                <c:pt idx="9">
                  <c:v>24.591014829648064</c:v>
                </c:pt>
                <c:pt idx="10">
                  <c:v>23.09301007081158</c:v>
                </c:pt>
                <c:pt idx="11">
                  <c:v>21.467380842834682</c:v>
                </c:pt>
                <c:pt idx="12">
                  <c:v>19.718782812976702</c:v>
                </c:pt>
                <c:pt idx="13">
                  <c:v>17.851595289392566</c:v>
                </c:pt>
                <c:pt idx="14">
                  <c:v>15.869943656414776</c:v>
                </c:pt>
                <c:pt idx="15">
                  <c:v>13.777719521058787</c:v>
                </c:pt>
                <c:pt idx="16">
                  <c:v>11.578598849824292</c:v>
                </c:pt>
              </c:numCache>
            </c:numRef>
          </c:xVal>
          <c:yVal>
            <c:numRef>
              <c:f>Лист1!$E$18:$E$34</c:f>
              <c:numCache>
                <c:formatCode>General</c:formatCode>
                <c:ptCount val="17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E1-4024-87F5-11FEEA81C176}"/>
            </c:ext>
          </c:extLst>
        </c:ser>
        <c:ser>
          <c:idx val="2"/>
          <c:order val="2"/>
          <c:tx>
            <c:v>Q3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Лист1!$H$18:$H$34</c:f>
              <c:numCache>
                <c:formatCode>0.0</c:formatCode>
                <c:ptCount val="17"/>
                <c:pt idx="0">
                  <c:v>32.540757370265311</c:v>
                </c:pt>
                <c:pt idx="1">
                  <c:v>32.160537344297509</c:v>
                </c:pt>
                <c:pt idx="2">
                  <c:v>31.756178424707382</c:v>
                </c:pt>
                <c:pt idx="3">
                  <c:v>31.202527746795798</c:v>
                </c:pt>
                <c:pt idx="4">
                  <c:v>30.486006636571428</c:v>
                </c:pt>
                <c:pt idx="5">
                  <c:v>29.611093108397569</c:v>
                </c:pt>
                <c:pt idx="6">
                  <c:v>28.582063661951302</c:v>
                </c:pt>
                <c:pt idx="7">
                  <c:v>27.403005753904417</c:v>
                </c:pt>
                <c:pt idx="8">
                  <c:v>26.077829294409508</c:v>
                </c:pt>
                <c:pt idx="9">
                  <c:v>24.610277259999044</c:v>
                </c:pt>
                <c:pt idx="10">
                  <c:v>23.003935504509688</c:v>
                </c:pt>
                <c:pt idx="11">
                  <c:v>21.262241840880645</c:v>
                </c:pt>
                <c:pt idx="12">
                  <c:v>19.388494458976943</c:v>
                </c:pt>
                <c:pt idx="13">
                  <c:v>17.38585973782704</c:v>
                </c:pt>
                <c:pt idx="14">
                  <c:v>15.257379504682344</c:v>
                </c:pt>
                <c:pt idx="15">
                  <c:v>13.005977788036184</c:v>
                </c:pt>
                <c:pt idx="16">
                  <c:v>10.634467107058136</c:v>
                </c:pt>
              </c:numCache>
            </c:numRef>
          </c:xVal>
          <c:yVal>
            <c:numRef>
              <c:f>Лист1!$E$18:$E$34</c:f>
              <c:numCache>
                <c:formatCode>General</c:formatCode>
                <c:ptCount val="17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E1-4024-87F5-11FEEA81C176}"/>
            </c:ext>
          </c:extLst>
        </c:ser>
        <c:ser>
          <c:idx val="3"/>
          <c:order val="3"/>
          <c:tx>
            <c:v>Q4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Лист1!$I$18:$I$34</c:f>
              <c:numCache>
                <c:formatCode>0.0</c:formatCode>
                <c:ptCount val="17"/>
                <c:pt idx="0">
                  <c:v>26.970126101916161</c:v>
                </c:pt>
                <c:pt idx="1">
                  <c:v>26.618986074758446</c:v>
                </c:pt>
                <c:pt idx="2">
                  <c:v>26.267846047600727</c:v>
                </c:pt>
                <c:pt idx="3">
                  <c:v>25.916765928266521</c:v>
                </c:pt>
                <c:pt idx="4">
                  <c:v>25.485304537584323</c:v>
                </c:pt>
                <c:pt idx="5">
                  <c:v>24.892541284580062</c:v>
                </c:pt>
                <c:pt idx="6">
                  <c:v>24.149909870165043</c:v>
                </c:pt>
                <c:pt idx="7">
                  <c:v>23.267553843816614</c:v>
                </c:pt>
                <c:pt idx="8">
                  <c:v>22.25452165598297</c:v>
                </c:pt>
                <c:pt idx="9">
                  <c:v>21.118925358060324</c:v>
                </c:pt>
                <c:pt idx="10">
                  <c:v>19.868070902869665</c:v>
                </c:pt>
                <c:pt idx="11">
                  <c:v>18.508566020633342</c:v>
                </c:pt>
                <c:pt idx="12">
                  <c:v>17.046410214298962</c:v>
                </c:pt>
                <c:pt idx="13">
                  <c:v>15.487070368439376</c:v>
                </c:pt>
                <c:pt idx="14">
                  <c:v>13.8355446865401</c:v>
                </c:pt>
                <c:pt idx="15">
                  <c:v>12.096417086040113</c:v>
                </c:pt>
                <c:pt idx="16">
                  <c:v>10.273903736061232</c:v>
                </c:pt>
              </c:numCache>
            </c:numRef>
          </c:xVal>
          <c:yVal>
            <c:numRef>
              <c:f>Лист1!$E$18:$E$34</c:f>
              <c:numCache>
                <c:formatCode>General</c:formatCode>
                <c:ptCount val="17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E1-4024-87F5-11FEEA81C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22624"/>
        <c:axId val="710926368"/>
      </c:scatterChart>
      <c:valAx>
        <c:axId val="710922624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жидкости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0926368"/>
        <c:crosses val="autoZero"/>
        <c:crossBetween val="midCat"/>
      </c:valAx>
      <c:valAx>
        <c:axId val="71092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Забойное давление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092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давления на стоке от дебита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Лист1!$F$18:$F$34</c:f>
              <c:numCache>
                <c:formatCode>0.0</c:formatCode>
                <c:ptCount val="17"/>
                <c:pt idx="0">
                  <c:v>34.174165600054728</c:v>
                </c:pt>
                <c:pt idx="1">
                  <c:v>33.58008185988686</c:v>
                </c:pt>
                <c:pt idx="2">
                  <c:v>32.985998119718992</c:v>
                </c:pt>
                <c:pt idx="3">
                  <c:v>32.391914379551125</c:v>
                </c:pt>
                <c:pt idx="4">
                  <c:v>31.797830639383253</c:v>
                </c:pt>
                <c:pt idx="5">
                  <c:v>31.203746899215385</c:v>
                </c:pt>
                <c:pt idx="6">
                  <c:v>30.520351216498572</c:v>
                </c:pt>
                <c:pt idx="7">
                  <c:v>29.533277368348003</c:v>
                </c:pt>
                <c:pt idx="8">
                  <c:v>28.291540232162674</c:v>
                </c:pt>
                <c:pt idx="9">
                  <c:v>26.841147220962483</c:v>
                </c:pt>
                <c:pt idx="10">
                  <c:v>25.215724207751688</c:v>
                </c:pt>
                <c:pt idx="11">
                  <c:v>23.440732067848465</c:v>
                </c:pt>
                <c:pt idx="12">
                  <c:v>21.535999079065604</c:v>
                </c:pt>
                <c:pt idx="13">
                  <c:v>19.517324922635417</c:v>
                </c:pt>
                <c:pt idx="14">
                  <c:v>17.397541210833609</c:v>
                </c:pt>
                <c:pt idx="15">
                  <c:v>15.187237970756533</c:v>
                </c:pt>
                <c:pt idx="16">
                  <c:v>12.895276333754289</c:v>
                </c:pt>
              </c:numCache>
            </c:numRef>
          </c:xVal>
          <c:yVal>
            <c:numRef>
              <c:f>Лист1!$N$18:$N$34</c:f>
              <c:numCache>
                <c:formatCode>0.0</c:formatCode>
                <c:ptCount val="17"/>
                <c:pt idx="0">
                  <c:v>0</c:v>
                </c:pt>
                <c:pt idx="1">
                  <c:v>0.8665312800395597</c:v>
                </c:pt>
                <c:pt idx="2">
                  <c:v>1.5099007484188953</c:v>
                </c:pt>
                <c:pt idx="3">
                  <c:v>1.8069893613863512</c:v>
                </c:pt>
                <c:pt idx="4">
                  <c:v>0.88051343832047135</c:v>
                </c:pt>
                <c:pt idx="5">
                  <c:v>0.82507775424716912</c:v>
                </c:pt>
                <c:pt idx="6">
                  <c:v>0.88233453288158137</c:v>
                </c:pt>
                <c:pt idx="7">
                  <c:v>0.8153909642838042</c:v>
                </c:pt>
                <c:pt idx="8">
                  <c:v>17.11528499617981</c:v>
                </c:pt>
                <c:pt idx="9">
                  <c:v>20.437188940319352</c:v>
                </c:pt>
                <c:pt idx="10">
                  <c:v>23.422732255055649</c:v>
                </c:pt>
                <c:pt idx="11">
                  <c:v>26.423428896074856</c:v>
                </c:pt>
                <c:pt idx="12">
                  <c:v>29.445089935713497</c:v>
                </c:pt>
                <c:pt idx="13">
                  <c:v>32.69731572440768</c:v>
                </c:pt>
                <c:pt idx="14">
                  <c:v>36.278170647202579</c:v>
                </c:pt>
                <c:pt idx="15">
                  <c:v>40.25088109338477</c:v>
                </c:pt>
                <c:pt idx="16">
                  <c:v>44.721255409684062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91-45A7-B6A4-2360F31E07F3}"/>
            </c:ext>
          </c:extLst>
        </c:ser>
        <c:ser>
          <c:idx val="1"/>
          <c:order val="1"/>
          <c:tx>
            <c:v>Q2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Лист1!$G$18:$G$34</c:f>
              <c:numCache>
                <c:formatCode>0.0</c:formatCode>
                <c:ptCount val="17"/>
                <c:pt idx="0">
                  <c:v>31.811762998393782</c:v>
                </c:pt>
                <c:pt idx="1">
                  <c:v>31.427513332253667</c:v>
                </c:pt>
                <c:pt idx="2">
                  <c:v>31.043263666113553</c:v>
                </c:pt>
                <c:pt idx="3">
                  <c:v>30.596390940486387</c:v>
                </c:pt>
                <c:pt idx="4">
                  <c:v>29.980953040950009</c:v>
                </c:pt>
                <c:pt idx="5">
                  <c:v>29.202512845000513</c:v>
                </c:pt>
                <c:pt idx="6">
                  <c:v>28.268032748526839</c:v>
                </c:pt>
                <c:pt idx="7">
                  <c:v>27.183993177371754</c:v>
                </c:pt>
                <c:pt idx="8">
                  <c:v>25.956438042862082</c:v>
                </c:pt>
                <c:pt idx="9">
                  <c:v>24.591014829648064</c:v>
                </c:pt>
                <c:pt idx="10">
                  <c:v>23.09301007081158</c:v>
                </c:pt>
                <c:pt idx="11">
                  <c:v>21.467380842834682</c:v>
                </c:pt>
                <c:pt idx="12">
                  <c:v>19.718782812976702</c:v>
                </c:pt>
                <c:pt idx="13">
                  <c:v>17.851595289392566</c:v>
                </c:pt>
                <c:pt idx="14">
                  <c:v>15.869943656414776</c:v>
                </c:pt>
                <c:pt idx="15">
                  <c:v>13.777719521058787</c:v>
                </c:pt>
                <c:pt idx="16">
                  <c:v>11.578598849824292</c:v>
                </c:pt>
              </c:numCache>
            </c:numRef>
          </c:xVal>
          <c:yVal>
            <c:numRef>
              <c:f>Лист1!$O$18:$O$34</c:f>
              <c:numCache>
                <c:formatCode>0.0</c:formatCode>
                <c:ptCount val="17"/>
                <c:pt idx="0">
                  <c:v>0</c:v>
                </c:pt>
                <c:pt idx="1">
                  <c:v>0.88748547576283254</c:v>
                </c:pt>
                <c:pt idx="2">
                  <c:v>0.85398282042907203</c:v>
                </c:pt>
                <c:pt idx="3">
                  <c:v>1.4319004842749972</c:v>
                </c:pt>
                <c:pt idx="4">
                  <c:v>2.6461449109684145</c:v>
                </c:pt>
                <c:pt idx="5">
                  <c:v>4.1748001794759606</c:v>
                </c:pt>
                <c:pt idx="6">
                  <c:v>5.994129162766205</c:v>
                </c:pt>
                <c:pt idx="7">
                  <c:v>8.0457814271562302</c:v>
                </c:pt>
                <c:pt idx="8">
                  <c:v>10.27998475185848</c:v>
                </c:pt>
                <c:pt idx="9">
                  <c:v>12.655224823572969</c:v>
                </c:pt>
                <c:pt idx="10">
                  <c:v>15.295747083551602</c:v>
                </c:pt>
                <c:pt idx="11">
                  <c:v>18.259045635208633</c:v>
                </c:pt>
                <c:pt idx="12">
                  <c:v>21.444561773047024</c:v>
                </c:pt>
                <c:pt idx="13">
                  <c:v>24.949385486514657</c:v>
                </c:pt>
                <c:pt idx="14">
                  <c:v>28.831999299782094</c:v>
                </c:pt>
                <c:pt idx="15">
                  <c:v>33.166327598367054</c:v>
                </c:pt>
                <c:pt idx="16">
                  <c:v>38.059926542499021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91-45A7-B6A4-2360F31E07F3}"/>
            </c:ext>
          </c:extLst>
        </c:ser>
        <c:ser>
          <c:idx val="2"/>
          <c:order val="2"/>
          <c:tx>
            <c:v>Q3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Лист1!$H$18:$H$34</c:f>
              <c:numCache>
                <c:formatCode>0.0</c:formatCode>
                <c:ptCount val="17"/>
                <c:pt idx="0">
                  <c:v>32.540757370265311</c:v>
                </c:pt>
                <c:pt idx="1">
                  <c:v>32.160537344297509</c:v>
                </c:pt>
                <c:pt idx="2">
                  <c:v>31.756178424707382</c:v>
                </c:pt>
                <c:pt idx="3">
                  <c:v>31.202527746795798</c:v>
                </c:pt>
                <c:pt idx="4">
                  <c:v>30.486006636571428</c:v>
                </c:pt>
                <c:pt idx="5">
                  <c:v>29.611093108397569</c:v>
                </c:pt>
                <c:pt idx="6">
                  <c:v>28.582063661951302</c:v>
                </c:pt>
                <c:pt idx="7">
                  <c:v>27.403005753904417</c:v>
                </c:pt>
                <c:pt idx="8">
                  <c:v>26.077829294409508</c:v>
                </c:pt>
                <c:pt idx="9">
                  <c:v>24.610277259999044</c:v>
                </c:pt>
                <c:pt idx="10">
                  <c:v>23.003935504509688</c:v>
                </c:pt>
                <c:pt idx="11">
                  <c:v>21.262241840880645</c:v>
                </c:pt>
                <c:pt idx="12">
                  <c:v>19.388494458976943</c:v>
                </c:pt>
                <c:pt idx="13">
                  <c:v>17.38585973782704</c:v>
                </c:pt>
                <c:pt idx="14">
                  <c:v>15.257379504682344</c:v>
                </c:pt>
                <c:pt idx="15">
                  <c:v>13.005977788036184</c:v>
                </c:pt>
                <c:pt idx="16">
                  <c:v>10.634467107058136</c:v>
                </c:pt>
              </c:numCache>
            </c:numRef>
          </c:xVal>
          <c:yVal>
            <c:numRef>
              <c:f>Лист1!$P$18:$P$34</c:f>
              <c:numCache>
                <c:formatCode>0.0</c:formatCode>
                <c:ptCount val="17"/>
                <c:pt idx="0">
                  <c:v>0</c:v>
                </c:pt>
                <c:pt idx="1">
                  <c:v>0.8759059824186225</c:v>
                </c:pt>
                <c:pt idx="2">
                  <c:v>0.87354491423667402</c:v>
                </c:pt>
                <c:pt idx="3">
                  <c:v>1.5525273724265516</c:v>
                </c:pt>
                <c:pt idx="4">
                  <c:v>2.8320181641556017</c:v>
                </c:pt>
                <c:pt idx="5">
                  <c:v>4.4689865894910747</c:v>
                </c:pt>
                <c:pt idx="6">
                  <c:v>6.3890197854678368</c:v>
                </c:pt>
                <c:pt idx="7">
                  <c:v>8.5275112051665722</c:v>
                </c:pt>
                <c:pt idx="8">
                  <c:v>10.833586845751562</c:v>
                </c:pt>
                <c:pt idx="9">
                  <c:v>13.265383946639394</c:v>
                </c:pt>
                <c:pt idx="10">
                  <c:v>15.952504580575026</c:v>
                </c:pt>
                <c:pt idx="11">
                  <c:v>18.957549243311792</c:v>
                </c:pt>
                <c:pt idx="12">
                  <c:v>22.201165026530273</c:v>
                </c:pt>
                <c:pt idx="13">
                  <c:v>25.773819179697334</c:v>
                </c:pt>
                <c:pt idx="14">
                  <c:v>29.733521227159816</c:v>
                </c:pt>
                <c:pt idx="15">
                  <c:v>34.164386756590439</c:v>
                </c:pt>
                <c:pt idx="16">
                  <c:v>39.220454871074345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E91-45A7-B6A4-2360F31E07F3}"/>
            </c:ext>
          </c:extLst>
        </c:ser>
        <c:ser>
          <c:idx val="3"/>
          <c:order val="3"/>
          <c:tx>
            <c:v>Q4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Лист1!$I$18:$I$34</c:f>
              <c:numCache>
                <c:formatCode>0.0</c:formatCode>
                <c:ptCount val="17"/>
                <c:pt idx="0">
                  <c:v>26.970126101916161</c:v>
                </c:pt>
                <c:pt idx="1">
                  <c:v>26.618986074758446</c:v>
                </c:pt>
                <c:pt idx="2">
                  <c:v>26.267846047600727</c:v>
                </c:pt>
                <c:pt idx="3">
                  <c:v>25.916765928266521</c:v>
                </c:pt>
                <c:pt idx="4">
                  <c:v>25.485304537584323</c:v>
                </c:pt>
                <c:pt idx="5">
                  <c:v>24.892541284580062</c:v>
                </c:pt>
                <c:pt idx="6">
                  <c:v>24.149909870165043</c:v>
                </c:pt>
                <c:pt idx="7">
                  <c:v>23.267553843816614</c:v>
                </c:pt>
                <c:pt idx="8">
                  <c:v>22.25452165598297</c:v>
                </c:pt>
                <c:pt idx="9">
                  <c:v>21.118925358060324</c:v>
                </c:pt>
                <c:pt idx="10">
                  <c:v>19.868070902869665</c:v>
                </c:pt>
                <c:pt idx="11">
                  <c:v>18.508566020633342</c:v>
                </c:pt>
                <c:pt idx="12">
                  <c:v>17.046410214298962</c:v>
                </c:pt>
                <c:pt idx="13">
                  <c:v>15.487070368439376</c:v>
                </c:pt>
                <c:pt idx="14">
                  <c:v>13.8355446865401</c:v>
                </c:pt>
                <c:pt idx="15">
                  <c:v>12.096417086040113</c:v>
                </c:pt>
                <c:pt idx="16">
                  <c:v>10.273903736061232</c:v>
                </c:pt>
              </c:numCache>
            </c:numRef>
          </c:xVal>
          <c:yVal>
            <c:numRef>
              <c:f>Лист1!$Q$18:$Q$34</c:f>
              <c:numCache>
                <c:formatCode>0.0</c:formatCode>
                <c:ptCount val="17"/>
                <c:pt idx="0">
                  <c:v>0</c:v>
                </c:pt>
                <c:pt idx="1">
                  <c:v>0.88925835096519745</c:v>
                </c:pt>
                <c:pt idx="2">
                  <c:v>0.88372138867930128</c:v>
                </c:pt>
                <c:pt idx="3">
                  <c:v>0.88453075576736462</c:v>
                </c:pt>
                <c:pt idx="4">
                  <c:v>3.0486157060049548</c:v>
                </c:pt>
                <c:pt idx="5">
                  <c:v>4.4787531416842974</c:v>
                </c:pt>
                <c:pt idx="6">
                  <c:v>6.2586980801681591</c:v>
                </c:pt>
                <c:pt idx="7">
                  <c:v>8.3144140155423756</c:v>
                </c:pt>
                <c:pt idx="8">
                  <c:v>10.577368878109777</c:v>
                </c:pt>
                <c:pt idx="9">
                  <c:v>12.999457676722592</c:v>
                </c:pt>
                <c:pt idx="10">
                  <c:v>15.544120672522759</c:v>
                </c:pt>
                <c:pt idx="11">
                  <c:v>18.313503315008241</c:v>
                </c:pt>
                <c:pt idx="12">
                  <c:v>21.403711591375281</c:v>
                </c:pt>
                <c:pt idx="13">
                  <c:v>24.849142900800466</c:v>
                </c:pt>
                <c:pt idx="14">
                  <c:v>28.66572864463005</c:v>
                </c:pt>
                <c:pt idx="15">
                  <c:v>32.686520411770935</c:v>
                </c:pt>
                <c:pt idx="16">
                  <c:v>36.988761230147411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E91-45A7-B6A4-2360F31E0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00160"/>
        <c:axId val="710909728"/>
      </c:scatterChart>
      <c:valAx>
        <c:axId val="710900160"/>
        <c:scaling>
          <c:orientation val="minMax"/>
          <c:max val="3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жидкости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0909728"/>
        <c:crosses val="autoZero"/>
        <c:crossBetween val="midCat"/>
      </c:valAx>
      <c:valAx>
        <c:axId val="71090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 стоке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0900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36</xdr:row>
      <xdr:rowOff>6350</xdr:rowOff>
    </xdr:from>
    <xdr:to>
      <xdr:col>20</xdr:col>
      <xdr:colOff>476250</xdr:colOff>
      <xdr:row>52</xdr:row>
      <xdr:rowOff>158750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35E636A-0577-44D5-8BE0-D98F941E7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6978</xdr:colOff>
      <xdr:row>23</xdr:row>
      <xdr:rowOff>27911</xdr:rowOff>
    </xdr:from>
    <xdr:to>
      <xdr:col>3</xdr:col>
      <xdr:colOff>593132</xdr:colOff>
      <xdr:row>38</xdr:row>
      <xdr:rowOff>35308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109590D-080E-4903-A617-23F4397BC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38</xdr:row>
      <xdr:rowOff>20516</xdr:rowOff>
    </xdr:from>
    <xdr:to>
      <xdr:col>3</xdr:col>
      <xdr:colOff>600111</xdr:colOff>
      <xdr:row>53</xdr:row>
      <xdr:rowOff>41869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4CAC432-2322-4C0E-B67B-A0AB700C8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sus\Downloads\unifloc_vba-master\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solve"/>
      <definedName name="IPR_qliq_sm3day"/>
      <definedName name="MF_p_pipeline_atma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621E-9B7B-40B4-8A98-AE82573DB611}">
  <dimension ref="A1:W125"/>
  <sheetViews>
    <sheetView tabSelected="1" topLeftCell="A32" zoomScale="91" workbookViewId="0">
      <selection activeCell="R32" sqref="R32"/>
    </sheetView>
  </sheetViews>
  <sheetFormatPr defaultRowHeight="14.5" x14ac:dyDescent="0.35"/>
  <cols>
    <col min="1" max="1" width="17.453125" customWidth="1"/>
    <col min="6" max="6" width="10.6328125" bestFit="1" customWidth="1"/>
    <col min="7" max="9" width="10.26953125" bestFit="1" customWidth="1"/>
    <col min="10" max="10" width="11.26953125" bestFit="1" customWidth="1"/>
    <col min="11" max="11" width="10.26953125" bestFit="1" customWidth="1"/>
    <col min="12" max="12" width="9.453125" bestFit="1" customWidth="1"/>
    <col min="13" max="13" width="9.26953125" bestFit="1" customWidth="1"/>
  </cols>
  <sheetData>
    <row r="1" spans="1:23" ht="30.5" customHeight="1" x14ac:dyDescent="0.35">
      <c r="A1" s="29" t="s">
        <v>21</v>
      </c>
      <c r="B1" s="29"/>
      <c r="C1" s="6"/>
      <c r="D1" s="9"/>
      <c r="E1" s="32" t="s">
        <v>30</v>
      </c>
      <c r="F1" s="32"/>
      <c r="G1" s="32"/>
      <c r="H1" s="32"/>
      <c r="I1" s="33" t="s">
        <v>29</v>
      </c>
      <c r="J1" s="33"/>
      <c r="K1" s="33"/>
      <c r="L1" s="33"/>
      <c r="M1" s="26" t="s">
        <v>39</v>
      </c>
      <c r="N1" s="27" t="str" cm="1">
        <f t="array" ref="N1">[1]!PVT_encode_string(B4/1000,B3/1000,B5/1000,,B6,B7,B8,,,0)</f>
        <v>{"gamma_gas":0.0009,"gamma_oil":0.825,"gamma_wat":1.0841,"rsb_m3m3":100,"rp_m3m3":144.4,"pb_atma":155.1,"t_res_C":94,"PVTcorr":0}</v>
      </c>
      <c r="O1" s="27"/>
      <c r="P1" s="27"/>
    </row>
    <row r="2" spans="1:23" x14ac:dyDescent="0.35">
      <c r="A2" s="8" t="s">
        <v>0</v>
      </c>
      <c r="B2" s="7">
        <v>5.8</v>
      </c>
      <c r="C2" s="6"/>
      <c r="D2" s="9"/>
      <c r="E2" s="23" t="s">
        <v>31</v>
      </c>
      <c r="F2" s="23" t="s">
        <v>32</v>
      </c>
      <c r="G2" s="31" t="s">
        <v>33</v>
      </c>
      <c r="H2" s="24" t="s">
        <v>34</v>
      </c>
      <c r="I2" s="30" t="s">
        <v>31</v>
      </c>
      <c r="J2" s="23" t="s">
        <v>32</v>
      </c>
      <c r="K2" s="31" t="s">
        <v>33</v>
      </c>
      <c r="L2" s="23" t="s">
        <v>34</v>
      </c>
      <c r="M2" s="26"/>
      <c r="N2" s="27"/>
      <c r="O2" s="27"/>
      <c r="P2" s="27"/>
    </row>
    <row r="3" spans="1:23" x14ac:dyDescent="0.35">
      <c r="A3" s="8" t="s">
        <v>1</v>
      </c>
      <c r="B3" s="7">
        <v>825</v>
      </c>
      <c r="C3" s="6"/>
      <c r="D3" s="9"/>
      <c r="E3" s="23"/>
      <c r="F3" s="23"/>
      <c r="G3" s="31"/>
      <c r="H3" s="25"/>
      <c r="I3" s="30"/>
      <c r="J3" s="23"/>
      <c r="K3" s="31"/>
      <c r="L3" s="23"/>
      <c r="M3" s="26"/>
      <c r="N3" s="27"/>
      <c r="O3" s="27"/>
      <c r="P3" s="27"/>
    </row>
    <row r="4" spans="1:23" x14ac:dyDescent="0.35">
      <c r="A4" s="8" t="s">
        <v>2</v>
      </c>
      <c r="B4" s="7">
        <v>0.9</v>
      </c>
      <c r="C4" s="6"/>
      <c r="D4" s="9"/>
      <c r="E4" s="2">
        <v>0</v>
      </c>
      <c r="F4" s="2">
        <v>0</v>
      </c>
      <c r="G4" s="2">
        <v>70</v>
      </c>
      <c r="H4" s="10">
        <f>H5 - 2*(F5 - F4)/100</f>
        <v>61.060000000000009</v>
      </c>
      <c r="I4" s="10">
        <v>0</v>
      </c>
      <c r="J4" s="2">
        <v>0</v>
      </c>
      <c r="K4" s="2">
        <v>67</v>
      </c>
      <c r="L4" s="12">
        <f xml:space="preserve"> L5 - 2*(J5 - J4)/100</f>
        <v>56.120000000000005</v>
      </c>
      <c r="M4" s="26"/>
      <c r="N4" s="27"/>
      <c r="O4" s="27"/>
      <c r="P4" s="27"/>
    </row>
    <row r="5" spans="1:23" x14ac:dyDescent="0.35">
      <c r="A5" s="8" t="s">
        <v>3</v>
      </c>
      <c r="B5" s="7">
        <v>1084.0999999999999</v>
      </c>
      <c r="C5" s="6"/>
      <c r="D5" s="9"/>
      <c r="E5" s="2">
        <v>870</v>
      </c>
      <c r="F5" s="2">
        <v>770</v>
      </c>
      <c r="G5" s="2">
        <v>70</v>
      </c>
      <c r="H5" s="10">
        <f>H6 - 2*(F6 - F5)/100</f>
        <v>76.460000000000008</v>
      </c>
      <c r="I5" s="10">
        <v>829</v>
      </c>
      <c r="J5" s="2">
        <v>829</v>
      </c>
      <c r="K5" s="2">
        <v>67</v>
      </c>
      <c r="L5" s="12">
        <f xml:space="preserve"> L6 - 2*(J6 - J5)/100</f>
        <v>72.7</v>
      </c>
      <c r="M5" s="26"/>
      <c r="N5" s="27"/>
      <c r="O5" s="27"/>
      <c r="P5" s="27"/>
    </row>
    <row r="6" spans="1:23" x14ac:dyDescent="0.35">
      <c r="A6" s="8" t="s">
        <v>4</v>
      </c>
      <c r="B6" s="7">
        <v>144.4</v>
      </c>
      <c r="C6" s="6"/>
      <c r="D6" s="9"/>
      <c r="E6" s="5">
        <v>1947</v>
      </c>
      <c r="F6" s="5">
        <v>1647</v>
      </c>
      <c r="G6" s="5">
        <v>94</v>
      </c>
      <c r="H6" s="17">
        <v>94</v>
      </c>
      <c r="I6" s="17">
        <v>1894</v>
      </c>
      <c r="J6" s="5">
        <v>1894</v>
      </c>
      <c r="K6" s="5">
        <v>96</v>
      </c>
      <c r="L6" s="15">
        <v>94</v>
      </c>
      <c r="M6" s="26"/>
      <c r="N6" s="27"/>
      <c r="O6" s="27"/>
      <c r="P6" s="27"/>
    </row>
    <row r="7" spans="1:23" x14ac:dyDescent="0.35">
      <c r="A7" s="8" t="s">
        <v>22</v>
      </c>
      <c r="B7" s="7">
        <v>155.1</v>
      </c>
      <c r="C7" s="6"/>
      <c r="D7" s="4"/>
      <c r="E7" s="28" t="s">
        <v>8</v>
      </c>
      <c r="F7" s="28"/>
      <c r="G7" s="28"/>
      <c r="H7" s="28"/>
      <c r="I7" s="28"/>
      <c r="J7" s="28"/>
      <c r="K7" s="28"/>
      <c r="L7" s="28"/>
    </row>
    <row r="8" spans="1:23" x14ac:dyDescent="0.35">
      <c r="A8" s="8" t="s">
        <v>23</v>
      </c>
      <c r="B8" s="7">
        <v>94</v>
      </c>
      <c r="C8" s="6"/>
      <c r="D8" s="4"/>
      <c r="E8" s="28"/>
      <c r="F8" s="28"/>
      <c r="G8" s="28"/>
      <c r="H8" s="28"/>
      <c r="I8" s="28"/>
      <c r="J8" s="28"/>
      <c r="K8" s="28"/>
      <c r="L8" s="28"/>
    </row>
    <row r="9" spans="1:23" x14ac:dyDescent="0.35">
      <c r="A9" s="8" t="s">
        <v>5</v>
      </c>
      <c r="B9" s="7">
        <v>0.44</v>
      </c>
      <c r="C9" s="6"/>
      <c r="D9" s="4"/>
      <c r="E9" s="13"/>
      <c r="F9" s="14" t="s">
        <v>10</v>
      </c>
      <c r="G9" s="14" t="s">
        <v>11</v>
      </c>
      <c r="H9" s="14" t="s">
        <v>12</v>
      </c>
      <c r="I9" s="14" t="s">
        <v>13</v>
      </c>
      <c r="J9" s="14" t="s">
        <v>41</v>
      </c>
      <c r="K9" s="21" t="s">
        <v>40</v>
      </c>
      <c r="L9" s="22"/>
    </row>
    <row r="10" spans="1:23" x14ac:dyDescent="0.35">
      <c r="A10" s="8" t="s">
        <v>6</v>
      </c>
      <c r="B10" s="7">
        <v>0.45</v>
      </c>
      <c r="C10" s="6"/>
      <c r="D10" s="4"/>
      <c r="E10" s="16" t="s">
        <v>35</v>
      </c>
      <c r="F10" s="2">
        <v>1</v>
      </c>
      <c r="G10" s="2">
        <v>500</v>
      </c>
      <c r="H10" s="2">
        <v>1</v>
      </c>
      <c r="I10" s="2">
        <v>500</v>
      </c>
      <c r="J10" s="2">
        <v>104</v>
      </c>
      <c r="K10" s="18">
        <f>SQRT((G10-F10)^2+(I10-H10)^2+(-B23)^2)</f>
        <v>709.15583618835149</v>
      </c>
      <c r="L10" s="19"/>
      <c r="N10" s="37">
        <v>0</v>
      </c>
      <c r="O10" s="37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8" t="s">
        <v>7</v>
      </c>
      <c r="B11" s="7">
        <v>0.48</v>
      </c>
      <c r="C11" s="6"/>
      <c r="D11" s="4"/>
      <c r="E11" s="16" t="s">
        <v>36</v>
      </c>
      <c r="F11" s="2">
        <v>1000</v>
      </c>
      <c r="G11" s="2">
        <v>500</v>
      </c>
      <c r="H11" s="2">
        <v>1000</v>
      </c>
      <c r="I11" s="2">
        <v>600</v>
      </c>
      <c r="J11" s="2">
        <v>104</v>
      </c>
      <c r="K11" s="20">
        <f>SQRT((G11-F11)^2+(I11-H11)^2+(-B23)^2)</f>
        <v>644.1273166075166</v>
      </c>
      <c r="L11" s="20"/>
      <c r="N11" s="37">
        <v>-70</v>
      </c>
      <c r="O11" s="38">
        <f>K10</f>
        <v>709.15583618835149</v>
      </c>
      <c r="P11">
        <v>-70</v>
      </c>
      <c r="Q11" s="38">
        <f>K11</f>
        <v>644.1273166075166</v>
      </c>
      <c r="R11">
        <v>-70</v>
      </c>
      <c r="S11" s="38">
        <f>K12</f>
        <v>643.35138143941219</v>
      </c>
      <c r="T11">
        <v>-70</v>
      </c>
      <c r="U11" s="38">
        <f>K13</f>
        <v>783.39070711874035</v>
      </c>
      <c r="V11">
        <v>100</v>
      </c>
      <c r="W11" s="38">
        <f>K14</f>
        <v>1900.0002631578766</v>
      </c>
    </row>
    <row r="12" spans="1:23" x14ac:dyDescent="0.35">
      <c r="A12" s="8" t="s">
        <v>9</v>
      </c>
      <c r="B12" s="7">
        <v>0.37</v>
      </c>
      <c r="C12" s="6"/>
      <c r="D12" s="4"/>
      <c r="E12" s="16" t="s">
        <v>37</v>
      </c>
      <c r="F12" s="2">
        <v>1</v>
      </c>
      <c r="G12" s="2">
        <v>500</v>
      </c>
      <c r="H12" s="2">
        <v>1000</v>
      </c>
      <c r="I12" s="2">
        <v>600</v>
      </c>
      <c r="J12" s="2">
        <v>109</v>
      </c>
      <c r="K12" s="20">
        <f>SQRT((G12-F12)^2+(I12-H12)^2+(-B23)^2)</f>
        <v>643.35138143941219</v>
      </c>
      <c r="L12" s="20"/>
    </row>
    <row r="13" spans="1:23" x14ac:dyDescent="0.35">
      <c r="A13" s="8" t="s">
        <v>14</v>
      </c>
      <c r="B13" s="7">
        <v>56</v>
      </c>
      <c r="C13" s="6"/>
      <c r="D13" s="4"/>
      <c r="E13" s="16" t="s">
        <v>38</v>
      </c>
      <c r="F13" s="2">
        <v>1000</v>
      </c>
      <c r="G13" s="2">
        <v>500</v>
      </c>
      <c r="H13" s="2">
        <v>1</v>
      </c>
      <c r="I13" s="2">
        <v>600</v>
      </c>
      <c r="J13" s="2">
        <v>111</v>
      </c>
      <c r="K13" s="20">
        <f>SQRT((G13-F13)^2+(I13-H13)^2+(-B23)^2)</f>
        <v>783.39070711874035</v>
      </c>
      <c r="L13" s="20"/>
    </row>
    <row r="14" spans="1:23" x14ac:dyDescent="0.35">
      <c r="A14" s="8" t="s">
        <v>15</v>
      </c>
      <c r="B14" s="7">
        <v>23</v>
      </c>
      <c r="C14" s="6"/>
      <c r="D14" s="4"/>
      <c r="E14" s="16" t="s">
        <v>18</v>
      </c>
      <c r="F14" s="2">
        <v>500</v>
      </c>
      <c r="G14" s="2">
        <v>500</v>
      </c>
      <c r="H14" s="2">
        <v>600</v>
      </c>
      <c r="I14" s="2">
        <v>2500</v>
      </c>
      <c r="J14" s="2">
        <v>116</v>
      </c>
      <c r="K14" s="20">
        <f>SQRT((G14-F14)^2+(I14-H14)^2+(1)^2)</f>
        <v>1900.0002631578766</v>
      </c>
      <c r="L14" s="20"/>
    </row>
    <row r="15" spans="1:23" x14ac:dyDescent="0.35">
      <c r="A15" s="8" t="s">
        <v>16</v>
      </c>
      <c r="B15" s="7">
        <v>16</v>
      </c>
      <c r="C15" s="6"/>
      <c r="D15" s="4"/>
      <c r="K15" t="s">
        <v>42</v>
      </c>
    </row>
    <row r="16" spans="1:23" x14ac:dyDescent="0.35">
      <c r="A16" s="8" t="s">
        <v>17</v>
      </c>
      <c r="B16" s="7">
        <v>32</v>
      </c>
      <c r="C16" s="6"/>
      <c r="D16" s="9"/>
      <c r="E16" s="26" t="s">
        <v>47</v>
      </c>
      <c r="F16" s="26" t="s">
        <v>48</v>
      </c>
      <c r="G16" s="26" t="s">
        <v>49</v>
      </c>
      <c r="H16" s="26" t="s">
        <v>50</v>
      </c>
      <c r="I16" s="26" t="s">
        <v>51</v>
      </c>
      <c r="J16" s="42" t="s">
        <v>43</v>
      </c>
      <c r="K16" s="42" t="s">
        <v>44</v>
      </c>
      <c r="L16" s="42" t="s">
        <v>45</v>
      </c>
      <c r="M16" s="42" t="s">
        <v>46</v>
      </c>
      <c r="N16" s="43" t="s">
        <v>52</v>
      </c>
      <c r="O16" s="43" t="s">
        <v>53</v>
      </c>
      <c r="P16" s="43" t="s">
        <v>54</v>
      </c>
      <c r="Q16" s="43" t="s">
        <v>59</v>
      </c>
    </row>
    <row r="17" spans="1:17" x14ac:dyDescent="0.35">
      <c r="A17" s="8" t="s">
        <v>24</v>
      </c>
      <c r="B17" s="50">
        <v>127</v>
      </c>
      <c r="C17" s="51" t="s">
        <v>60</v>
      </c>
      <c r="D17" s="52"/>
      <c r="E17" s="26"/>
      <c r="F17" s="26"/>
      <c r="G17" s="26"/>
      <c r="H17" s="26"/>
      <c r="I17" s="26"/>
      <c r="J17" s="42"/>
      <c r="K17" s="42"/>
      <c r="L17" s="42"/>
      <c r="M17" s="42"/>
      <c r="N17" s="43"/>
      <c r="O17" s="43"/>
      <c r="P17" s="43"/>
      <c r="Q17" s="43"/>
    </row>
    <row r="18" spans="1:17" x14ac:dyDescent="0.35">
      <c r="A18" s="8" t="s">
        <v>25</v>
      </c>
      <c r="B18" s="50">
        <v>124</v>
      </c>
      <c r="C18" s="53"/>
      <c r="D18" s="54"/>
      <c r="E18" s="11">
        <v>0</v>
      </c>
      <c r="F18" s="36" cm="1">
        <f t="array" ref="F18">[1]!IPR_qliq_sm3day($B$9,$B$17,E18,$B$13,$B$7)</f>
        <v>34.174165600054728</v>
      </c>
      <c r="G18" s="39" cm="1">
        <f t="array" ref="G18">[1]!IPR_qliq_sm3day($B$10,$B$18,E18,$B$14,$B$7)</f>
        <v>31.811762998393782</v>
      </c>
      <c r="H18" s="36" cm="1">
        <f t="array" ref="H18">[1]!IPR_qliq_sm3day($B$11,$B$19,E18,$B$15,$B$7)</f>
        <v>32.540757370265311</v>
      </c>
      <c r="I18" s="39" cm="1">
        <f t="array" ref="I18">[1]!IPR_qliq_sm3day($B$12,$B$20,E18,$B$16,$B$7)</f>
        <v>26.970126101916161</v>
      </c>
      <c r="J18" s="36">
        <f>[1]!MF_p_pipeline_atma(E18,$B$8,$H$4,$K$10,$G$5,F18,B13,,$N$1,0,0,1)</f>
        <v>0</v>
      </c>
      <c r="K18" s="40">
        <f>[1]!MF_p_pipeline_atma(E18,$B$8,$L$4,$K$11,$K$4,G18,$B$14,,$N$1,0,0,1)</f>
        <v>0</v>
      </c>
      <c r="L18" s="36">
        <f>[1]!MF_p_pipeline_atma(E18,$B$8,$H$4,$K$12,$G$5,H18,$B$15,,$N$1,0,0,1)</f>
        <v>0</v>
      </c>
      <c r="M18" s="39">
        <f>[1]!MF_p_pipeline_atma(E18,$B$8,$L$4,$K$13,$K$4,I18,$B$16,,$N$1,0,0,1)</f>
        <v>0</v>
      </c>
      <c r="N18" s="36">
        <f>[1]!MF_p_pipeline_atma(J18,$H$4,20,$N$10:$O$11,$J$10,F18,$B$13,,$N$1,11)</f>
        <v>0</v>
      </c>
      <c r="O18" s="41">
        <f>[1]!MF_p_pipeline_atma(K18,$L$4,20,$P$10:$Q$11,$J$11,G18,$B$14,,$N$1,11)</f>
        <v>0</v>
      </c>
      <c r="P18" s="36">
        <f>[1]!MF_p_pipeline_atma(L18,$H$4,20,$R$10:$S$11,$J$12,H18,$B$15,,$N$1,11)</f>
        <v>0</v>
      </c>
      <c r="Q18" s="39">
        <f>[1]!MF_p_pipeline_atma(M18,$L$4,20,$T$10:$U$11,$J$13,I18,$B$16,,$N$1,11)</f>
        <v>0</v>
      </c>
    </row>
    <row r="19" spans="1:17" x14ac:dyDescent="0.35">
      <c r="A19" s="8" t="s">
        <v>26</v>
      </c>
      <c r="B19" s="50">
        <v>120</v>
      </c>
      <c r="C19" s="53"/>
      <c r="D19" s="54"/>
      <c r="E19" s="11">
        <v>6</v>
      </c>
      <c r="F19" s="36" cm="1">
        <f t="array" ref="F19">[1]!IPR_qliq_sm3day($B$9,$B$17,E19,$B$13,$B$7)</f>
        <v>33.58008185988686</v>
      </c>
      <c r="G19" s="39" cm="1">
        <f t="array" ref="G19">[1]!IPR_qliq_sm3day($B$10,$B$18,E19,$B$14,$B$7)</f>
        <v>31.427513332253667</v>
      </c>
      <c r="H19" s="36" cm="1">
        <f t="array" ref="H19">[1]!IPR_qliq_sm3day($B$11,$B$19,E19,$B$15,$B$7)</f>
        <v>32.160537344297509</v>
      </c>
      <c r="I19" s="39" cm="1">
        <f t="array" ref="I19">[1]!IPR_qliq_sm3day($B$12,$B$20,E19,$B$16,$B$7)</f>
        <v>26.618986074758446</v>
      </c>
      <c r="J19" s="36">
        <f>[1]!MF_p_pipeline_atma(E19,$B$8,$H$4,$K$10,$G$5,F19,B14,,$N$1,0,0,1)</f>
        <v>0.8665312800395597</v>
      </c>
      <c r="K19" s="40">
        <f>[1]!MF_p_pipeline_atma(E19,$B$8,$L$4,$K$11,$K$4,G19,$B$14,,$N$1,0,0,1)</f>
        <v>0.88748547576283254</v>
      </c>
      <c r="L19" s="36">
        <f>[1]!MF_p_pipeline_atma(E19,$B$8,$H$4,$K$12,$G$5,H19,$B$15,,$N$1,0,0,1)</f>
        <v>0.8759059824186225</v>
      </c>
      <c r="M19" s="39">
        <f>[1]!MF_p_pipeline_atma(E19,$B$8,$L$4,$K$13,$K$4,I19,$B$16,,$N$1,0,0,1)</f>
        <v>0.88925835096519745</v>
      </c>
      <c r="N19" s="36">
        <f>[1]!MF_p_pipeline_atma(J19,$H$4,20,$N$10:$O$11,$J$10,F19,$B$13,,$N$1,11)</f>
        <v>0.8665312800395597</v>
      </c>
      <c r="O19" s="41">
        <f>[1]!MF_p_pipeline_atma(K19,$L$4,20,$P$10:$Q$11,$J$11,G19,$B$14,,$N$1,11)</f>
        <v>0.88748547576283254</v>
      </c>
      <c r="P19" s="36">
        <f>[1]!MF_p_pipeline_atma(L19,$H$4,20,$R$10:$S$11,$J$12,H19,$B$15,,$N$1,11)</f>
        <v>0.8759059824186225</v>
      </c>
      <c r="Q19" s="39">
        <f>[1]!MF_p_pipeline_atma(M19,$L$4,20,$T$10:$U$11,$J$13,I19,$B$16,,$N$1,11)</f>
        <v>0.88925835096519745</v>
      </c>
    </row>
    <row r="20" spans="1:17" x14ac:dyDescent="0.35">
      <c r="A20" s="8" t="s">
        <v>27</v>
      </c>
      <c r="B20" s="50">
        <v>126.1</v>
      </c>
      <c r="C20" s="55"/>
      <c r="D20" s="56"/>
      <c r="E20" s="11">
        <v>12</v>
      </c>
      <c r="F20" s="36" cm="1">
        <f t="array" ref="F20">[1]!IPR_qliq_sm3day($B$9,$B$17,E20,$B$13,$B$7)</f>
        <v>32.985998119718992</v>
      </c>
      <c r="G20" s="39" cm="1">
        <f t="array" ref="G20">[1]!IPR_qliq_sm3day($B$10,$B$18,E20,$B$14,$B$7)</f>
        <v>31.043263666113553</v>
      </c>
      <c r="H20" s="36" cm="1">
        <f t="array" ref="H20">[1]!IPR_qliq_sm3day($B$11,$B$19,E20,$B$15,$B$7)</f>
        <v>31.756178424707382</v>
      </c>
      <c r="I20" s="39" cm="1">
        <f t="array" ref="I20">[1]!IPR_qliq_sm3day($B$12,$B$20,E20,$B$16,$B$7)</f>
        <v>26.267846047600727</v>
      </c>
      <c r="J20" s="36">
        <f>[1]!MF_p_pipeline_atma(E20,$B$8,$H$4,$K$10,$G$5,F20,B15,,$N$1,0,0,1)</f>
        <v>1.503111054236963</v>
      </c>
      <c r="K20" s="40">
        <f>[1]!MF_p_pipeline_atma(E20,$B$8,$L$4,$K$11,$K$4,G20,$B$14,,$N$1,0,0,1)</f>
        <v>1.6830101601568954</v>
      </c>
      <c r="L20" s="36">
        <f>[1]!MF_p_pipeline_atma(E20,$B$8,$H$4,$K$12,$G$5,H20,$B$15,,$N$1,0,0,1)</f>
        <v>1.8398662244390664</v>
      </c>
      <c r="M20" s="39">
        <f>[1]!MF_p_pipeline_atma(E20,$B$8,$L$4,$K$13,$K$4,I20,$B$16,,$N$1,0,0,1)</f>
        <v>0.88372138867930128</v>
      </c>
      <c r="N20" s="36">
        <f>[1]!MF_p_pipeline_atma(J20,$H$4,20,$N$10:$O$11,$J$10,F20,$B$13,,$N$1,11)</f>
        <v>1.5099007484188953</v>
      </c>
      <c r="O20" s="41">
        <f>[1]!MF_p_pipeline_atma(K20,$L$4,20,$P$10:$Q$11,$J$11,G20,$B$14,,$N$1,11)</f>
        <v>0.85398282042907203</v>
      </c>
      <c r="P20" s="36">
        <f>[1]!MF_p_pipeline_atma(L20,$H$4,20,$R$10:$S$11,$J$12,H20,$B$15,,$N$1,11)</f>
        <v>0.87354491423667402</v>
      </c>
      <c r="Q20" s="39">
        <f>[1]!MF_p_pipeline_atma(M20,$L$4,20,$T$10:$U$11,$J$13,I20,$B$16,,$N$1,11)</f>
        <v>0.88372138867930128</v>
      </c>
    </row>
    <row r="21" spans="1:17" x14ac:dyDescent="0.35">
      <c r="A21" s="8" t="s">
        <v>28</v>
      </c>
      <c r="B21" s="7">
        <v>2</v>
      </c>
      <c r="C21" s="6"/>
      <c r="D21" s="9"/>
      <c r="E21" s="11">
        <v>18</v>
      </c>
      <c r="F21" s="36" cm="1">
        <f t="array" ref="F21">[1]!IPR_qliq_sm3day($B$9,$B$17,E21,$B$13,$B$7)</f>
        <v>32.391914379551125</v>
      </c>
      <c r="G21" s="39" cm="1">
        <f t="array" ref="G21">[1]!IPR_qliq_sm3day($B$10,$B$18,E21,$B$14,$B$7)</f>
        <v>30.596390940486387</v>
      </c>
      <c r="H21" s="36" cm="1">
        <f t="array" ref="H21">[1]!IPR_qliq_sm3day($B$11,$B$19,E21,$B$15,$B$7)</f>
        <v>31.202527746795798</v>
      </c>
      <c r="I21" s="39" cm="1">
        <f t="array" ref="I21">[1]!IPR_qliq_sm3day($B$12,$B$20,E21,$B$16,$B$7)</f>
        <v>25.916765928266521</v>
      </c>
      <c r="J21" s="36">
        <f>[1]!MF_p_pipeline_atma(E21,$B$8,$H$4,$K$10,$G$5,F21,B16,,$N$1,0,0,1)</f>
        <v>1.7904099444082617</v>
      </c>
      <c r="K21" s="40">
        <f>[1]!MF_p_pipeline_atma(E21,$B$8,$L$4,$K$11,$K$4,G21,$B$14,,$N$1,0,0,1)</f>
        <v>3.5032916219264725</v>
      </c>
      <c r="L21" s="36">
        <f>[1]!MF_p_pipeline_atma(E21,$B$8,$H$4,$K$12,$G$5,H21,$B$15,,$N$1,0,0,1)</f>
        <v>3.5645977111771647</v>
      </c>
      <c r="M21" s="39">
        <f>[1]!MF_p_pipeline_atma(E21,$B$8,$L$4,$K$13,$K$4,I21,$B$16,,$N$1,0,0,1)</f>
        <v>0.88453075576736462</v>
      </c>
      <c r="N21" s="36">
        <f>[1]!MF_p_pipeline_atma(J21,$H$4,20,$N$10:$O$11,$J$10,F21,$B$13,,$N$1,11)</f>
        <v>1.8069893613863512</v>
      </c>
      <c r="O21" s="41">
        <f>[1]!MF_p_pipeline_atma(K21,$L$4,20,$P$10:$Q$11,$J$11,G21,$B$14,,$N$1,11)</f>
        <v>1.4319004842749972</v>
      </c>
      <c r="P21" s="36">
        <f>[1]!MF_p_pipeline_atma(L21,$H$4,20,$R$10:$S$11,$J$12,H21,$B$15,,$N$1,11)</f>
        <v>1.5525273724265516</v>
      </c>
      <c r="Q21" s="39">
        <f>[1]!MF_p_pipeline_atma(M21,$L$4,20,$T$10:$U$11,$J$13,I21,$B$16,,$N$1,11)</f>
        <v>0.88453075576736462</v>
      </c>
    </row>
    <row r="22" spans="1:17" x14ac:dyDescent="0.35">
      <c r="A22" s="8" t="s">
        <v>19</v>
      </c>
      <c r="B22" s="7">
        <v>0</v>
      </c>
      <c r="C22" s="6">
        <v>0</v>
      </c>
      <c r="D22" s="9"/>
      <c r="E22" s="11">
        <v>24</v>
      </c>
      <c r="F22" s="36" cm="1">
        <f t="array" ref="F22">[1]!IPR_qliq_sm3day($B$9,$B$17,E22,$B$13,$B$7)</f>
        <v>31.797830639383253</v>
      </c>
      <c r="G22" s="39" cm="1">
        <f t="array" ref="G22">[1]!IPR_qliq_sm3day($B$10,$B$18,E22,$B$14,$B$7)</f>
        <v>29.980953040950009</v>
      </c>
      <c r="H22" s="36" cm="1">
        <f t="array" ref="H22">[1]!IPR_qliq_sm3day($B$11,$B$19,E22,$B$15,$B$7)</f>
        <v>30.486006636571428</v>
      </c>
      <c r="I22" s="39" cm="1">
        <f t="array" ref="I22">[1]!IPR_qliq_sm3day($B$12,$B$20,E22,$B$16,$B$7)</f>
        <v>25.485304537584323</v>
      </c>
      <c r="J22" s="36">
        <f>[1]!MF_p_pipeline_atma(E22,$B$8,$H$4,$K$10,$G$5,F22,B17,,$N$1,0,0,1)</f>
        <v>0.88051343832047135</v>
      </c>
      <c r="K22" s="40">
        <f>[1]!MF_p_pipeline_atma(E22,$B$8,$L$4,$K$11,$K$4,G22,$B$14,,$N$1,0,0,1)</f>
        <v>5.3333961364308999</v>
      </c>
      <c r="L22" s="36">
        <f>[1]!MF_p_pipeline_atma(E22,$B$8,$H$4,$K$12,$G$5,H22,$B$15,,$N$1,0,0,1)</f>
        <v>5.4466288347618281</v>
      </c>
      <c r="M22" s="39">
        <f>[1]!MF_p_pipeline_atma(E22,$B$8,$L$4,$K$13,$K$4,I22,$B$16,,$N$1,0,0,1)</f>
        <v>1.6516268552125584</v>
      </c>
      <c r="N22" s="36">
        <f>[1]!MF_p_pipeline_atma(J22,$H$4,20,$N$10:$O$11,$J$10,F22,$B$13,,$N$1,11)</f>
        <v>0.88051343832047135</v>
      </c>
      <c r="O22" s="41">
        <f>[1]!MF_p_pipeline_atma(K22,$L$4,20,$P$10:$Q$11,$J$11,G22,$B$14,,$N$1,11)</f>
        <v>2.6461449109684145</v>
      </c>
      <c r="P22" s="36">
        <f>[1]!MF_p_pipeline_atma(L22,$H$4,20,$R$10:$S$11,$J$12,H22,$B$15,,$N$1,11)</f>
        <v>2.8320181641556017</v>
      </c>
      <c r="Q22" s="39">
        <f>[1]!MF_p_pipeline_atma(M22,$L$4,20,$T$10:$U$11,$J$13,I22,$B$16,,$N$1,11)</f>
        <v>3.0486157060049548</v>
      </c>
    </row>
    <row r="23" spans="1:17" x14ac:dyDescent="0.35">
      <c r="A23" s="8" t="s">
        <v>20</v>
      </c>
      <c r="B23" s="7">
        <v>-70</v>
      </c>
      <c r="C23" s="6">
        <v>700</v>
      </c>
      <c r="D23" s="9"/>
      <c r="E23" s="11">
        <v>30</v>
      </c>
      <c r="F23" s="36" cm="1">
        <f t="array" ref="F23">[1]!IPR_qliq_sm3day($B$9,$B$17,E23,$B$13,$B$7)</f>
        <v>31.203746899215385</v>
      </c>
      <c r="G23" s="39" cm="1">
        <f t="array" ref="G23">[1]!IPR_qliq_sm3day($B$10,$B$18,E23,$B$14,$B$7)</f>
        <v>29.202512845000513</v>
      </c>
      <c r="H23" s="36" cm="1">
        <f t="array" ref="H23">[1]!IPR_qliq_sm3day($B$11,$B$19,E23,$B$15,$B$7)</f>
        <v>29.611093108397569</v>
      </c>
      <c r="I23" s="39" cm="1">
        <f t="array" ref="I23">[1]!IPR_qliq_sm3day($B$12,$B$20,E23,$B$16,$B$7)</f>
        <v>24.892541284580062</v>
      </c>
      <c r="J23" s="36">
        <f>[1]!MF_p_pipeline_atma(E23,$B$8,$H$4,$K$10,$G$5,F23,B18,,$N$1,0,0,1)</f>
        <v>0.82507775424716912</v>
      </c>
      <c r="K23" s="40">
        <f>[1]!MF_p_pipeline_atma(E23,$B$8,$L$4,$K$11,$K$4,G23,$B$14,,$N$1,0,0,1)</f>
        <v>7.4494054548450732</v>
      </c>
      <c r="L23" s="36">
        <f>[1]!MF_p_pipeline_atma(E23,$B$8,$H$4,$K$12,$G$5,H23,$B$15,,$N$1,0,0,1)</f>
        <v>7.6721486300525683</v>
      </c>
      <c r="M23" s="39">
        <f>[1]!MF_p_pipeline_atma(E23,$B$8,$L$4,$K$13,$K$4,I23,$B$16,,$N$1,0,0,1)</f>
        <v>2.6880992117670726</v>
      </c>
      <c r="N23" s="36">
        <f>[1]!MF_p_pipeline_atma(J23,$H$4,20,$N$10:$O$11,$J$10,F23,$B$13,,$N$1,11)</f>
        <v>0.82507775424716912</v>
      </c>
      <c r="O23" s="41">
        <f>[1]!MF_p_pipeline_atma(K23,$L$4,20,$P$10:$Q$11,$J$11,G23,$B$14,,$N$1,11)</f>
        <v>4.1748001794759606</v>
      </c>
      <c r="P23" s="36">
        <f>[1]!MF_p_pipeline_atma(L23,$H$4,20,$R$10:$S$11,$J$12,H23,$B$15,,$N$1,11)</f>
        <v>4.4689865894910747</v>
      </c>
      <c r="Q23" s="39">
        <f>[1]!MF_p_pipeline_atma(M23,$L$4,20,$T$10:$U$11,$J$13,I23,$B$16,,$N$1,11)</f>
        <v>4.4787531416842974</v>
      </c>
    </row>
    <row r="24" spans="1:17" ht="14.5" customHeight="1" x14ac:dyDescent="0.35">
      <c r="A24" s="34"/>
      <c r="B24" s="34"/>
      <c r="C24" s="1"/>
      <c r="D24" s="1"/>
      <c r="E24" s="11">
        <v>36</v>
      </c>
      <c r="F24" s="36" cm="1">
        <f t="array" ref="F24">[1]!IPR_qliq_sm3day($B$9,$B$17,E24,$B$13,$B$7)</f>
        <v>30.520351216498572</v>
      </c>
      <c r="G24" s="39" cm="1">
        <f t="array" ref="G24">[1]!IPR_qliq_sm3day($B$10,$B$18,E24,$B$14,$B$7)</f>
        <v>28.268032748526839</v>
      </c>
      <c r="H24" s="36" cm="1">
        <f t="array" ref="H24">[1]!IPR_qliq_sm3day($B$11,$B$19,E24,$B$15,$B$7)</f>
        <v>28.582063661951302</v>
      </c>
      <c r="I24" s="39" cm="1">
        <f t="array" ref="I24">[1]!IPR_qliq_sm3day($B$12,$B$20,E24,$B$16,$B$7)</f>
        <v>24.149909870165043</v>
      </c>
      <c r="J24" s="36">
        <f>[1]!MF_p_pipeline_atma(E24,$B$8,$H$4,$K$10,$G$5,F24,B19,,$N$1,0,0,1)</f>
        <v>0.88233453288158137</v>
      </c>
      <c r="K24" s="40">
        <f>[1]!MF_p_pipeline_atma(E24,$B$8,$L$4,$K$11,$K$4,G24,$B$14,,$N$1,0,0,1)</f>
        <v>9.8297229231148737</v>
      </c>
      <c r="L24" s="36">
        <f>[1]!MF_p_pipeline_atma(E24,$B$8,$H$4,$K$12,$G$5,H24,$B$15,,$N$1,0,0,1)</f>
        <v>10.150160430705951</v>
      </c>
      <c r="M24" s="39">
        <f>[1]!MF_p_pipeline_atma(E24,$B$8,$L$4,$K$13,$K$4,I24,$B$16,,$N$1,0,0,1)</f>
        <v>4.0484281698303786</v>
      </c>
      <c r="N24" s="36">
        <f>[1]!MF_p_pipeline_atma(J24,$H$4,20,$N$10:$O$11,$J$10,F24,$B$13,,$N$1,11)</f>
        <v>0.88233453288158137</v>
      </c>
      <c r="O24" s="41">
        <f>[1]!MF_p_pipeline_atma(K24,$L$4,20,$P$10:$Q$11,$J$11,G24,$B$14,,$N$1,11)</f>
        <v>5.994129162766205</v>
      </c>
      <c r="P24" s="36">
        <f>[1]!MF_p_pipeline_atma(L24,$H$4,20,$R$10:$S$11,$J$12,H24,$B$15,,$N$1,11)</f>
        <v>6.3890197854678368</v>
      </c>
      <c r="Q24" s="39">
        <f>[1]!MF_p_pipeline_atma(M24,$L$4,20,$T$10:$U$11,$J$13,I24,$B$16,,$N$1,11)</f>
        <v>6.2586980801681591</v>
      </c>
    </row>
    <row r="25" spans="1:17" x14ac:dyDescent="0.35">
      <c r="A25" s="35"/>
      <c r="B25" s="35"/>
      <c r="C25" s="1"/>
      <c r="D25" s="1"/>
      <c r="E25" s="11">
        <v>42</v>
      </c>
      <c r="F25" s="36" cm="1">
        <f t="array" ref="F25">[1]!IPR_qliq_sm3day($B$9,$B$17,E25,$B$13,$B$7)</f>
        <v>29.533277368348003</v>
      </c>
      <c r="G25" s="39" cm="1">
        <f t="array" ref="G25">[1]!IPR_qliq_sm3day($B$10,$B$18,E25,$B$14,$B$7)</f>
        <v>27.183993177371754</v>
      </c>
      <c r="H25" s="36" cm="1">
        <f t="array" ref="H25">[1]!IPR_qliq_sm3day($B$11,$B$19,E25,$B$15,$B$7)</f>
        <v>27.403005753904417</v>
      </c>
      <c r="I25" s="39" cm="1">
        <f t="array" ref="I25">[1]!IPR_qliq_sm3day($B$12,$B$20,E25,$B$16,$B$7)</f>
        <v>23.267553843816614</v>
      </c>
      <c r="J25" s="36">
        <f>[1]!MF_p_pipeline_atma(E25,$B$8,$H$4,$K$10,$G$5,F25,B20,,$N$1,0,0,1)</f>
        <v>0.8153909642838042</v>
      </c>
      <c r="K25" s="40">
        <f>[1]!MF_p_pipeline_atma(E25,$B$8,$L$4,$K$11,$K$4,G25,$B$14,,$N$1,0,0,1)</f>
        <v>12.409898895220611</v>
      </c>
      <c r="L25" s="36">
        <f>[1]!MF_p_pipeline_atma(E25,$B$8,$H$4,$K$12,$G$5,H25,$B$15,,$N$1,0,0,1)</f>
        <v>12.812699343778229</v>
      </c>
      <c r="M25" s="39">
        <f>[1]!MF_p_pipeline_atma(E25,$B$8,$L$4,$K$13,$K$4,I25,$B$16,,$N$1,0,0,1)</f>
        <v>5.6807324040876024</v>
      </c>
      <c r="N25" s="36">
        <f>[1]!MF_p_pipeline_atma(J25,$H$4,20,$N$10:$O$11,$J$10,F25,$B$13,,$N$1,11)</f>
        <v>0.8153909642838042</v>
      </c>
      <c r="O25" s="41">
        <f>[1]!MF_p_pipeline_atma(K25,$L$4,20,$P$10:$Q$11,$J$11,G25,$B$14,,$N$1,11)</f>
        <v>8.0457814271562302</v>
      </c>
      <c r="P25" s="36">
        <f>[1]!MF_p_pipeline_atma(L25,$H$4,20,$R$10:$S$11,$J$12,H25,$B$15,,$N$1,11)</f>
        <v>8.5275112051665722</v>
      </c>
      <c r="Q25" s="39">
        <f>[1]!MF_p_pipeline_atma(M25,$L$4,20,$T$10:$U$11,$J$13,I25,$B$16,,$N$1,11)</f>
        <v>8.3144140155423756</v>
      </c>
    </row>
    <row r="26" spans="1:17" x14ac:dyDescent="0.35">
      <c r="E26" s="11">
        <v>48</v>
      </c>
      <c r="F26" s="36" cm="1">
        <f t="array" ref="F26">[1]!IPR_qliq_sm3day($B$9,$B$17,E26,$B$13,$B$7)</f>
        <v>28.291540232162674</v>
      </c>
      <c r="G26" s="39" cm="1">
        <f t="array" ref="G26">[1]!IPR_qliq_sm3day($B$10,$B$18,E26,$B$14,$B$7)</f>
        <v>25.956438042862082</v>
      </c>
      <c r="H26" s="36" cm="1">
        <f t="array" ref="H26">[1]!IPR_qliq_sm3day($B$11,$B$19,E26,$B$15,$B$7)</f>
        <v>26.077829294409508</v>
      </c>
      <c r="I26" s="39" cm="1">
        <f t="array" ref="I26">[1]!IPR_qliq_sm3day($B$12,$B$20,E26,$B$16,$B$7)</f>
        <v>22.25452165598297</v>
      </c>
      <c r="J26" s="36">
        <f>[1]!MF_p_pipeline_atma(E26,$B$8,$H$4,$K$10,$G$5,F26,B21,,$N$1,0,0,1)</f>
        <v>16.725141093927991</v>
      </c>
      <c r="K26" s="40">
        <f>[1]!MF_p_pipeline_atma(E26,$B$8,$L$4,$K$11,$K$4,G26,$B$14,,$N$1,0,0,1)</f>
        <v>15.140338942222346</v>
      </c>
      <c r="L26" s="36">
        <f>[1]!MF_p_pipeline_atma(E26,$B$8,$H$4,$K$12,$G$5,H26,$B$15,,$N$1,0,0,1)</f>
        <v>15.611020544218476</v>
      </c>
      <c r="M26" s="39">
        <f>[1]!MF_p_pipeline_atma(E26,$B$8,$L$4,$K$13,$K$4,I26,$B$16,,$N$1,0,0,1)</f>
        <v>7.5279221148069535</v>
      </c>
      <c r="N26" s="36">
        <f>[1]!MF_p_pipeline_atma(J26,$H$4,20,$N$10:$O$11,$J$10,F26,$B$13,,$N$1,11)</f>
        <v>17.11528499617981</v>
      </c>
      <c r="O26" s="41">
        <f>[1]!MF_p_pipeline_atma(K26,$L$4,20,$P$10:$Q$11,$J$11,G26,$B$14,,$N$1,11)</f>
        <v>10.27998475185848</v>
      </c>
      <c r="P26" s="36">
        <f>[1]!MF_p_pipeline_atma(L26,$H$4,20,$R$10:$S$11,$J$12,H26,$B$15,,$N$1,11)</f>
        <v>10.833586845751562</v>
      </c>
      <c r="Q26" s="39">
        <f>[1]!MF_p_pipeline_atma(M26,$L$4,20,$T$10:$U$11,$J$13,I26,$B$16,,$N$1,11)</f>
        <v>10.577368878109777</v>
      </c>
    </row>
    <row r="27" spans="1:17" x14ac:dyDescent="0.35">
      <c r="E27" s="11">
        <v>54</v>
      </c>
      <c r="F27" s="36" cm="1">
        <f t="array" ref="F27">[1]!IPR_qliq_sm3day($B$9,$B$17,E27,$B$13,$B$7)</f>
        <v>26.841147220962483</v>
      </c>
      <c r="G27" s="39" cm="1">
        <f t="array" ref="G27">[1]!IPR_qliq_sm3day($B$10,$B$18,E27,$B$14,$B$7)</f>
        <v>24.591014829648064</v>
      </c>
      <c r="H27" s="36" cm="1">
        <f t="array" ref="H27">[1]!IPR_qliq_sm3day($B$11,$B$19,E27,$B$15,$B$7)</f>
        <v>24.610277259999044</v>
      </c>
      <c r="I27" s="39" cm="1">
        <f t="array" ref="I27">[1]!IPR_qliq_sm3day($B$12,$B$20,E27,$B$16,$B$7)</f>
        <v>21.118925358060324</v>
      </c>
      <c r="J27" s="36">
        <f>[1]!MF_p_pipeline_atma(E27,$B$8,$H$4,$K$10,$G$5,F27,B22,,$N$1,0,0,1)</f>
        <v>19.963491357633728</v>
      </c>
      <c r="K27" s="40">
        <f>[1]!MF_p_pipeline_atma(E27,$B$8,$L$4,$K$11,$K$4,G27,$B$14,,$N$1,0,0,1)</f>
        <v>17.982305765605243</v>
      </c>
      <c r="L27" s="36">
        <f>[1]!MF_p_pipeline_atma(E27,$B$8,$H$4,$K$12,$G$5,H27,$B$15,,$N$1,0,0,1)</f>
        <v>18.506978735147111</v>
      </c>
      <c r="M27" s="39">
        <f>[1]!MF_p_pipeline_atma(E27,$B$8,$L$4,$K$13,$K$4,I27,$B$16,,$N$1,0,0,1)</f>
        <v>9.5453280624816017</v>
      </c>
      <c r="N27" s="36">
        <f>[1]!MF_p_pipeline_atma(J27,$H$4,20,$N$10:$O$11,$J$10,F27,$B$13,,$N$1,11)</f>
        <v>20.437188940319352</v>
      </c>
      <c r="O27" s="41">
        <f>[1]!MF_p_pipeline_atma(K27,$L$4,20,$P$10:$Q$11,$J$11,G27,$B$14,,$N$1,11)</f>
        <v>12.655224823572969</v>
      </c>
      <c r="P27" s="36">
        <f>[1]!MF_p_pipeline_atma(L27,$H$4,20,$R$10:$S$11,$J$12,H27,$B$15,,$N$1,11)</f>
        <v>13.265383946639394</v>
      </c>
      <c r="Q27" s="39">
        <f>[1]!MF_p_pipeline_atma(M27,$L$4,20,$T$10:$U$11,$J$13,I27,$B$16,,$N$1,11)</f>
        <v>12.999457676722592</v>
      </c>
    </row>
    <row r="28" spans="1:17" x14ac:dyDescent="0.35">
      <c r="E28" s="11">
        <v>60</v>
      </c>
      <c r="F28" s="36" cm="1">
        <f t="array" ref="F28">[1]!IPR_qliq_sm3day($B$9,$B$17,E28,$B$13,$B$7)</f>
        <v>25.215724207751688</v>
      </c>
      <c r="G28" s="39" cm="1">
        <f t="array" ref="G28">[1]!IPR_qliq_sm3day($B$10,$B$18,E28,$B$14,$B$7)</f>
        <v>23.09301007081158</v>
      </c>
      <c r="H28" s="36" cm="1">
        <f t="array" ref="H28">[1]!IPR_qliq_sm3day($B$11,$B$19,E28,$B$15,$B$7)</f>
        <v>23.003935504509688</v>
      </c>
      <c r="I28" s="39" cm="1">
        <f t="array" ref="I28">[1]!IPR_qliq_sm3day($B$12,$B$20,E28,$B$16,$B$7)</f>
        <v>19.868070902869665</v>
      </c>
      <c r="J28" s="36">
        <f>[1]!MF_p_pipeline_atma(E28,$B$8,$H$4,$K$10,$G$5,F28,B23,,$N$1,0,0,1)</f>
        <v>22.87307818132405</v>
      </c>
      <c r="K28" s="40">
        <f>[1]!MF_p_pipeline_atma(E28,$B$8,$L$4,$K$11,$K$4,G28,$B$14,,$N$1,0,0,1)</f>
        <v>20.903422828847852</v>
      </c>
      <c r="L28" s="36">
        <f>[1]!MF_p_pipeline_atma(E28,$B$8,$H$4,$K$12,$G$5,H28,$B$15,,$N$1,0,0,1)</f>
        <v>21.468298342564424</v>
      </c>
      <c r="M28" s="39">
        <f>[1]!MF_p_pipeline_atma(E28,$B$8,$L$4,$K$13,$K$4,I28,$B$16,,$N$1,0,0,1)</f>
        <v>11.696455608363523</v>
      </c>
      <c r="N28" s="36">
        <f>[1]!MF_p_pipeline_atma(J28,$H$4,20,$N$10:$O$11,$J$10,F28,$B$13,,$N$1,11)</f>
        <v>23.422732255055649</v>
      </c>
      <c r="O28" s="41">
        <f>[1]!MF_p_pipeline_atma(K28,$L$4,20,$P$10:$Q$11,$J$11,G28,$B$14,,$N$1,11)</f>
        <v>15.295747083551602</v>
      </c>
      <c r="P28" s="36">
        <f>[1]!MF_p_pipeline_atma(L28,$H$4,20,$R$10:$S$11,$J$12,H28,$B$15,,$N$1,11)</f>
        <v>15.952504580575026</v>
      </c>
      <c r="Q28" s="39">
        <f>[1]!MF_p_pipeline_atma(M28,$L$4,20,$T$10:$U$11,$J$13,I28,$B$16,,$N$1,11)</f>
        <v>15.544120672522759</v>
      </c>
    </row>
    <row r="29" spans="1:17" x14ac:dyDescent="0.35">
      <c r="E29" s="11">
        <v>66</v>
      </c>
      <c r="F29" s="36" cm="1">
        <f t="array" ref="F29">[1]!IPR_qliq_sm3day($B$9,$B$17,E29,$B$13,$B$7)</f>
        <v>23.440732067848465</v>
      </c>
      <c r="G29" s="39" cm="1">
        <f t="array" ref="G29">[1]!IPR_qliq_sm3day($B$10,$B$18,E29,$B$14,$B$7)</f>
        <v>21.467380842834682</v>
      </c>
      <c r="H29" s="36" cm="1">
        <f t="array" ref="H29">[1]!IPR_qliq_sm3day($B$11,$B$19,E29,$B$15,$B$7)</f>
        <v>21.262241840880645</v>
      </c>
      <c r="I29" s="39" cm="1">
        <f t="array" ref="I29">[1]!IPR_qliq_sm3day($B$12,$B$20,E29,$B$16,$B$7)</f>
        <v>18.508566020633342</v>
      </c>
      <c r="J29" s="36">
        <f>[1]!MF_p_pipeline_atma(E29,$B$8,$H$4,$K$10,$G$5,F29,B24,,$N$1,0,0,1)</f>
        <v>25.796634170402363</v>
      </c>
      <c r="K29" s="40">
        <f>[1]!MF_p_pipeline_atma(E29,$B$8,$L$4,$K$11,$K$4,G29,$B$14,,$N$1,0,0,1)</f>
        <v>23.880349737949238</v>
      </c>
      <c r="L29" s="36">
        <f>[1]!MF_p_pipeline_atma(E29,$B$8,$H$4,$K$12,$G$5,H29,$B$15,,$N$1,0,0,1)</f>
        <v>24.479888666684214</v>
      </c>
      <c r="M29" s="39">
        <f>[1]!MF_p_pipeline_atma(E29,$B$8,$L$4,$K$13,$K$4,I29,$B$16,,$N$1,0,0,1)</f>
        <v>14.065158106793026</v>
      </c>
      <c r="N29" s="36">
        <f>[1]!MF_p_pipeline_atma(J29,$H$4,20,$N$10:$O$11,$J$10,F29,$B$13,,$N$1,11)</f>
        <v>26.423428896074856</v>
      </c>
      <c r="O29" s="41">
        <f>[1]!MF_p_pipeline_atma(K29,$L$4,20,$P$10:$Q$11,$J$11,G29,$B$14,,$N$1,11)</f>
        <v>18.259045635208633</v>
      </c>
      <c r="P29" s="36">
        <f>[1]!MF_p_pipeline_atma(L29,$H$4,20,$R$10:$S$11,$J$12,H29,$B$15,,$N$1,11)</f>
        <v>18.957549243311792</v>
      </c>
      <c r="Q29" s="39">
        <f>[1]!MF_p_pipeline_atma(M29,$L$4,20,$T$10:$U$11,$J$13,I29,$B$16,,$N$1,11)</f>
        <v>18.313503315008241</v>
      </c>
    </row>
    <row r="30" spans="1:17" x14ac:dyDescent="0.35">
      <c r="E30" s="11">
        <v>72</v>
      </c>
      <c r="F30" s="36" cm="1">
        <f t="array" ref="F30">[1]!IPR_qliq_sm3day($B$9,$B$17,E30,$B$13,$B$7)</f>
        <v>21.535999079065604</v>
      </c>
      <c r="G30" s="39" cm="1">
        <f t="array" ref="G30">[1]!IPR_qliq_sm3day($B$10,$B$18,E30,$B$14,$B$7)</f>
        <v>19.718782812976702</v>
      </c>
      <c r="H30" s="36" cm="1">
        <f t="array" ref="H30">[1]!IPR_qliq_sm3day($B$11,$B$19,E30,$B$15,$B$7)</f>
        <v>19.388494458976943</v>
      </c>
      <c r="I30" s="39" cm="1">
        <f t="array" ref="I30">[1]!IPR_qliq_sm3day($B$12,$B$20,E30,$B$16,$B$7)</f>
        <v>17.046410214298962</v>
      </c>
      <c r="J30" s="36">
        <f>[1]!MF_p_pipeline_atma(E30,$B$8,$H$4,$K$10,$G$5,F30,B25,,$N$1,0,0,1)</f>
        <v>28.739045337954394</v>
      </c>
      <c r="K30" s="40">
        <f>[1]!MF_p_pipeline_atma(E30,$B$8,$L$4,$K$11,$K$4,G30,$B$14,,$N$1,0,0,1)</f>
        <v>27.065165252403069</v>
      </c>
      <c r="L30" s="36">
        <f>[1]!MF_p_pipeline_atma(E30,$B$8,$H$4,$K$12,$G$5,H30,$B$15,,$N$1,0,0,1)</f>
        <v>27.722740804762921</v>
      </c>
      <c r="M30" s="39">
        <f>[1]!MF_p_pipeline_atma(E30,$B$8,$L$4,$K$13,$K$4,I30,$B$16,,$N$1,0,0,1)</f>
        <v>16.734310745465535</v>
      </c>
      <c r="N30" s="36">
        <f>[1]!MF_p_pipeline_atma(J30,$H$4,20,$N$10:$O$11,$J$10,F30,$B$13,,$N$1,11)</f>
        <v>29.445089935713497</v>
      </c>
      <c r="O30" s="41">
        <f>[1]!MF_p_pipeline_atma(K30,$L$4,20,$P$10:$Q$11,$J$11,G30,$B$14,,$N$1,11)</f>
        <v>21.444561773047024</v>
      </c>
      <c r="P30" s="36">
        <f>[1]!MF_p_pipeline_atma(L30,$H$4,20,$R$10:$S$11,$J$12,H30,$B$15,,$N$1,11)</f>
        <v>22.201165026530273</v>
      </c>
      <c r="Q30" s="39">
        <f>[1]!MF_p_pipeline_atma(M30,$L$4,20,$T$10:$U$11,$J$13,I30,$B$16,,$N$1,11)</f>
        <v>21.403711591375281</v>
      </c>
    </row>
    <row r="31" spans="1:17" x14ac:dyDescent="0.35">
      <c r="E31" s="11">
        <v>78</v>
      </c>
      <c r="F31" s="36" cm="1">
        <f t="array" ref="F31">[1]!IPR_qliq_sm3day($B$9,$B$17,E31,$B$13,$B$7)</f>
        <v>19.517324922635417</v>
      </c>
      <c r="G31" s="39" cm="1">
        <f t="array" ref="G31">[1]!IPR_qliq_sm3day($B$10,$B$18,E31,$B$14,$B$7)</f>
        <v>17.851595289392566</v>
      </c>
      <c r="H31" s="36" cm="1">
        <f t="array" ref="H31">[1]!IPR_qliq_sm3day($B$11,$B$19,E31,$B$15,$B$7)</f>
        <v>17.38585973782704</v>
      </c>
      <c r="I31" s="39" cm="1">
        <f t="array" ref="I31">[1]!IPR_qliq_sm3day($B$12,$B$20,E31,$B$16,$B$7)</f>
        <v>15.487070368439376</v>
      </c>
      <c r="J31" s="36">
        <f>[1]!MF_p_pipeline_atma(E31,$B$8,$H$4,$K$10,$G$5,F31,B26,,$N$1,0,0,1)</f>
        <v>31.904747879653392</v>
      </c>
      <c r="K31" s="40">
        <f>[1]!MF_p_pipeline_atma(E31,$B$8,$L$4,$K$11,$K$4,G31,$B$14,,$N$1,0,0,1)</f>
        <v>30.569220257504995</v>
      </c>
      <c r="L31" s="36">
        <f>[1]!MF_p_pipeline_atma(E31,$B$8,$H$4,$K$12,$G$5,H31,$B$15,,$N$1,0,0,1)</f>
        <v>31.294553141452557</v>
      </c>
      <c r="M31" s="39">
        <f>[1]!MF_p_pipeline_atma(E31,$B$8,$L$4,$K$13,$K$4,I31,$B$16,,$N$1,0,0,1)</f>
        <v>19.734081785626969</v>
      </c>
      <c r="N31" s="36">
        <f>[1]!MF_p_pipeline_atma(J31,$H$4,20,$N$10:$O$11,$J$10,F31,$B$13,,$N$1,11)</f>
        <v>32.69731572440768</v>
      </c>
      <c r="O31" s="41">
        <f>[1]!MF_p_pipeline_atma(K31,$L$4,20,$P$10:$Q$11,$J$11,G31,$B$14,,$N$1,11)</f>
        <v>24.949385486514657</v>
      </c>
      <c r="P31" s="36">
        <f>[1]!MF_p_pipeline_atma(L31,$H$4,20,$R$10:$S$11,$J$12,H31,$B$15,,$N$1,11)</f>
        <v>25.773819179697334</v>
      </c>
      <c r="Q31" s="39">
        <f>[1]!MF_p_pipeline_atma(M31,$L$4,20,$T$10:$U$11,$J$13,I31,$B$16,,$N$1,11)</f>
        <v>24.849142900800466</v>
      </c>
    </row>
    <row r="32" spans="1:17" x14ac:dyDescent="0.35">
      <c r="E32" s="11">
        <v>84</v>
      </c>
      <c r="F32" s="36" cm="1">
        <f t="array" ref="F32">[1]!IPR_qliq_sm3day($B$9,$B$17,E32,$B$13,$B$7)</f>
        <v>17.397541210833609</v>
      </c>
      <c r="G32" s="39" cm="1">
        <f t="array" ref="G32">[1]!IPR_qliq_sm3day($B$10,$B$18,E32,$B$14,$B$7)</f>
        <v>15.869943656414776</v>
      </c>
      <c r="H32" s="36" cm="1">
        <f t="array" ref="H32">[1]!IPR_qliq_sm3day($B$11,$B$19,E32,$B$15,$B$7)</f>
        <v>15.257379504682344</v>
      </c>
      <c r="I32" s="39" cm="1">
        <f t="array" ref="I32">[1]!IPR_qliq_sm3day($B$12,$B$20,E32,$B$16,$B$7)</f>
        <v>13.8355446865401</v>
      </c>
      <c r="J32" s="36">
        <f>[1]!MF_p_pipeline_atma(E32,$B$8,$H$4,$K$10,$G$5,F32,B27,,$N$1,0,0,1)</f>
        <v>35.388968731547514</v>
      </c>
      <c r="K32" s="40">
        <f>[1]!MF_p_pipeline_atma(E32,$B$8,$L$4,$K$11,$K$4,G32,$B$14,,$N$1,0,0,1)</f>
        <v>34.451022775695769</v>
      </c>
      <c r="L32" s="36">
        <f>[1]!MF_p_pipeline_atma(E32,$B$8,$H$4,$K$12,$G$5,H32,$B$15,,$N$1,0,0,1)</f>
        <v>35.253346851463874</v>
      </c>
      <c r="M32" s="39">
        <f>[1]!MF_p_pipeline_atma(E32,$B$8,$L$4,$K$13,$K$4,I32,$B$16,,$N$1,0,0,1)</f>
        <v>23.103526096659284</v>
      </c>
      <c r="N32" s="36">
        <f>[1]!MF_p_pipeline_atma(J32,$H$4,20,$N$10:$O$11,$J$10,F32,$B$13,,$N$1,11)</f>
        <v>36.278170647202579</v>
      </c>
      <c r="O32" s="41">
        <f>[1]!MF_p_pipeline_atma(K32,$L$4,20,$P$10:$Q$11,$J$11,G32,$B$14,,$N$1,11)</f>
        <v>28.831999299782094</v>
      </c>
      <c r="P32" s="36">
        <f>[1]!MF_p_pipeline_atma(L32,$H$4,20,$R$10:$S$11,$J$12,H32,$B$15,,$N$1,11)</f>
        <v>29.733521227159816</v>
      </c>
      <c r="Q32" s="39">
        <f>[1]!MF_p_pipeline_atma(M32,$L$4,20,$T$10:$U$11,$J$13,I32,$B$16,,$N$1,11)</f>
        <v>28.66572864463005</v>
      </c>
    </row>
    <row r="33" spans="5:17" x14ac:dyDescent="0.35">
      <c r="E33" s="11">
        <v>90</v>
      </c>
      <c r="F33" s="36" cm="1">
        <f t="array" ref="F33">[1]!IPR_qliq_sm3day($B$9,$B$17,E33,$B$13,$B$7)</f>
        <v>15.187237970756533</v>
      </c>
      <c r="G33" s="39" cm="1">
        <f t="array" ref="G33">[1]!IPR_qliq_sm3day($B$10,$B$18,E33,$B$14,$B$7)</f>
        <v>13.777719521058787</v>
      </c>
      <c r="H33" s="36" cm="1">
        <f t="array" ref="H33">[1]!IPR_qliq_sm3day($B$11,$B$19,E33,$B$15,$B$7)</f>
        <v>13.005977788036184</v>
      </c>
      <c r="I33" s="39" cm="1">
        <f t="array" ref="I33">[1]!IPR_qliq_sm3day($B$12,$B$20,E33,$B$16,$B$7)</f>
        <v>12.096417086040113</v>
      </c>
      <c r="J33" s="36">
        <f>[1]!MF_p_pipeline_atma(E33,$B$8,$H$4,$K$10,$G$5,F33,B28,,$N$1,0,0,1)</f>
        <v>39.252113756627189</v>
      </c>
      <c r="K33" s="40">
        <f>[1]!MF_p_pipeline_atma(E33,$B$8,$L$4,$K$11,$K$4,G33,$B$14,,$N$1,0,0,1)</f>
        <v>38.784443121049769</v>
      </c>
      <c r="L33" s="36">
        <f>[1]!MF_p_pipeline_atma(E33,$B$8,$H$4,$K$12,$G$5,H33,$B$15,,$N$1,0,0,1)</f>
        <v>39.683188681197862</v>
      </c>
      <c r="M33" s="39">
        <f>[1]!MF_p_pipeline_atma(E33,$B$8,$L$4,$K$13,$K$4,I33,$B$16,,$N$1,0,0,1)</f>
        <v>26.89611588743735</v>
      </c>
      <c r="N33" s="36">
        <f>[1]!MF_p_pipeline_atma(J33,$H$4,20,$N$10:$O$11,$J$10,F33,$B$13,,$N$1,11)</f>
        <v>40.25088109338477</v>
      </c>
      <c r="O33" s="41">
        <f>[1]!MF_p_pipeline_atma(K33,$L$4,20,$P$10:$Q$11,$J$11,G33,$B$14,,$N$1,11)</f>
        <v>33.166327598367054</v>
      </c>
      <c r="P33" s="36">
        <f>[1]!MF_p_pipeline_atma(L33,$H$4,20,$R$10:$S$11,$J$12,H33,$B$15,,$N$1,11)</f>
        <v>34.164386756590439</v>
      </c>
      <c r="Q33" s="39">
        <f>[1]!MF_p_pipeline_atma(M33,$L$4,20,$T$10:$U$11,$J$13,I33,$B$16,,$N$1,11)</f>
        <v>32.686520411770935</v>
      </c>
    </row>
    <row r="34" spans="5:17" x14ac:dyDescent="0.35">
      <c r="E34" s="11">
        <v>96</v>
      </c>
      <c r="F34" s="36" cm="1">
        <f t="array" ref="F34">[1]!IPR_qliq_sm3day($B$9,$B$17,E34,$B$13,$B$7)</f>
        <v>12.895276333754289</v>
      </c>
      <c r="G34" s="39" cm="1">
        <f t="array" ref="G34">[1]!IPR_qliq_sm3day($B$10,$B$18,E34,$B$14,$B$7)</f>
        <v>11.578598849824292</v>
      </c>
      <c r="H34" s="36" cm="1">
        <f t="array" ref="H34">[1]!IPR_qliq_sm3day($B$11,$B$19,E34,$B$15,$B$7)</f>
        <v>10.634467107058136</v>
      </c>
      <c r="I34" s="39" cm="1">
        <f t="array" ref="I34">[1]!IPR_qliq_sm3day($B$12,$B$20,E34,$B$16,$B$7)</f>
        <v>10.273903736061232</v>
      </c>
      <c r="J34" s="36">
        <f>[1]!MF_p_pipeline_atma(E34,$B$8,$H$4,$K$10,$G$5,F34,B29,,$N$1,0,0,1)</f>
        <v>43.595364946935092</v>
      </c>
      <c r="K34" s="40">
        <f>[1]!MF_p_pipeline_atma(E34,$B$8,$L$4,$K$11,$K$4,G34,$B$14,,$N$1,0,0,1)</f>
        <v>43.677017205825265</v>
      </c>
      <c r="L34" s="36">
        <f>[1]!MF_p_pipeline_atma(E34,$B$8,$H$4,$K$12,$G$5,H34,$B$15,,$N$1,0,0,1)</f>
        <v>44.738081392488901</v>
      </c>
      <c r="M34" s="39">
        <f>[1]!MF_p_pipeline_atma(E34,$B$8,$L$4,$K$13,$K$4,I34,$B$16,,$N$1,0,0,1)</f>
        <v>31.187553110287109</v>
      </c>
      <c r="N34" s="36">
        <f>[1]!MF_p_pipeline_atma(J34,$H$4,20,$N$10:$O$11,$J$10,F34,$B$13,,$N$1,11)</f>
        <v>44.721255409684062</v>
      </c>
      <c r="O34" s="41">
        <f>[1]!MF_p_pipeline_atma(K34,$L$4,20,$P$10:$Q$11,$J$11,G34,$B$14,,$N$1,11)</f>
        <v>38.059926542499021</v>
      </c>
      <c r="P34" s="36">
        <f>[1]!MF_p_pipeline_atma(L34,$H$4,20,$R$10:$S$11,$J$12,H34,$B$15,,$N$1,11)</f>
        <v>39.220454871074345</v>
      </c>
      <c r="Q34" s="39">
        <f>[1]!MF_p_pipeline_atma(M34,$L$4,20,$T$10:$U$11,$J$13,I34,$B$16,,$N$1,11)</f>
        <v>36.988761230147411</v>
      </c>
    </row>
    <row r="37" spans="5:17" x14ac:dyDescent="0.35">
      <c r="E37" s="42" t="s">
        <v>55</v>
      </c>
      <c r="F37" s="43" t="s">
        <v>48</v>
      </c>
      <c r="G37" s="43" t="s">
        <v>49</v>
      </c>
      <c r="H37" s="43" t="s">
        <v>50</v>
      </c>
      <c r="I37" s="43" t="s">
        <v>51</v>
      </c>
      <c r="J37" s="44" t="s">
        <v>56</v>
      </c>
      <c r="K37" s="26" t="s">
        <v>57</v>
      </c>
      <c r="L37" s="44" t="s">
        <v>58</v>
      </c>
    </row>
    <row r="38" spans="5:17" x14ac:dyDescent="0.35">
      <c r="E38" s="42"/>
      <c r="F38" s="43"/>
      <c r="G38" s="43"/>
      <c r="H38" s="43"/>
      <c r="I38" s="43"/>
      <c r="J38" s="44"/>
      <c r="K38" s="26"/>
      <c r="L38" s="44"/>
    </row>
    <row r="39" spans="5:17" x14ac:dyDescent="0.35">
      <c r="E39" s="45">
        <v>1</v>
      </c>
      <c r="F39" s="47">
        <f>[1]!crv_solve($F$18:$F$34,N18:$N$34,E39)</f>
        <v>29.519213725058322</v>
      </c>
      <c r="G39" s="46" cm="1">
        <f t="array" ref="G39">[1]!crv_solve($G$18:$G$34,$O$18:$O$34,E39)</f>
        <v>30.930356414604717</v>
      </c>
      <c r="H39" s="47" cm="1">
        <f t="array" ref="H39">[1]!crv_solve($H$18:$H$34,$P$18:$P$34,E39)</f>
        <v>31.653065386787553</v>
      </c>
      <c r="I39" s="46" cm="1">
        <f t="array" ref="I39">[1]!crv_solve($I$18:$I$34,$Q$18:$Q$34,E39)</f>
        <v>25.893744410237773</v>
      </c>
      <c r="J39" s="47">
        <f>SUM(F39:I39)</f>
        <v>117.99637993668837</v>
      </c>
      <c r="K39" s="47">
        <f>(F39*$B$13 +G39*$B$14+H39*$B$15 +I39*$B$16)/J39</f>
        <v>31.352851972580719</v>
      </c>
      <c r="L39" s="47">
        <f>[1]!MF_p_pipeline_atma($B$2,20,20,$V$10:$W$11,$J$14,J39,K39,,$N$1,1,1,0)</f>
        <v>4.7618886575033281</v>
      </c>
    </row>
    <row r="40" spans="5:17" x14ac:dyDescent="0.35">
      <c r="E40" s="48">
        <v>3</v>
      </c>
      <c r="F40" s="49" cm="1">
        <f t="array" ref="F40">[1]!crv_solve($F$18:$F$34,$N$18:$N$34,E40)</f>
        <v>29.366852349732145</v>
      </c>
      <c r="G40" s="49" cm="1">
        <f t="array" ref="G40">[1]!crv_solve($G$18:$G$34,$O$18:$O$34,E40)</f>
        <v>29.800758702489116</v>
      </c>
      <c r="H40" s="49" cm="1">
        <f t="array" ref="H40">[1]!crv_solve($H$18:$H$34,$P$18:$P$34,E40)</f>
        <v>30.396225075489927</v>
      </c>
      <c r="I40" s="49" cm="1">
        <f t="array" ref="I40">[1]!crv_solve($I$18:$I$34,$Q$18:$Q$34,E40)</f>
        <v>25.494997225535226</v>
      </c>
      <c r="J40" s="49">
        <f t="shared" ref="J40:J53" si="0">SUM(F40:I40)</f>
        <v>115.05883335324641</v>
      </c>
      <c r="K40" s="49">
        <f t="shared" ref="K40:K53" si="1">(F40*$B$13 +G40*$B$14+H40*$B$15 +I40*$B$16)/J40</f>
        <v>31.567682274476443</v>
      </c>
      <c r="L40" s="49">
        <f>[1]!MF_p_pipeline_atma($B$2,20,20,$V$10:$W$11,$J$14,J40,K40,,$N$1,1,1,0)</f>
        <v>4.7426491018082642</v>
      </c>
    </row>
    <row r="41" spans="5:17" x14ac:dyDescent="0.35">
      <c r="E41" s="48">
        <v>6</v>
      </c>
      <c r="F41" s="49" cm="1">
        <f t="array" ref="F41">[1]!crv_solve($F$18:$F$34,$N$18:$N$34,E41)</f>
        <v>29.138310286742875</v>
      </c>
      <c r="G41" s="49" cm="1">
        <f t="array" ref="G41">[1]!crv_solve($G$18:$G$34,$O$18:$O$34,E41)</f>
        <v>28.264930751181719</v>
      </c>
      <c r="H41" s="49" cm="1">
        <f t="array" ref="H41">[1]!crv_solve($H$18:$H$34,$P$18:$P$34,E41)</f>
        <v>28.790556314753051</v>
      </c>
      <c r="I41" s="49" cm="1">
        <f t="array" ref="I41">[1]!crv_solve($I$18:$I$34,$Q$18:$Q$34,E41)</f>
        <v>24.257844288263041</v>
      </c>
      <c r="J41" s="49">
        <f t="shared" si="0"/>
        <v>110.45164164094069</v>
      </c>
      <c r="K41" s="49">
        <f t="shared" si="1"/>
        <v>31.85773112394347</v>
      </c>
      <c r="L41" s="49">
        <f>[1]!MF_p_pipeline_atma($B$2,20,20,$V$10:$W$11,$J$14,J41,K41,,$N$1,1,1,0)</f>
        <v>4.7119780495854924</v>
      </c>
    </row>
    <row r="42" spans="5:17" x14ac:dyDescent="0.35">
      <c r="E42" s="45">
        <v>8.3333333333333304</v>
      </c>
      <c r="F42" s="47" cm="1">
        <f t="array" ref="F42">[1]!crv_solve($F$18:$F$34,$N$18:$N$34,E42)</f>
        <v>28.960555348862332</v>
      </c>
      <c r="G42" s="46" cm="1">
        <f t="array" ref="G42">[1]!crv_solve($G$18:$G$34,$O$18:$O$34,E42)</f>
        <v>27.026001371092089</v>
      </c>
      <c r="H42" s="47" cm="1">
        <f t="array" ref="H42">[1]!crv_solve($H$18:$H$34,$P$18:$P$34,E42)</f>
        <v>27.510065783813236</v>
      </c>
      <c r="I42" s="46" cm="1">
        <f t="array" ref="I42">[1]!crv_solve($I$18:$I$34,$Q$18:$Q$34,E42)</f>
        <v>23.259084440289783</v>
      </c>
      <c r="J42" s="47">
        <f t="shared" si="0"/>
        <v>106.75570694405744</v>
      </c>
      <c r="K42" s="47">
        <f t="shared" si="1"/>
        <v>32.109205061027467</v>
      </c>
      <c r="L42" s="47">
        <f>[1]!MF_p_pipeline_atma($B$2,20,20,$V$10:$W$11,$J$14,J42,K42,,$N$1,1,1,0)</f>
        <v>4.6858387378861561</v>
      </c>
    </row>
    <row r="43" spans="5:17" x14ac:dyDescent="0.35">
      <c r="E43" s="45">
        <v>10.8333333333333</v>
      </c>
      <c r="F43" s="47" cm="1">
        <f t="array" ref="F43">[1]!crv_solve($F$18:$F$34,$N$18:$N$34,E43)</f>
        <v>28.770103629704611</v>
      </c>
      <c r="G43" s="46" cm="1">
        <f t="array" ref="G43">[1]!crv_solve($G$18:$G$34,$O$18:$O$34,E43)</f>
        <v>25.638341776660496</v>
      </c>
      <c r="H43" s="47" cm="1">
        <f t="array" ref="H43">[1]!crv_solve($H$18:$H$34,$P$18:$P$34,E43)</f>
        <v>26.07797497423152</v>
      </c>
      <c r="I43" s="46" cm="1">
        <f t="array" ref="I43">[1]!crv_solve($I$18:$I$34,$Q$18:$Q$34,E43)</f>
        <v>22.134512724882633</v>
      </c>
      <c r="J43" s="47">
        <f t="shared" si="0"/>
        <v>102.62093310547925</v>
      </c>
      <c r="K43" s="47">
        <f t="shared" si="1"/>
        <v>32.414046240366858</v>
      </c>
      <c r="L43" s="47">
        <f>[1]!MF_p_pipeline_atma($B$2,20,20,$V$10:$W$11,$J$14,J43,K43,,$N$1,1,1,0)</f>
        <v>4.654758031973393</v>
      </c>
    </row>
    <row r="44" spans="5:17" x14ac:dyDescent="0.35">
      <c r="E44" s="45">
        <v>13.3333333333333</v>
      </c>
      <c r="F44" s="47" cm="1">
        <f t="array" ref="F44">[1]!crv_solve($F$18:$F$34,$N$18:$N$34,E44)</f>
        <v>28.579651910546886</v>
      </c>
      <c r="G44" s="46" cm="1">
        <f t="array" ref="G44">[1]!crv_solve($G$18:$G$34,$O$18:$O$34,E44)</f>
        <v>24.206314503494891</v>
      </c>
      <c r="H44" s="47" cm="1">
        <f t="array" ref="H44">[1]!crv_solve($H$18:$H$34,$P$18:$P$34,E44)</f>
        <v>24.56965759606291</v>
      </c>
      <c r="I44" s="46" cm="1">
        <f t="array" ref="I44">[1]!crv_solve($I$18:$I$34,$Q$18:$Q$34,E44)</f>
        <v>20.954805451714968</v>
      </c>
      <c r="J44" s="47">
        <f t="shared" si="0"/>
        <v>98.310429461819666</v>
      </c>
      <c r="K44" s="47">
        <f t="shared" si="1"/>
        <v>32.7622822338882</v>
      </c>
      <c r="L44" s="47">
        <f>[1]!MF_p_pipeline_atma($B$2,20,20,$V$10:$W$11,$J$14,J44,K44,,$N$1,1,1,0)</f>
        <v>4.6200208616444911</v>
      </c>
    </row>
    <row r="45" spans="5:17" x14ac:dyDescent="0.35">
      <c r="E45" s="45">
        <v>15.8333333333333</v>
      </c>
      <c r="F45" s="47" cm="1">
        <f t="array" ref="F45">[1]!crv_solve($F$18:$F$34,$N$18:$N$34,E45)</f>
        <v>28.389200191389161</v>
      </c>
      <c r="G45" s="46" cm="1">
        <f t="array" ref="G45">[1]!crv_solve($G$18:$G$34,$O$18:$O$34,E45)</f>
        <v>22.798096849963503</v>
      </c>
      <c r="H45" s="47" cm="1">
        <f t="array" ref="H45">[1]!crv_solve($H$18:$H$34,$P$18:$P$34,E45)</f>
        <v>23.075175235275982</v>
      </c>
      <c r="I45" s="46" cm="1">
        <f t="array" ref="I45">[1]!crv_solve($I$18:$I$34,$Q$18:$Q$34,E45)</f>
        <v>19.726094847143536</v>
      </c>
      <c r="J45" s="47">
        <f t="shared" si="0"/>
        <v>93.988567123772185</v>
      </c>
      <c r="K45" s="47">
        <f t="shared" si="1"/>
        <v>33.137958928966384</v>
      </c>
      <c r="L45" s="47">
        <f>[1]!MF_p_pipeline_atma($B$2,20,20,$V$10:$W$11,$J$14,J45,K45,,$N$1,1,1,0)</f>
        <v>4.5826324394681857</v>
      </c>
    </row>
    <row r="46" spans="5:17" x14ac:dyDescent="0.35">
      <c r="E46" s="45">
        <v>18.3333333333333</v>
      </c>
      <c r="F46" s="47" cm="1">
        <f t="array" ref="F46">[1]!crv_solve($F$18:$F$34,$N$18:$N$34,E46)</f>
        <v>27.759722086539249</v>
      </c>
      <c r="G46" s="46" cm="1">
        <f t="array" ref="G46">[1]!crv_solve($G$18:$G$34,$O$18:$O$34,E46)</f>
        <v>21.426602734370405</v>
      </c>
      <c r="H46" s="47" cm="1">
        <f t="array" ref="H46">[1]!crv_solve($H$18:$H$34,$P$18:$P$34,E46)</f>
        <v>21.624031104324018</v>
      </c>
      <c r="I46" s="46" cm="1">
        <f t="array" ref="I46">[1]!crv_solve($I$18:$I$34,$Q$18:$Q$34,E46)</f>
        <v>18.499183294991369</v>
      </c>
      <c r="J46" s="47">
        <f t="shared" si="0"/>
        <v>89.309539220225034</v>
      </c>
      <c r="K46" s="47">
        <f t="shared" si="1"/>
        <v>33.426604693192402</v>
      </c>
      <c r="L46" s="47">
        <f>[1]!MF_p_pipeline_atma($B$2,20,20,$V$10:$W$11,$J$14,J46,K46,,$N$1,1,1,0)</f>
        <v>4.541657893588515</v>
      </c>
    </row>
    <row r="47" spans="5:17" x14ac:dyDescent="0.35">
      <c r="E47" s="45">
        <v>20.8333333333333</v>
      </c>
      <c r="F47" s="47" cm="1">
        <f t="array" ref="F47">[1]!crv_solve($F$18:$F$34,$N$18:$N$34,E47)</f>
        <v>26.625473842592434</v>
      </c>
      <c r="G47" s="46" cm="1">
        <f t="array" ref="G47">[1]!crv_solve($G$18:$G$34,$O$18:$O$34,E47)</f>
        <v>20.054299193754431</v>
      </c>
      <c r="H47" s="47" cm="1">
        <f t="array" ref="H47">[1]!crv_solve($H$18:$H$34,$P$18:$P$34,E47)</f>
        <v>20.178653104545507</v>
      </c>
      <c r="I47" s="46" cm="1">
        <f t="array" ref="I47">[1]!crv_solve($I$18:$I$34,$Q$18:$Q$34,E47)</f>
        <v>17.316289072685631</v>
      </c>
      <c r="J47" s="47">
        <f t="shared" si="0"/>
        <v>84.174715213578011</v>
      </c>
      <c r="K47" s="47">
        <f t="shared" si="1"/>
        <v>33.611698114587938</v>
      </c>
      <c r="L47" s="47">
        <f>[1]!MF_p_pipeline_atma($B$2,20,20,$V$10:$W$11,$J$14,J47,K47,,$N$1,1,1,0)</f>
        <v>4.4956447026372057</v>
      </c>
    </row>
    <row r="48" spans="5:17" x14ac:dyDescent="0.35">
      <c r="E48" s="45">
        <v>23.3333333333333</v>
      </c>
      <c r="F48" s="47" cm="1">
        <f t="array" ref="F48">[1]!crv_solve($F$18:$F$34,$N$18:$N$34,E48)</f>
        <v>25.264395772490506</v>
      </c>
      <c r="G48" s="46" cm="1">
        <f t="array" ref="G48">[1]!crv_solve($G$18:$G$34,$O$18:$O$34,E48)</f>
        <v>18.71254370351296</v>
      </c>
      <c r="H48" s="47" cm="1">
        <f t="array" ref="H48">[1]!crv_solve($H$18:$H$34,$P$18:$P$34,E48)</f>
        <v>18.753862763832501</v>
      </c>
      <c r="I48" s="46" cm="1">
        <f t="array" ref="I48">[1]!crv_solve($I$18:$I$34,$Q$18:$Q$34,E48)</f>
        <v>16.173098341430972</v>
      </c>
      <c r="J48" s="47">
        <f t="shared" si="0"/>
        <v>78.903900581266939</v>
      </c>
      <c r="K48" s="47">
        <f t="shared" si="1"/>
        <v>33.747325543745909</v>
      </c>
      <c r="L48" s="47">
        <f>[1]!MF_p_pipeline_atma($B$2,20,20,$V$10:$W$11,$J$14,J48,K48,,$N$1,1,1,0)</f>
        <v>4.4451344037458691</v>
      </c>
    </row>
    <row r="49" spans="4:12" x14ac:dyDescent="0.35">
      <c r="E49" s="45">
        <v>25.8333333333333</v>
      </c>
      <c r="F49" s="47" cm="1">
        <f t="array" ref="F49">[1]!crv_solve($F$18:$F$34,$N$18:$N$34,E49)</f>
        <v>23.78978934052974</v>
      </c>
      <c r="G49" s="46" cm="1">
        <f t="array" ref="G49">[1]!crv_solve($G$18:$G$34,$O$18:$O$34,E49)</f>
        <v>17.400436153212286</v>
      </c>
      <c r="H49" s="47" cm="1">
        <f t="array" ref="H49">[1]!crv_solve($H$18:$H$34,$P$18:$P$34,E49)</f>
        <v>17.353868770302686</v>
      </c>
      <c r="I49" s="46" cm="1">
        <f t="array" ref="I49">[1]!crv_solve($I$18:$I$34,$Q$18:$Q$34,E49)</f>
        <v>15.061188209801802</v>
      </c>
      <c r="J49" s="47">
        <f t="shared" si="0"/>
        <v>73.605282473846515</v>
      </c>
      <c r="K49" s="47">
        <f t="shared" si="1"/>
        <v>33.857055823643208</v>
      </c>
      <c r="L49" s="47">
        <f>[1]!MF_p_pipeline_atma($B$2,20,20,$V$10:$W$11,$J$14,J49,K49,,$N$1,1,1,0)</f>
        <v>4.3897343441656096</v>
      </c>
    </row>
    <row r="50" spans="4:12" x14ac:dyDescent="0.35">
      <c r="E50" s="45">
        <v>28.3333333333333</v>
      </c>
      <c r="F50" s="47" cm="1">
        <f t="array" ref="F50">[1]!crv_solve($F$18:$F$34,$N$18:$N$34,E50)</f>
        <v>22.236805505819532</v>
      </c>
      <c r="G50" s="46" cm="1">
        <f t="array" ref="G50">[1]!crv_solve($G$18:$G$34,$O$18:$O$34,E50)</f>
        <v>16.124458340143285</v>
      </c>
      <c r="H50" s="47" cm="1">
        <f t="array" ref="H50">[1]!crv_solve($H$18:$H$34,$P$18:$P$34,E50)</f>
        <v>16.010030138233954</v>
      </c>
      <c r="I50" s="46" cm="1">
        <f t="array" ref="I50">[1]!crv_solve($I$18:$I$34,$Q$18:$Q$34,E50)</f>
        <v>13.979379891614952</v>
      </c>
      <c r="J50" s="47">
        <f t="shared" si="0"/>
        <v>68.350673875811722</v>
      </c>
      <c r="K50" s="47">
        <f t="shared" si="1"/>
        <v>33.937109283036513</v>
      </c>
      <c r="L50" s="47">
        <f>[1]!MF_p_pipeline_atma($B$2,20,20,$V$10:$W$11,$J$14,J50,K50,,$N$1,1,1,0)</f>
        <v>4.329334383576529</v>
      </c>
    </row>
    <row r="51" spans="4:12" x14ac:dyDescent="0.35">
      <c r="E51" s="45">
        <v>30.8333333333333</v>
      </c>
      <c r="F51" s="47" cm="1">
        <f t="array" ref="F51">[1]!crv_solve($F$18:$F$34,$N$18:$N$34,E51)</f>
        <v>20.674308885428974</v>
      </c>
      <c r="G51" s="46" cm="1">
        <f t="array" ref="G51">[1]!crv_solve($G$18:$G$34,$O$18:$O$34,E51)</f>
        <v>14.903879463891057</v>
      </c>
      <c r="H51" s="47" cm="1">
        <f t="array" ref="H51">[1]!crv_solve($H$18:$H$34,$P$18:$P$34,E51)</f>
        <v>14.698545379074069</v>
      </c>
      <c r="I51" s="46" cm="1">
        <f t="array" ref="I51">[1]!crv_solve($I$18:$I$34,$Q$18:$Q$34,E51)</f>
        <v>12.897982793406399</v>
      </c>
      <c r="J51" s="47">
        <f t="shared" si="0"/>
        <v>63.174716521800498</v>
      </c>
      <c r="K51" s="47">
        <f t="shared" si="1"/>
        <v>34.008268164785662</v>
      </c>
      <c r="L51" s="47">
        <f>[1]!MF_p_pipeline_atma($B$2,20,20,$V$10:$W$11,$J$14,J51,K51,,$N$1,1,1,0)</f>
        <v>4.2629577738707463</v>
      </c>
    </row>
    <row r="52" spans="4:12" x14ac:dyDescent="0.35">
      <c r="E52" s="45">
        <v>33.3333333333333</v>
      </c>
      <c r="F52" s="47" cm="1">
        <f t="array" ref="F52">[1]!crv_solve($F$18:$F$34,$N$18:$N$34,E52)</f>
        <v>19.140817134163676</v>
      </c>
      <c r="G52" s="46" cm="1">
        <f t="array" ref="G52">[1]!crv_solve($G$18:$G$34,$O$18:$O$34,E52)</f>
        <v>13.702669283356046</v>
      </c>
      <c r="H52" s="47" cm="1">
        <f t="array" ref="H52">[1]!crv_solve($H$18:$H$34,$P$18:$P$34,E52)</f>
        <v>13.428250838598885</v>
      </c>
      <c r="I52" s="46" cm="1">
        <f t="array" ref="I52">[1]!crv_solve($I$18:$I$34,$Q$18:$Q$34,E52)</f>
        <v>11.822414482687215</v>
      </c>
      <c r="J52" s="47">
        <f t="shared" si="0"/>
        <v>58.09415173880582</v>
      </c>
      <c r="K52" s="47">
        <f t="shared" si="1"/>
        <v>34.086330045700279</v>
      </c>
      <c r="L52" s="47">
        <f>[1]!MF_p_pipeline_atma($B$2,20,20,$V$10:$W$11,$J$14,J52,K52,,$N$1,1,1,0)</f>
        <v>4.1893899128518646</v>
      </c>
    </row>
    <row r="53" spans="4:12" x14ac:dyDescent="0.35">
      <c r="E53" s="45">
        <v>35.8333333333333</v>
      </c>
      <c r="F53" s="47" cm="1">
        <f t="array" ref="F53">[1]!crv_solve($F$18:$F$34,$N$18:$N$34,E53)</f>
        <v>17.660874664065435</v>
      </c>
      <c r="G53" s="46" cm="1">
        <f t="array" ref="G53">[1]!crv_solve($G$18:$G$34,$O$18:$O$34,E53)</f>
        <v>12.579201312062898</v>
      </c>
      <c r="H53" s="47" cm="1">
        <f t="array" ref="H53">[1]!crv_solve($H$18:$H$34,$P$18:$P$34,E53)</f>
        <v>12.223170962038459</v>
      </c>
      <c r="I53" s="46" cm="1">
        <f t="array" ref="I53">[1]!crv_solve($I$18:$I$34,$Q$18:$Q$34,E53)</f>
        <v>10.763365589960054</v>
      </c>
      <c r="J53" s="47">
        <f t="shared" si="0"/>
        <v>53.226612528126843</v>
      </c>
      <c r="K53" s="47">
        <f t="shared" si="1"/>
        <v>34.162028340157441</v>
      </c>
      <c r="L53" s="47">
        <f>[1]!MF_p_pipeline_atma($B$2,20,20,$V$10:$W$11,$J$14,J53,K53,,$N$1,1,1,0)</f>
        <v>4.1095061476478403</v>
      </c>
    </row>
    <row r="63" spans="4:12" x14ac:dyDescent="0.35">
      <c r="D63" s="3"/>
    </row>
    <row r="64" spans="4:12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</sheetData>
  <mergeCells count="43">
    <mergeCell ref="J37:J38"/>
    <mergeCell ref="K37:K38"/>
    <mergeCell ref="L37:L38"/>
    <mergeCell ref="C17:D20"/>
    <mergeCell ref="E37:E38"/>
    <mergeCell ref="F37:F38"/>
    <mergeCell ref="G37:G38"/>
    <mergeCell ref="H37:H38"/>
    <mergeCell ref="I37:I38"/>
    <mergeCell ref="A24:B25"/>
    <mergeCell ref="N16:N17"/>
    <mergeCell ref="O16:O17"/>
    <mergeCell ref="Q16:Q17"/>
    <mergeCell ref="P16:P17"/>
    <mergeCell ref="A1:B1"/>
    <mergeCell ref="E2:E3"/>
    <mergeCell ref="F2:F3"/>
    <mergeCell ref="I2:I3"/>
    <mergeCell ref="J2:J3"/>
    <mergeCell ref="G2:G3"/>
    <mergeCell ref="E1:H1"/>
    <mergeCell ref="I1:L1"/>
    <mergeCell ref="K9:L9"/>
    <mergeCell ref="L2:L3"/>
    <mergeCell ref="H2:H3"/>
    <mergeCell ref="M1:M6"/>
    <mergeCell ref="N1:P6"/>
    <mergeCell ref="E7:L8"/>
    <mergeCell ref="K2:K3"/>
    <mergeCell ref="E16:E17"/>
    <mergeCell ref="J16:J17"/>
    <mergeCell ref="I16:I17"/>
    <mergeCell ref="K10:L10"/>
    <mergeCell ref="K14:L14"/>
    <mergeCell ref="K13:L13"/>
    <mergeCell ref="K12:L12"/>
    <mergeCell ref="K11:L11"/>
    <mergeCell ref="K16:K17"/>
    <mergeCell ref="L16:L17"/>
    <mergeCell ref="M16:M17"/>
    <mergeCell ref="F16:F17"/>
    <mergeCell ref="G16:G17"/>
    <mergeCell ref="H16:H1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2021-05-09T10:15:43Z</dcterms:created>
  <dcterms:modified xsi:type="dcterms:W3CDTF">2021-05-10T22:23:35Z</dcterms:modified>
</cp:coreProperties>
</file>