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5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H9" i="2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<sst xmlns="http://schemas.openxmlformats.org/spreadsheetml/2006/main" count="56" uniqueCount="49">
  <si>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</si>
  <si>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</si>
  <si>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</si>
  <si>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</si>
  <si>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</si>
  <si>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</si>
  <si>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</si>
  <si>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</si>
  <si>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</si>
  <si>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</si>
  <si>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</si>
  <si>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</si>
  <si>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</si>
  <si>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</si>
  <si>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</si>
  <si>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</si>
  <si>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</si>
  <si>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</si>
  <si>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</si>
  <si>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</si>
  <si>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</si>
  <si>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</si>
  <si>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</si>
  <si>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</si>
  <si>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</si>
  <si>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</si>
  <si>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</si>
  <si>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</si>
  <si>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</si>
  <si>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</si>
  <si>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</si>
  <si>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</si>
  <si>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</si>
  <si>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</si>
  <si>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</si>
  <si>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</si>
  <si>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</si>
  <si>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</si>
  <si>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</si>
  <si>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</si>
  <si>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</si>
  <si>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</si>
  <si>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</si>
  <si>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</si>
  <si>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</si>
  <si>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Cargar la información al github</t>
  </si>
  <si>
    <t>Crear las tablas en la Base de datos</t>
  </si>
  <si>
    <t>Historia de Usuario como Docente</t>
  </si>
  <si>
    <t>Creación de Front en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</si>
</sst>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7321208"/>
        <c:axId val="337323952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20</c:v>
                </c:pt>
                <c:pt idx="1">
                  <c:v>16.666666666666668</c:v>
                </c:pt>
                <c:pt idx="2">
                  <c:v>13.333333333333332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3.3333333333333321</c:v>
                </c:pt>
                <c:pt idx="6">
                  <c:v>0</c:v>
                </c:pt>
                <c:pt idx="7">
                  <c:v>-3.3333333333333357</c:v>
                </c:pt>
                <c:pt idx="8">
                  <c:v>-6.6666666666666679</c:v>
                </c:pt>
                <c:pt idx="9">
                  <c:v>-10</c:v>
                </c:pt>
                <c:pt idx="10">
                  <c:v>-13.333333333333336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21208"/>
        <c:axId val="337323952"/>
      </c:lineChart>
      <c:catAx>
        <c:axId val="3373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323952"/>
        <c:crosses val="autoZero"/>
        <c:auto val="1"/>
        <c:lblAlgn val="ctr"/>
        <c:lblOffset val="100"/>
        <c:tickLblSkip val="1"/>
        <c:noMultiLvlLbl val="0"/>
      </c:catAx>
      <c:valAx>
        <c:axId val="3373239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3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D3" sqref="D3:E3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625" customWidth="1"/>
    <col min="5" max="5" width="13.125" customWidth="1"/>
    <col min="15" max="44" width="10.875" style="31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.25" x14ac:dyDescent="0.3">
      <c r="A3" s="7" t="s">
        <v>2</v>
      </c>
      <c r="C3" s="31"/>
      <c r="D3" s="49" t="s">
        <v>12</v>
      </c>
      <c r="E3" s="49"/>
      <c r="F3" s="31"/>
      <c r="G3" s="31"/>
      <c r="H3" s="31"/>
      <c r="I3" s="31"/>
      <c r="J3" s="31"/>
      <c r="K3" s="31"/>
      <c r="L3" s="31"/>
      <c r="M3" s="31"/>
      <c r="N3" s="31"/>
    </row>
    <row r="4" spans="1:46" x14ac:dyDescent="0.25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 x14ac:dyDescent="0.25">
      <c r="A5" s="2" t="s">
        <v>4</v>
      </c>
      <c r="B5" s="23">
        <v>44109</v>
      </c>
      <c r="C5" s="29"/>
      <c r="D5" s="12" t="s">
        <v>13</v>
      </c>
      <c r="E5" s="19">
        <f>B5+B6</f>
        <v>44115</v>
      </c>
      <c r="F5" s="29"/>
      <c r="G5" s="31"/>
      <c r="H5" s="31"/>
      <c r="I5" s="31"/>
      <c r="J5" s="37"/>
      <c r="K5" s="37"/>
      <c r="L5" s="31"/>
      <c r="M5" s="31"/>
      <c r="N5" s="31"/>
    </row>
    <row r="6" spans="1:46" x14ac:dyDescent="0.25">
      <c r="A6" s="2" t="s">
        <v>5</v>
      </c>
      <c r="B6" s="24">
        <v>6</v>
      </c>
      <c r="C6" s="29"/>
      <c r="D6" s="11" t="s">
        <v>14</v>
      </c>
      <c r="E6" s="20">
        <v>6</v>
      </c>
      <c r="F6" s="29"/>
      <c r="G6" s="31"/>
      <c r="H6" s="31"/>
      <c r="I6" s="31"/>
      <c r="J6" s="37"/>
      <c r="K6" s="37"/>
      <c r="L6" s="31"/>
      <c r="M6" s="31"/>
      <c r="N6" s="31"/>
    </row>
    <row r="7" spans="1:46" x14ac:dyDescent="0.25">
      <c r="A7" s="2" t="s">
        <v>6</v>
      </c>
      <c r="B7" s="24">
        <v>0</v>
      </c>
      <c r="C7" s="29"/>
      <c r="D7" s="13" t="s">
        <v>15</v>
      </c>
      <c r="E7" s="21">
        <f>B8*B9*B10*E6</f>
        <v>76.800000000000011</v>
      </c>
      <c r="F7" s="29"/>
      <c r="G7" s="31"/>
      <c r="H7" s="31"/>
      <c r="I7" s="31"/>
      <c r="J7" s="37"/>
      <c r="K7" s="37"/>
      <c r="L7" s="31"/>
      <c r="M7" s="31"/>
      <c r="N7" s="31"/>
    </row>
    <row r="8" spans="1:46" x14ac:dyDescent="0.25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20</v>
      </c>
      <c r="F8" s="29"/>
      <c r="G8" s="29"/>
      <c r="H8" s="31"/>
      <c r="I8" s="31"/>
      <c r="J8" s="37"/>
      <c r="K8" s="37"/>
      <c r="L8" s="31"/>
      <c r="M8" s="31"/>
      <c r="N8" s="31"/>
    </row>
    <row r="9" spans="1:46" x14ac:dyDescent="0.25">
      <c r="A9" s="2" t="s">
        <v>8</v>
      </c>
      <c r="B9" s="25">
        <v>0.8</v>
      </c>
      <c r="C9" s="29"/>
      <c r="D9" s="13" t="s">
        <v>36</v>
      </c>
      <c r="E9" s="22">
        <f ca="1">E8-Tabelle2[[#Totals],[Puntos historia finalizados]]</f>
        <v>8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 x14ac:dyDescent="0.25">
      <c r="A10" s="2" t="s">
        <v>9</v>
      </c>
      <c r="B10" s="26">
        <v>4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 x14ac:dyDescent="0.25">
      <c r="A11" s="2" t="s">
        <v>10</v>
      </c>
      <c r="B11" s="24">
        <v>5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 x14ac:dyDescent="0.25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 x14ac:dyDescent="0.25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 x14ac:dyDescent="0.25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 x14ac:dyDescent="0.25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 x14ac:dyDescent="0.25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 x14ac:dyDescent="0.25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x14ac:dyDescent="0.25">
      <c r="A23" s="27" t="s">
        <v>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25">
      <c r="A24" s="27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x14ac:dyDescent="0.25">
      <c r="A25" s="27" t="s">
        <v>44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x14ac:dyDescent="0.25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25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x14ac:dyDescent="0.25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x14ac:dyDescent="0.25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x14ac:dyDescent="0.25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x14ac:dyDescent="0.25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25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x14ac:dyDescent="0.25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6.5" thickBot="1" x14ac:dyDescent="0.3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6.5" thickBot="1" x14ac:dyDescent="0.3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6.5" thickBot="1" x14ac:dyDescent="0.3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6.5" thickBot="1" x14ac:dyDescent="0.3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A10" sqref="A10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1"/>
  </cols>
  <sheetData>
    <row r="1" spans="1:37" ht="48" customHeight="1" x14ac:dyDescent="0.25">
      <c r="A1" s="29"/>
      <c r="B1" s="39" t="s">
        <v>24</v>
      </c>
      <c r="C1" s="16">
        <f>Überblick!$B$5</f>
        <v>44109</v>
      </c>
      <c r="D1" s="29"/>
      <c r="E1" s="29"/>
      <c r="F1" s="29"/>
      <c r="G1" s="29"/>
      <c r="H1" s="31"/>
      <c r="I1" s="31"/>
    </row>
    <row r="2" spans="1:37" ht="18" x14ac:dyDescent="0.25">
      <c r="A2" s="29"/>
      <c r="B2" s="40" t="s">
        <v>25</v>
      </c>
      <c r="C2" s="17">
        <f>Überblick!E6</f>
        <v>6</v>
      </c>
      <c r="D2" s="29"/>
      <c r="E2" s="29"/>
      <c r="F2" s="29"/>
      <c r="G2" s="29"/>
      <c r="H2" s="31"/>
      <c r="I2" s="31"/>
    </row>
    <row r="3" spans="1:37" ht="18" x14ac:dyDescent="0.25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 x14ac:dyDescent="0.25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x14ac:dyDescent="0.25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25">
      <c r="A6" s="2">
        <v>5</v>
      </c>
      <c r="B6" s="2">
        <v>1</v>
      </c>
      <c r="C6" s="2">
        <v>4</v>
      </c>
      <c r="D6" s="2" t="s">
        <v>46</v>
      </c>
      <c r="E6" s="2"/>
      <c r="F6" s="2" t="s">
        <v>22</v>
      </c>
      <c r="G6" s="15">
        <v>44114</v>
      </c>
      <c r="H6" s="3">
        <f>IF(ISBLANK(Backlog[[#This Row],[Completado en]]),"",Backlog[[#This Row],[Completado en]]-$C$1)</f>
        <v>5</v>
      </c>
      <c r="I6" s="2" t="str">
        <f>IF(ISBLANK(Backlog[[#This Row],[Completado en]]),"n","y")</f>
        <v>y</v>
      </c>
    </row>
    <row r="7" spans="1:37" x14ac:dyDescent="0.25">
      <c r="A7" s="2">
        <v>5</v>
      </c>
      <c r="B7" s="2">
        <v>2</v>
      </c>
      <c r="C7" s="2">
        <v>3</v>
      </c>
      <c r="D7" s="2" t="s">
        <v>47</v>
      </c>
      <c r="E7" s="2"/>
      <c r="F7" s="2" t="s">
        <v>22</v>
      </c>
      <c r="G7" s="15">
        <v>44111</v>
      </c>
      <c r="H7" s="3">
        <f>IF(ISBLANK(Backlog[[#This Row],[Completado en]]),"",Backlog[[#This Row],[Completado en]]-$C$1)</f>
        <v>2</v>
      </c>
      <c r="I7" s="2" t="str">
        <f>IF(ISBLANK(Backlog[[#This Row],[Completado en]]),"n","y")</f>
        <v>y</v>
      </c>
    </row>
    <row r="8" spans="1:37" x14ac:dyDescent="0.25">
      <c r="A8" s="2">
        <v>5</v>
      </c>
      <c r="B8" s="2">
        <v>3</v>
      </c>
      <c r="C8" s="2">
        <v>8</v>
      </c>
      <c r="D8" s="2" t="s">
        <v>48</v>
      </c>
      <c r="E8" s="2"/>
      <c r="F8" s="2" t="s">
        <v>21</v>
      </c>
      <c r="G8" s="15">
        <v>44122</v>
      </c>
      <c r="H8" s="3">
        <f>IF(ISBLANK(Backlog[[#This Row],[Completado en]]),"",Backlog[[#This Row],[Completado en]]-$C$1)</f>
        <v>13</v>
      </c>
      <c r="I8" s="2" t="str">
        <f>IF(ISBLANK(Backlog[[#This Row],[Completado en]]),"n","y")</f>
        <v>y</v>
      </c>
    </row>
    <row r="9" spans="1:37" x14ac:dyDescent="0.25">
      <c r="A9" s="2">
        <v>5</v>
      </c>
      <c r="B9" s="2">
        <v>4</v>
      </c>
      <c r="C9" s="2">
        <v>5</v>
      </c>
      <c r="D9" s="2" t="s">
        <v>45</v>
      </c>
      <c r="E9" s="2"/>
      <c r="F9" s="2" t="s">
        <v>22</v>
      </c>
      <c r="G9" s="15">
        <v>44115</v>
      </c>
      <c r="H9" s="3">
        <f>IF(ISBLANK(Backlog[[#This Row],[Completado en]]),"",Backlog[[#This Row],[Completado en]]-$C$1)</f>
        <v>6</v>
      </c>
      <c r="I9" s="2" t="str">
        <f>IF(ISBLANK(Backlog[[#This Row],[Completado en]]),"n","y")</f>
        <v>y</v>
      </c>
    </row>
    <row r="10" spans="1:37" x14ac:dyDescent="0.25">
      <c r="A10" s="2"/>
      <c r="B10" s="2"/>
      <c r="C10" s="2"/>
      <c r="D10" s="2"/>
      <c r="E10" s="2"/>
      <c r="F10" s="2"/>
      <c r="G10" s="15"/>
      <c r="H10" s="3"/>
      <c r="I10" s="2"/>
    </row>
    <row r="11" spans="1:37" x14ac:dyDescent="0.25">
      <c r="A11" s="2"/>
      <c r="B11" s="2"/>
      <c r="C11" s="2"/>
      <c r="D11" s="2"/>
      <c r="E11" s="2"/>
      <c r="F11" s="2"/>
      <c r="G11" s="15"/>
      <c r="H11" s="3"/>
      <c r="I11" s="2"/>
    </row>
    <row r="12" spans="1:37" x14ac:dyDescent="0.25">
      <c r="A12" s="2"/>
      <c r="B12" s="2"/>
      <c r="C12" s="2"/>
      <c r="D12" s="2"/>
      <c r="E12" s="2"/>
      <c r="F12" s="2"/>
      <c r="G12" s="15"/>
      <c r="H12" s="3"/>
      <c r="I12" s="2"/>
    </row>
    <row r="13" spans="1:37" x14ac:dyDescent="0.25">
      <c r="A13" s="2"/>
      <c r="B13" s="5"/>
      <c r="C13" s="5"/>
      <c r="D13" s="5"/>
      <c r="E13" s="5"/>
      <c r="F13" s="5"/>
      <c r="G13" s="42"/>
      <c r="H13" s="3"/>
      <c r="I13" s="2"/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 x14ac:dyDescent="0.25">
      <c r="A160" s="1" t="s">
        <v>34</v>
      </c>
      <c r="B160" s="43"/>
      <c r="C160" s="43">
        <f>SUBTOTAL(109,Backlog[Puntos historia])</f>
        <v>20</v>
      </c>
      <c r="D160" s="43"/>
      <c r="E160" s="43"/>
      <c r="F160" s="43"/>
      <c r="G160" s="43"/>
      <c r="H160" s="47"/>
      <c r="I160" s="47"/>
    </row>
    <row r="161" spans="1:9" x14ac:dyDescent="0.25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 x14ac:dyDescent="0.25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 x14ac:dyDescent="0.25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 x14ac:dyDescent="0.25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 x14ac:dyDescent="0.25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 x14ac:dyDescent="0.25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 x14ac:dyDescent="0.25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 x14ac:dyDescent="0.25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 x14ac:dyDescent="0.25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 x14ac:dyDescent="0.25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 x14ac:dyDescent="0.25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 x14ac:dyDescent="0.25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 x14ac:dyDescent="0.25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 x14ac:dyDescent="0.25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 x14ac:dyDescent="0.25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 x14ac:dyDescent="0.25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 x14ac:dyDescent="0.25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 x14ac:dyDescent="0.25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 x14ac:dyDescent="0.25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 x14ac:dyDescent="0.25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 x14ac:dyDescent="0.25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 x14ac:dyDescent="0.25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 x14ac:dyDescent="0.25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 x14ac:dyDescent="0.25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 x14ac:dyDescent="0.25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 x14ac:dyDescent="0.25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 x14ac:dyDescent="0.25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 x14ac:dyDescent="0.25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 x14ac:dyDescent="0.25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 x14ac:dyDescent="0.25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 x14ac:dyDescent="0.25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 x14ac:dyDescent="0.25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 x14ac:dyDescent="0.25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 x14ac:dyDescent="0.25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 x14ac:dyDescent="0.25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 x14ac:dyDescent="0.25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 x14ac:dyDescent="0.25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 x14ac:dyDescent="0.25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 x14ac:dyDescent="0.25">
      <c r="H199" s="31"/>
      <c r="I199" s="31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9"/>
      <c r="B1" s="46"/>
      <c r="C1" s="46"/>
      <c r="D1" s="46"/>
      <c r="E1" s="29"/>
    </row>
    <row r="2" spans="1:5" x14ac:dyDescent="0.25">
      <c r="A2" s="51" t="s">
        <v>34</v>
      </c>
      <c r="B2" s="51"/>
      <c r="C2" s="51"/>
      <c r="D2" s="14"/>
      <c r="E2" s="2"/>
    </row>
    <row r="3" spans="1:5" x14ac:dyDescent="0.2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 x14ac:dyDescent="0.25">
      <c r="A4" s="2">
        <v>0</v>
      </c>
      <c r="B4" s="3">
        <f>Backlog[[#Totals],[Puntos historia]]-(Backlog[[#Totals],[Puntos historia]]/Überblick!$E$6*Tabelle2[[#This Row],[Día de sprint ]])</f>
        <v>20</v>
      </c>
      <c r="C4" s="2">
        <f>Backlog[[#Totals],[Puntos historia]]</f>
        <v>20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 x14ac:dyDescent="0.25">
      <c r="A5" s="2">
        <v>1</v>
      </c>
      <c r="B5" s="3">
        <f>Backlog[[#Totals],[Puntos historia]]-(Backlog[[#Totals],[Puntos historia]]/Überblick!$E$6*Tabelle2[[#This Row],[Día de sprint ]])</f>
        <v>16.666666666666668</v>
      </c>
      <c r="C5" s="2">
        <f ca="1">C4-Tabelle2[[#This Row],[Puntos historia finalizados]]</f>
        <v>20</v>
      </c>
      <c r="D5" s="2">
        <f ca="1">IF(Tabelle2[[#This Row],[Aktuell]]="y",SUMIF(Backlog[[Día de sprint ]],Tabelle2[[#This Row],[Día de sprint ]],Backlog[Puntos historia]),#N/A)</f>
        <v>0</v>
      </c>
      <c r="E5" s="2" t="str">
        <f ca="1">IF(NOW()&gt;=Backlog!$C$1+Tabelle2[[#This Row],[Día de sprint ]],"y","n")</f>
        <v>y</v>
      </c>
    </row>
    <row r="6" spans="1:5" x14ac:dyDescent="0.25">
      <c r="A6" s="2">
        <v>2</v>
      </c>
      <c r="B6" s="3">
        <f>Backlog[[#Totals],[Puntos historia]]-(Backlog[[#Totals],[Puntos historia]]/Überblick!$E$6*Tabelle2[[#This Row],[Día de sprint ]])</f>
        <v>13.333333333333332</v>
      </c>
      <c r="C6" s="2">
        <f ca="1">C5-Tabelle2[[#This Row],[Puntos historia finalizados]]</f>
        <v>17</v>
      </c>
      <c r="D6" s="2">
        <f ca="1">IF(Tabelle2[[#This Row],[Aktuell]]="y",SUMIF(Backlog[[Día de sprint ]],Tabelle2[[#This Row],[Día de sprint ]],Backlog[Puntos historia]),#N/A)</f>
        <v>3</v>
      </c>
      <c r="E6" s="2" t="str">
        <f ca="1">IF(NOW()&gt;=Backlog!$C$1+Tabelle2[[#This Row],[Día de sprint ]],"y","n")</f>
        <v>y</v>
      </c>
    </row>
    <row r="7" spans="1:5" x14ac:dyDescent="0.25">
      <c r="A7" s="2">
        <v>3</v>
      </c>
      <c r="B7" s="3">
        <f>Backlog[[#Totals],[Puntos historia]]-(Backlog[[#Totals],[Puntos historia]]/Überblick!$E$6*Tabelle2[[#This Row],[Día de sprint ]])</f>
        <v>10</v>
      </c>
      <c r="C7" s="2">
        <f ca="1">C6-Tabelle2[[#This Row],[Puntos historia finalizados]]</f>
        <v>17</v>
      </c>
      <c r="D7" s="2">
        <f ca="1">IF(Tabelle2[[#This Row],[Aktuell]]="y",SUMIF(Backlog[[Día de sprint ]],Tabelle2[[#This Row],[Día de sprint ]],Backlog[Puntos historia]),#N/A)</f>
        <v>0</v>
      </c>
      <c r="E7" s="2" t="str">
        <f ca="1">IF(NOW()&gt;=Backlog!$C$1+Tabelle2[[#This Row],[Día de sprint ]],"y","n")</f>
        <v>y</v>
      </c>
    </row>
    <row r="8" spans="1:5" x14ac:dyDescent="0.25">
      <c r="A8" s="2">
        <v>4</v>
      </c>
      <c r="B8" s="3">
        <f>Backlog[[#Totals],[Puntos historia]]-(Backlog[[#Totals],[Puntos historia]]/Überblick!$E$6*Tabelle2[[#This Row],[Día de sprint ]])</f>
        <v>6.6666666666666661</v>
      </c>
      <c r="C8" s="2">
        <f ca="1">C7-Tabelle2[[#This Row],[Puntos historia finalizados]]</f>
        <v>17</v>
      </c>
      <c r="D8" s="2">
        <f ca="1">IF(Tabelle2[[#This Row],[Aktuell]]="y",SUMIF(Backlog[[Día de sprint ]],Tabelle2[[#This Row],[Día de sprint ]],Backlog[Puntos historia]),#N/A)</f>
        <v>0</v>
      </c>
      <c r="E8" s="2" t="str">
        <f ca="1">IF(NOW()&gt;=Backlog!$C$1+Tabelle2[[#This Row],[Día de sprint ]],"y","n")</f>
        <v>y</v>
      </c>
    </row>
    <row r="9" spans="1:5" x14ac:dyDescent="0.25">
      <c r="A9" s="2">
        <v>5</v>
      </c>
      <c r="B9" s="3">
        <f>Backlog[[#Totals],[Puntos historia]]-(Backlog[[#Totals],[Puntos historia]]/Überblick!$E$6*Tabelle2[[#This Row],[Día de sprint ]])</f>
        <v>3.3333333333333321</v>
      </c>
      <c r="C9" s="2">
        <f ca="1">C8-Tabelle2[[#This Row],[Puntos historia finalizados]]</f>
        <v>13</v>
      </c>
      <c r="D9" s="2">
        <f ca="1">IF(Tabelle2[[#This Row],[Aktuell]]="y",SUMIF(Backlog[[Día de sprint ]],Tabelle2[[#This Row],[Día de sprint ]],Backlog[Puntos historia]),#N/A)</f>
        <v>4</v>
      </c>
      <c r="E9" s="2" t="str">
        <f ca="1">IF(NOW()&gt;=Backlog!$C$1+Tabelle2[[#This Row],[Día de sprint ]],"y","n")</f>
        <v>y</v>
      </c>
    </row>
    <row r="10" spans="1:5" x14ac:dyDescent="0.25">
      <c r="A10" s="2">
        <v>6</v>
      </c>
      <c r="B10" s="3">
        <f>Backlog[[#Totals],[Puntos historia]]-(Backlog[[#Totals],[Puntos historia]]/Überblick!$E$6*Tabelle2[[#This Row],[Día de sprint ]])</f>
        <v>0</v>
      </c>
      <c r="C10" s="2">
        <f ca="1">C9-Tabelle2[[#This Row],[Puntos historia finalizados]]</f>
        <v>8</v>
      </c>
      <c r="D10" s="2">
        <f ca="1">IF(Tabelle2[[#This Row],[Aktuell]]="y",SUMIF(Backlog[[Día de sprint ]],Tabelle2[[#This Row],[Día de sprint ]],Backlog[Puntos historia]),#N/A)</f>
        <v>5</v>
      </c>
      <c r="E10" s="2" t="str">
        <f ca="1">IF(NOW()&gt;=Backlog!$C$1+Tabelle2[[#This Row],[Día de sprint ]],"y","n")</f>
        <v>y</v>
      </c>
    </row>
    <row r="11" spans="1:5" x14ac:dyDescent="0.25">
      <c r="A11" s="2">
        <v>7</v>
      </c>
      <c r="B11" s="3">
        <f>Backlog[[#Totals],[Puntos historia]]-(Backlog[[#Totals],[Puntos historia]]/Überblick!$E$6*Tabelle2[[#This Row],[Día de sprint ]])</f>
        <v>-3.3333333333333357</v>
      </c>
      <c r="C11" s="2">
        <f ca="1">C10-Tabelle2[[#This Row],[Puntos historia finalizados]]</f>
        <v>8</v>
      </c>
      <c r="D11" s="2">
        <f ca="1">IF(Tabelle2[[#This Row],[Aktuell]]="y",SUMIF(Backlog[[Día de sprint ]],Tabelle2[[#This Row],[Día de sprint ]],Backlog[Puntos historia]),#N/A)</f>
        <v>0</v>
      </c>
      <c r="E11" s="2" t="str">
        <f ca="1">IF(NOW()&gt;=Backlog!$C$1+Tabelle2[[#This Row],[Día de sprint ]],"y","n")</f>
        <v>y</v>
      </c>
    </row>
    <row r="12" spans="1:5" x14ac:dyDescent="0.25">
      <c r="A12" s="2">
        <v>8</v>
      </c>
      <c r="B12" s="3">
        <f>Backlog[[#Totals],[Puntos historia]]-(Backlog[[#Totals],[Puntos historia]]/Überblick!$E$6*Tabelle2[[#This Row],[Día de sprint ]])</f>
        <v>-6.6666666666666679</v>
      </c>
      <c r="C12" s="2">
        <f ca="1">C11-Tabelle2[[#This Row],[Puntos historia finalizados]]</f>
        <v>8</v>
      </c>
      <c r="D12" s="2">
        <f ca="1">IF(Tabelle2[[#This Row],[Aktuell]]="y",SUMIF(Backlog[[Día de sprint ]],Tabelle2[[#This Row],[Día de sprint ]],Backlog[Puntos historia]),#N/A)</f>
        <v>0</v>
      </c>
      <c r="E12" s="2" t="str">
        <f ca="1">IF(NOW()&gt;=Backlog!$C$1+Tabelle2[[#This Row],[Día de sprint ]],"y","n")</f>
        <v>y</v>
      </c>
    </row>
    <row r="13" spans="1:5" x14ac:dyDescent="0.25">
      <c r="A13" s="2">
        <v>9</v>
      </c>
      <c r="B13" s="3">
        <f>Backlog[[#Totals],[Puntos historia]]-(Backlog[[#Totals],[Puntos historia]]/Überblick!$E$6*Tabelle2[[#This Row],[Día de sprint ]])</f>
        <v>-10</v>
      </c>
      <c r="C13" s="2">
        <f ca="1">C12-Tabelle2[[#This Row],[Puntos historia finalizados]]</f>
        <v>8</v>
      </c>
      <c r="D13" s="2">
        <f ca="1">IF(Tabelle2[[#This Row],[Aktuell]]="y",SUMIF(Backlog[[Día de sprint ]],Tabelle2[[#This Row],[Día de sprint ]],Backlog[Puntos historia]),#N/A)</f>
        <v>0</v>
      </c>
      <c r="E13" s="2" t="str">
        <f ca="1">IF(NOW()&gt;=Backlog!$C$1+Tabelle2[[#This Row],[Día de sprint ]],"y","n")</f>
        <v>y</v>
      </c>
    </row>
    <row r="14" spans="1:5" x14ac:dyDescent="0.25">
      <c r="A14" s="2">
        <v>10</v>
      </c>
      <c r="B14" s="3">
        <f>Backlog[[#Totals],[Puntos historia]]-(Backlog[[#Totals],[Puntos historia]]/Überblick!$E$6*Tabelle2[[#This Row],[Día de sprint ]])</f>
        <v>-13.333333333333336</v>
      </c>
      <c r="C14" s="2">
        <f ca="1">C13-Tabelle2[[#This Row],[Puntos historia finalizados]]</f>
        <v>8</v>
      </c>
      <c r="D14" s="2">
        <f ca="1">IF(Tabelle2[[#This Row],[Aktuell]]="y",SUMIF(Backlog[[Día de sprint ]],Tabelle2[[#This Row],[Día de sprint ]],Backlog[Puntos historia]),#N/A)</f>
        <v>0</v>
      </c>
      <c r="E14" s="2" t="str">
        <f ca="1">IF(NOW()&gt;=Backlog!$C$1+Tabelle2[[#This Row],[Día de sprint ]],"y","n")</f>
        <v>y</v>
      </c>
    </row>
    <row r="15" spans="1:5" x14ac:dyDescent="0.25">
      <c r="A15" s="2" t="s">
        <v>40</v>
      </c>
      <c r="B15" s="3"/>
      <c r="C15" s="2"/>
      <c r="D15" s="2">
        <f ca="1">SUMIFS(Tabelle2[Puntos historia finalizados],Tabelle2[Puntos historia finalizados],"&lt;&gt;#NV")</f>
        <v>12</v>
      </c>
      <c r="E15" s="2">
        <f ca="1">SUBTOTAL(103,Tabelle2[Aktuell])</f>
        <v>11</v>
      </c>
    </row>
    <row r="16" spans="1:5" s="31" customFormat="1" x14ac:dyDescent="0.25">
      <c r="A16" s="29"/>
      <c r="B16" s="34"/>
      <c r="C16" s="29"/>
      <c r="D16" s="44"/>
      <c r="E16" s="44"/>
    </row>
    <row r="17" spans="1:5" s="31" customFormat="1" x14ac:dyDescent="0.25">
      <c r="A17" s="29"/>
      <c r="B17" s="34"/>
      <c r="C17" s="29"/>
      <c r="D17" s="44"/>
      <c r="E17" s="44"/>
    </row>
    <row r="18" spans="1:5" s="31" customFormat="1" x14ac:dyDescent="0.25">
      <c r="A18" s="29"/>
      <c r="B18" s="34"/>
      <c r="C18" s="29"/>
      <c r="D18" s="44"/>
      <c r="E18" s="44"/>
    </row>
    <row r="19" spans="1:5" s="31" customFormat="1" x14ac:dyDescent="0.25">
      <c r="A19" s="29"/>
      <c r="B19" s="34"/>
      <c r="C19" s="29"/>
      <c r="D19" s="44"/>
      <c r="E19" s="44"/>
    </row>
    <row r="20" spans="1:5" s="31" customFormat="1" x14ac:dyDescent="0.25">
      <c r="A20" s="29"/>
      <c r="B20" s="34"/>
      <c r="C20" s="29"/>
      <c r="D20" s="44"/>
      <c r="E20" s="44"/>
    </row>
    <row r="21" spans="1:5" s="31" customFormat="1" x14ac:dyDescent="0.25">
      <c r="A21" s="29"/>
      <c r="B21" s="34"/>
      <c r="C21" s="29"/>
      <c r="D21" s="44"/>
      <c r="E21" s="44"/>
    </row>
    <row r="22" spans="1:5" s="31" customFormat="1" x14ac:dyDescent="0.25">
      <c r="A22" s="29"/>
      <c r="B22" s="34"/>
      <c r="C22" s="29"/>
      <c r="D22" s="44"/>
      <c r="E22" s="44"/>
    </row>
    <row r="23" spans="1:5" s="31" customFormat="1" x14ac:dyDescent="0.25">
      <c r="A23" s="29"/>
      <c r="B23" s="34"/>
      <c r="C23" s="29"/>
      <c r="D23" s="44"/>
      <c r="E23" s="44"/>
    </row>
    <row r="24" spans="1:5" s="31" customFormat="1" x14ac:dyDescent="0.25"/>
    <row r="25" spans="1:5" s="31" customFormat="1" x14ac:dyDescent="0.25"/>
    <row r="26" spans="1:5" s="31" customFormat="1" x14ac:dyDescent="0.25"/>
    <row r="27" spans="1:5" s="31" customFormat="1" x14ac:dyDescent="0.25"/>
    <row r="28" spans="1:5" s="31" customFormat="1" x14ac:dyDescent="0.25"/>
    <row r="29" spans="1:5" s="31" customFormat="1" x14ac:dyDescent="0.25"/>
    <row r="30" spans="1:5" s="31" customFormat="1" x14ac:dyDescent="0.25"/>
    <row r="31" spans="1:5" s="31" customFormat="1" x14ac:dyDescent="0.25"/>
    <row r="32" spans="1:5" s="31" customFormat="1" x14ac:dyDescent="0.25"/>
    <row r="33" spans="2:2" s="31" customFormat="1" x14ac:dyDescent="0.25"/>
    <row r="34" spans="2:2" s="31" customFormat="1" x14ac:dyDescent="0.25"/>
    <row r="35" spans="2:2" s="31" customFormat="1" x14ac:dyDescent="0.25">
      <c r="B35" s="34"/>
    </row>
    <row r="36" spans="2:2" s="31" customFormat="1" x14ac:dyDescent="0.25">
      <c r="B36" s="45"/>
    </row>
    <row r="37" spans="2:2" s="31" customFormat="1" x14ac:dyDescent="0.25">
      <c r="B37" s="34"/>
    </row>
    <row r="38" spans="2:2" s="31" customFormat="1" x14ac:dyDescent="0.25">
      <c r="B38" s="45"/>
    </row>
    <row r="39" spans="2:2" s="31" customFormat="1" x14ac:dyDescent="0.25">
      <c r="B39" s="34"/>
    </row>
    <row r="40" spans="2:2" s="31" customFormat="1" x14ac:dyDescent="0.25">
      <c r="B40" s="45"/>
    </row>
    <row r="41" spans="2:2" s="31" customFormat="1" x14ac:dyDescent="0.25">
      <c r="B41" s="34"/>
    </row>
    <row r="42" spans="2:2" s="31" customFormat="1" x14ac:dyDescent="0.25">
      <c r="B42" s="45"/>
    </row>
    <row r="43" spans="2:2" s="31" customFormat="1" x14ac:dyDescent="0.25">
      <c r="B43" s="34"/>
    </row>
    <row r="44" spans="2:2" s="31" customFormat="1" x14ac:dyDescent="0.25">
      <c r="B44" s="45"/>
    </row>
    <row r="45" spans="2:2" s="31" customFormat="1" x14ac:dyDescent="0.25">
      <c r="B45" s="34"/>
    </row>
    <row r="46" spans="2:2" s="31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2020-10-18T19:20:36Z</dcterms:modified>
</cp:coreProperties>
</file>