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InkAnnotation="0" codeName="ThisWorkbook" defaultThemeVersion="124226"/>
  <mc:AlternateContent xmlns:mc="http://schemas.openxmlformats.org/markup-compatibility/2006">
    <mc:Choice Requires="x15">
      <x15ac:absPath xmlns:x15ac="http://schemas.microsoft.com/office/spreadsheetml/2010/11/ac" url="B:\Backup Websites\Map Tours Packages 2024 2025\Web sites Tours 2025 rates\"/>
    </mc:Choice>
  </mc:AlternateContent>
  <xr:revisionPtr revIDLastSave="0" documentId="13_ncr:1_{48431C76-BF4B-4667-B6FE-56E292AE7DB4}" xr6:coauthVersionLast="47" xr6:coauthVersionMax="47" xr10:uidLastSave="{00000000-0000-0000-0000-000000000000}"/>
  <bookViews>
    <workbookView xWindow="-120" yWindow="-120" windowWidth="29040" windowHeight="15840" tabRatio="763" activeTab="4" xr2:uid="{00000000-000D-0000-FFFF-FFFF00000000}"/>
  </bookViews>
  <sheets>
    <sheet name="Qoute 2025                  " sheetId="12" r:id="rId1"/>
    <sheet name="Buss rates 2025" sheetId="21" state="hidden" r:id="rId2"/>
    <sheet name="Transport" sheetId="10" r:id="rId3"/>
    <sheet name="Services" sheetId="1" r:id="rId4"/>
    <sheet name="Accommodation" sheetId="3" r:id="rId5"/>
    <sheet name="Total" sheetId="17" r:id="rId6"/>
    <sheet name="Hotels &amp; Seasonality" sheetId="19" r:id="rId7"/>
    <sheet name="Offer sale" sheetId="18" r:id="rId8"/>
    <sheet name="HTL Rates" sheetId="20" state="hidden" r:id="rId9"/>
    <sheet name="Car Van" sheetId="22" r:id="rId10"/>
  </sheets>
  <definedNames>
    <definedName name="_xlnm._FilterDatabase" localSheetId="4" hidden="1">Accommodation!$A$17:$BF$352</definedName>
    <definedName name="_xlnm._FilterDatabase" localSheetId="8" hidden="1">'HTL Rates'!$A$1:$L$58</definedName>
    <definedName name="_xlnm._FilterDatabase" localSheetId="7" hidden="1">'Offer sale'!$B$4:$AW$22</definedName>
    <definedName name="_xlnm._FilterDatabase" localSheetId="0" hidden="1">'Qoute 2025                  '!$B$75:$D$132</definedName>
    <definedName name="_xlnm._FilterDatabase" localSheetId="5" hidden="1">Total!$A$3:$BC$134</definedName>
    <definedName name="_xlnm.Print_Area" localSheetId="4">Accommodation!$A$17:$BH$326</definedName>
    <definedName name="Total_Transports" localSheetId="2">Total!$I$5:$BA$130</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X78" i="1" l="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U78" i="1"/>
  <c r="T78" i="1"/>
  <c r="S78" i="1"/>
  <c r="R78" i="1"/>
  <c r="Q78" i="1"/>
  <c r="P78" i="1"/>
  <c r="O78" i="1"/>
  <c r="N78" i="1"/>
  <c r="M78" i="1"/>
  <c r="L78" i="1"/>
  <c r="K78" i="1"/>
  <c r="J78" i="1"/>
  <c r="I78" i="1"/>
  <c r="H78" i="1"/>
  <c r="G78" i="1"/>
  <c r="F78"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U77" i="1"/>
  <c r="T77" i="1"/>
  <c r="S77" i="1"/>
  <c r="R77" i="1"/>
  <c r="Q77" i="1"/>
  <c r="P77" i="1"/>
  <c r="O77" i="1"/>
  <c r="N77" i="1"/>
  <c r="M77" i="1"/>
  <c r="L77" i="1"/>
  <c r="K77" i="1"/>
  <c r="J77" i="1"/>
  <c r="I77" i="1"/>
  <c r="H77" i="1"/>
  <c r="G77" i="1"/>
  <c r="F77"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U76" i="1"/>
  <c r="T76" i="1"/>
  <c r="S76" i="1"/>
  <c r="R76" i="1"/>
  <c r="Q76" i="1"/>
  <c r="P76" i="1"/>
  <c r="O76" i="1"/>
  <c r="N76" i="1"/>
  <c r="M76" i="1"/>
  <c r="L76" i="1"/>
  <c r="K76" i="1"/>
  <c r="J76" i="1"/>
  <c r="I75" i="1"/>
  <c r="H75" i="1"/>
  <c r="G75" i="1"/>
  <c r="F75" i="1"/>
  <c r="I74" i="1"/>
  <c r="H74" i="1"/>
  <c r="G74" i="1"/>
  <c r="F74"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U72" i="1"/>
  <c r="T72" i="1"/>
  <c r="S72" i="1"/>
  <c r="R72" i="1"/>
  <c r="Q72" i="1"/>
  <c r="P72" i="1"/>
  <c r="O72" i="1"/>
  <c r="N72" i="1"/>
  <c r="M72" i="1"/>
  <c r="L72" i="1"/>
  <c r="K72" i="1"/>
  <c r="J72" i="1"/>
  <c r="I72" i="1"/>
  <c r="H72" i="1"/>
  <c r="G72" i="1"/>
  <c r="F72"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U71" i="1"/>
  <c r="T71" i="1"/>
  <c r="S71" i="1"/>
  <c r="R71" i="1"/>
  <c r="Q71" i="1"/>
  <c r="P71" i="1"/>
  <c r="O71" i="1"/>
  <c r="N71" i="1"/>
  <c r="M71" i="1"/>
  <c r="L71" i="1"/>
  <c r="K71" i="1"/>
  <c r="J71" i="1"/>
  <c r="I71" i="1"/>
  <c r="H71" i="1"/>
  <c r="G71" i="1"/>
  <c r="F71"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U70" i="1"/>
  <c r="T70" i="1"/>
  <c r="S70" i="1"/>
  <c r="R70" i="1"/>
  <c r="Q70" i="1"/>
  <c r="P70" i="1"/>
  <c r="O70" i="1"/>
  <c r="N70" i="1"/>
  <c r="M70" i="1"/>
  <c r="L70" i="1"/>
  <c r="K70" i="1"/>
  <c r="J70" i="1"/>
  <c r="I70" i="1"/>
  <c r="H70" i="1"/>
  <c r="G70" i="1"/>
  <c r="F70"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U69" i="1"/>
  <c r="T69" i="1"/>
  <c r="S69" i="1"/>
  <c r="R69" i="1"/>
  <c r="Q69" i="1"/>
  <c r="P69" i="1"/>
  <c r="O69" i="1"/>
  <c r="N69" i="1"/>
  <c r="M69" i="1"/>
  <c r="L69" i="1"/>
  <c r="K69" i="1"/>
  <c r="J69" i="1"/>
  <c r="I69" i="1"/>
  <c r="H69" i="1"/>
  <c r="G69" i="1"/>
  <c r="F69"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W68" i="1"/>
  <c r="V68" i="1"/>
  <c r="U68" i="1"/>
  <c r="T68" i="1"/>
  <c r="S68" i="1"/>
  <c r="R68" i="1"/>
  <c r="Q68" i="1"/>
  <c r="P68" i="1"/>
  <c r="O68" i="1"/>
  <c r="N68" i="1"/>
  <c r="M68" i="1"/>
  <c r="L68" i="1"/>
  <c r="K68" i="1"/>
  <c r="J68" i="1"/>
  <c r="I68" i="1"/>
  <c r="H68" i="1"/>
  <c r="G68" i="1"/>
  <c r="F68" i="1"/>
  <c r="I67" i="1"/>
  <c r="H67" i="1"/>
  <c r="G67" i="1"/>
  <c r="F67" i="1"/>
  <c r="I66" i="1"/>
  <c r="H66" i="1"/>
  <c r="G66" i="1"/>
  <c r="F66"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U65" i="1"/>
  <c r="T65" i="1"/>
  <c r="S65" i="1"/>
  <c r="R65" i="1"/>
  <c r="Q65" i="1"/>
  <c r="P65" i="1"/>
  <c r="O65" i="1"/>
  <c r="N65" i="1"/>
  <c r="M65" i="1"/>
  <c r="L65" i="1"/>
  <c r="K65" i="1"/>
  <c r="J65"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U63" i="1"/>
  <c r="T63" i="1"/>
  <c r="S63" i="1"/>
  <c r="R63" i="1"/>
  <c r="Q63" i="1"/>
  <c r="P63" i="1"/>
  <c r="O63" i="1"/>
  <c r="N63" i="1"/>
  <c r="M63" i="1"/>
  <c r="L63" i="1"/>
  <c r="K63" i="1"/>
  <c r="J63" i="1"/>
  <c r="I63" i="1"/>
  <c r="H63" i="1"/>
  <c r="G63" i="1"/>
  <c r="F63"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U62" i="1"/>
  <c r="T62" i="1"/>
  <c r="S62" i="1"/>
  <c r="R62" i="1"/>
  <c r="Q62" i="1"/>
  <c r="P62" i="1"/>
  <c r="O62" i="1"/>
  <c r="N62" i="1"/>
  <c r="M62" i="1"/>
  <c r="L62" i="1"/>
  <c r="K62" i="1"/>
  <c r="J62" i="1"/>
  <c r="I62" i="1"/>
  <c r="H62" i="1"/>
  <c r="G62" i="1"/>
  <c r="F62" i="1"/>
  <c r="J20" i="3"/>
  <c r="J105" i="3"/>
  <c r="J88" i="3"/>
  <c r="J71" i="3"/>
  <c r="J54" i="3"/>
  <c r="J37" i="3"/>
  <c r="K319" i="3"/>
  <c r="K302" i="3"/>
  <c r="K285" i="3"/>
  <c r="K268" i="3"/>
  <c r="K251" i="3"/>
  <c r="K234" i="3"/>
  <c r="K217" i="3"/>
  <c r="K200" i="3"/>
  <c r="K183" i="3"/>
  <c r="K166" i="3"/>
  <c r="K149" i="3"/>
  <c r="K132" i="3"/>
  <c r="K115" i="3"/>
  <c r="K98" i="3"/>
  <c r="K81" i="3"/>
  <c r="K64" i="3"/>
  <c r="K47" i="3"/>
  <c r="K310" i="3"/>
  <c r="K293" i="3"/>
  <c r="K276" i="3"/>
  <c r="K259" i="3"/>
  <c r="K242" i="3"/>
  <c r="K225" i="3"/>
  <c r="K208" i="3"/>
  <c r="K191" i="3"/>
  <c r="K174" i="3"/>
  <c r="K157" i="3"/>
  <c r="K140" i="3"/>
  <c r="K123" i="3"/>
  <c r="K106" i="3"/>
  <c r="K89" i="3"/>
  <c r="K72" i="3"/>
  <c r="K55" i="3"/>
  <c r="K38" i="3"/>
  <c r="K21" i="3"/>
  <c r="K317" i="3"/>
  <c r="K300" i="3"/>
  <c r="K283" i="3"/>
  <c r="K266" i="3"/>
  <c r="K249" i="3"/>
  <c r="K232" i="3"/>
  <c r="K215" i="3"/>
  <c r="K198" i="3"/>
  <c r="K181" i="3"/>
  <c r="K164" i="3"/>
  <c r="K147" i="3"/>
  <c r="K130" i="3"/>
  <c r="K113" i="3"/>
  <c r="K96" i="3"/>
  <c r="K79" i="3"/>
  <c r="K62" i="3"/>
  <c r="K45" i="3"/>
  <c r="K28" i="3"/>
  <c r="K309" i="3"/>
  <c r="K292" i="3"/>
  <c r="K275" i="3"/>
  <c r="K258" i="3"/>
  <c r="K241" i="3"/>
  <c r="K224" i="3"/>
  <c r="K207" i="3"/>
  <c r="K190" i="3"/>
  <c r="K173" i="3"/>
  <c r="K156" i="3"/>
  <c r="K139" i="3"/>
  <c r="K122" i="3"/>
  <c r="K105" i="3"/>
  <c r="K88" i="3"/>
  <c r="K71" i="3"/>
  <c r="K54" i="3"/>
  <c r="K37" i="3"/>
  <c r="K20" i="3"/>
  <c r="K318" i="3"/>
  <c r="K301" i="3"/>
  <c r="K284" i="3"/>
  <c r="K267" i="3"/>
  <c r="K250" i="3"/>
  <c r="K233" i="3"/>
  <c r="K216" i="3"/>
  <c r="K199" i="3"/>
  <c r="K182" i="3"/>
  <c r="K165" i="3"/>
  <c r="K148" i="3"/>
  <c r="K131" i="3"/>
  <c r="K114" i="3"/>
  <c r="K97" i="3"/>
  <c r="K80" i="3"/>
  <c r="K63" i="3"/>
  <c r="K46" i="3"/>
  <c r="K29" i="3"/>
  <c r="K313" i="3"/>
  <c r="K296" i="3"/>
  <c r="K279" i="3"/>
  <c r="K262" i="3"/>
  <c r="K245" i="3"/>
  <c r="K228" i="3"/>
  <c r="K211" i="3"/>
  <c r="K194" i="3"/>
  <c r="K177" i="3"/>
  <c r="K160" i="3"/>
  <c r="K143" i="3"/>
  <c r="K126" i="3"/>
  <c r="K109" i="3"/>
  <c r="K92" i="3"/>
  <c r="K75" i="3"/>
  <c r="K58" i="3"/>
  <c r="K41" i="3"/>
  <c r="K24" i="3"/>
  <c r="K308" i="3"/>
  <c r="K291" i="3"/>
  <c r="K274" i="3"/>
  <c r="K257" i="3"/>
  <c r="K240" i="3"/>
  <c r="K223" i="3"/>
  <c r="K206" i="3"/>
  <c r="K189" i="3"/>
  <c r="K172" i="3"/>
  <c r="K155" i="3"/>
  <c r="K138" i="3"/>
  <c r="K121" i="3"/>
  <c r="K104" i="3"/>
  <c r="K87" i="3"/>
  <c r="K70" i="3"/>
  <c r="K53" i="3"/>
  <c r="K36" i="3"/>
  <c r="K19" i="3"/>
  <c r="K314" i="3"/>
  <c r="K297" i="3"/>
  <c r="K280" i="3"/>
  <c r="K263" i="3"/>
  <c r="K246" i="3"/>
  <c r="K229" i="3"/>
  <c r="K212" i="3"/>
  <c r="K195" i="3"/>
  <c r="K178" i="3"/>
  <c r="K161" i="3"/>
  <c r="K144" i="3"/>
  <c r="K127" i="3"/>
  <c r="K110" i="3"/>
  <c r="K93" i="3"/>
  <c r="K76" i="3"/>
  <c r="K59" i="3"/>
  <c r="K42" i="3"/>
  <c r="K25" i="3"/>
  <c r="K320" i="3"/>
  <c r="K303" i="3"/>
  <c r="K286" i="3"/>
  <c r="K269" i="3"/>
  <c r="K252" i="3"/>
  <c r="K235" i="3"/>
  <c r="K218" i="3"/>
  <c r="K201" i="3"/>
  <c r="K184" i="3"/>
  <c r="K167" i="3"/>
  <c r="K150" i="3"/>
  <c r="K133" i="3"/>
  <c r="K116" i="3"/>
  <c r="K99" i="3"/>
  <c r="K82" i="3"/>
  <c r="K65" i="3"/>
  <c r="K48" i="3"/>
  <c r="K31" i="3"/>
  <c r="K312" i="3"/>
  <c r="K295" i="3"/>
  <c r="K278" i="3"/>
  <c r="K261" i="3"/>
  <c r="K244" i="3"/>
  <c r="K227" i="3"/>
  <c r="K210" i="3"/>
  <c r="K193" i="3"/>
  <c r="K176" i="3"/>
  <c r="K159" i="3"/>
  <c r="K142" i="3"/>
  <c r="K125" i="3"/>
  <c r="K108" i="3"/>
  <c r="K91" i="3"/>
  <c r="K74" i="3"/>
  <c r="K57" i="3"/>
  <c r="K40" i="3"/>
  <c r="K23" i="3"/>
  <c r="K315" i="3"/>
  <c r="K298" i="3"/>
  <c r="K281" i="3"/>
  <c r="K264" i="3"/>
  <c r="K247" i="3"/>
  <c r="K230" i="3"/>
  <c r="K213" i="3"/>
  <c r="K196" i="3"/>
  <c r="K179" i="3"/>
  <c r="K162" i="3"/>
  <c r="K145" i="3"/>
  <c r="K128" i="3"/>
  <c r="K111" i="3"/>
  <c r="K94" i="3"/>
  <c r="K77" i="3"/>
  <c r="K60" i="3"/>
  <c r="K43" i="3"/>
  <c r="K26" i="3"/>
  <c r="K30" i="3"/>
  <c r="K311" i="3"/>
  <c r="K294" i="3"/>
  <c r="K277" i="3"/>
  <c r="K260" i="3"/>
  <c r="K243" i="3"/>
  <c r="K226" i="3"/>
  <c r="K209" i="3"/>
  <c r="K192" i="3"/>
  <c r="K175" i="3"/>
  <c r="K158" i="3"/>
  <c r="K141" i="3"/>
  <c r="K124" i="3"/>
  <c r="K107" i="3"/>
  <c r="K90" i="3"/>
  <c r="K73" i="3"/>
  <c r="K56" i="3"/>
  <c r="K39" i="3"/>
  <c r="K22" i="3"/>
  <c r="K307" i="3"/>
  <c r="K290" i="3"/>
  <c r="K273" i="3"/>
  <c r="K256" i="3"/>
  <c r="K239" i="3"/>
  <c r="K222" i="3"/>
  <c r="K205" i="3"/>
  <c r="K188" i="3"/>
  <c r="K171" i="3"/>
  <c r="K154" i="3"/>
  <c r="K137" i="3"/>
  <c r="K120" i="3"/>
  <c r="K103" i="3"/>
  <c r="K86" i="3"/>
  <c r="K69" i="3"/>
  <c r="K52" i="3"/>
  <c r="K35" i="3"/>
  <c r="K18" i="3"/>
  <c r="B2" i="3"/>
  <c r="K316" i="3"/>
  <c r="K299" i="3"/>
  <c r="K282" i="3"/>
  <c r="K265" i="3"/>
  <c r="K248" i="3"/>
  <c r="K231" i="3"/>
  <c r="K214" i="3"/>
  <c r="K197" i="3"/>
  <c r="K180" i="3"/>
  <c r="K163" i="3"/>
  <c r="K146" i="3"/>
  <c r="K129" i="3"/>
  <c r="K112" i="3"/>
  <c r="K95" i="3"/>
  <c r="K78" i="3"/>
  <c r="K61" i="3"/>
  <c r="K44" i="3"/>
  <c r="K27" i="3"/>
  <c r="B15" i="3"/>
  <c r="B14" i="3"/>
  <c r="B13" i="3"/>
  <c r="B12" i="3"/>
  <c r="B11" i="3"/>
  <c r="B10" i="3"/>
  <c r="B9" i="3"/>
  <c r="B8" i="3"/>
  <c r="B7" i="3"/>
  <c r="B6" i="3"/>
  <c r="B5" i="3"/>
  <c r="B4" i="3"/>
  <c r="B3" i="3"/>
  <c r="J317" i="3" l="1"/>
  <c r="J314" i="3"/>
  <c r="J312" i="3"/>
  <c r="J310" i="3"/>
  <c r="J309" i="3"/>
  <c r="G307" i="3"/>
  <c r="J300" i="3"/>
  <c r="J297" i="3"/>
  <c r="J295" i="3"/>
  <c r="J293" i="3"/>
  <c r="J292" i="3"/>
  <c r="G290" i="3"/>
  <c r="J283" i="3"/>
  <c r="J280" i="3"/>
  <c r="I277" i="3"/>
  <c r="J276" i="3"/>
  <c r="J275" i="3"/>
  <c r="G273" i="3"/>
  <c r="J266" i="3"/>
  <c r="J263" i="3"/>
  <c r="J261" i="3"/>
  <c r="J259" i="3"/>
  <c r="J258" i="3"/>
  <c r="J256" i="3"/>
  <c r="J249" i="3"/>
  <c r="J246" i="3"/>
  <c r="J244" i="3"/>
  <c r="J242" i="3"/>
  <c r="J241" i="3"/>
  <c r="J232" i="3"/>
  <c r="J229" i="3"/>
  <c r="J225" i="3"/>
  <c r="J224" i="3"/>
  <c r="J215" i="3"/>
  <c r="J212" i="3"/>
  <c r="J210" i="3"/>
  <c r="J208" i="3"/>
  <c r="J207" i="3"/>
  <c r="J198" i="3"/>
  <c r="J195" i="3"/>
  <c r="J193" i="3"/>
  <c r="J191" i="3"/>
  <c r="J190" i="3"/>
  <c r="J181" i="3"/>
  <c r="J178" i="3"/>
  <c r="J176" i="3"/>
  <c r="J174" i="3"/>
  <c r="J173" i="3"/>
  <c r="J164" i="3"/>
  <c r="J161" i="3"/>
  <c r="J159" i="3"/>
  <c r="J158" i="3"/>
  <c r="J156" i="3"/>
  <c r="J154" i="3"/>
  <c r="J147" i="3"/>
  <c r="J144" i="3"/>
  <c r="J142" i="3"/>
  <c r="J141" i="3"/>
  <c r="J139" i="3"/>
  <c r="J137" i="3"/>
  <c r="J130" i="3"/>
  <c r="J127" i="3"/>
  <c r="J125" i="3"/>
  <c r="J124" i="3"/>
  <c r="J122" i="3"/>
  <c r="J120" i="3"/>
  <c r="J113" i="3"/>
  <c r="J110" i="3"/>
  <c r="J108" i="3"/>
  <c r="J107" i="3"/>
  <c r="J106" i="3"/>
  <c r="J103" i="3"/>
  <c r="J96" i="3"/>
  <c r="J93" i="3"/>
  <c r="J91" i="3"/>
  <c r="J90" i="3"/>
  <c r="J89" i="3"/>
  <c r="J86" i="3"/>
  <c r="J79" i="3"/>
  <c r="J76" i="3"/>
  <c r="J74" i="3"/>
  <c r="J73" i="3"/>
  <c r="J72" i="3"/>
  <c r="J69" i="3"/>
  <c r="J62" i="3"/>
  <c r="J59" i="3"/>
  <c r="J57" i="3"/>
  <c r="J56" i="3"/>
  <c r="J55" i="3"/>
  <c r="J52" i="3"/>
  <c r="J45" i="3"/>
  <c r="J42" i="3"/>
  <c r="J40" i="3"/>
  <c r="J39" i="3"/>
  <c r="J38" i="3"/>
  <c r="J35" i="3"/>
  <c r="J28" i="3"/>
  <c r="J25" i="3"/>
  <c r="J23" i="3"/>
  <c r="J22" i="3"/>
  <c r="J21" i="3"/>
  <c r="J18" i="3"/>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4" i="1"/>
  <c r="C95" i="17"/>
  <c r="H95" i="17"/>
  <c r="C102" i="17"/>
  <c r="H102" i="17"/>
  <c r="C109" i="17"/>
  <c r="H109" i="17"/>
  <c r="C117" i="17"/>
  <c r="H117" i="17"/>
  <c r="C124" i="17"/>
  <c r="H124" i="17"/>
  <c r="C131" i="17"/>
  <c r="H131" i="17"/>
  <c r="T12" i="10"/>
  <c r="J41" i="22"/>
  <c r="J40" i="22"/>
  <c r="J39" i="22"/>
  <c r="J38" i="22"/>
  <c r="J37" i="22"/>
  <c r="J36" i="22"/>
  <c r="J35" i="22"/>
  <c r="J34" i="22"/>
  <c r="J33" i="22"/>
  <c r="J32" i="22"/>
  <c r="J31" i="22"/>
  <c r="J30" i="22"/>
  <c r="J29" i="22"/>
  <c r="J28" i="22"/>
  <c r="J27" i="22"/>
  <c r="J26" i="22"/>
  <c r="J25" i="22"/>
  <c r="J24" i="22"/>
  <c r="J23" i="22"/>
  <c r="J22" i="22"/>
  <c r="J21" i="22"/>
  <c r="J20" i="22"/>
  <c r="J19" i="22"/>
  <c r="J18" i="22"/>
  <c r="J17" i="22"/>
  <c r="J16" i="22"/>
  <c r="J15" i="22"/>
  <c r="J14" i="22"/>
  <c r="J13" i="22"/>
  <c r="J12" i="22"/>
  <c r="J11" i="22"/>
  <c r="J10" i="22"/>
  <c r="J9" i="22"/>
  <c r="J8" i="22"/>
  <c r="J7" i="22"/>
  <c r="J6" i="22"/>
  <c r="J5" i="22"/>
  <c r="J4" i="22"/>
  <c r="J3"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I10" i="22"/>
  <c r="I9" i="22"/>
  <c r="I8" i="22"/>
  <c r="I7" i="22"/>
  <c r="I6" i="22"/>
  <c r="I5" i="22"/>
  <c r="I4" i="22"/>
  <c r="I3" i="22"/>
  <c r="L12" i="10"/>
  <c r="L13" i="10"/>
  <c r="T13" i="10" s="1"/>
  <c r="L14" i="10"/>
  <c r="T14" i="10" s="1"/>
  <c r="L15" i="10"/>
  <c r="T15" i="10" s="1"/>
  <c r="L16" i="10"/>
  <c r="L17" i="10"/>
  <c r="L18" i="10"/>
  <c r="L19" i="10"/>
  <c r="L20" i="10"/>
  <c r="L21" i="10"/>
  <c r="A77" i="1"/>
  <c r="E63" i="1"/>
  <c r="E64" i="1"/>
  <c r="E65" i="1"/>
  <c r="E68" i="1"/>
  <c r="E69" i="1"/>
  <c r="E70" i="1"/>
  <c r="E71" i="1"/>
  <c r="E72" i="1"/>
  <c r="E73" i="1"/>
  <c r="E74" i="1"/>
  <c r="E75" i="1"/>
  <c r="E76" i="1"/>
  <c r="E77" i="1"/>
  <c r="E78" i="1"/>
  <c r="C63" i="1"/>
  <c r="C64" i="1"/>
  <c r="C65" i="1"/>
  <c r="C66" i="1"/>
  <c r="C67" i="1"/>
  <c r="C68" i="1"/>
  <c r="C69" i="1"/>
  <c r="C70" i="1"/>
  <c r="C71" i="1"/>
  <c r="C72" i="1"/>
  <c r="C73" i="1"/>
  <c r="C74" i="1"/>
  <c r="C75" i="1"/>
  <c r="C76" i="1"/>
  <c r="C77" i="1"/>
  <c r="C78" i="1"/>
  <c r="A63" i="1"/>
  <c r="A64" i="1"/>
  <c r="A65" i="1"/>
  <c r="A66" i="1"/>
  <c r="A67" i="1"/>
  <c r="A68" i="1"/>
  <c r="A69" i="1"/>
  <c r="A70" i="1"/>
  <c r="A71" i="1"/>
  <c r="A72" i="1"/>
  <c r="A73" i="1"/>
  <c r="A74" i="1"/>
  <c r="A75" i="1"/>
  <c r="A76" i="1"/>
  <c r="A78" i="1"/>
  <c r="E5" i="1"/>
  <c r="E6" i="1"/>
  <c r="E7" i="1"/>
  <c r="E8" i="1"/>
  <c r="E9" i="1"/>
  <c r="F9" i="1" s="1"/>
  <c r="E10" i="1"/>
  <c r="E11" i="1"/>
  <c r="E12" i="1"/>
  <c r="E13" i="1"/>
  <c r="E14" i="1"/>
  <c r="E15" i="1"/>
  <c r="E16" i="1"/>
  <c r="E17" i="1"/>
  <c r="E18" i="1"/>
  <c r="E19" i="1"/>
  <c r="E20" i="1"/>
  <c r="E21" i="1"/>
  <c r="E22" i="1"/>
  <c r="E23" i="1"/>
  <c r="E24" i="1"/>
  <c r="E25" i="1"/>
  <c r="F25" i="1" s="1"/>
  <c r="E26" i="1"/>
  <c r="E27" i="1"/>
  <c r="E28" i="1"/>
  <c r="F28" i="1" s="1"/>
  <c r="E29" i="1"/>
  <c r="E30" i="1"/>
  <c r="E31" i="1"/>
  <c r="E32" i="1"/>
  <c r="E33" i="1"/>
  <c r="E34" i="1"/>
  <c r="E35" i="1"/>
  <c r="E36" i="1"/>
  <c r="E37" i="1"/>
  <c r="F37" i="1" s="1"/>
  <c r="E38" i="1"/>
  <c r="E39" i="1"/>
  <c r="E40" i="1"/>
  <c r="F40" i="1" s="1"/>
  <c r="E41" i="1"/>
  <c r="E42" i="1"/>
  <c r="E43" i="1"/>
  <c r="E44" i="1"/>
  <c r="E45" i="1"/>
  <c r="E46" i="1"/>
  <c r="E47" i="1"/>
  <c r="E48" i="1"/>
  <c r="E49" i="1"/>
  <c r="F49" i="1" s="1"/>
  <c r="E50" i="1"/>
  <c r="E51" i="1"/>
  <c r="E52" i="1"/>
  <c r="E53" i="1"/>
  <c r="E54" i="1"/>
  <c r="E55" i="1"/>
  <c r="E56" i="1"/>
  <c r="E57" i="1"/>
  <c r="E58"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C95" i="12"/>
  <c r="C96" i="12"/>
  <c r="C97" i="12"/>
  <c r="C98" i="12"/>
  <c r="C99" i="12"/>
  <c r="C100" i="12"/>
  <c r="C101" i="12"/>
  <c r="C121" i="12"/>
  <c r="B131" i="12"/>
  <c r="C1" i="12"/>
  <c r="C118" i="12"/>
  <c r="C117" i="12"/>
  <c r="C116" i="12"/>
  <c r="C107" i="12"/>
  <c r="C57" i="12"/>
  <c r="C55" i="12"/>
  <c r="C110" i="12"/>
  <c r="F51" i="1" l="1"/>
  <c r="F13" i="1"/>
  <c r="F23" i="1"/>
  <c r="F47" i="1"/>
  <c r="F35" i="1"/>
  <c r="F39" i="1"/>
  <c r="F22" i="1"/>
  <c r="F45" i="1"/>
  <c r="F53" i="1"/>
  <c r="F41" i="1"/>
  <c r="F27" i="1"/>
  <c r="F15" i="1"/>
  <c r="F50" i="1"/>
  <c r="F38" i="1"/>
  <c r="F26" i="1"/>
  <c r="F14" i="1"/>
  <c r="F48" i="1"/>
  <c r="F36" i="1"/>
  <c r="F24" i="1"/>
  <c r="F12" i="1"/>
  <c r="F52" i="1"/>
  <c r="F16" i="1"/>
  <c r="F58" i="1"/>
  <c r="F46" i="1"/>
  <c r="F34" i="1"/>
  <c r="F10" i="1"/>
  <c r="F57" i="1"/>
  <c r="F33" i="1"/>
  <c r="F56" i="1"/>
  <c r="F44" i="1"/>
  <c r="F32" i="1"/>
  <c r="F20" i="1"/>
  <c r="F8" i="1"/>
  <c r="F11" i="1"/>
  <c r="F55" i="1"/>
  <c r="F43" i="1"/>
  <c r="F31" i="1"/>
  <c r="F19" i="1"/>
  <c r="F7" i="1"/>
  <c r="F54" i="1"/>
  <c r="F42" i="1"/>
  <c r="F30" i="1"/>
  <c r="F18" i="1"/>
  <c r="F6" i="1"/>
  <c r="F29" i="1"/>
  <c r="F17" i="1"/>
  <c r="F5" i="1"/>
  <c r="I73" i="1"/>
  <c r="H73" i="1"/>
  <c r="G73" i="1"/>
  <c r="F73" i="1"/>
  <c r="F21" i="1"/>
  <c r="O13" i="10"/>
  <c r="E67" i="1"/>
  <c r="E66" i="1"/>
  <c r="M31" i="10"/>
  <c r="E13" i="10"/>
  <c r="N9" i="10"/>
  <c r="N24" i="10" s="1"/>
  <c r="O9" i="10"/>
  <c r="O24" i="10" s="1"/>
  <c r="P9" i="10"/>
  <c r="P24" i="10" s="1"/>
  <c r="Q9" i="10"/>
  <c r="Q24" i="10" s="1"/>
  <c r="R9" i="10"/>
  <c r="R24" i="10" s="1"/>
  <c r="S9" i="10"/>
  <c r="S24" i="10" s="1"/>
  <c r="T9" i="10"/>
  <c r="T24" i="10" s="1"/>
  <c r="U9" i="10"/>
  <c r="U24" i="10" s="1"/>
  <c r="M9" i="10"/>
  <c r="M24" i="10" s="1"/>
  <c r="D9" i="10"/>
  <c r="E9" i="10"/>
  <c r="F9" i="10"/>
  <c r="G9" i="10"/>
  <c r="H9" i="10"/>
  <c r="I9" i="10"/>
  <c r="J9" i="10"/>
  <c r="K9" i="10"/>
  <c r="C9" i="10"/>
  <c r="N31" i="10" l="1"/>
  <c r="O31" i="10"/>
  <c r="K31" i="10"/>
  <c r="L31" i="10"/>
  <c r="C109" i="12"/>
  <c r="L27" i="10"/>
  <c r="B14" i="12"/>
  <c r="D11" i="10"/>
  <c r="E11" i="10"/>
  <c r="F11" i="10"/>
  <c r="G11" i="10"/>
  <c r="H11" i="10"/>
  <c r="I11" i="10"/>
  <c r="K11" i="10"/>
  <c r="D12" i="10"/>
  <c r="N12" i="10" s="1"/>
  <c r="E12" i="10"/>
  <c r="O12" i="10" s="1"/>
  <c r="F12" i="10"/>
  <c r="P12" i="10" s="1"/>
  <c r="G12" i="10"/>
  <c r="Q12" i="10" s="1"/>
  <c r="H12" i="10"/>
  <c r="R12" i="10" s="1"/>
  <c r="I12" i="10"/>
  <c r="S12" i="10" s="1"/>
  <c r="K12" i="10"/>
  <c r="U12" i="10" s="1"/>
  <c r="D13" i="10"/>
  <c r="N13" i="10" s="1"/>
  <c r="F13" i="10"/>
  <c r="P13" i="10" s="1"/>
  <c r="G13" i="10"/>
  <c r="Q13" i="10" s="1"/>
  <c r="H13" i="10"/>
  <c r="R13" i="10" s="1"/>
  <c r="I13" i="10"/>
  <c r="S13" i="10" s="1"/>
  <c r="K13" i="10"/>
  <c r="U13" i="10" s="1"/>
  <c r="D14" i="10"/>
  <c r="N14" i="10" s="1"/>
  <c r="E14" i="10"/>
  <c r="O14" i="10" s="1"/>
  <c r="F14" i="10"/>
  <c r="P14" i="10" s="1"/>
  <c r="G14" i="10"/>
  <c r="Q14" i="10" s="1"/>
  <c r="H14" i="10"/>
  <c r="R14" i="10" s="1"/>
  <c r="I14" i="10"/>
  <c r="S14" i="10" s="1"/>
  <c r="K14" i="10"/>
  <c r="U14" i="10" s="1"/>
  <c r="D15" i="10"/>
  <c r="N15" i="10" s="1"/>
  <c r="E15" i="10"/>
  <c r="O15" i="10" s="1"/>
  <c r="F15" i="10"/>
  <c r="P15" i="10" s="1"/>
  <c r="G15" i="10"/>
  <c r="Q15" i="10" s="1"/>
  <c r="H15" i="10"/>
  <c r="R15" i="10" s="1"/>
  <c r="I15" i="10"/>
  <c r="S15" i="10" s="1"/>
  <c r="K15" i="10"/>
  <c r="U15" i="10" s="1"/>
  <c r="D16" i="10"/>
  <c r="N16" i="10" s="1"/>
  <c r="E16" i="10"/>
  <c r="O16" i="10" s="1"/>
  <c r="F16" i="10"/>
  <c r="P16" i="10" s="1"/>
  <c r="G16" i="10"/>
  <c r="Q16" i="10" s="1"/>
  <c r="H16" i="10"/>
  <c r="R16" i="10" s="1"/>
  <c r="I16" i="10"/>
  <c r="S16" i="10" s="1"/>
  <c r="J16" i="10"/>
  <c r="T16" i="10" s="1"/>
  <c r="K16" i="10"/>
  <c r="U16" i="10" s="1"/>
  <c r="D17" i="10"/>
  <c r="N17" i="10" s="1"/>
  <c r="E17" i="10"/>
  <c r="O17" i="10" s="1"/>
  <c r="F17" i="10"/>
  <c r="P17" i="10" s="1"/>
  <c r="G17" i="10"/>
  <c r="Q17" i="10" s="1"/>
  <c r="H17" i="10"/>
  <c r="R17" i="10" s="1"/>
  <c r="I17" i="10"/>
  <c r="S17" i="10" s="1"/>
  <c r="J17" i="10"/>
  <c r="T17" i="10" s="1"/>
  <c r="K17" i="10"/>
  <c r="U17" i="10" s="1"/>
  <c r="D18" i="10"/>
  <c r="N18" i="10" s="1"/>
  <c r="E18" i="10"/>
  <c r="O18" i="10" s="1"/>
  <c r="F18" i="10"/>
  <c r="P18" i="10" s="1"/>
  <c r="G18" i="10"/>
  <c r="Q18" i="10" s="1"/>
  <c r="H18" i="10"/>
  <c r="R18" i="10" s="1"/>
  <c r="I18" i="10"/>
  <c r="S18" i="10" s="1"/>
  <c r="J18" i="10"/>
  <c r="T18" i="10" s="1"/>
  <c r="K18" i="10"/>
  <c r="U18" i="10" s="1"/>
  <c r="D19" i="10"/>
  <c r="N19" i="10" s="1"/>
  <c r="E19" i="10"/>
  <c r="O19" i="10" s="1"/>
  <c r="F19" i="10"/>
  <c r="P19" i="10" s="1"/>
  <c r="G19" i="10"/>
  <c r="Q19" i="10" s="1"/>
  <c r="H19" i="10"/>
  <c r="R19" i="10" s="1"/>
  <c r="I19" i="10"/>
  <c r="S19" i="10" s="1"/>
  <c r="J19" i="10"/>
  <c r="T19" i="10" s="1"/>
  <c r="K19" i="10"/>
  <c r="U19" i="10" s="1"/>
  <c r="D20" i="10"/>
  <c r="N20" i="10" s="1"/>
  <c r="E20" i="10"/>
  <c r="O20" i="10" s="1"/>
  <c r="F20" i="10"/>
  <c r="P20" i="10" s="1"/>
  <c r="G20" i="10"/>
  <c r="Q20" i="10" s="1"/>
  <c r="H20" i="10"/>
  <c r="R20" i="10" s="1"/>
  <c r="I20" i="10"/>
  <c r="S20" i="10" s="1"/>
  <c r="J20" i="10"/>
  <c r="T20" i="10" s="1"/>
  <c r="K20" i="10"/>
  <c r="U20" i="10" s="1"/>
  <c r="D21" i="10"/>
  <c r="N21" i="10" s="1"/>
  <c r="E21" i="10"/>
  <c r="O21" i="10" s="1"/>
  <c r="F21" i="10"/>
  <c r="P21" i="10" s="1"/>
  <c r="G21" i="10"/>
  <c r="Q21" i="10" s="1"/>
  <c r="H21" i="10"/>
  <c r="R21" i="10" s="1"/>
  <c r="I21" i="10"/>
  <c r="S21" i="10" s="1"/>
  <c r="J21" i="10"/>
  <c r="T21" i="10" s="1"/>
  <c r="K21" i="10"/>
  <c r="U21" i="10" s="1"/>
  <c r="C12" i="10"/>
  <c r="M12" i="10" s="1"/>
  <c r="C13" i="10"/>
  <c r="M13" i="10" s="1"/>
  <c r="C14" i="10"/>
  <c r="M14" i="10" s="1"/>
  <c r="C15" i="10"/>
  <c r="M15" i="10" s="1"/>
  <c r="C16" i="10"/>
  <c r="M16" i="10" s="1"/>
  <c r="C17" i="10"/>
  <c r="M17" i="10" s="1"/>
  <c r="C18" i="10"/>
  <c r="M18" i="10" s="1"/>
  <c r="C19" i="10"/>
  <c r="M19" i="10" s="1"/>
  <c r="C20" i="10"/>
  <c r="M20" i="10" s="1"/>
  <c r="C21" i="10"/>
  <c r="M21" i="10" s="1"/>
  <c r="C11" i="10"/>
  <c r="C66" i="12" l="1"/>
  <c r="L11" i="10"/>
  <c r="N11" i="10" l="1"/>
  <c r="N22" i="10" s="1"/>
  <c r="O11" i="10"/>
  <c r="O22" i="10" s="1"/>
  <c r="P11" i="10"/>
  <c r="P22" i="10" s="1"/>
  <c r="Q11" i="10"/>
  <c r="Q22" i="10" s="1"/>
  <c r="M11" i="10"/>
  <c r="M22" i="10" s="1"/>
  <c r="R11" i="10"/>
  <c r="R22" i="10" s="1"/>
  <c r="S11" i="10"/>
  <c r="S22" i="10" s="1"/>
  <c r="T11" i="10"/>
  <c r="T22" i="10" s="1"/>
  <c r="U11" i="10"/>
  <c r="U22" i="10" s="1"/>
  <c r="C126" i="12"/>
  <c r="A4" i="1" l="1"/>
  <c r="R3" i="21" l="1"/>
  <c r="S3" i="21"/>
  <c r="T3" i="21"/>
  <c r="U3" i="21"/>
  <c r="V3" i="21"/>
  <c r="W3" i="21"/>
  <c r="X3" i="21"/>
  <c r="Y3" i="21"/>
  <c r="R4" i="21"/>
  <c r="S4" i="21"/>
  <c r="T4" i="21"/>
  <c r="U4" i="21"/>
  <c r="V4" i="21"/>
  <c r="W4" i="21"/>
  <c r="X4" i="21"/>
  <c r="Y4" i="21"/>
  <c r="Q4" i="21"/>
  <c r="Q3" i="21"/>
  <c r="N3" i="21"/>
  <c r="D27" i="12"/>
  <c r="C59" i="12"/>
  <c r="C58" i="12"/>
  <c r="C56" i="12"/>
  <c r="C54" i="12"/>
  <c r="C64" i="12"/>
  <c r="C65" i="12"/>
  <c r="D131" i="12"/>
  <c r="E4" i="1"/>
  <c r="C125" i="12"/>
  <c r="C124" i="12"/>
  <c r="C123" i="12"/>
  <c r="C122" i="12"/>
  <c r="C119" i="12"/>
  <c r="C115" i="12"/>
  <c r="C114" i="12"/>
  <c r="C113" i="12"/>
  <c r="C112" i="12"/>
  <c r="C111" i="12"/>
  <c r="C108" i="12"/>
  <c r="C106" i="12"/>
  <c r="C105" i="12"/>
  <c r="C104" i="12"/>
  <c r="C103" i="12"/>
  <c r="C102" i="12"/>
  <c r="C77" i="12"/>
  <c r="C76" i="12"/>
  <c r="C4" i="1" s="1"/>
  <c r="F4" i="1" l="1"/>
  <c r="E59" i="1"/>
  <c r="R5" i="21"/>
  <c r="Q5" i="21"/>
  <c r="R7" i="21" l="1"/>
  <c r="Q7" i="21"/>
  <c r="H56" i="20"/>
  <c r="H55" i="20"/>
  <c r="H11" i="20"/>
  <c r="H12" i="20"/>
  <c r="H13" i="20"/>
  <c r="H10" i="20"/>
  <c r="H9" i="20"/>
  <c r="E51" i="20"/>
  <c r="G51" i="20" s="1"/>
  <c r="E50" i="20"/>
  <c r="G50" i="20" s="1"/>
  <c r="E49" i="20"/>
  <c r="G49" i="20" s="1"/>
  <c r="E48" i="20"/>
  <c r="G48" i="20" s="1"/>
  <c r="E47" i="20"/>
  <c r="G47" i="20" s="1"/>
  <c r="E46" i="20"/>
  <c r="G46" i="20" s="1"/>
  <c r="E45" i="20"/>
  <c r="G45" i="20" s="1"/>
  <c r="E44" i="20"/>
  <c r="G44" i="20" s="1"/>
  <c r="H29" i="20"/>
  <c r="H41" i="20"/>
  <c r="H43" i="20"/>
  <c r="H42" i="20"/>
  <c r="H40" i="20"/>
  <c r="H39" i="20"/>
  <c r="H38" i="20"/>
  <c r="H37" i="20"/>
  <c r="H36" i="20"/>
  <c r="H35" i="20"/>
  <c r="H34" i="20"/>
  <c r="H33" i="20"/>
  <c r="H32" i="20"/>
  <c r="H24" i="20"/>
  <c r="H23" i="20"/>
  <c r="H22" i="20"/>
  <c r="H21" i="20"/>
  <c r="H20" i="20"/>
  <c r="H28" i="20"/>
  <c r="H27" i="20"/>
  <c r="H26" i="20"/>
  <c r="H25" i="20"/>
  <c r="H31" i="20"/>
  <c r="H30" i="20"/>
  <c r="H19" i="20"/>
  <c r="H18" i="20"/>
  <c r="H17" i="20"/>
  <c r="H16" i="20"/>
  <c r="H15" i="20"/>
  <c r="H14" i="20"/>
  <c r="BH176" i="3"/>
  <c r="BG176" i="3"/>
  <c r="H3" i="20"/>
  <c r="H4" i="20"/>
  <c r="H5" i="20"/>
  <c r="H6" i="20"/>
  <c r="H7" i="20"/>
  <c r="H8" i="20"/>
  <c r="H2" i="20"/>
  <c r="AM86" i="1" l="1"/>
  <c r="AN86" i="1"/>
  <c r="AO86" i="1"/>
  <c r="AP86" i="1"/>
  <c r="AQ86" i="1"/>
  <c r="AR86" i="1"/>
  <c r="AS86" i="1"/>
  <c r="AT86" i="1"/>
  <c r="AU86" i="1"/>
  <c r="AV86" i="1"/>
  <c r="AW86" i="1"/>
  <c r="AX86" i="1"/>
  <c r="AL86" i="1"/>
  <c r="AK86" i="1"/>
  <c r="AJ86" i="1"/>
  <c r="AI86" i="1"/>
  <c r="AH86" i="1"/>
  <c r="AG86" i="1"/>
  <c r="AF86" i="1"/>
  <c r="AE86" i="1"/>
  <c r="AD86" i="1"/>
  <c r="AC86" i="1"/>
  <c r="AB86" i="1"/>
  <c r="AA86" i="1"/>
  <c r="Z86" i="1"/>
  <c r="Y86" i="1"/>
  <c r="X86" i="1"/>
  <c r="W86" i="1"/>
  <c r="V86" i="1"/>
  <c r="U86" i="1"/>
  <c r="T86" i="1"/>
  <c r="S86" i="1"/>
  <c r="R86" i="1"/>
  <c r="Q86" i="1"/>
  <c r="P86" i="1"/>
  <c r="O86" i="1"/>
  <c r="N86" i="1"/>
  <c r="M86" i="1"/>
  <c r="L86" i="1"/>
  <c r="K86" i="1"/>
  <c r="J86" i="1"/>
  <c r="I86" i="1"/>
  <c r="H86" i="1"/>
  <c r="G86" i="1"/>
  <c r="F86" i="1"/>
  <c r="C11" i="12" l="1"/>
  <c r="C12" i="12"/>
  <c r="F1" i="17" l="1"/>
  <c r="D46" i="12" l="1"/>
  <c r="C62" i="12" l="1"/>
  <c r="C61" i="12"/>
  <c r="C60" i="12"/>
  <c r="E62" i="1"/>
  <c r="A62" i="1"/>
  <c r="C52" i="12"/>
  <c r="C62" i="1" s="1"/>
  <c r="B15" i="12" l="1"/>
  <c r="D1" i="12"/>
  <c r="H86" i="17" l="1"/>
  <c r="H79" i="17"/>
  <c r="H72" i="17"/>
  <c r="H64" i="17"/>
  <c r="H57" i="17"/>
  <c r="H50" i="17"/>
  <c r="H41" i="17"/>
  <c r="H34" i="17"/>
  <c r="H27" i="17"/>
  <c r="H19" i="17"/>
  <c r="H12" i="17"/>
  <c r="H5" i="17"/>
  <c r="F14" i="17" l="1"/>
  <c r="C86" i="17"/>
  <c r="C79" i="17"/>
  <c r="C72" i="17"/>
  <c r="C64" i="17"/>
  <c r="C57" i="17"/>
  <c r="C50" i="17"/>
  <c r="C41" i="17"/>
  <c r="C34" i="17"/>
  <c r="C27" i="17"/>
  <c r="C19" i="17"/>
  <c r="C12" i="17"/>
  <c r="C5" i="17"/>
  <c r="F7" i="17"/>
  <c r="F74" i="17" l="1"/>
  <c r="F81" i="17"/>
  <c r="F97" i="17"/>
  <c r="F21" i="17"/>
  <c r="F88" i="17"/>
  <c r="F29" i="17"/>
  <c r="F66" i="17"/>
  <c r="F36" i="17"/>
  <c r="F59" i="17"/>
  <c r="F133" i="17"/>
  <c r="F43" i="17"/>
  <c r="F52" i="17"/>
  <c r="F126" i="17"/>
  <c r="F119" i="17"/>
  <c r="F111" i="17"/>
  <c r="F104" i="17"/>
  <c r="AY145" i="3" l="1"/>
  <c r="AA180" i="3"/>
  <c r="AJ310" i="3" l="1"/>
  <c r="M223" i="3"/>
  <c r="AL154" i="3"/>
  <c r="AS120" i="3"/>
  <c r="BE257" i="3"/>
  <c r="BA274" i="3"/>
  <c r="AN308" i="3"/>
  <c r="Y291" i="3"/>
  <c r="M240" i="3"/>
  <c r="AQ286" i="3"/>
  <c r="Z269" i="3"/>
  <c r="R303" i="3"/>
  <c r="AA252" i="3"/>
  <c r="T235" i="3"/>
  <c r="BF320" i="3"/>
  <c r="AG285" i="3"/>
  <c r="AJ285" i="3"/>
  <c r="AF251" i="3"/>
  <c r="R302" i="3"/>
  <c r="AK234" i="3"/>
  <c r="AW319" i="3"/>
  <c r="AV268" i="3"/>
  <c r="AC250" i="3"/>
  <c r="AO250" i="3"/>
  <c r="AY233" i="3"/>
  <c r="AP301" i="3"/>
  <c r="AP267" i="3"/>
  <c r="BE284" i="3"/>
  <c r="AB318" i="3"/>
  <c r="AT317" i="3"/>
  <c r="AO317" i="3"/>
  <c r="W317" i="3"/>
  <c r="V317" i="3"/>
  <c r="AZ317" i="3"/>
  <c r="AO266" i="3"/>
  <c r="Q232" i="3"/>
  <c r="AK300" i="3"/>
  <c r="S249" i="3"/>
  <c r="N283" i="3"/>
  <c r="Z299" i="3"/>
  <c r="W248" i="3"/>
  <c r="AM282" i="3"/>
  <c r="V265" i="3"/>
  <c r="AL231" i="3"/>
  <c r="W316" i="3"/>
  <c r="X95" i="3"/>
  <c r="AG298" i="3"/>
  <c r="M145" i="3"/>
  <c r="BE264" i="3"/>
  <c r="O145" i="3"/>
  <c r="U281" i="3"/>
  <c r="R145" i="3"/>
  <c r="V145" i="3"/>
  <c r="AD145" i="3"/>
  <c r="AD230" i="3"/>
  <c r="AH145" i="3"/>
  <c r="AM145" i="3"/>
  <c r="AQ145" i="3"/>
  <c r="AN315" i="3"/>
  <c r="AX145" i="3"/>
  <c r="Q247" i="3"/>
  <c r="AP297" i="3"/>
  <c r="U297" i="3"/>
  <c r="AO297" i="3"/>
  <c r="R297" i="3"/>
  <c r="AM297" i="3"/>
  <c r="Q297" i="3"/>
  <c r="AI297" i="3"/>
  <c r="O297" i="3"/>
  <c r="AH297" i="3"/>
  <c r="L297" i="3"/>
  <c r="BC297" i="3"/>
  <c r="AG297" i="3"/>
  <c r="BB297" i="3"/>
  <c r="AE297" i="3"/>
  <c r="BA297" i="3"/>
  <c r="AC297" i="3"/>
  <c r="AY297" i="3"/>
  <c r="AA297" i="3"/>
  <c r="AU297" i="3"/>
  <c r="X297" i="3"/>
  <c r="AS297" i="3"/>
  <c r="W297" i="3"/>
  <c r="AQ297" i="3"/>
  <c r="V297" i="3"/>
  <c r="Z280" i="3"/>
  <c r="AL229" i="3"/>
  <c r="AQ246" i="3"/>
  <c r="N263" i="3"/>
  <c r="S314" i="3"/>
  <c r="BA279" i="3"/>
  <c r="AL279" i="3"/>
  <c r="X279" i="3"/>
  <c r="AY279" i="3"/>
  <c r="AK279" i="3"/>
  <c r="V279" i="3"/>
  <c r="AX279" i="3"/>
  <c r="AJ279" i="3"/>
  <c r="U279" i="3"/>
  <c r="AW279" i="3"/>
  <c r="AH279" i="3"/>
  <c r="T279" i="3"/>
  <c r="AV279" i="3"/>
  <c r="AG279" i="3"/>
  <c r="S279" i="3"/>
  <c r="AT279" i="3"/>
  <c r="AF279" i="3"/>
  <c r="R279" i="3"/>
  <c r="AS279" i="3"/>
  <c r="AE279" i="3"/>
  <c r="Q279" i="3"/>
  <c r="BF279" i="3"/>
  <c r="AR279" i="3"/>
  <c r="AD279" i="3"/>
  <c r="O279" i="3"/>
  <c r="BE279" i="3"/>
  <c r="AQ279" i="3"/>
  <c r="AC279" i="3"/>
  <c r="N279" i="3"/>
  <c r="BD279" i="3"/>
  <c r="AP279" i="3"/>
  <c r="AA279" i="3"/>
  <c r="M279" i="3"/>
  <c r="BC279" i="3"/>
  <c r="AO279" i="3"/>
  <c r="Z279" i="3"/>
  <c r="L279" i="3"/>
  <c r="BB279" i="3"/>
  <c r="AM279" i="3"/>
  <c r="Y279" i="3"/>
  <c r="AZ279" i="3"/>
  <c r="AM126" i="3"/>
  <c r="P228" i="3"/>
  <c r="O245" i="3"/>
  <c r="M262" i="3"/>
  <c r="AQ92" i="3"/>
  <c r="AN313" i="3"/>
  <c r="AP296" i="3"/>
  <c r="AI261" i="3"/>
  <c r="BE261" i="3"/>
  <c r="AJ261" i="3"/>
  <c r="AG261" i="3"/>
  <c r="Y261" i="3"/>
  <c r="AY108" i="3"/>
  <c r="AL227" i="3"/>
  <c r="BA278" i="3"/>
  <c r="AP295" i="3"/>
  <c r="BD312" i="3"/>
  <c r="AB244" i="3"/>
  <c r="V91" i="3"/>
  <c r="AX311" i="3"/>
  <c r="AC311" i="3"/>
  <c r="Z311" i="3"/>
  <c r="X311" i="3"/>
  <c r="N311" i="3"/>
  <c r="L311" i="3"/>
  <c r="BB311" i="3"/>
  <c r="BA311" i="3"/>
  <c r="AZ311" i="3"/>
  <c r="AV311" i="3"/>
  <c r="AT311" i="3"/>
  <c r="AI311" i="3"/>
  <c r="AD311" i="3"/>
  <c r="Q260" i="3"/>
  <c r="AK243" i="3"/>
  <c r="Z226" i="3"/>
  <c r="AX277" i="3"/>
  <c r="AI294" i="3"/>
  <c r="AH259" i="3"/>
  <c r="AK242" i="3"/>
  <c r="AP225" i="3"/>
  <c r="Q276" i="3"/>
  <c r="BD293" i="3"/>
  <c r="BD241" i="3"/>
  <c r="BE241" i="3"/>
  <c r="AN241" i="3"/>
  <c r="Z241" i="3"/>
  <c r="L241" i="3"/>
  <c r="BC241" i="3"/>
  <c r="AM241" i="3"/>
  <c r="Y241" i="3"/>
  <c r="BA241" i="3"/>
  <c r="BB241" i="3"/>
  <c r="AL241" i="3"/>
  <c r="X241" i="3"/>
  <c r="AY241" i="3"/>
  <c r="AK241" i="3"/>
  <c r="V241" i="3"/>
  <c r="AX241" i="3"/>
  <c r="AJ241" i="3"/>
  <c r="U241" i="3"/>
  <c r="AW241" i="3"/>
  <c r="AH241" i="3"/>
  <c r="T241" i="3"/>
  <c r="AV241" i="3"/>
  <c r="AG241" i="3"/>
  <c r="S241" i="3"/>
  <c r="AT241" i="3"/>
  <c r="AF241" i="3"/>
  <c r="R241" i="3"/>
  <c r="AS241" i="3"/>
  <c r="AE241" i="3"/>
  <c r="P241" i="3"/>
  <c r="AR241" i="3"/>
  <c r="AD241" i="3"/>
  <c r="O241" i="3"/>
  <c r="AQ241" i="3"/>
  <c r="AB241" i="3"/>
  <c r="N241" i="3"/>
  <c r="BF241" i="3"/>
  <c r="AP241" i="3"/>
  <c r="AA241" i="3"/>
  <c r="M241" i="3"/>
  <c r="AD224" i="3"/>
  <c r="AL275" i="3"/>
  <c r="AD292" i="3"/>
  <c r="AE258" i="3"/>
  <c r="AL309" i="3"/>
  <c r="V222" i="3"/>
  <c r="AT273" i="3"/>
  <c r="AN239" i="3"/>
  <c r="AT256" i="3"/>
  <c r="AF290" i="3"/>
  <c r="AZ307" i="3"/>
  <c r="O311" i="3"/>
  <c r="AJ311" i="3"/>
  <c r="BF311" i="3"/>
  <c r="P311" i="3"/>
  <c r="AL311" i="3"/>
  <c r="Q311" i="3"/>
  <c r="AM311" i="3"/>
  <c r="R311" i="3"/>
  <c r="AN311" i="3"/>
  <c r="V311" i="3"/>
  <c r="AO311" i="3"/>
  <c r="W311" i="3"/>
  <c r="AP311" i="3"/>
  <c r="AA311" i="3"/>
  <c r="AM285" i="3"/>
  <c r="AO285" i="3"/>
  <c r="L285" i="3"/>
  <c r="AS285" i="3"/>
  <c r="O285" i="3"/>
  <c r="AU285" i="3"/>
  <c r="P285" i="3"/>
  <c r="AX285" i="3"/>
  <c r="U285" i="3"/>
  <c r="AZ285" i="3"/>
  <c r="X285" i="3"/>
  <c r="BA285" i="3"/>
  <c r="Y285" i="3"/>
  <c r="Z285" i="3"/>
  <c r="AD285" i="3"/>
  <c r="AM250" i="3"/>
  <c r="AG250" i="3"/>
  <c r="AR250" i="3"/>
  <c r="L250" i="3"/>
  <c r="AS250" i="3"/>
  <c r="M250" i="3"/>
  <c r="AU250" i="3"/>
  <c r="P250" i="3"/>
  <c r="AV250" i="3"/>
  <c r="T250" i="3"/>
  <c r="AY250" i="3"/>
  <c r="W250" i="3"/>
  <c r="BB250" i="3"/>
  <c r="AZ241" i="3"/>
  <c r="Y250" i="3"/>
  <c r="BD250" i="3"/>
  <c r="Z250" i="3"/>
  <c r="AA250" i="3"/>
  <c r="AV261" i="3"/>
  <c r="AO261" i="3"/>
  <c r="L261" i="3"/>
  <c r="AS261" i="3"/>
  <c r="N261" i="3"/>
  <c r="AU261" i="3"/>
  <c r="Q261" i="3"/>
  <c r="AX261" i="3"/>
  <c r="S261" i="3"/>
  <c r="BA261" i="3"/>
  <c r="U261" i="3"/>
  <c r="BD261" i="3"/>
  <c r="Z261" i="3"/>
  <c r="AH261" i="3"/>
  <c r="AL215" i="3"/>
  <c r="V164" i="3"/>
  <c r="AD181" i="3"/>
  <c r="AX130" i="3"/>
  <c r="AH113" i="3"/>
  <c r="AY147" i="3"/>
  <c r="AF198" i="3"/>
  <c r="BA145" i="3"/>
  <c r="AL145" i="3"/>
  <c r="T145" i="3"/>
  <c r="AZ145" i="3"/>
  <c r="AK145" i="3"/>
  <c r="S145" i="3"/>
  <c r="AW145" i="3"/>
  <c r="AE145" i="3"/>
  <c r="P145" i="3"/>
  <c r="AR145" i="3"/>
  <c r="AC145" i="3"/>
  <c r="N145" i="3"/>
  <c r="BF145" i="3"/>
  <c r="AP145" i="3"/>
  <c r="AA145" i="3"/>
  <c r="AV145" i="3"/>
  <c r="BD145" i="3"/>
  <c r="AO145" i="3"/>
  <c r="Z145" i="3"/>
  <c r="BC145" i="3"/>
  <c r="AN145" i="3"/>
  <c r="Y145" i="3"/>
  <c r="AB145" i="3"/>
  <c r="AB127" i="3"/>
  <c r="P212" i="3"/>
  <c r="R161" i="3"/>
  <c r="M195" i="3"/>
  <c r="W144" i="3"/>
  <c r="BE178" i="3"/>
  <c r="Y76" i="3"/>
  <c r="AF145" i="3"/>
  <c r="BB79" i="3"/>
  <c r="AX180" i="3"/>
  <c r="AV180" i="3"/>
  <c r="AN180" i="3"/>
  <c r="AM180" i="3"/>
  <c r="AI180" i="3"/>
  <c r="X180" i="3"/>
  <c r="BD180" i="3"/>
  <c r="W180" i="3"/>
  <c r="BB180" i="3"/>
  <c r="BA180" i="3"/>
  <c r="AH180" i="3"/>
  <c r="AD180" i="3"/>
  <c r="P180" i="3"/>
  <c r="L180" i="3"/>
  <c r="AY140" i="3"/>
  <c r="U191" i="3"/>
  <c r="AK174" i="3"/>
  <c r="Z123" i="3"/>
  <c r="AG157" i="3"/>
  <c r="Z208" i="3"/>
  <c r="AZ72" i="3"/>
  <c r="AT145" i="3"/>
  <c r="AV65" i="3"/>
  <c r="U133" i="3"/>
  <c r="AR201" i="3"/>
  <c r="O218" i="3"/>
  <c r="U150" i="3"/>
  <c r="AA184" i="3"/>
  <c r="S167" i="3"/>
  <c r="AT53" i="3"/>
  <c r="AA121" i="3"/>
  <c r="BE172" i="3"/>
  <c r="AW155" i="3"/>
  <c r="W138" i="3"/>
  <c r="N206" i="3"/>
  <c r="BB189" i="3"/>
  <c r="AP104" i="3"/>
  <c r="AG114" i="3"/>
  <c r="P165" i="3"/>
  <c r="AH148" i="3"/>
  <c r="AK182" i="3"/>
  <c r="P131" i="3"/>
  <c r="X216" i="3"/>
  <c r="AY199" i="3"/>
  <c r="Q145" i="3"/>
  <c r="BB145" i="3"/>
  <c r="AY75" i="3"/>
  <c r="AP194" i="3"/>
  <c r="AC211" i="3"/>
  <c r="V160" i="3"/>
  <c r="AL177" i="3"/>
  <c r="AZ143" i="3"/>
  <c r="AK40" i="3"/>
  <c r="R159" i="3"/>
  <c r="AS193" i="3"/>
  <c r="AK176" i="3"/>
  <c r="Y125" i="3"/>
  <c r="BA142" i="3"/>
  <c r="AF210" i="3"/>
  <c r="O56" i="3"/>
  <c r="Z209" i="3"/>
  <c r="AQ192" i="3"/>
  <c r="AL175" i="3"/>
  <c r="Z141" i="3"/>
  <c r="BC124" i="3"/>
  <c r="AM128" i="3"/>
  <c r="BE188" i="3"/>
  <c r="AP137" i="3"/>
  <c r="P205" i="3"/>
  <c r="BC105" i="3"/>
  <c r="AJ173" i="3"/>
  <c r="X207" i="3"/>
  <c r="AK156" i="3"/>
  <c r="AS139" i="3"/>
  <c r="P122" i="3"/>
  <c r="BF190" i="3"/>
  <c r="AX200" i="3"/>
  <c r="AK183" i="3"/>
  <c r="AB166" i="3"/>
  <c r="M149" i="3"/>
  <c r="P132" i="3"/>
  <c r="BF217" i="3"/>
  <c r="AE146" i="3"/>
  <c r="N163" i="3"/>
  <c r="W129" i="3"/>
  <c r="Y197" i="3"/>
  <c r="AG158" i="3"/>
  <c r="AU179" i="3"/>
  <c r="P213" i="3"/>
  <c r="Y162" i="3"/>
  <c r="W196" i="3"/>
  <c r="N111" i="3"/>
  <c r="W214" i="3"/>
  <c r="AD250" i="3"/>
  <c r="BF250" i="3"/>
  <c r="AT250" i="3"/>
  <c r="AH250" i="3"/>
  <c r="V250" i="3"/>
  <c r="BC250" i="3"/>
  <c r="AQ250" i="3"/>
  <c r="AE250" i="3"/>
  <c r="S250" i="3"/>
  <c r="BE250" i="3"/>
  <c r="AP250" i="3"/>
  <c r="AB250" i="3"/>
  <c r="N250" i="3"/>
  <c r="AX250" i="3"/>
  <c r="AJ250" i="3"/>
  <c r="U250" i="3"/>
  <c r="AN250" i="3"/>
  <c r="X250" i="3"/>
  <c r="BA250" i="3"/>
  <c r="AK250" i="3"/>
  <c r="R250" i="3"/>
  <c r="AZ250" i="3"/>
  <c r="AI250" i="3"/>
  <c r="Q250" i="3"/>
  <c r="AW250" i="3"/>
  <c r="AF250" i="3"/>
  <c r="O250" i="3"/>
  <c r="AL250" i="3"/>
  <c r="T261" i="3"/>
  <c r="AL261" i="3"/>
  <c r="BF261" i="3"/>
  <c r="W261" i="3"/>
  <c r="AQ261" i="3"/>
  <c r="X261" i="3"/>
  <c r="AR261" i="3"/>
  <c r="AC261" i="3"/>
  <c r="BB261" i="3"/>
  <c r="AP261" i="3"/>
  <c r="AD261" i="3"/>
  <c r="R261" i="3"/>
  <c r="AZ261" i="3"/>
  <c r="AN261" i="3"/>
  <c r="AB261" i="3"/>
  <c r="P261" i="3"/>
  <c r="AY261" i="3"/>
  <c r="AM261" i="3"/>
  <c r="AA261" i="3"/>
  <c r="O261" i="3"/>
  <c r="AT261" i="3"/>
  <c r="AE261" i="3"/>
  <c r="M261" i="3"/>
  <c r="BC261" i="3"/>
  <c r="AK261" i="3"/>
  <c r="V261" i="3"/>
  <c r="AF261" i="3"/>
  <c r="AW261" i="3"/>
  <c r="W241" i="3"/>
  <c r="AI241" i="3"/>
  <c r="AU241" i="3"/>
  <c r="Q241" i="3"/>
  <c r="AC241" i="3"/>
  <c r="AO241" i="3"/>
  <c r="BF285" i="3"/>
  <c r="AT285" i="3"/>
  <c r="AH285" i="3"/>
  <c r="V285" i="3"/>
  <c r="BC285" i="3"/>
  <c r="AQ285" i="3"/>
  <c r="AE285" i="3"/>
  <c r="S285" i="3"/>
  <c r="AW285" i="3"/>
  <c r="AI285" i="3"/>
  <c r="T285" i="3"/>
  <c r="AR285" i="3"/>
  <c r="AC285" i="3"/>
  <c r="BE285" i="3"/>
  <c r="AP285" i="3"/>
  <c r="AB285" i="3"/>
  <c r="N285" i="3"/>
  <c r="AA285" i="3"/>
  <c r="AV285" i="3"/>
  <c r="M285" i="3"/>
  <c r="AF285" i="3"/>
  <c r="AY285" i="3"/>
  <c r="Q285" i="3"/>
  <c r="AK285" i="3"/>
  <c r="BB285" i="3"/>
  <c r="R285" i="3"/>
  <c r="AL285" i="3"/>
  <c r="BD285" i="3"/>
  <c r="W285" i="3"/>
  <c r="AN285" i="3"/>
  <c r="W279" i="3"/>
  <c r="AI279" i="3"/>
  <c r="AU279" i="3"/>
  <c r="AZ297" i="3"/>
  <c r="AN297" i="3"/>
  <c r="AB297" i="3"/>
  <c r="P297" i="3"/>
  <c r="AX297" i="3"/>
  <c r="AL297" i="3"/>
  <c r="Z297" i="3"/>
  <c r="N297" i="3"/>
  <c r="AW297" i="3"/>
  <c r="AK297" i="3"/>
  <c r="Y297" i="3"/>
  <c r="M297" i="3"/>
  <c r="BF297" i="3"/>
  <c r="AT297" i="3"/>
  <c r="BD297" i="3"/>
  <c r="AR297" i="3"/>
  <c r="AF297" i="3"/>
  <c r="T297" i="3"/>
  <c r="AD297" i="3"/>
  <c r="AV297" i="3"/>
  <c r="P279" i="3"/>
  <c r="AB279" i="3"/>
  <c r="AN279" i="3"/>
  <c r="S297" i="3"/>
  <c r="AJ297" i="3"/>
  <c r="BE297" i="3"/>
  <c r="X317" i="3"/>
  <c r="AU317" i="3"/>
  <c r="Z317" i="3"/>
  <c r="AV317" i="3"/>
  <c r="AA317" i="3"/>
  <c r="AY317" i="3"/>
  <c r="AB317" i="3"/>
  <c r="AX317" i="3"/>
  <c r="AL317" i="3"/>
  <c r="AW317" i="3"/>
  <c r="AK317" i="3"/>
  <c r="Y317" i="3"/>
  <c r="M317" i="3"/>
  <c r="BE317" i="3"/>
  <c r="AS317" i="3"/>
  <c r="AG317" i="3"/>
  <c r="U317" i="3"/>
  <c r="BD317" i="3"/>
  <c r="AR317" i="3"/>
  <c r="AF317" i="3"/>
  <c r="T317" i="3"/>
  <c r="BC317" i="3"/>
  <c r="AQ317" i="3"/>
  <c r="AE317" i="3"/>
  <c r="S317" i="3"/>
  <c r="BB317" i="3"/>
  <c r="AP317" i="3"/>
  <c r="AD317" i="3"/>
  <c r="R317" i="3"/>
  <c r="AC317" i="3"/>
  <c r="BA317" i="3"/>
  <c r="AW311" i="3"/>
  <c r="AK311" i="3"/>
  <c r="Y311" i="3"/>
  <c r="M311" i="3"/>
  <c r="BE311" i="3"/>
  <c r="AS311" i="3"/>
  <c r="AG311" i="3"/>
  <c r="U311" i="3"/>
  <c r="BD311" i="3"/>
  <c r="AR311" i="3"/>
  <c r="AF311" i="3"/>
  <c r="T311" i="3"/>
  <c r="BC311" i="3"/>
  <c r="AQ311" i="3"/>
  <c r="AE311" i="3"/>
  <c r="S311" i="3"/>
  <c r="AB311" i="3"/>
  <c r="AU311" i="3"/>
  <c r="L317" i="3"/>
  <c r="AH317" i="3"/>
  <c r="BF317" i="3"/>
  <c r="N317" i="3"/>
  <c r="AI317" i="3"/>
  <c r="O317" i="3"/>
  <c r="AJ317" i="3"/>
  <c r="AH311" i="3"/>
  <c r="AY311" i="3"/>
  <c r="P317" i="3"/>
  <c r="AM317" i="3"/>
  <c r="Q317" i="3"/>
  <c r="AN317" i="3"/>
  <c r="AW115" i="3"/>
  <c r="AL81" i="3"/>
  <c r="AR55" i="3"/>
  <c r="AW106" i="3"/>
  <c r="AW89" i="3"/>
  <c r="Y80" i="3"/>
  <c r="BE96" i="3"/>
  <c r="AV78" i="3"/>
  <c r="AY93" i="3"/>
  <c r="X112" i="3"/>
  <c r="M63" i="3"/>
  <c r="AE97" i="3"/>
  <c r="P110" i="3"/>
  <c r="AF69" i="3"/>
  <c r="AF73" i="3"/>
  <c r="BE90" i="3"/>
  <c r="BF107" i="3"/>
  <c r="BB88" i="3"/>
  <c r="AD94" i="3"/>
  <c r="V77" i="3"/>
  <c r="AO70" i="3"/>
  <c r="AA87" i="3"/>
  <c r="X71" i="3"/>
  <c r="AK109" i="3"/>
  <c r="AO86" i="3"/>
  <c r="AQ74" i="3"/>
  <c r="U82" i="3"/>
  <c r="AG99" i="3"/>
  <c r="AE103" i="3"/>
  <c r="BD98" i="3"/>
  <c r="U145" i="3"/>
  <c r="AG145" i="3"/>
  <c r="AS145" i="3"/>
  <c r="BE145" i="3"/>
  <c r="W145" i="3"/>
  <c r="AI145" i="3"/>
  <c r="AU145" i="3"/>
  <c r="L145" i="3"/>
  <c r="X145" i="3"/>
  <c r="AJ145" i="3"/>
  <c r="BC180" i="3"/>
  <c r="AQ180" i="3"/>
  <c r="AE180" i="3"/>
  <c r="S180" i="3"/>
  <c r="AW180" i="3"/>
  <c r="AK180" i="3"/>
  <c r="Y180" i="3"/>
  <c r="M180" i="3"/>
  <c r="AY180" i="3"/>
  <c r="AJ180" i="3"/>
  <c r="V180" i="3"/>
  <c r="AU180" i="3"/>
  <c r="AG180" i="3"/>
  <c r="R180" i="3"/>
  <c r="AT180" i="3"/>
  <c r="AF180" i="3"/>
  <c r="Q180" i="3"/>
  <c r="BF180" i="3"/>
  <c r="AR180" i="3"/>
  <c r="AC180" i="3"/>
  <c r="O180" i="3"/>
  <c r="BE180" i="3"/>
  <c r="AP180" i="3"/>
  <c r="AB180" i="3"/>
  <c r="N180" i="3"/>
  <c r="AL180" i="3"/>
  <c r="T180" i="3"/>
  <c r="AO180" i="3"/>
  <c r="U180" i="3"/>
  <c r="AS180" i="3"/>
  <c r="Z180" i="3"/>
  <c r="AZ180" i="3"/>
  <c r="AX116" i="3"/>
  <c r="W116" i="3"/>
  <c r="BF116" i="3"/>
  <c r="AT116" i="3"/>
  <c r="AH116" i="3"/>
  <c r="V116" i="3"/>
  <c r="BE116" i="3"/>
  <c r="AS116" i="3"/>
  <c r="AG116" i="3"/>
  <c r="U116" i="3"/>
  <c r="BD116" i="3"/>
  <c r="AR116" i="3"/>
  <c r="AF116" i="3"/>
  <c r="T116" i="3"/>
  <c r="BC116" i="3"/>
  <c r="AQ116" i="3"/>
  <c r="AE116" i="3"/>
  <c r="S116" i="3"/>
  <c r="BB116" i="3"/>
  <c r="AP116" i="3"/>
  <c r="AD116" i="3"/>
  <c r="R116" i="3"/>
  <c r="BA116" i="3"/>
  <c r="AO116" i="3"/>
  <c r="AC116" i="3"/>
  <c r="Q116" i="3"/>
  <c r="AY116" i="3"/>
  <c r="AM116" i="3"/>
  <c r="AA116" i="3"/>
  <c r="O116" i="3"/>
  <c r="AW116" i="3"/>
  <c r="AK116" i="3"/>
  <c r="Y116" i="3"/>
  <c r="M116" i="3"/>
  <c r="AV116" i="3"/>
  <c r="AJ116" i="3"/>
  <c r="X116" i="3"/>
  <c r="L116" i="3"/>
  <c r="AZ116" i="3"/>
  <c r="AN116" i="3"/>
  <c r="AL116" i="3"/>
  <c r="AI116" i="3"/>
  <c r="AB116" i="3"/>
  <c r="P116" i="3"/>
  <c r="N116" i="3"/>
  <c r="Z116" i="3"/>
  <c r="AU116" i="3"/>
  <c r="BA44" i="3"/>
  <c r="S42" i="3"/>
  <c r="AW64" i="3"/>
  <c r="BC62" i="3"/>
  <c r="R45" i="3"/>
  <c r="AX61" i="3"/>
  <c r="AM60" i="3"/>
  <c r="AL59" i="3"/>
  <c r="AD58" i="3"/>
  <c r="Z57" i="3"/>
  <c r="W54" i="3"/>
  <c r="AX52" i="3"/>
  <c r="N35" i="3"/>
  <c r="AU43" i="3"/>
  <c r="AN46" i="3"/>
  <c r="W37" i="3"/>
  <c r="AH38" i="3"/>
  <c r="AW48" i="3"/>
  <c r="AN36" i="3"/>
  <c r="U39" i="3"/>
  <c r="AQ41" i="3"/>
  <c r="AR47" i="3"/>
  <c r="B51" i="12"/>
  <c r="AY223" i="3" l="1"/>
  <c r="AT223" i="3"/>
  <c r="AU223" i="3"/>
  <c r="AW223" i="3"/>
  <c r="Z223" i="3"/>
  <c r="AM310" i="3"/>
  <c r="O310" i="3"/>
  <c r="AA310" i="3"/>
  <c r="W310" i="3"/>
  <c r="AH310" i="3"/>
  <c r="V310" i="3"/>
  <c r="AS310" i="3"/>
  <c r="BF310" i="3"/>
  <c r="AG310" i="3"/>
  <c r="AP310" i="3"/>
  <c r="U310" i="3"/>
  <c r="AZ223" i="3"/>
  <c r="AT310" i="3"/>
  <c r="BE310" i="3"/>
  <c r="AV310" i="3"/>
  <c r="AU310" i="3"/>
  <c r="AD310" i="3"/>
  <c r="AI310" i="3"/>
  <c r="AZ310" i="3"/>
  <c r="T223" i="3"/>
  <c r="O223" i="3"/>
  <c r="BD223" i="3"/>
  <c r="AH223" i="3"/>
  <c r="X223" i="3"/>
  <c r="AC223" i="3"/>
  <c r="AK223" i="3"/>
  <c r="R223" i="3"/>
  <c r="M310" i="3"/>
  <c r="N310" i="3"/>
  <c r="AG223" i="3"/>
  <c r="BA310" i="3"/>
  <c r="R310" i="3"/>
  <c r="AK310" i="3"/>
  <c r="X310" i="3"/>
  <c r="S310" i="3"/>
  <c r="AO310" i="3"/>
  <c r="BD310" i="3"/>
  <c r="AR310" i="3"/>
  <c r="Y310" i="3"/>
  <c r="AW310" i="3"/>
  <c r="BB310" i="3"/>
  <c r="Z310" i="3"/>
  <c r="AE310" i="3"/>
  <c r="AL310" i="3"/>
  <c r="AQ310" i="3"/>
  <c r="AX310" i="3"/>
  <c r="BC310" i="3"/>
  <c r="AY310" i="3"/>
  <c r="P310" i="3"/>
  <c r="T310" i="3"/>
  <c r="AB310" i="3"/>
  <c r="AF310" i="3"/>
  <c r="AN310" i="3"/>
  <c r="L310" i="3"/>
  <c r="Q310" i="3"/>
  <c r="AC310" i="3"/>
  <c r="AB223" i="3"/>
  <c r="W223" i="3"/>
  <c r="AF223" i="3"/>
  <c r="AQ223" i="3"/>
  <c r="AR223" i="3"/>
  <c r="BE223" i="3"/>
  <c r="BF223" i="3"/>
  <c r="AV223" i="3"/>
  <c r="L223" i="3"/>
  <c r="P223" i="3"/>
  <c r="AD223" i="3"/>
  <c r="AA223" i="3"/>
  <c r="AM223" i="3"/>
  <c r="BA223" i="3"/>
  <c r="AO223" i="3"/>
  <c r="Q223" i="3"/>
  <c r="U223" i="3"/>
  <c r="BC223" i="3"/>
  <c r="S223" i="3"/>
  <c r="AN223" i="3"/>
  <c r="AI223" i="3"/>
  <c r="N223" i="3"/>
  <c r="AS223" i="3"/>
  <c r="V223" i="3"/>
  <c r="AL223" i="3"/>
  <c r="Y223" i="3"/>
  <c r="AJ223" i="3"/>
  <c r="AX223" i="3"/>
  <c r="AP223" i="3"/>
  <c r="AE223" i="3"/>
  <c r="BB223" i="3"/>
  <c r="M154" i="3"/>
  <c r="AI154" i="3"/>
  <c r="AG154" i="3"/>
  <c r="AJ154" i="3"/>
  <c r="L154" i="3"/>
  <c r="Z154" i="3"/>
  <c r="AV154" i="3"/>
  <c r="AB154" i="3"/>
  <c r="AR154" i="3"/>
  <c r="AX154" i="3"/>
  <c r="AW154" i="3"/>
  <c r="V154" i="3"/>
  <c r="AO154" i="3"/>
  <c r="Y154" i="3"/>
  <c r="BC154" i="3"/>
  <c r="AK154" i="3"/>
  <c r="S154" i="3"/>
  <c r="AE154" i="3"/>
  <c r="BD154" i="3"/>
  <c r="AH154" i="3"/>
  <c r="AZ154" i="3"/>
  <c r="AM154" i="3"/>
  <c r="AP154" i="3"/>
  <c r="BE154" i="3"/>
  <c r="N154" i="3"/>
  <c r="W154" i="3"/>
  <c r="T154" i="3"/>
  <c r="AC154" i="3"/>
  <c r="AN154" i="3"/>
  <c r="O154" i="3"/>
  <c r="P154" i="3"/>
  <c r="AT154" i="3"/>
  <c r="X154" i="3"/>
  <c r="AS154" i="3"/>
  <c r="AA154" i="3"/>
  <c r="R154" i="3"/>
  <c r="AD154" i="3"/>
  <c r="U154" i="3"/>
  <c r="BF154" i="3"/>
  <c r="AY154" i="3"/>
  <c r="Q154" i="3"/>
  <c r="AU154" i="3"/>
  <c r="AQ154" i="3"/>
  <c r="BB154" i="3"/>
  <c r="AF154" i="3"/>
  <c r="BA154" i="3"/>
  <c r="Y308" i="3"/>
  <c r="AW308" i="3"/>
  <c r="AB308" i="3"/>
  <c r="AE308" i="3"/>
  <c r="BA308" i="3"/>
  <c r="BC308" i="3"/>
  <c r="AJ308" i="3"/>
  <c r="AV308" i="3"/>
  <c r="AY308" i="3"/>
  <c r="AS308" i="3"/>
  <c r="M198" i="3"/>
  <c r="AT126" i="3"/>
  <c r="S294" i="3"/>
  <c r="AD257" i="3"/>
  <c r="AI257" i="3"/>
  <c r="W315" i="3"/>
  <c r="U104" i="3"/>
  <c r="BA104" i="3"/>
  <c r="AB201" i="3"/>
  <c r="AP298" i="3"/>
  <c r="U201" i="3"/>
  <c r="Y198" i="3"/>
  <c r="N298" i="3"/>
  <c r="X269" i="3"/>
  <c r="AK198" i="3"/>
  <c r="V266" i="3"/>
  <c r="BF198" i="3"/>
  <c r="AJ198" i="3"/>
  <c r="AA298" i="3"/>
  <c r="AV198" i="3"/>
  <c r="X315" i="3"/>
  <c r="AS298" i="3"/>
  <c r="BE298" i="3"/>
  <c r="O104" i="3"/>
  <c r="R308" i="3"/>
  <c r="Z308" i="3"/>
  <c r="O269" i="3"/>
  <c r="BD104" i="3"/>
  <c r="AX308" i="3"/>
  <c r="AD269" i="3"/>
  <c r="BD201" i="3"/>
  <c r="U308" i="3"/>
  <c r="L308" i="3"/>
  <c r="AA308" i="3"/>
  <c r="Z104" i="3"/>
  <c r="BC114" i="3"/>
  <c r="O201" i="3"/>
  <c r="T308" i="3"/>
  <c r="AC198" i="3"/>
  <c r="AW104" i="3"/>
  <c r="AO198" i="3"/>
  <c r="AY95" i="3"/>
  <c r="AP95" i="3"/>
  <c r="M95" i="3"/>
  <c r="AW95" i="3"/>
  <c r="AA95" i="3"/>
  <c r="AG95" i="3"/>
  <c r="AK291" i="3"/>
  <c r="BF95" i="3"/>
  <c r="L95" i="3"/>
  <c r="X214" i="3"/>
  <c r="N65" i="3"/>
  <c r="O95" i="3"/>
  <c r="BE95" i="3"/>
  <c r="AX76" i="3"/>
  <c r="AF252" i="3"/>
  <c r="S257" i="3"/>
  <c r="AC95" i="3"/>
  <c r="P95" i="3"/>
  <c r="AN290" i="3"/>
  <c r="AM95" i="3"/>
  <c r="AE95" i="3"/>
  <c r="BA95" i="3"/>
  <c r="T95" i="3"/>
  <c r="BA193" i="3"/>
  <c r="Q291" i="3"/>
  <c r="AT290" i="3"/>
  <c r="Y95" i="3"/>
  <c r="AF95" i="3"/>
  <c r="BD291" i="3"/>
  <c r="AX95" i="3"/>
  <c r="AJ95" i="3"/>
  <c r="V95" i="3"/>
  <c r="AP286" i="3"/>
  <c r="AM286" i="3"/>
  <c r="Q95" i="3"/>
  <c r="BB95" i="3"/>
  <c r="AH95" i="3"/>
  <c r="AV315" i="3"/>
  <c r="AC286" i="3"/>
  <c r="W95" i="3"/>
  <c r="AT95" i="3"/>
  <c r="AJ96" i="3"/>
  <c r="AC291" i="3"/>
  <c r="AO95" i="3"/>
  <c r="S95" i="3"/>
  <c r="Z95" i="3"/>
  <c r="BA155" i="3"/>
  <c r="AN95" i="3"/>
  <c r="AL298" i="3"/>
  <c r="AQ291" i="3"/>
  <c r="AB95" i="3"/>
  <c r="AQ95" i="3"/>
  <c r="AK95" i="3"/>
  <c r="AO315" i="3"/>
  <c r="AY298" i="3"/>
  <c r="AH291" i="3"/>
  <c r="AV95" i="3"/>
  <c r="BC95" i="3"/>
  <c r="AU315" i="3"/>
  <c r="U298" i="3"/>
  <c r="AU290" i="3"/>
  <c r="AF291" i="3"/>
  <c r="AI88" i="3"/>
  <c r="AT88" i="3"/>
  <c r="AN72" i="3"/>
  <c r="V155" i="3"/>
  <c r="BC130" i="3"/>
  <c r="U130" i="3"/>
  <c r="AH72" i="3"/>
  <c r="AG130" i="3"/>
  <c r="AM181" i="3"/>
  <c r="AE72" i="3"/>
  <c r="AO193" i="3"/>
  <c r="AB193" i="3"/>
  <c r="AU76" i="3"/>
  <c r="AO76" i="3"/>
  <c r="AG72" i="3"/>
  <c r="N95" i="3"/>
  <c r="AZ95" i="3"/>
  <c r="AR95" i="3"/>
  <c r="R72" i="3"/>
  <c r="AM72" i="3"/>
  <c r="AW76" i="3"/>
  <c r="AT72" i="3"/>
  <c r="W193" i="3"/>
  <c r="Q193" i="3"/>
  <c r="AP155" i="3"/>
  <c r="AY155" i="3"/>
  <c r="U76" i="3"/>
  <c r="AU193" i="3"/>
  <c r="AU316" i="3"/>
  <c r="BF290" i="3"/>
  <c r="AL286" i="3"/>
  <c r="Z291" i="3"/>
  <c r="AE290" i="3"/>
  <c r="BF155" i="3"/>
  <c r="AI76" i="3"/>
  <c r="AC76" i="3"/>
  <c r="U72" i="3"/>
  <c r="AQ72" i="3"/>
  <c r="R95" i="3"/>
  <c r="BD95" i="3"/>
  <c r="O72" i="3"/>
  <c r="AD95" i="3"/>
  <c r="AE76" i="3"/>
  <c r="X72" i="3"/>
  <c r="AO181" i="3"/>
  <c r="AU181" i="3"/>
  <c r="S155" i="3"/>
  <c r="AA155" i="3"/>
  <c r="AB199" i="3"/>
  <c r="O290" i="3"/>
  <c r="AV291" i="3"/>
  <c r="AL291" i="3"/>
  <c r="AB268" i="3"/>
  <c r="AM259" i="3"/>
  <c r="AB72" i="3"/>
  <c r="R155" i="3"/>
  <c r="BA181" i="3"/>
  <c r="BA76" i="3"/>
  <c r="N76" i="3"/>
  <c r="AD155" i="3"/>
  <c r="W76" i="3"/>
  <c r="Q76" i="3"/>
  <c r="AU95" i="3"/>
  <c r="S72" i="3"/>
  <c r="AL95" i="3"/>
  <c r="U95" i="3"/>
  <c r="BA72" i="3"/>
  <c r="AI95" i="3"/>
  <c r="AX72" i="3"/>
  <c r="M76" i="3"/>
  <c r="V72" i="3"/>
  <c r="AC181" i="3"/>
  <c r="W181" i="3"/>
  <c r="AE155" i="3"/>
  <c r="AX155" i="3"/>
  <c r="V76" i="3"/>
  <c r="AV193" i="3"/>
  <c r="P290" i="3"/>
  <c r="V291" i="3"/>
  <c r="AZ291" i="3"/>
  <c r="BC259" i="3"/>
  <c r="Y72" i="3"/>
  <c r="BC155" i="3"/>
  <c r="L72" i="3"/>
  <c r="AT76" i="3"/>
  <c r="AJ76" i="3"/>
  <c r="BB76" i="3"/>
  <c r="BD72" i="3"/>
  <c r="AS95" i="3"/>
  <c r="AC72" i="3"/>
  <c r="AA72" i="3"/>
  <c r="Z72" i="3"/>
  <c r="AB76" i="3"/>
  <c r="M72" i="3"/>
  <c r="Y208" i="3"/>
  <c r="AR155" i="3"/>
  <c r="AV155" i="3"/>
  <c r="AY181" i="3"/>
  <c r="AE193" i="3"/>
  <c r="AP290" i="3"/>
  <c r="AM291" i="3"/>
  <c r="BB226" i="3"/>
  <c r="AH155" i="3"/>
  <c r="AI82" i="3"/>
  <c r="AP72" i="3"/>
  <c r="AC193" i="3"/>
  <c r="AY72" i="3"/>
  <c r="AL72" i="3"/>
  <c r="Q181" i="3"/>
  <c r="Z155" i="3"/>
  <c r="S193" i="3"/>
  <c r="W56" i="3"/>
  <c r="X76" i="3"/>
  <c r="AP76" i="3"/>
  <c r="AI72" i="3"/>
  <c r="AR72" i="3"/>
  <c r="Q72" i="3"/>
  <c r="N72" i="3"/>
  <c r="AR76" i="3"/>
  <c r="BF72" i="3"/>
  <c r="AV164" i="3"/>
  <c r="BD155" i="3"/>
  <c r="X155" i="3"/>
  <c r="AV181" i="3"/>
  <c r="P193" i="3"/>
  <c r="S226" i="3"/>
  <c r="BE72" i="3"/>
  <c r="P72" i="3"/>
  <c r="AE199" i="3"/>
  <c r="L76" i="3"/>
  <c r="AD76" i="3"/>
  <c r="W72" i="3"/>
  <c r="AF72" i="3"/>
  <c r="Z76" i="3"/>
  <c r="AV72" i="3"/>
  <c r="AY156" i="3"/>
  <c r="U155" i="3"/>
  <c r="AZ156" i="3"/>
  <c r="AS181" i="3"/>
  <c r="AS319" i="3"/>
  <c r="X286" i="3"/>
  <c r="AG291" i="3"/>
  <c r="BB72" i="3"/>
  <c r="AS72" i="3"/>
  <c r="BB82" i="3"/>
  <c r="AO72" i="3"/>
  <c r="AU72" i="3"/>
  <c r="AL164" i="3"/>
  <c r="R76" i="3"/>
  <c r="T72" i="3"/>
  <c r="AW72" i="3"/>
  <c r="Q178" i="3"/>
  <c r="P155" i="3"/>
  <c r="AG155" i="3"/>
  <c r="AO130" i="3"/>
  <c r="AQ76" i="3"/>
  <c r="O181" i="3"/>
  <c r="O316" i="3"/>
  <c r="AY286" i="3"/>
  <c r="AD72" i="3"/>
  <c r="AF76" i="3"/>
  <c r="BC72" i="3"/>
  <c r="Y99" i="3"/>
  <c r="X178" i="3"/>
  <c r="AZ155" i="3"/>
  <c r="AS155" i="3"/>
  <c r="BE181" i="3"/>
  <c r="AU214" i="3"/>
  <c r="AQ199" i="3"/>
  <c r="AK208" i="3"/>
  <c r="AC178" i="3"/>
  <c r="AV178" i="3"/>
  <c r="AM172" i="3"/>
  <c r="AX159" i="3"/>
  <c r="BF214" i="3"/>
  <c r="BC199" i="3"/>
  <c r="AW208" i="3"/>
  <c r="AL178" i="3"/>
  <c r="AO178" i="3"/>
  <c r="BC172" i="3"/>
  <c r="AI172" i="3"/>
  <c r="X156" i="3"/>
  <c r="AI124" i="3"/>
  <c r="V124" i="3"/>
  <c r="AY260" i="3"/>
  <c r="BA178" i="3"/>
  <c r="R178" i="3"/>
  <c r="AO88" i="3"/>
  <c r="V214" i="3"/>
  <c r="L199" i="3"/>
  <c r="AQ208" i="3"/>
  <c r="BF178" i="3"/>
  <c r="AP178" i="3"/>
  <c r="R164" i="3"/>
  <c r="AT164" i="3"/>
  <c r="T172" i="3"/>
  <c r="AP164" i="3"/>
  <c r="AH172" i="3"/>
  <c r="R156" i="3"/>
  <c r="AD164" i="3"/>
  <c r="AI208" i="3"/>
  <c r="V88" i="3"/>
  <c r="BC214" i="3"/>
  <c r="AV199" i="3"/>
  <c r="BC208" i="3"/>
  <c r="AK178" i="3"/>
  <c r="BB178" i="3"/>
  <c r="BB159" i="3"/>
  <c r="AE164" i="3"/>
  <c r="O164" i="3"/>
  <c r="N164" i="3"/>
  <c r="V172" i="3"/>
  <c r="AF156" i="3"/>
  <c r="AZ124" i="3"/>
  <c r="AY164" i="3"/>
  <c r="BA208" i="3"/>
  <c r="AH199" i="3"/>
  <c r="AX172" i="3"/>
  <c r="AQ156" i="3"/>
  <c r="AT199" i="3"/>
  <c r="Z172" i="3"/>
  <c r="BF172" i="3"/>
  <c r="AE214" i="3"/>
  <c r="M199" i="3"/>
  <c r="V208" i="3"/>
  <c r="W208" i="3"/>
  <c r="O178" i="3"/>
  <c r="AF178" i="3"/>
  <c r="AN159" i="3"/>
  <c r="AE159" i="3"/>
  <c r="AK159" i="3"/>
  <c r="P172" i="3"/>
  <c r="AZ172" i="3"/>
  <c r="S156" i="3"/>
  <c r="AB124" i="3"/>
  <c r="AL124" i="3"/>
  <c r="Y164" i="3"/>
  <c r="AT214" i="3"/>
  <c r="O172" i="3"/>
  <c r="AH55" i="3"/>
  <c r="AI99" i="3"/>
  <c r="BD71" i="3"/>
  <c r="AK214" i="3"/>
  <c r="S214" i="3"/>
  <c r="Y199" i="3"/>
  <c r="AT208" i="3"/>
  <c r="BC192" i="3"/>
  <c r="U178" i="3"/>
  <c r="Z159" i="3"/>
  <c r="V159" i="3"/>
  <c r="W159" i="3"/>
  <c r="AN172" i="3"/>
  <c r="U172" i="3"/>
  <c r="AM156" i="3"/>
  <c r="AV156" i="3"/>
  <c r="BF124" i="3"/>
  <c r="AP159" i="3"/>
  <c r="AE208" i="3"/>
  <c r="AD156" i="3"/>
  <c r="AP88" i="3"/>
  <c r="Y214" i="3"/>
  <c r="AF208" i="3"/>
  <c r="AK199" i="3"/>
  <c r="BF208" i="3"/>
  <c r="AG178" i="3"/>
  <c r="BF159" i="3"/>
  <c r="N172" i="3"/>
  <c r="AS172" i="3"/>
  <c r="P156" i="3"/>
  <c r="AV124" i="3"/>
  <c r="V156" i="3"/>
  <c r="U55" i="3"/>
  <c r="S208" i="3"/>
  <c r="AH214" i="3"/>
  <c r="Y172" i="3"/>
  <c r="AG81" i="3"/>
  <c r="M214" i="3"/>
  <c r="AC199" i="3"/>
  <c r="AW199" i="3"/>
  <c r="X208" i="3"/>
  <c r="AS178" i="3"/>
  <c r="U164" i="3"/>
  <c r="L172" i="3"/>
  <c r="AB156" i="3"/>
  <c r="N146" i="3"/>
  <c r="AW164" i="3"/>
  <c r="N199" i="3"/>
  <c r="AB172" i="3"/>
  <c r="AF164" i="3"/>
  <c r="AJ214" i="3"/>
  <c r="S199" i="3"/>
  <c r="M208" i="3"/>
  <c r="W178" i="3"/>
  <c r="L178" i="3"/>
  <c r="AS164" i="3"/>
  <c r="X172" i="3"/>
  <c r="AA156" i="3"/>
  <c r="AN156" i="3"/>
  <c r="Q159" i="3"/>
  <c r="AU274" i="3"/>
  <c r="L99" i="3"/>
  <c r="AB99" i="3"/>
  <c r="R99" i="3"/>
  <c r="AA242" i="3"/>
  <c r="AR257" i="3"/>
  <c r="AU156" i="3"/>
  <c r="U159" i="3"/>
  <c r="BE208" i="3"/>
  <c r="AG80" i="3"/>
  <c r="AS99" i="3"/>
  <c r="W156" i="3"/>
  <c r="AY124" i="3"/>
  <c r="AZ208" i="3"/>
  <c r="AF99" i="3"/>
  <c r="AB80" i="3"/>
  <c r="BC99" i="3"/>
  <c r="O99" i="3"/>
  <c r="AW156" i="3"/>
  <c r="AF124" i="3"/>
  <c r="AN124" i="3"/>
  <c r="L156" i="3"/>
  <c r="U99" i="3"/>
  <c r="Z80" i="3"/>
  <c r="AV131" i="3"/>
  <c r="BD124" i="3"/>
  <c r="U124" i="3"/>
  <c r="Z124" i="3"/>
  <c r="AD159" i="3"/>
  <c r="N159" i="3"/>
  <c r="N99" i="3"/>
  <c r="AR99" i="3"/>
  <c r="Q156" i="3"/>
  <c r="AJ124" i="3"/>
  <c r="AJ99" i="3"/>
  <c r="AC81" i="3"/>
  <c r="AE81" i="3"/>
  <c r="AW111" i="3"/>
  <c r="AH81" i="3"/>
  <c r="L81" i="3"/>
  <c r="BC81" i="3"/>
  <c r="AB81" i="3"/>
  <c r="X81" i="3"/>
  <c r="AP99" i="3"/>
  <c r="AK99" i="3"/>
  <c r="AV214" i="3"/>
  <c r="AQ214" i="3"/>
  <c r="V199" i="3"/>
  <c r="AI193" i="3"/>
  <c r="AH208" i="3"/>
  <c r="AI181" i="3"/>
  <c r="AQ178" i="3"/>
  <c r="AD178" i="3"/>
  <c r="AJ178" i="3"/>
  <c r="L159" i="3"/>
  <c r="AM159" i="3"/>
  <c r="BB164" i="3"/>
  <c r="R172" i="3"/>
  <c r="AJ172" i="3"/>
  <c r="BB155" i="3"/>
  <c r="BE155" i="3"/>
  <c r="AP162" i="3"/>
  <c r="BB156" i="3"/>
  <c r="T156" i="3"/>
  <c r="R124" i="3"/>
  <c r="AC124" i="3"/>
  <c r="AS76" i="3"/>
  <c r="AO159" i="3"/>
  <c r="V181" i="3"/>
  <c r="AP193" i="3"/>
  <c r="AP208" i="3"/>
  <c r="P81" i="3"/>
  <c r="T81" i="3"/>
  <c r="BE99" i="3"/>
  <c r="Y159" i="3"/>
  <c r="AN164" i="3"/>
  <c r="AU172" i="3"/>
  <c r="AV172" i="3"/>
  <c r="AD162" i="3"/>
  <c r="N156" i="3"/>
  <c r="AH156" i="3"/>
  <c r="AQ124" i="3"/>
  <c r="P76" i="3"/>
  <c r="R147" i="3"/>
  <c r="T159" i="3"/>
  <c r="AJ181" i="3"/>
  <c r="M193" i="3"/>
  <c r="AL208" i="3"/>
  <c r="AK195" i="3"/>
  <c r="AV162" i="3"/>
  <c r="AM55" i="3"/>
  <c r="BB81" i="3"/>
  <c r="Y81" i="3"/>
  <c r="W81" i="3"/>
  <c r="BD99" i="3"/>
  <c r="AZ99" i="3"/>
  <c r="AS88" i="3"/>
  <c r="L214" i="3"/>
  <c r="AY208" i="3"/>
  <c r="BF199" i="3"/>
  <c r="L208" i="3"/>
  <c r="AO208" i="3"/>
  <c r="T178" i="3"/>
  <c r="BB172" i="3"/>
  <c r="BC159" i="3"/>
  <c r="AR172" i="3"/>
  <c r="AG164" i="3"/>
  <c r="AW172" i="3"/>
  <c r="AI155" i="3"/>
  <c r="AQ155" i="3"/>
  <c r="AT155" i="3"/>
  <c r="AX162" i="3"/>
  <c r="O156" i="3"/>
  <c r="U156" i="3"/>
  <c r="AT124" i="3"/>
  <c r="Y124" i="3"/>
  <c r="S124" i="3"/>
  <c r="M159" i="3"/>
  <c r="AL159" i="3"/>
  <c r="AG181" i="3"/>
  <c r="AM193" i="3"/>
  <c r="AS208" i="3"/>
  <c r="AP319" i="3"/>
  <c r="AN111" i="3"/>
  <c r="AW162" i="3"/>
  <c r="AZ81" i="3"/>
  <c r="AX53" i="3"/>
  <c r="AW81" i="3"/>
  <c r="O53" i="3"/>
  <c r="V55" i="3"/>
  <c r="AR111" i="3"/>
  <c r="R81" i="3"/>
  <c r="AV81" i="3"/>
  <c r="Z81" i="3"/>
  <c r="AA88" i="3"/>
  <c r="AI214" i="3"/>
  <c r="O208" i="3"/>
  <c r="X199" i="3"/>
  <c r="AU208" i="3"/>
  <c r="AJ208" i="3"/>
  <c r="AM199" i="3"/>
  <c r="P178" i="3"/>
  <c r="AY178" i="3"/>
  <c r="AR178" i="3"/>
  <c r="BA172" i="3"/>
  <c r="AH159" i="3"/>
  <c r="BF164" i="3"/>
  <c r="L164" i="3"/>
  <c r="AK172" i="3"/>
  <c r="AB155" i="3"/>
  <c r="T155" i="3"/>
  <c r="Y131" i="3"/>
  <c r="AJ156" i="3"/>
  <c r="AR156" i="3"/>
  <c r="AL156" i="3"/>
  <c r="AS124" i="3"/>
  <c r="AW124" i="3"/>
  <c r="AM76" i="3"/>
  <c r="AS159" i="3"/>
  <c r="AR164" i="3"/>
  <c r="P181" i="3"/>
  <c r="AZ199" i="3"/>
  <c r="AD208" i="3"/>
  <c r="T280" i="3"/>
  <c r="W257" i="3"/>
  <c r="AY235" i="3"/>
  <c r="AY111" i="3"/>
  <c r="BD81" i="3"/>
  <c r="AJ81" i="3"/>
  <c r="Z55" i="3"/>
  <c r="W55" i="3"/>
  <c r="BE53" i="3"/>
  <c r="AL99" i="3"/>
  <c r="AD81" i="3"/>
  <c r="AX81" i="3"/>
  <c r="BD88" i="3"/>
  <c r="AU199" i="3"/>
  <c r="AJ199" i="3"/>
  <c r="AC208" i="3"/>
  <c r="AV208" i="3"/>
  <c r="T199" i="3"/>
  <c r="AA167" i="3"/>
  <c r="AE178" i="3"/>
  <c r="BD178" i="3"/>
  <c r="AU164" i="3"/>
  <c r="AT159" i="3"/>
  <c r="AQ164" i="3"/>
  <c r="BD164" i="3"/>
  <c r="AJ164" i="3"/>
  <c r="AY172" i="3"/>
  <c r="AN155" i="3"/>
  <c r="AF155" i="3"/>
  <c r="AO156" i="3"/>
  <c r="Y155" i="3"/>
  <c r="BF156" i="3"/>
  <c r="Y156" i="3"/>
  <c r="BC76" i="3"/>
  <c r="L124" i="3"/>
  <c r="AA124" i="3"/>
  <c r="AZ164" i="3"/>
  <c r="T164" i="3"/>
  <c r="AR181" i="3"/>
  <c r="AK193" i="3"/>
  <c r="BB208" i="3"/>
  <c r="N257" i="3"/>
  <c r="AS81" i="3"/>
  <c r="AY174" i="3"/>
  <c r="O81" i="3"/>
  <c r="BC111" i="3"/>
  <c r="AY81" i="3"/>
  <c r="AN192" i="3"/>
  <c r="BB53" i="3"/>
  <c r="AK110" i="3"/>
  <c r="AT91" i="3"/>
  <c r="AD172" i="3"/>
  <c r="Q164" i="3"/>
  <c r="AC164" i="3"/>
  <c r="AP172" i="3"/>
  <c r="Z164" i="3"/>
  <c r="AC172" i="3"/>
  <c r="W172" i="3"/>
  <c r="BD162" i="3"/>
  <c r="V162" i="3"/>
  <c r="AT158" i="3"/>
  <c r="AE156" i="3"/>
  <c r="AI156" i="3"/>
  <c r="BB124" i="3"/>
  <c r="AH124" i="3"/>
  <c r="Q124" i="3"/>
  <c r="AE130" i="3"/>
  <c r="AI164" i="3"/>
  <c r="AX164" i="3"/>
  <c r="BE159" i="3"/>
  <c r="BB199" i="3"/>
  <c r="AR199" i="3"/>
  <c r="AG208" i="3"/>
  <c r="AH308" i="3"/>
  <c r="Q308" i="3"/>
  <c r="AA290" i="3"/>
  <c r="BD286" i="3"/>
  <c r="AW291" i="3"/>
  <c r="S53" i="3"/>
  <c r="AR110" i="3"/>
  <c r="BA159" i="3"/>
  <c r="Q172" i="3"/>
  <c r="AQ172" i="3"/>
  <c r="AL172" i="3"/>
  <c r="O162" i="3"/>
  <c r="AK162" i="3"/>
  <c r="AS158" i="3"/>
  <c r="AS156" i="3"/>
  <c r="AX156" i="3"/>
  <c r="AK124" i="3"/>
  <c r="M124" i="3"/>
  <c r="AE124" i="3"/>
  <c r="AD124" i="3"/>
  <c r="AU124" i="3"/>
  <c r="BA164" i="3"/>
  <c r="W164" i="3"/>
  <c r="AJ159" i="3"/>
  <c r="AG199" i="3"/>
  <c r="W199" i="3"/>
  <c r="BD208" i="3"/>
  <c r="AP308" i="3"/>
  <c r="AM290" i="3"/>
  <c r="BC291" i="3"/>
  <c r="U291" i="3"/>
  <c r="N291" i="3"/>
  <c r="S96" i="3"/>
  <c r="S131" i="3"/>
  <c r="P162" i="3"/>
  <c r="AR162" i="3"/>
  <c r="R175" i="3"/>
  <c r="AA172" i="3"/>
  <c r="S159" i="3"/>
  <c r="AB164" i="3"/>
  <c r="BE164" i="3"/>
  <c r="AF172" i="3"/>
  <c r="AG172" i="3"/>
  <c r="AP156" i="3"/>
  <c r="BF162" i="3"/>
  <c r="AB162" i="3"/>
  <c r="AC156" i="3"/>
  <c r="AT156" i="3"/>
  <c r="BA156" i="3"/>
  <c r="BA124" i="3"/>
  <c r="N124" i="3"/>
  <c r="AG124" i="3"/>
  <c r="AA159" i="3"/>
  <c r="M156" i="3"/>
  <c r="M164" i="3"/>
  <c r="T208" i="3"/>
  <c r="AB208" i="3"/>
  <c r="AK308" i="3"/>
  <c r="R290" i="3"/>
  <c r="O291" i="3"/>
  <c r="AB291" i="3"/>
  <c r="AM268" i="3"/>
  <c r="BA260" i="3"/>
  <c r="AX226" i="3"/>
  <c r="AS162" i="3"/>
  <c r="AU110" i="3"/>
  <c r="BB195" i="3"/>
  <c r="N123" i="3"/>
  <c r="AQ159" i="3"/>
  <c r="AT172" i="3"/>
  <c r="AO172" i="3"/>
  <c r="X164" i="3"/>
  <c r="S172" i="3"/>
  <c r="R162" i="3"/>
  <c r="BE156" i="3"/>
  <c r="AG156" i="3"/>
  <c r="P124" i="3"/>
  <c r="AP124" i="3"/>
  <c r="BE124" i="3"/>
  <c r="AA164" i="3"/>
  <c r="AF159" i="3"/>
  <c r="AD199" i="3"/>
  <c r="R208" i="3"/>
  <c r="AA208" i="3"/>
  <c r="N308" i="3"/>
  <c r="BB290" i="3"/>
  <c r="AL257" i="3"/>
  <c r="AU257" i="3"/>
  <c r="AY291" i="3"/>
  <c r="AN234" i="3"/>
  <c r="AZ110" i="3"/>
  <c r="AC195" i="3"/>
  <c r="AU162" i="3"/>
  <c r="AS195" i="3"/>
  <c r="T162" i="3"/>
  <c r="O124" i="3"/>
  <c r="X124" i="3"/>
  <c r="AR124" i="3"/>
  <c r="AL131" i="3"/>
  <c r="Q199" i="3"/>
  <c r="N208" i="3"/>
  <c r="V290" i="3"/>
  <c r="U259" i="3"/>
  <c r="AU53" i="3"/>
  <c r="AR106" i="3"/>
  <c r="Y195" i="3"/>
  <c r="AH162" i="3"/>
  <c r="Z87" i="3"/>
  <c r="N137" i="3"/>
  <c r="AE137" i="3"/>
  <c r="BB137" i="3"/>
  <c r="AO106" i="3"/>
  <c r="AW137" i="3"/>
  <c r="W137" i="3"/>
  <c r="AH166" i="3"/>
  <c r="O137" i="3"/>
  <c r="V166" i="3"/>
  <c r="AF179" i="3"/>
  <c r="BB52" i="3"/>
  <c r="AJ56" i="3"/>
  <c r="AH137" i="3"/>
  <c r="AB106" i="3"/>
  <c r="AQ143" i="3"/>
  <c r="AL274" i="3"/>
  <c r="AH45" i="3"/>
  <c r="P106" i="3"/>
  <c r="AD88" i="3"/>
  <c r="AF81" i="3"/>
  <c r="AP81" i="3"/>
  <c r="AC99" i="3"/>
  <c r="AN99" i="3"/>
  <c r="AH99" i="3"/>
  <c r="AE88" i="3"/>
  <c r="Y88" i="3"/>
  <c r="X148" i="3"/>
  <c r="O128" i="3"/>
  <c r="S76" i="3"/>
  <c r="S181" i="3"/>
  <c r="AQ181" i="3"/>
  <c r="AC315" i="3"/>
  <c r="AJ309" i="3"/>
  <c r="R266" i="3"/>
  <c r="N233" i="3"/>
  <c r="AJ90" i="3"/>
  <c r="AA43" i="3"/>
  <c r="V45" i="3"/>
  <c r="AV99" i="3"/>
  <c r="R88" i="3"/>
  <c r="AU88" i="3"/>
  <c r="AR81" i="3"/>
  <c r="P87" i="3"/>
  <c r="AO81" i="3"/>
  <c r="M99" i="3"/>
  <c r="V99" i="3"/>
  <c r="BB99" i="3"/>
  <c r="AY99" i="3"/>
  <c r="AE99" i="3"/>
  <c r="AY88" i="3"/>
  <c r="AK128" i="3"/>
  <c r="AZ76" i="3"/>
  <c r="BE76" i="3"/>
  <c r="Z128" i="3"/>
  <c r="AT181" i="3"/>
  <c r="AB181" i="3"/>
  <c r="AX193" i="3"/>
  <c r="Q315" i="3"/>
  <c r="X309" i="3"/>
  <c r="W309" i="3"/>
  <c r="BF298" i="3"/>
  <c r="BB298" i="3"/>
  <c r="U274" i="3"/>
  <c r="AY256" i="3"/>
  <c r="V264" i="3"/>
  <c r="V309" i="3"/>
  <c r="AJ88" i="3"/>
  <c r="AG76" i="3"/>
  <c r="V128" i="3"/>
  <c r="AL181" i="3"/>
  <c r="AF181" i="3"/>
  <c r="N181" i="3"/>
  <c r="U193" i="3"/>
  <c r="BF316" i="3"/>
  <c r="AV300" i="3"/>
  <c r="AX319" i="3"/>
  <c r="BD276" i="3"/>
  <c r="M319" i="3"/>
  <c r="BA36" i="3"/>
  <c r="AZ45" i="3"/>
  <c r="Z99" i="3"/>
  <c r="X99" i="3"/>
  <c r="W90" i="3"/>
  <c r="W88" i="3"/>
  <c r="M81" i="3"/>
  <c r="AR71" i="3"/>
  <c r="AA81" i="3"/>
  <c r="AQ99" i="3"/>
  <c r="T99" i="3"/>
  <c r="Q99" i="3"/>
  <c r="Q88" i="3"/>
  <c r="AZ88" i="3"/>
  <c r="R167" i="3"/>
  <c r="AK76" i="3"/>
  <c r="Q128" i="3"/>
  <c r="X181" i="3"/>
  <c r="R181" i="3"/>
  <c r="BB181" i="3"/>
  <c r="BB193" i="3"/>
  <c r="AH193" i="3"/>
  <c r="AH316" i="3"/>
  <c r="AA319" i="3"/>
  <c r="AL319" i="3"/>
  <c r="AB298" i="3"/>
  <c r="X298" i="3"/>
  <c r="AT276" i="3"/>
  <c r="AY243" i="3"/>
  <c r="N45" i="3"/>
  <c r="R97" i="3"/>
  <c r="AU99" i="3"/>
  <c r="AU81" i="3"/>
  <c r="AK81" i="3"/>
  <c r="AM87" i="3"/>
  <c r="BF99" i="3"/>
  <c r="BA99" i="3"/>
  <c r="AD99" i="3"/>
  <c r="AX99" i="3"/>
  <c r="V106" i="3"/>
  <c r="AY76" i="3"/>
  <c r="AN76" i="3"/>
  <c r="AK181" i="3"/>
  <c r="AE181" i="3"/>
  <c r="Y181" i="3"/>
  <c r="Y193" i="3"/>
  <c r="AG193" i="3"/>
  <c r="L319" i="3"/>
  <c r="AO309" i="3"/>
  <c r="AJ315" i="3"/>
  <c r="BE316" i="3"/>
  <c r="AL292" i="3"/>
  <c r="AM298" i="3"/>
  <c r="AR307" i="3"/>
  <c r="BC266" i="3"/>
  <c r="AK97" i="3"/>
  <c r="O319" i="3"/>
  <c r="AT106" i="3"/>
  <c r="AI319" i="3"/>
  <c r="S319" i="3"/>
  <c r="N292" i="3"/>
  <c r="P307" i="3"/>
  <c r="AM252" i="3"/>
  <c r="AC97" i="3"/>
  <c r="AJ207" i="3"/>
  <c r="AI143" i="3"/>
  <c r="AI196" i="3"/>
  <c r="BA106" i="3"/>
  <c r="W99" i="3"/>
  <c r="S81" i="3"/>
  <c r="N81" i="3"/>
  <c r="AA99" i="3"/>
  <c r="AM99" i="3"/>
  <c r="S99" i="3"/>
  <c r="AB88" i="3"/>
  <c r="BF174" i="3"/>
  <c r="T76" i="3"/>
  <c r="O76" i="3"/>
  <c r="AA76" i="3"/>
  <c r="AX181" i="3"/>
  <c r="BF181" i="3"/>
  <c r="AH319" i="3"/>
  <c r="BB319" i="3"/>
  <c r="L315" i="3"/>
  <c r="AI315" i="3"/>
  <c r="AZ298" i="3"/>
  <c r="O277" i="3"/>
  <c r="AI269" i="3"/>
  <c r="AN45" i="3"/>
  <c r="AW99" i="3"/>
  <c r="BD106" i="3"/>
  <c r="AQ81" i="3"/>
  <c r="AF87" i="3"/>
  <c r="AO99" i="3"/>
  <c r="M88" i="3"/>
  <c r="Q192" i="3"/>
  <c r="U181" i="3"/>
  <c r="BD193" i="3"/>
  <c r="O197" i="3"/>
  <c r="AF193" i="3"/>
  <c r="AM316" i="3"/>
  <c r="AD319" i="3"/>
  <c r="AB269" i="3"/>
  <c r="AB242" i="3"/>
  <c r="AF192" i="3"/>
  <c r="AD174" i="3"/>
  <c r="AB61" i="3"/>
  <c r="AW109" i="3"/>
  <c r="AG105" i="3"/>
  <c r="AA192" i="3"/>
  <c r="AT192" i="3"/>
  <c r="Y192" i="3"/>
  <c r="O179" i="3"/>
  <c r="AL174" i="3"/>
  <c r="AG174" i="3"/>
  <c r="AC174" i="3"/>
  <c r="O161" i="3"/>
  <c r="L162" i="3"/>
  <c r="Q162" i="3"/>
  <c r="U162" i="3"/>
  <c r="AN162" i="3"/>
  <c r="AJ143" i="3"/>
  <c r="Z131" i="3"/>
  <c r="AL167" i="3"/>
  <c r="BB167" i="3"/>
  <c r="R319" i="3"/>
  <c r="AS316" i="3"/>
  <c r="Z319" i="3"/>
  <c r="BC302" i="3"/>
  <c r="AY274" i="3"/>
  <c r="AZ239" i="3"/>
  <c r="M192" i="3"/>
  <c r="AC90" i="3"/>
  <c r="BB109" i="3"/>
  <c r="AO192" i="3"/>
  <c r="T192" i="3"/>
  <c r="AK192" i="3"/>
  <c r="BB179" i="3"/>
  <c r="AX167" i="3"/>
  <c r="L174" i="3"/>
  <c r="AU174" i="3"/>
  <c r="AO174" i="3"/>
  <c r="AZ158" i="3"/>
  <c r="AA162" i="3"/>
  <c r="AE162" i="3"/>
  <c r="AI162" i="3"/>
  <c r="AZ162" i="3"/>
  <c r="AB158" i="3"/>
  <c r="Y143" i="3"/>
  <c r="AR131" i="3"/>
  <c r="AC319" i="3"/>
  <c r="AG316" i="3"/>
  <c r="N274" i="3"/>
  <c r="W243" i="3"/>
  <c r="AW192" i="3"/>
  <c r="S179" i="3"/>
  <c r="Y179" i="3"/>
  <c r="AI167" i="3"/>
  <c r="S174" i="3"/>
  <c r="BA174" i="3"/>
  <c r="AZ132" i="3"/>
  <c r="O143" i="3"/>
  <c r="AV314" i="3"/>
  <c r="AQ302" i="3"/>
  <c r="N177" i="3"/>
  <c r="N192" i="3"/>
  <c r="AV192" i="3"/>
  <c r="AH174" i="3"/>
  <c r="T174" i="3"/>
  <c r="AM143" i="3"/>
  <c r="AH192" i="3"/>
  <c r="W167" i="3"/>
  <c r="BA105" i="3"/>
  <c r="AN105" i="3"/>
  <c r="AB192" i="3"/>
  <c r="U192" i="3"/>
  <c r="AK167" i="3"/>
  <c r="AV174" i="3"/>
  <c r="AF174" i="3"/>
  <c r="AX205" i="3"/>
  <c r="AT174" i="3"/>
  <c r="N162" i="3"/>
  <c r="AF162" i="3"/>
  <c r="AJ162" i="3"/>
  <c r="P143" i="3"/>
  <c r="P148" i="3"/>
  <c r="AT319" i="3"/>
  <c r="Z257" i="3"/>
  <c r="Y115" i="3"/>
  <c r="AQ105" i="3"/>
  <c r="AP192" i="3"/>
  <c r="AI192" i="3"/>
  <c r="AW167" i="3"/>
  <c r="V174" i="3"/>
  <c r="AR174" i="3"/>
  <c r="AL205" i="3"/>
  <c r="X174" i="3"/>
  <c r="AC162" i="3"/>
  <c r="AT162" i="3"/>
  <c r="AY162" i="3"/>
  <c r="Y149" i="3"/>
  <c r="V143" i="3"/>
  <c r="AN143" i="3"/>
  <c r="AJ148" i="3"/>
  <c r="Y278" i="3"/>
  <c r="L192" i="3"/>
  <c r="O167" i="3"/>
  <c r="BD192" i="3"/>
  <c r="N115" i="3"/>
  <c r="AE105" i="3"/>
  <c r="BE192" i="3"/>
  <c r="AX192" i="3"/>
  <c r="AN167" i="3"/>
  <c r="AI174" i="3"/>
  <c r="AJ174" i="3"/>
  <c r="BD174" i="3"/>
  <c r="L182" i="3"/>
  <c r="AB205" i="3"/>
  <c r="AU148" i="3"/>
  <c r="AQ162" i="3"/>
  <c r="S162" i="3"/>
  <c r="M162" i="3"/>
  <c r="AD143" i="3"/>
  <c r="T167" i="3"/>
  <c r="V319" i="3"/>
  <c r="AF319" i="3"/>
  <c r="AZ319" i="3"/>
  <c r="AG293" i="3"/>
  <c r="AK301" i="3"/>
  <c r="R174" i="3"/>
  <c r="BC143" i="3"/>
  <c r="Z177" i="3"/>
  <c r="AX212" i="3"/>
  <c r="P192" i="3"/>
  <c r="S192" i="3"/>
  <c r="BF167" i="3"/>
  <c r="AZ167" i="3"/>
  <c r="N174" i="3"/>
  <c r="AX174" i="3"/>
  <c r="AE182" i="3"/>
  <c r="AC148" i="3"/>
  <c r="BE162" i="3"/>
  <c r="AG162" i="3"/>
  <c r="AL143" i="3"/>
  <c r="AG143" i="3"/>
  <c r="BE319" i="3"/>
  <c r="BC319" i="3"/>
  <c r="AN319" i="3"/>
  <c r="AC301" i="3"/>
  <c r="AE280" i="3"/>
  <c r="AB280" i="3"/>
  <c r="Q256" i="3"/>
  <c r="AT69" i="3"/>
  <c r="AL212" i="3"/>
  <c r="AD192" i="3"/>
  <c r="AE192" i="3"/>
  <c r="AR167" i="3"/>
  <c r="BC167" i="3"/>
  <c r="AB174" i="3"/>
  <c r="W174" i="3"/>
  <c r="AY182" i="3"/>
  <c r="AO148" i="3"/>
  <c r="BA143" i="3"/>
  <c r="AV132" i="3"/>
  <c r="Q174" i="3"/>
  <c r="V115" i="3"/>
  <c r="AH69" i="3"/>
  <c r="T69" i="3"/>
  <c r="AS192" i="3"/>
  <c r="AD167" i="3"/>
  <c r="AO167" i="3"/>
  <c r="AQ174" i="3"/>
  <c r="AR148" i="3"/>
  <c r="S143" i="3"/>
  <c r="AP87" i="3"/>
  <c r="BE87" i="3"/>
  <c r="AR87" i="3"/>
  <c r="U65" i="3"/>
  <c r="AF106" i="3"/>
  <c r="AC190" i="3"/>
  <c r="AU190" i="3"/>
  <c r="AX158" i="3"/>
  <c r="AV133" i="3"/>
  <c r="BD158" i="3"/>
  <c r="AF158" i="3"/>
  <c r="L158" i="3"/>
  <c r="AW190" i="3"/>
  <c r="AC106" i="3"/>
  <c r="AP106" i="3"/>
  <c r="Q106" i="3"/>
  <c r="AU106" i="3"/>
  <c r="T106" i="3"/>
  <c r="AT87" i="3"/>
  <c r="W87" i="3"/>
  <c r="O87" i="3"/>
  <c r="Q87" i="3"/>
  <c r="AA79" i="3"/>
  <c r="U88" i="3"/>
  <c r="BF88" i="3"/>
  <c r="BC88" i="3"/>
  <c r="AL88" i="3"/>
  <c r="Q190" i="3"/>
  <c r="AI190" i="3"/>
  <c r="AM158" i="3"/>
  <c r="O158" i="3"/>
  <c r="AU158" i="3"/>
  <c r="X158" i="3"/>
  <c r="Z143" i="3"/>
  <c r="AO143" i="3"/>
  <c r="AK147" i="3"/>
  <c r="AH190" i="3"/>
  <c r="AJ319" i="3"/>
  <c r="AG319" i="3"/>
  <c r="BD319" i="3"/>
  <c r="BA319" i="3"/>
  <c r="AB319" i="3"/>
  <c r="U316" i="3"/>
  <c r="N319" i="3"/>
  <c r="AU292" i="3"/>
  <c r="AK314" i="3"/>
  <c r="T282" i="3"/>
  <c r="AD301" i="3"/>
  <c r="AF280" i="3"/>
  <c r="AK277" i="3"/>
  <c r="BA291" i="3"/>
  <c r="AX291" i="3"/>
  <c r="AW249" i="3"/>
  <c r="BD87" i="3"/>
  <c r="AD106" i="3"/>
  <c r="AI106" i="3"/>
  <c r="X87" i="3"/>
  <c r="AC87" i="3"/>
  <c r="AV88" i="3"/>
  <c r="AR88" i="3"/>
  <c r="AN88" i="3"/>
  <c r="X88" i="3"/>
  <c r="W190" i="3"/>
  <c r="BA158" i="3"/>
  <c r="Z158" i="3"/>
  <c r="AC158" i="3"/>
  <c r="S158" i="3"/>
  <c r="AJ158" i="3"/>
  <c r="AR143" i="3"/>
  <c r="Z130" i="3"/>
  <c r="AU143" i="3"/>
  <c r="L143" i="3"/>
  <c r="X319" i="3"/>
  <c r="U319" i="3"/>
  <c r="AR319" i="3"/>
  <c r="AO319" i="3"/>
  <c r="P319" i="3"/>
  <c r="AI292" i="3"/>
  <c r="AQ314" i="3"/>
  <c r="AI280" i="3"/>
  <c r="AF301" i="3"/>
  <c r="AB277" i="3"/>
  <c r="X277" i="3"/>
  <c r="T291" i="3"/>
  <c r="P291" i="3"/>
  <c r="AL280" i="3"/>
  <c r="AQ249" i="3"/>
  <c r="AJ79" i="3"/>
  <c r="V70" i="3"/>
  <c r="R106" i="3"/>
  <c r="W106" i="3"/>
  <c r="AV87" i="3"/>
  <c r="O92" i="3"/>
  <c r="AZ87" i="3"/>
  <c r="AO87" i="3"/>
  <c r="AG88" i="3"/>
  <c r="AC88" i="3"/>
  <c r="Z88" i="3"/>
  <c r="AK88" i="3"/>
  <c r="AQ158" i="3"/>
  <c r="AH158" i="3"/>
  <c r="AV158" i="3"/>
  <c r="AT132" i="3"/>
  <c r="AR190" i="3"/>
  <c r="W292" i="3"/>
  <c r="P278" i="3"/>
  <c r="AX87" i="3"/>
  <c r="BB65" i="3"/>
  <c r="AY106" i="3"/>
  <c r="BE112" i="3"/>
  <c r="AB87" i="3"/>
  <c r="BB87" i="3"/>
  <c r="AG87" i="3"/>
  <c r="BA87" i="3"/>
  <c r="S88" i="3"/>
  <c r="O88" i="3"/>
  <c r="L88" i="3"/>
  <c r="BB158" i="3"/>
  <c r="BF158" i="3"/>
  <c r="AW158" i="3"/>
  <c r="AH143" i="3"/>
  <c r="AL132" i="3"/>
  <c r="AP143" i="3"/>
  <c r="M143" i="3"/>
  <c r="BD167" i="3"/>
  <c r="AD190" i="3"/>
  <c r="AU319" i="3"/>
  <c r="AA316" i="3"/>
  <c r="T319" i="3"/>
  <c r="Q319" i="3"/>
  <c r="AT316" i="3"/>
  <c r="Z292" i="3"/>
  <c r="AU283" i="3"/>
  <c r="AD314" i="3"/>
  <c r="AD277" i="3"/>
  <c r="BA301" i="3"/>
  <c r="AU291" i="3"/>
  <c r="X291" i="3"/>
  <c r="AR291" i="3"/>
  <c r="AN291" i="3"/>
  <c r="AC266" i="3"/>
  <c r="AX278" i="3"/>
  <c r="M239" i="3"/>
  <c r="AR242" i="3"/>
  <c r="AO257" i="3"/>
  <c r="N106" i="3"/>
  <c r="AM106" i="3"/>
  <c r="AD79" i="3"/>
  <c r="AI70" i="3"/>
  <c r="AS70" i="3"/>
  <c r="AH87" i="3"/>
  <c r="S87" i="3"/>
  <c r="AX70" i="3"/>
  <c r="AE106" i="3"/>
  <c r="M158" i="3"/>
  <c r="P158" i="3"/>
  <c r="V158" i="3"/>
  <c r="AN190" i="3"/>
  <c r="O190" i="3"/>
  <c r="P65" i="3"/>
  <c r="AA106" i="3"/>
  <c r="AS106" i="3"/>
  <c r="L87" i="3"/>
  <c r="Y87" i="3"/>
  <c r="AE87" i="3"/>
  <c r="P88" i="3"/>
  <c r="BE88" i="3"/>
  <c r="BA88" i="3"/>
  <c r="BF106" i="3"/>
  <c r="AC189" i="3"/>
  <c r="S147" i="3"/>
  <c r="AL158" i="3"/>
  <c r="AA158" i="3"/>
  <c r="AD158" i="3"/>
  <c r="AK158" i="3"/>
  <c r="AS132" i="3"/>
  <c r="N143" i="3"/>
  <c r="AK143" i="3"/>
  <c r="O105" i="3"/>
  <c r="Z190" i="3"/>
  <c r="AY190" i="3"/>
  <c r="AG190" i="3"/>
  <c r="W319" i="3"/>
  <c r="AQ319" i="3"/>
  <c r="AI316" i="3"/>
  <c r="V316" i="3"/>
  <c r="AY319" i="3"/>
  <c r="N320" i="3"/>
  <c r="AX295" i="3"/>
  <c r="AK274" i="3"/>
  <c r="AE301" i="3"/>
  <c r="AO291" i="3"/>
  <c r="AA291" i="3"/>
  <c r="M291" i="3"/>
  <c r="V284" i="3"/>
  <c r="AF266" i="3"/>
  <c r="R278" i="3"/>
  <c r="AT245" i="3"/>
  <c r="AB315" i="3"/>
  <c r="AR274" i="3"/>
  <c r="R87" i="3"/>
  <c r="AO190" i="3"/>
  <c r="R158" i="3"/>
  <c r="V87" i="3"/>
  <c r="L112" i="3"/>
  <c r="BE106" i="3"/>
  <c r="M87" i="3"/>
  <c r="P112" i="3"/>
  <c r="O106" i="3"/>
  <c r="AG106" i="3"/>
  <c r="AK87" i="3"/>
  <c r="AQ87" i="3"/>
  <c r="M79" i="3"/>
  <c r="AQ88" i="3"/>
  <c r="AM88" i="3"/>
  <c r="Z106" i="3"/>
  <c r="AA133" i="3"/>
  <c r="AN158" i="3"/>
  <c r="AO158" i="3"/>
  <c r="AR158" i="3"/>
  <c r="AY158" i="3"/>
  <c r="R132" i="3"/>
  <c r="AC143" i="3"/>
  <c r="R143" i="3"/>
  <c r="AX143" i="3"/>
  <c r="AW143" i="3"/>
  <c r="L147" i="3"/>
  <c r="L190" i="3"/>
  <c r="V190" i="3"/>
  <c r="S190" i="3"/>
  <c r="BF319" i="3"/>
  <c r="AE319" i="3"/>
  <c r="AM319" i="3"/>
  <c r="Q320" i="3"/>
  <c r="R293" i="3"/>
  <c r="X274" i="3"/>
  <c r="BF301" i="3"/>
  <c r="L291" i="3"/>
  <c r="AS291" i="3"/>
  <c r="X242" i="3"/>
  <c r="AZ245" i="3"/>
  <c r="AH257" i="3"/>
  <c r="BE158" i="3"/>
  <c r="AS87" i="3"/>
  <c r="AZ106" i="3"/>
  <c r="U106" i="3"/>
  <c r="AN87" i="3"/>
  <c r="BF87" i="3"/>
  <c r="AW87" i="3"/>
  <c r="BC87" i="3"/>
  <c r="BC158" i="3"/>
  <c r="Q158" i="3"/>
  <c r="U158" i="3"/>
  <c r="T320" i="3"/>
  <c r="AL87" i="3"/>
  <c r="AP158" i="3"/>
  <c r="AI87" i="3"/>
  <c r="BA112" i="3"/>
  <c r="AN106" i="3"/>
  <c r="AF112" i="3"/>
  <c r="BF86" i="3"/>
  <c r="U87" i="3"/>
  <c r="AJ87" i="3"/>
  <c r="N87" i="3"/>
  <c r="T87" i="3"/>
  <c r="AF88" i="3"/>
  <c r="N88" i="3"/>
  <c r="AZ197" i="3"/>
  <c r="AN189" i="3"/>
  <c r="N158" i="3"/>
  <c r="AE158" i="3"/>
  <c r="AN97" i="3"/>
  <c r="AM97" i="3"/>
  <c r="BD97" i="3"/>
  <c r="AA104" i="3"/>
  <c r="AG104" i="3"/>
  <c r="V69" i="3"/>
  <c r="AV97" i="3"/>
  <c r="AA201" i="3"/>
  <c r="AG201" i="3"/>
  <c r="AT198" i="3"/>
  <c r="W198" i="3"/>
  <c r="N198" i="3"/>
  <c r="AD104" i="3"/>
  <c r="BB143" i="3"/>
  <c r="BF143" i="3"/>
  <c r="U143" i="3"/>
  <c r="AA143" i="3"/>
  <c r="AA193" i="3"/>
  <c r="AJ193" i="3"/>
  <c r="AT193" i="3"/>
  <c r="X300" i="3"/>
  <c r="AG308" i="3"/>
  <c r="AC308" i="3"/>
  <c r="AL308" i="3"/>
  <c r="AY290" i="3"/>
  <c r="AF314" i="3"/>
  <c r="Q293" i="3"/>
  <c r="M301" i="3"/>
  <c r="S281" i="3"/>
  <c r="AT280" i="3"/>
  <c r="AD307" i="3"/>
  <c r="U307" i="3"/>
  <c r="AS276" i="3"/>
  <c r="AI247" i="3"/>
  <c r="AR278" i="3"/>
  <c r="AA227" i="3"/>
  <c r="AK249" i="3"/>
  <c r="O259" i="3"/>
  <c r="AD252" i="3"/>
  <c r="AD249" i="3"/>
  <c r="AX228" i="3"/>
  <c r="N301" i="3"/>
  <c r="V308" i="3"/>
  <c r="AD308" i="3"/>
  <c r="Q97" i="3"/>
  <c r="M307" i="3"/>
  <c r="BD227" i="3"/>
  <c r="AJ264" i="3"/>
  <c r="AG300" i="3"/>
  <c r="Z108" i="3"/>
  <c r="AV114" i="3"/>
  <c r="AB97" i="3"/>
  <c r="AA97" i="3"/>
  <c r="AR97" i="3"/>
  <c r="AM104" i="3"/>
  <c r="AS104" i="3"/>
  <c r="AL97" i="3"/>
  <c r="M97" i="3"/>
  <c r="AJ97" i="3"/>
  <c r="AI104" i="3"/>
  <c r="AM201" i="3"/>
  <c r="AS201" i="3"/>
  <c r="AH210" i="3"/>
  <c r="P198" i="3"/>
  <c r="AP198" i="3"/>
  <c r="Z198" i="3"/>
  <c r="AQ198" i="3"/>
  <c r="L300" i="3"/>
  <c r="AE307" i="3"/>
  <c r="AG307" i="3"/>
  <c r="AI276" i="3"/>
  <c r="M227" i="3"/>
  <c r="AQ233" i="3"/>
  <c r="AP252" i="3"/>
  <c r="AX227" i="3"/>
  <c r="AW228" i="3"/>
  <c r="P97" i="3"/>
  <c r="O97" i="3"/>
  <c r="AF97" i="3"/>
  <c r="AN104" i="3"/>
  <c r="AY104" i="3"/>
  <c r="BE104" i="3"/>
  <c r="L97" i="3"/>
  <c r="AO108" i="3"/>
  <c r="AY201" i="3"/>
  <c r="BE201" i="3"/>
  <c r="AM210" i="3"/>
  <c r="AU198" i="3"/>
  <c r="AB198" i="3"/>
  <c r="AL198" i="3"/>
  <c r="AZ198" i="3"/>
  <c r="BB104" i="3"/>
  <c r="W143" i="3"/>
  <c r="AJ126" i="3"/>
  <c r="AT143" i="3"/>
  <c r="BE143" i="3"/>
  <c r="AY143" i="3"/>
  <c r="BD105" i="3"/>
  <c r="AN200" i="3"/>
  <c r="R193" i="3"/>
  <c r="W303" i="3"/>
  <c r="S308" i="3"/>
  <c r="AB290" i="3"/>
  <c r="Y314" i="3"/>
  <c r="AZ293" i="3"/>
  <c r="P301" i="3"/>
  <c r="R280" i="3"/>
  <c r="AU307" i="3"/>
  <c r="AS307" i="3"/>
  <c r="BB280" i="3"/>
  <c r="L276" i="3"/>
  <c r="AL268" i="3"/>
  <c r="AK278" i="3"/>
  <c r="AS233" i="3"/>
  <c r="R233" i="3"/>
  <c r="AT259" i="3"/>
  <c r="U227" i="3"/>
  <c r="W228" i="3"/>
  <c r="BC257" i="3"/>
  <c r="BE97" i="3"/>
  <c r="T97" i="3"/>
  <c r="L104" i="3"/>
  <c r="S104" i="3"/>
  <c r="V104" i="3"/>
  <c r="AB104" i="3"/>
  <c r="Y86" i="3"/>
  <c r="AE108" i="3"/>
  <c r="R86" i="3"/>
  <c r="Z97" i="3"/>
  <c r="P104" i="3"/>
  <c r="R201" i="3"/>
  <c r="AR210" i="3"/>
  <c r="R198" i="3"/>
  <c r="AR198" i="3"/>
  <c r="AX198" i="3"/>
  <c r="AW198" i="3"/>
  <c r="P183" i="3"/>
  <c r="AL104" i="3"/>
  <c r="AO300" i="3"/>
  <c r="AI307" i="3"/>
  <c r="AL276" i="3"/>
  <c r="BC227" i="3"/>
  <c r="AD233" i="3"/>
  <c r="S252" i="3"/>
  <c r="AS97" i="3"/>
  <c r="AO104" i="3"/>
  <c r="X104" i="3"/>
  <c r="AE104" i="3"/>
  <c r="AH104" i="3"/>
  <c r="S108" i="3"/>
  <c r="AD201" i="3"/>
  <c r="L194" i="3"/>
  <c r="AI198" i="3"/>
  <c r="U198" i="3"/>
  <c r="O198" i="3"/>
  <c r="Q104" i="3"/>
  <c r="AF143" i="3"/>
  <c r="X143" i="3"/>
  <c r="AB143" i="3"/>
  <c r="AT114" i="3"/>
  <c r="N132" i="3"/>
  <c r="AJ167" i="3"/>
  <c r="AQ193" i="3"/>
  <c r="AY193" i="3"/>
  <c r="AW193" i="3"/>
  <c r="AC300" i="3"/>
  <c r="AR308" i="3"/>
  <c r="AQ308" i="3"/>
  <c r="AC290" i="3"/>
  <c r="AZ290" i="3"/>
  <c r="AE314" i="3"/>
  <c r="AT301" i="3"/>
  <c r="T307" i="3"/>
  <c r="AW307" i="3"/>
  <c r="AX280" i="3"/>
  <c r="AY276" i="3"/>
  <c r="AV267" i="3"/>
  <c r="AD258" i="3"/>
  <c r="Z227" i="3"/>
  <c r="AP233" i="3"/>
  <c r="U252" i="3"/>
  <c r="BD264" i="3"/>
  <c r="AO228" i="3"/>
  <c r="AI233" i="3"/>
  <c r="R252" i="3"/>
  <c r="N104" i="3"/>
  <c r="AJ104" i="3"/>
  <c r="AQ104" i="3"/>
  <c r="AT104" i="3"/>
  <c r="AX69" i="3"/>
  <c r="N97" i="3"/>
  <c r="AX104" i="3"/>
  <c r="AC104" i="3"/>
  <c r="AP201" i="3"/>
  <c r="X201" i="3"/>
  <c r="U194" i="3"/>
  <c r="BB198" i="3"/>
  <c r="AG198" i="3"/>
  <c r="AA198" i="3"/>
  <c r="Q300" i="3"/>
  <c r="AF307" i="3"/>
  <c r="Q307" i="3"/>
  <c r="BA307" i="3"/>
  <c r="W276" i="3"/>
  <c r="M276" i="3"/>
  <c r="AD227" i="3"/>
  <c r="AR233" i="3"/>
  <c r="W252" i="3"/>
  <c r="Z233" i="3"/>
  <c r="AO264" i="3"/>
  <c r="N276" i="3"/>
  <c r="AZ97" i="3"/>
  <c r="AF276" i="3"/>
  <c r="AG97" i="3"/>
  <c r="O43" i="3"/>
  <c r="U97" i="3"/>
  <c r="AV104" i="3"/>
  <c r="BC104" i="3"/>
  <c r="BF104" i="3"/>
  <c r="AL69" i="3"/>
  <c r="AV201" i="3"/>
  <c r="BB201" i="3"/>
  <c r="AG194" i="3"/>
  <c r="T198" i="3"/>
  <c r="AS198" i="3"/>
  <c r="AM198" i="3"/>
  <c r="AZ104" i="3"/>
  <c r="AE143" i="3"/>
  <c r="Q143" i="3"/>
  <c r="AV143" i="3"/>
  <c r="N193" i="3"/>
  <c r="AX196" i="3"/>
  <c r="V193" i="3"/>
  <c r="T193" i="3"/>
  <c r="AU300" i="3"/>
  <c r="M308" i="3"/>
  <c r="AH290" i="3"/>
  <c r="AD290" i="3"/>
  <c r="AD286" i="3"/>
  <c r="AA301" i="3"/>
  <c r="Y307" i="3"/>
  <c r="W307" i="3"/>
  <c r="AQ307" i="3"/>
  <c r="AO247" i="3"/>
  <c r="AZ276" i="3"/>
  <c r="BB227" i="3"/>
  <c r="L233" i="3"/>
  <c r="BE252" i="3"/>
  <c r="W227" i="3"/>
  <c r="AX264" i="3"/>
  <c r="AD239" i="3"/>
  <c r="X308" i="3"/>
  <c r="AY257" i="3"/>
  <c r="AN307" i="3"/>
  <c r="BF276" i="3"/>
  <c r="V228" i="3"/>
  <c r="AU97" i="3"/>
  <c r="M104" i="3"/>
  <c r="T104" i="3"/>
  <c r="Z69" i="3"/>
  <c r="AN86" i="3"/>
  <c r="AU69" i="3"/>
  <c r="BD69" i="3"/>
  <c r="AQ97" i="3"/>
  <c r="AX201" i="3"/>
  <c r="AC201" i="3"/>
  <c r="T201" i="3"/>
  <c r="AJ194" i="3"/>
  <c r="AD198" i="3"/>
  <c r="AN198" i="3"/>
  <c r="BE198" i="3"/>
  <c r="AY198" i="3"/>
  <c r="AI300" i="3"/>
  <c r="BF307" i="3"/>
  <c r="AL307" i="3"/>
  <c r="O276" i="3"/>
  <c r="L227" i="3"/>
  <c r="AJ233" i="3"/>
  <c r="Z252" i="3"/>
  <c r="Y264" i="3"/>
  <c r="AY97" i="3"/>
  <c r="AJ300" i="3"/>
  <c r="BA97" i="3"/>
  <c r="AI97" i="3"/>
  <c r="Y104" i="3"/>
  <c r="AF104" i="3"/>
  <c r="N69" i="3"/>
  <c r="AZ86" i="3"/>
  <c r="AI69" i="3"/>
  <c r="AR69" i="3"/>
  <c r="AU104" i="3"/>
  <c r="AH201" i="3"/>
  <c r="L201" i="3"/>
  <c r="AF201" i="3"/>
  <c r="T194" i="3"/>
  <c r="AE198" i="3"/>
  <c r="BD198" i="3"/>
  <c r="L198" i="3"/>
  <c r="W300" i="3"/>
  <c r="AO307" i="3"/>
  <c r="AA307" i="3"/>
  <c r="AO276" i="3"/>
  <c r="X227" i="3"/>
  <c r="AD264" i="3"/>
  <c r="AX252" i="3"/>
  <c r="AY227" i="3"/>
  <c r="AR264" i="3"/>
  <c r="AP97" i="3"/>
  <c r="AD97" i="3"/>
  <c r="AO97" i="3"/>
  <c r="W97" i="3"/>
  <c r="AK104" i="3"/>
  <c r="AR104" i="3"/>
  <c r="AT86" i="3"/>
  <c r="W69" i="3"/>
  <c r="N201" i="3"/>
  <c r="AU201" i="3"/>
  <c r="AH198" i="3"/>
  <c r="V198" i="3"/>
  <c r="X198" i="3"/>
  <c r="BA198" i="3"/>
  <c r="AZ126" i="3"/>
  <c r="L307" i="3"/>
  <c r="AM307" i="3"/>
  <c r="V276" i="3"/>
  <c r="AT233" i="3"/>
  <c r="AR252" i="3"/>
  <c r="V227" i="3"/>
  <c r="AF264" i="3"/>
  <c r="AQ276" i="3"/>
  <c r="BB125" i="3"/>
  <c r="X36" i="3"/>
  <c r="AR65" i="3"/>
  <c r="AD65" i="3"/>
  <c r="AK65" i="3"/>
  <c r="AQ44" i="3"/>
  <c r="AB197" i="3"/>
  <c r="AL197" i="3"/>
  <c r="Y176" i="3"/>
  <c r="AX125" i="3"/>
  <c r="N130" i="3"/>
  <c r="AS130" i="3"/>
  <c r="AH130" i="3"/>
  <c r="AM122" i="3"/>
  <c r="AG125" i="3"/>
  <c r="AY130" i="3"/>
  <c r="M125" i="3"/>
  <c r="AW130" i="3"/>
  <c r="AM130" i="3"/>
  <c r="T302" i="3"/>
  <c r="AT307" i="3"/>
  <c r="BC307" i="3"/>
  <c r="BE307" i="3"/>
  <c r="AV307" i="3"/>
  <c r="AG276" i="3"/>
  <c r="Z276" i="3"/>
  <c r="AP269" i="3"/>
  <c r="AD234" i="3"/>
  <c r="AB233" i="3"/>
  <c r="AJ227" i="3"/>
  <c r="BB233" i="3"/>
  <c r="AS252" i="3"/>
  <c r="BB252" i="3"/>
  <c r="BE233" i="3"/>
  <c r="BC233" i="3"/>
  <c r="AR260" i="3"/>
  <c r="AN264" i="3"/>
  <c r="U231" i="3"/>
  <c r="Z243" i="3"/>
  <c r="AV292" i="3"/>
  <c r="AU308" i="3"/>
  <c r="V257" i="3"/>
  <c r="AN197" i="3"/>
  <c r="AZ234" i="3"/>
  <c r="BC42" i="3"/>
  <c r="AF65" i="3"/>
  <c r="R65" i="3"/>
  <c r="AY65" i="3"/>
  <c r="Y65" i="3"/>
  <c r="P197" i="3"/>
  <c r="Z197" i="3"/>
  <c r="X125" i="3"/>
  <c r="AB130" i="3"/>
  <c r="BE130" i="3"/>
  <c r="AK125" i="3"/>
  <c r="AC130" i="3"/>
  <c r="Y130" i="3"/>
  <c r="S130" i="3"/>
  <c r="AL130" i="3"/>
  <c r="AV190" i="3"/>
  <c r="AF302" i="3"/>
  <c r="BD307" i="3"/>
  <c r="N307" i="3"/>
  <c r="O307" i="3"/>
  <c r="S276" i="3"/>
  <c r="AM276" i="3"/>
  <c r="AW266" i="3"/>
  <c r="BB234" i="3"/>
  <c r="M233" i="3"/>
  <c r="AV227" i="3"/>
  <c r="T233" i="3"/>
  <c r="V252" i="3"/>
  <c r="AN233" i="3"/>
  <c r="AM233" i="3"/>
  <c r="BD260" i="3"/>
  <c r="U264" i="3"/>
  <c r="AS228" i="3"/>
  <c r="Q243" i="3"/>
  <c r="U309" i="3"/>
  <c r="BD65" i="3"/>
  <c r="N197" i="3"/>
  <c r="AX122" i="3"/>
  <c r="AP130" i="3"/>
  <c r="L130" i="3"/>
  <c r="P125" i="3"/>
  <c r="AC125" i="3"/>
  <c r="AQ130" i="3"/>
  <c r="W130" i="3"/>
  <c r="BD302" i="3"/>
  <c r="AY302" i="3"/>
  <c r="AY266" i="3"/>
  <c r="AH269" i="3"/>
  <c r="V234" i="3"/>
  <c r="T229" i="3"/>
  <c r="Y260" i="3"/>
  <c r="AF233" i="3"/>
  <c r="AJ252" i="3"/>
  <c r="Y233" i="3"/>
  <c r="W233" i="3"/>
  <c r="AN256" i="3"/>
  <c r="AG264" i="3"/>
  <c r="S243" i="3"/>
  <c r="AF242" i="3"/>
  <c r="AS300" i="3"/>
  <c r="BA65" i="3"/>
  <c r="AA65" i="3"/>
  <c r="X113" i="3"/>
  <c r="AO197" i="3"/>
  <c r="BD130" i="3"/>
  <c r="X130" i="3"/>
  <c r="L125" i="3"/>
  <c r="V130" i="3"/>
  <c r="T130" i="3"/>
  <c r="AP197" i="3"/>
  <c r="AS197" i="3"/>
  <c r="Y302" i="3"/>
  <c r="AM65" i="3"/>
  <c r="AI44" i="3"/>
  <c r="AT65" i="3"/>
  <c r="BC65" i="3"/>
  <c r="AO65" i="3"/>
  <c r="O65" i="3"/>
  <c r="AJ65" i="3"/>
  <c r="AW78" i="3"/>
  <c r="AC197" i="3"/>
  <c r="BF130" i="3"/>
  <c r="P130" i="3"/>
  <c r="AJ130" i="3"/>
  <c r="Q130" i="3"/>
  <c r="V197" i="3"/>
  <c r="AK190" i="3"/>
  <c r="T190" i="3"/>
  <c r="AV197" i="3"/>
  <c r="AA197" i="3"/>
  <c r="AT302" i="3"/>
  <c r="AK302" i="3"/>
  <c r="X307" i="3"/>
  <c r="Y275" i="3"/>
  <c r="Z307" i="3"/>
  <c r="S307" i="3"/>
  <c r="AY307" i="3"/>
  <c r="AR276" i="3"/>
  <c r="U276" i="3"/>
  <c r="AB276" i="3"/>
  <c r="N269" i="3"/>
  <c r="AJ266" i="3"/>
  <c r="AB266" i="3"/>
  <c r="BC242" i="3"/>
  <c r="AC233" i="3"/>
  <c r="AN227" i="3"/>
  <c r="BD233" i="3"/>
  <c r="AH252" i="3"/>
  <c r="AC252" i="3"/>
  <c r="AL234" i="3"/>
  <c r="AK227" i="3"/>
  <c r="AI227" i="3"/>
  <c r="N264" i="3"/>
  <c r="AT264" i="3"/>
  <c r="T228" i="3"/>
  <c r="AF228" i="3"/>
  <c r="P242" i="3"/>
  <c r="AL233" i="3"/>
  <c r="BB308" i="3"/>
  <c r="AW257" i="3"/>
  <c r="AX197" i="3"/>
  <c r="M65" i="3"/>
  <c r="Z36" i="3"/>
  <c r="AH65" i="3"/>
  <c r="AQ65" i="3"/>
  <c r="AC65" i="3"/>
  <c r="S63" i="3"/>
  <c r="AU65" i="3"/>
  <c r="X65" i="3"/>
  <c r="N78" i="3"/>
  <c r="Q197" i="3"/>
  <c r="AL129" i="3"/>
  <c r="AK130" i="3"/>
  <c r="AD130" i="3"/>
  <c r="AV130" i="3"/>
  <c r="AS125" i="3"/>
  <c r="AE197" i="3"/>
  <c r="N302" i="3"/>
  <c r="Z302" i="3"/>
  <c r="L275" i="3"/>
  <c r="W234" i="3"/>
  <c r="AW65" i="3"/>
  <c r="T65" i="3"/>
  <c r="AL36" i="3"/>
  <c r="V65" i="3"/>
  <c r="AE65" i="3"/>
  <c r="Q65" i="3"/>
  <c r="AI65" i="3"/>
  <c r="L65" i="3"/>
  <c r="BD78" i="3"/>
  <c r="Z129" i="3"/>
  <c r="O130" i="3"/>
  <c r="BB130" i="3"/>
  <c r="AR130" i="3"/>
  <c r="BA130" i="3"/>
  <c r="L197" i="3"/>
  <c r="BB295" i="3"/>
  <c r="AQ277" i="3"/>
  <c r="R307" i="3"/>
  <c r="X275" i="3"/>
  <c r="AN277" i="3"/>
  <c r="AP307" i="3"/>
  <c r="AX307" i="3"/>
  <c r="AB307" i="3"/>
  <c r="Y262" i="3"/>
  <c r="AV276" i="3"/>
  <c r="BB276" i="3"/>
  <c r="V269" i="3"/>
  <c r="BA266" i="3"/>
  <c r="U242" i="3"/>
  <c r="AA229" i="3"/>
  <c r="R227" i="3"/>
  <c r="X233" i="3"/>
  <c r="AI252" i="3"/>
  <c r="O252" i="3"/>
  <c r="AO233" i="3"/>
  <c r="Q264" i="3"/>
  <c r="M264" i="3"/>
  <c r="AQ264" i="3"/>
  <c r="Z231" i="3"/>
  <c r="BF228" i="3"/>
  <c r="AZ315" i="3"/>
  <c r="Q257" i="3"/>
  <c r="AP260" i="3"/>
  <c r="AX36" i="3"/>
  <c r="BE65" i="3"/>
  <c r="S65" i="3"/>
  <c r="AZ65" i="3"/>
  <c r="AX65" i="3"/>
  <c r="W65" i="3"/>
  <c r="BF98" i="3"/>
  <c r="AU197" i="3"/>
  <c r="N129" i="3"/>
  <c r="AU129" i="3"/>
  <c r="W125" i="3"/>
  <c r="AI130" i="3"/>
  <c r="R130" i="3"/>
  <c r="AT122" i="3"/>
  <c r="AB122" i="3"/>
  <c r="BC197" i="3"/>
  <c r="AW197" i="3"/>
  <c r="AJ275" i="3"/>
  <c r="AK275" i="3"/>
  <c r="M260" i="3"/>
  <c r="AT260" i="3"/>
  <c r="AP230" i="3"/>
  <c r="AF36" i="3"/>
  <c r="AD125" i="3"/>
  <c r="U234" i="3"/>
  <c r="O36" i="3"/>
  <c r="AS65" i="3"/>
  <c r="AN65" i="3"/>
  <c r="AL65" i="3"/>
  <c r="Z63" i="3"/>
  <c r="BB113" i="3"/>
  <c r="AI197" i="3"/>
  <c r="AI129" i="3"/>
  <c r="M130" i="3"/>
  <c r="AF130" i="3"/>
  <c r="AJ197" i="3"/>
  <c r="AY197" i="3"/>
  <c r="AF197" i="3"/>
  <c r="AP302" i="3"/>
  <c r="BA275" i="3"/>
  <c r="AV275" i="3"/>
  <c r="W275" i="3"/>
  <c r="AC307" i="3"/>
  <c r="AJ307" i="3"/>
  <c r="Y276" i="3"/>
  <c r="AH276" i="3"/>
  <c r="AZ269" i="3"/>
  <c r="AD266" i="3"/>
  <c r="AY242" i="3"/>
  <c r="AO227" i="3"/>
  <c r="AP227" i="3"/>
  <c r="AA233" i="3"/>
  <c r="AV233" i="3"/>
  <c r="AL252" i="3"/>
  <c r="AY252" i="3"/>
  <c r="L256" i="3"/>
  <c r="AE260" i="3"/>
  <c r="BA264" i="3"/>
  <c r="X228" i="3"/>
  <c r="AO231" i="3"/>
  <c r="Y224" i="3"/>
  <c r="BE308" i="3"/>
  <c r="M257" i="3"/>
  <c r="AF308" i="3"/>
  <c r="AP65" i="3"/>
  <c r="AB125" i="3"/>
  <c r="AZ36" i="3"/>
  <c r="AG65" i="3"/>
  <c r="AB65" i="3"/>
  <c r="Z65" i="3"/>
  <c r="W197" i="3"/>
  <c r="AA130" i="3"/>
  <c r="AU130" i="3"/>
  <c r="AO122" i="3"/>
  <c r="AZ130" i="3"/>
  <c r="S197" i="3"/>
  <c r="AG197" i="3"/>
  <c r="M197" i="3"/>
  <c r="AE302" i="3"/>
  <c r="N275" i="3"/>
  <c r="P234" i="3"/>
  <c r="AO260" i="3"/>
  <c r="BA231" i="3"/>
  <c r="AE224" i="3"/>
  <c r="AM56" i="3"/>
  <c r="AJ114" i="3"/>
  <c r="AK90" i="3"/>
  <c r="S86" i="3"/>
  <c r="U70" i="3"/>
  <c r="AP70" i="3"/>
  <c r="AB90" i="3"/>
  <c r="BA90" i="3"/>
  <c r="AE70" i="3"/>
  <c r="Z70" i="3"/>
  <c r="BB86" i="3"/>
  <c r="T183" i="3"/>
  <c r="BA114" i="3"/>
  <c r="BE167" i="3"/>
  <c r="X200" i="3"/>
  <c r="AC302" i="3"/>
  <c r="AR302" i="3"/>
  <c r="AI293" i="3"/>
  <c r="Z274" i="3"/>
  <c r="AH274" i="3"/>
  <c r="Q269" i="3"/>
  <c r="AK266" i="3"/>
  <c r="T266" i="3"/>
  <c r="Z242" i="3"/>
  <c r="R234" i="3"/>
  <c r="AV249" i="3"/>
  <c r="AH222" i="3"/>
  <c r="T224" i="3"/>
  <c r="AQ242" i="3"/>
  <c r="BF309" i="3"/>
  <c r="AZ309" i="3"/>
  <c r="BB257" i="3"/>
  <c r="AT257" i="3"/>
  <c r="Y90" i="3"/>
  <c r="AE86" i="3"/>
  <c r="AK73" i="3"/>
  <c r="AD70" i="3"/>
  <c r="AO90" i="3"/>
  <c r="BB90" i="3"/>
  <c r="M70" i="3"/>
  <c r="Q86" i="3"/>
  <c r="BA183" i="3"/>
  <c r="BE200" i="3"/>
  <c r="AE200" i="3"/>
  <c r="BD274" i="3"/>
  <c r="M90" i="3"/>
  <c r="BD90" i="3"/>
  <c r="BC90" i="3"/>
  <c r="AQ86" i="3"/>
  <c r="AP86" i="3"/>
  <c r="R70" i="3"/>
  <c r="U90" i="3"/>
  <c r="AH90" i="3"/>
  <c r="AV86" i="3"/>
  <c r="N183" i="3"/>
  <c r="AA160" i="3"/>
  <c r="L140" i="3"/>
  <c r="U167" i="3"/>
  <c r="N200" i="3"/>
  <c r="M302" i="3"/>
  <c r="AN293" i="3"/>
  <c r="AX274" i="3"/>
  <c r="AO277" i="3"/>
  <c r="M280" i="3"/>
  <c r="T269" i="3"/>
  <c r="AH266" i="3"/>
  <c r="AR266" i="3"/>
  <c r="W278" i="3"/>
  <c r="M242" i="3"/>
  <c r="AP234" i="3"/>
  <c r="Z260" i="3"/>
  <c r="AK224" i="3"/>
  <c r="S242" i="3"/>
  <c r="N278" i="3"/>
  <c r="V274" i="3"/>
  <c r="S274" i="3"/>
  <c r="P90" i="3"/>
  <c r="AR90" i="3"/>
  <c r="AQ90" i="3"/>
  <c r="AD86" i="3"/>
  <c r="AX86" i="3"/>
  <c r="BC86" i="3"/>
  <c r="Z86" i="3"/>
  <c r="W86" i="3"/>
  <c r="AN90" i="3"/>
  <c r="O90" i="3"/>
  <c r="AR114" i="3"/>
  <c r="AQ114" i="3"/>
  <c r="AW70" i="3"/>
  <c r="P114" i="3"/>
  <c r="AW183" i="3"/>
  <c r="BC188" i="3"/>
  <c r="AP160" i="3"/>
  <c r="AZ160" i="3"/>
  <c r="AA140" i="3"/>
  <c r="AV120" i="3"/>
  <c r="AD56" i="3"/>
  <c r="BB70" i="3"/>
  <c r="AF90" i="3"/>
  <c r="AE90" i="3"/>
  <c r="O86" i="3"/>
  <c r="U86" i="3"/>
  <c r="R90" i="3"/>
  <c r="AG90" i="3"/>
  <c r="AB114" i="3"/>
  <c r="AA70" i="3"/>
  <c r="AV211" i="3"/>
  <c r="AD188" i="3"/>
  <c r="S140" i="3"/>
  <c r="AB120" i="3"/>
  <c r="R200" i="3"/>
  <c r="AZ200" i="3"/>
  <c r="AX257" i="3"/>
  <c r="T90" i="3"/>
  <c r="S90" i="3"/>
  <c r="AA86" i="3"/>
  <c r="AG86" i="3"/>
  <c r="BD70" i="3"/>
  <c r="L90" i="3"/>
  <c r="AH73" i="3"/>
  <c r="AY70" i="3"/>
  <c r="AH200" i="3"/>
  <c r="N188" i="3"/>
  <c r="AE140" i="3"/>
  <c r="M120" i="3"/>
  <c r="AG120" i="3"/>
  <c r="V167" i="3"/>
  <c r="AH167" i="3"/>
  <c r="AJ200" i="3"/>
  <c r="AR197" i="3"/>
  <c r="AA302" i="3"/>
  <c r="AW302" i="3"/>
  <c r="AI302" i="3"/>
  <c r="AJ293" i="3"/>
  <c r="AN275" i="3"/>
  <c r="AY275" i="3"/>
  <c r="AR277" i="3"/>
  <c r="U269" i="3"/>
  <c r="AV269" i="3"/>
  <c r="L266" i="3"/>
  <c r="BF278" i="3"/>
  <c r="AG242" i="3"/>
  <c r="AH234" i="3"/>
  <c r="Y242" i="3"/>
  <c r="AZ260" i="3"/>
  <c r="U239" i="3"/>
  <c r="AC257" i="3"/>
  <c r="U257" i="3"/>
  <c r="P257" i="3"/>
  <c r="BA86" i="3"/>
  <c r="AJ70" i="3"/>
  <c r="AC73" i="3"/>
  <c r="AM86" i="3"/>
  <c r="AS86" i="3"/>
  <c r="AR70" i="3"/>
  <c r="AJ73" i="3"/>
  <c r="AU73" i="3"/>
  <c r="BF90" i="3"/>
  <c r="AC70" i="3"/>
  <c r="V200" i="3"/>
  <c r="AC188" i="3"/>
  <c r="AU120" i="3"/>
  <c r="R165" i="3"/>
  <c r="P200" i="3"/>
  <c r="AY200" i="3"/>
  <c r="S302" i="3"/>
  <c r="AO302" i="3"/>
  <c r="AV293" i="3"/>
  <c r="AA275" i="3"/>
  <c r="M269" i="3"/>
  <c r="X266" i="3"/>
  <c r="AG278" i="3"/>
  <c r="AS242" i="3"/>
  <c r="BF260" i="3"/>
  <c r="BA234" i="3"/>
  <c r="BC260" i="3"/>
  <c r="R239" i="3"/>
  <c r="BD257" i="3"/>
  <c r="R257" i="3"/>
  <c r="BA257" i="3"/>
  <c r="W70" i="3"/>
  <c r="AG70" i="3"/>
  <c r="AV90" i="3"/>
  <c r="BD183" i="3"/>
  <c r="AF39" i="3"/>
  <c r="AR56" i="3"/>
  <c r="AL90" i="3"/>
  <c r="AF86" i="3"/>
  <c r="X70" i="3"/>
  <c r="AY86" i="3"/>
  <c r="BE86" i="3"/>
  <c r="AF70" i="3"/>
  <c r="AZ90" i="3"/>
  <c r="AM90" i="3"/>
  <c r="AV70" i="3"/>
  <c r="AW188" i="3"/>
  <c r="Q120" i="3"/>
  <c r="BF274" i="3"/>
  <c r="AM257" i="3"/>
  <c r="AA56" i="3"/>
  <c r="AB70" i="3"/>
  <c r="BD56" i="3"/>
  <c r="Z90" i="3"/>
  <c r="AU90" i="3"/>
  <c r="L86" i="3"/>
  <c r="L70" i="3"/>
  <c r="P86" i="3"/>
  <c r="V86" i="3"/>
  <c r="T70" i="3"/>
  <c r="AD90" i="3"/>
  <c r="Q90" i="3"/>
  <c r="AT70" i="3"/>
  <c r="AQ165" i="3"/>
  <c r="V188" i="3"/>
  <c r="AW90" i="3"/>
  <c r="X56" i="3"/>
  <c r="AB56" i="3"/>
  <c r="N90" i="3"/>
  <c r="AI90" i="3"/>
  <c r="BC73" i="3"/>
  <c r="AU70" i="3"/>
  <c r="AB86" i="3"/>
  <c r="AH86" i="3"/>
  <c r="BE70" i="3"/>
  <c r="AU86" i="3"/>
  <c r="AD92" i="3"/>
  <c r="AY90" i="3"/>
  <c r="M114" i="3"/>
  <c r="S188" i="3"/>
  <c r="BC165" i="3"/>
  <c r="BA224" i="3"/>
  <c r="R274" i="3"/>
  <c r="R140" i="3"/>
  <c r="W165" i="3"/>
  <c r="AK165" i="3"/>
  <c r="Q165" i="3"/>
  <c r="AY56" i="3"/>
  <c r="AO183" i="3"/>
  <c r="BA148" i="3"/>
  <c r="AQ140" i="3"/>
  <c r="P314" i="3"/>
  <c r="M36" i="3"/>
  <c r="AA42" i="3"/>
  <c r="P56" i="3"/>
  <c r="AG56" i="3"/>
  <c r="M56" i="3"/>
  <c r="AO56" i="3"/>
  <c r="X114" i="3"/>
  <c r="AS98" i="3"/>
  <c r="U89" i="3"/>
  <c r="AS114" i="3"/>
  <c r="AA114" i="3"/>
  <c r="O91" i="3"/>
  <c r="S114" i="3"/>
  <c r="BE114" i="3"/>
  <c r="AF114" i="3"/>
  <c r="Z212" i="3"/>
  <c r="BE211" i="3"/>
  <c r="Q183" i="3"/>
  <c r="AV183" i="3"/>
  <c r="AP183" i="3"/>
  <c r="AH165" i="3"/>
  <c r="AL188" i="3"/>
  <c r="BF188" i="3"/>
  <c r="AX188" i="3"/>
  <c r="AW191" i="3"/>
  <c r="AE160" i="3"/>
  <c r="N148" i="3"/>
  <c r="R148" i="3"/>
  <c r="R137" i="3"/>
  <c r="AM137" i="3"/>
  <c r="M140" i="3"/>
  <c r="BC140" i="3"/>
  <c r="W166" i="3"/>
  <c r="AC120" i="3"/>
  <c r="AY114" i="3"/>
  <c r="BA140" i="3"/>
  <c r="AZ165" i="3"/>
  <c r="AM200" i="3"/>
  <c r="AG200" i="3"/>
  <c r="W314" i="3"/>
  <c r="AG314" i="3"/>
  <c r="N314" i="3"/>
  <c r="BE314" i="3"/>
  <c r="AQ251" i="3"/>
  <c r="P260" i="3"/>
  <c r="AF256" i="3"/>
  <c r="W239" i="3"/>
  <c r="AR239" i="3"/>
  <c r="BA239" i="3"/>
  <c r="AM243" i="3"/>
  <c r="L274" i="3"/>
  <c r="BE98" i="3"/>
  <c r="O89" i="3"/>
  <c r="AC114" i="3"/>
  <c r="AN114" i="3"/>
  <c r="AH114" i="3"/>
  <c r="BB114" i="3"/>
  <c r="N212" i="3"/>
  <c r="Q184" i="3"/>
  <c r="BA211" i="3"/>
  <c r="AR183" i="3"/>
  <c r="U183" i="3"/>
  <c r="BE183" i="3"/>
  <c r="AT165" i="3"/>
  <c r="L188" i="3"/>
  <c r="Q188" i="3"/>
  <c r="O188" i="3"/>
  <c r="AB191" i="3"/>
  <c r="AT160" i="3"/>
  <c r="Z148" i="3"/>
  <c r="AD148" i="3"/>
  <c r="AG137" i="3"/>
  <c r="AY137" i="3"/>
  <c r="BF120" i="3"/>
  <c r="AB140" i="3"/>
  <c r="U140" i="3"/>
  <c r="AZ140" i="3"/>
  <c r="AM166" i="3"/>
  <c r="AO120" i="3"/>
  <c r="T114" i="3"/>
  <c r="AB148" i="3"/>
  <c r="AW165" i="3"/>
  <c r="U200" i="3"/>
  <c r="O200" i="3"/>
  <c r="AP314" i="3"/>
  <c r="AZ314" i="3"/>
  <c r="Z314" i="3"/>
  <c r="P239" i="3"/>
  <c r="V239" i="3"/>
  <c r="AC56" i="3"/>
  <c r="AJ137" i="3"/>
  <c r="V314" i="3"/>
  <c r="AM36" i="3"/>
  <c r="AS36" i="3"/>
  <c r="T63" i="3"/>
  <c r="R56" i="3"/>
  <c r="BE56" i="3"/>
  <c r="AK56" i="3"/>
  <c r="AP56" i="3"/>
  <c r="AM98" i="3"/>
  <c r="Q114" i="3"/>
  <c r="O114" i="3"/>
  <c r="AE114" i="3"/>
  <c r="BD200" i="3"/>
  <c r="AU212" i="3"/>
  <c r="V183" i="3"/>
  <c r="AI183" i="3"/>
  <c r="S183" i="3"/>
  <c r="BD165" i="3"/>
  <c r="BF165" i="3"/>
  <c r="AO188" i="3"/>
  <c r="AE188" i="3"/>
  <c r="AA188" i="3"/>
  <c r="R160" i="3"/>
  <c r="AL148" i="3"/>
  <c r="AP148" i="3"/>
  <c r="AO137" i="3"/>
  <c r="AV137" i="3"/>
  <c r="P137" i="3"/>
  <c r="AN120" i="3"/>
  <c r="AR140" i="3"/>
  <c r="AG140" i="3"/>
  <c r="BB120" i="3"/>
  <c r="X140" i="3"/>
  <c r="Z166" i="3"/>
  <c r="AW166" i="3"/>
  <c r="BA120" i="3"/>
  <c r="U114" i="3"/>
  <c r="AW148" i="3"/>
  <c r="N165" i="3"/>
  <c r="AD165" i="3"/>
  <c r="AW200" i="3"/>
  <c r="X314" i="3"/>
  <c r="R314" i="3"/>
  <c r="AL314" i="3"/>
  <c r="V260" i="3"/>
  <c r="AF239" i="3"/>
  <c r="L239" i="3"/>
  <c r="AU231" i="3"/>
  <c r="Y243" i="3"/>
  <c r="AS274" i="3"/>
  <c r="AT274" i="3"/>
  <c r="U56" i="3"/>
  <c r="AK63" i="3"/>
  <c r="AQ188" i="3"/>
  <c r="AW314" i="3"/>
  <c r="M282" i="3"/>
  <c r="Y56" i="3"/>
  <c r="M43" i="3"/>
  <c r="Y36" i="3"/>
  <c r="W36" i="3"/>
  <c r="AU56" i="3"/>
  <c r="AF56" i="3"/>
  <c r="AW56" i="3"/>
  <c r="AN56" i="3"/>
  <c r="AL114" i="3"/>
  <c r="AU114" i="3"/>
  <c r="AY98" i="3"/>
  <c r="AO114" i="3"/>
  <c r="AO212" i="3"/>
  <c r="AZ212" i="3"/>
  <c r="AR200" i="3"/>
  <c r="AI212" i="3"/>
  <c r="AU177" i="3"/>
  <c r="AT183" i="3"/>
  <c r="AX183" i="3"/>
  <c r="AE183" i="3"/>
  <c r="AN165" i="3"/>
  <c r="P188" i="3"/>
  <c r="AT188" i="3"/>
  <c r="AM188" i="3"/>
  <c r="AN188" i="3"/>
  <c r="AH160" i="3"/>
  <c r="AX148" i="3"/>
  <c r="BB148" i="3"/>
  <c r="Z137" i="3"/>
  <c r="T137" i="3"/>
  <c r="AB137" i="3"/>
  <c r="AO140" i="3"/>
  <c r="X120" i="3"/>
  <c r="O140" i="3"/>
  <c r="AS140" i="3"/>
  <c r="BE137" i="3"/>
  <c r="AK120" i="3"/>
  <c r="AJ140" i="3"/>
  <c r="AF140" i="3"/>
  <c r="AA166" i="3"/>
  <c r="Q166" i="3"/>
  <c r="T120" i="3"/>
  <c r="AD114" i="3"/>
  <c r="AV148" i="3"/>
  <c r="AR165" i="3"/>
  <c r="AL165" i="3"/>
  <c r="AU165" i="3"/>
  <c r="AP200" i="3"/>
  <c r="AD200" i="3"/>
  <c r="AR314" i="3"/>
  <c r="AI314" i="3"/>
  <c r="AX314" i="3"/>
  <c r="Y240" i="3"/>
  <c r="X260" i="3"/>
  <c r="AU239" i="3"/>
  <c r="AJ239" i="3"/>
  <c r="BF231" i="3"/>
  <c r="AD274" i="3"/>
  <c r="AO308" i="3"/>
  <c r="AT137" i="3"/>
  <c r="BB56" i="3"/>
  <c r="AI56" i="3"/>
  <c r="X43" i="3"/>
  <c r="P36" i="3"/>
  <c r="S56" i="3"/>
  <c r="V56" i="3"/>
  <c r="N56" i="3"/>
  <c r="Z114" i="3"/>
  <c r="AI114" i="3"/>
  <c r="AH107" i="3"/>
  <c r="AJ98" i="3"/>
  <c r="R114" i="3"/>
  <c r="AC212" i="3"/>
  <c r="AN212" i="3"/>
  <c r="AF200" i="3"/>
  <c r="W212" i="3"/>
  <c r="AI177" i="3"/>
  <c r="Z183" i="3"/>
  <c r="W183" i="3"/>
  <c r="AQ183" i="3"/>
  <c r="Y165" i="3"/>
  <c r="AR188" i="3"/>
  <c r="R188" i="3"/>
  <c r="AY188" i="3"/>
  <c r="AJ160" i="3"/>
  <c r="O148" i="3"/>
  <c r="Y148" i="3"/>
  <c r="AQ137" i="3"/>
  <c r="AI137" i="3"/>
  <c r="AN137" i="3"/>
  <c r="P140" i="3"/>
  <c r="AD140" i="3"/>
  <c r="BE140" i="3"/>
  <c r="AF137" i="3"/>
  <c r="U120" i="3"/>
  <c r="BD137" i="3"/>
  <c r="AQ166" i="3"/>
  <c r="AO166" i="3"/>
  <c r="AQ120" i="3"/>
  <c r="AF120" i="3"/>
  <c r="AP114" i="3"/>
  <c r="V148" i="3"/>
  <c r="Z165" i="3"/>
  <c r="T165" i="3"/>
  <c r="AB165" i="3"/>
  <c r="X188" i="3"/>
  <c r="Y200" i="3"/>
  <c r="BC200" i="3"/>
  <c r="M200" i="3"/>
  <c r="AV200" i="3"/>
  <c r="AB314" i="3"/>
  <c r="BB314" i="3"/>
  <c r="O314" i="3"/>
  <c r="AV260" i="3"/>
  <c r="AT239" i="3"/>
  <c r="Q239" i="3"/>
  <c r="AV239" i="3"/>
  <c r="L231" i="3"/>
  <c r="O274" i="3"/>
  <c r="AP274" i="3"/>
  <c r="AI274" i="3"/>
  <c r="AE56" i="3"/>
  <c r="AH56" i="3"/>
  <c r="Z56" i="3"/>
  <c r="N114" i="3"/>
  <c r="AW114" i="3"/>
  <c r="W114" i="3"/>
  <c r="BE91" i="3"/>
  <c r="R94" i="3"/>
  <c r="Q212" i="3"/>
  <c r="AB212" i="3"/>
  <c r="T200" i="3"/>
  <c r="BA200" i="3"/>
  <c r="W177" i="3"/>
  <c r="AU183" i="3"/>
  <c r="AL183" i="3"/>
  <c r="BC183" i="3"/>
  <c r="AM165" i="3"/>
  <c r="M188" i="3"/>
  <c r="AF188" i="3"/>
  <c r="U188" i="3"/>
  <c r="AJ165" i="3"/>
  <c r="AX160" i="3"/>
  <c r="AA148" i="3"/>
  <c r="BF137" i="3"/>
  <c r="BA137" i="3"/>
  <c r="AZ137" i="3"/>
  <c r="AL140" i="3"/>
  <c r="AV140" i="3"/>
  <c r="V140" i="3"/>
  <c r="AC137" i="3"/>
  <c r="AS166" i="3"/>
  <c r="BA166" i="3"/>
  <c r="Z120" i="3"/>
  <c r="AR120" i="3"/>
  <c r="N140" i="3"/>
  <c r="AX165" i="3"/>
  <c r="L165" i="3"/>
  <c r="Z200" i="3"/>
  <c r="AL200" i="3"/>
  <c r="AB200" i="3"/>
  <c r="AS314" i="3"/>
  <c r="T314" i="3"/>
  <c r="AA314" i="3"/>
  <c r="AC260" i="3"/>
  <c r="AB239" i="3"/>
  <c r="O239" i="3"/>
  <c r="S239" i="3"/>
  <c r="N239" i="3"/>
  <c r="X231" i="3"/>
  <c r="AJ274" i="3"/>
  <c r="AA274" i="3"/>
  <c r="AV56" i="3"/>
  <c r="AP140" i="3"/>
  <c r="AK239" i="3"/>
  <c r="AL43" i="3"/>
  <c r="BD36" i="3"/>
  <c r="Q36" i="3"/>
  <c r="L42" i="3"/>
  <c r="AQ56" i="3"/>
  <c r="AT56" i="3"/>
  <c r="AL56" i="3"/>
  <c r="AK114" i="3"/>
  <c r="BB107" i="3"/>
  <c r="AX114" i="3"/>
  <c r="AZ114" i="3"/>
  <c r="AI200" i="3"/>
  <c r="AO200" i="3"/>
  <c r="AC183" i="3"/>
  <c r="AZ183" i="3"/>
  <c r="M183" i="3"/>
  <c r="AY165" i="3"/>
  <c r="AB188" i="3"/>
  <c r="AU188" i="3"/>
  <c r="AG188" i="3"/>
  <c r="U165" i="3"/>
  <c r="Q160" i="3"/>
  <c r="AM148" i="3"/>
  <c r="L137" i="3"/>
  <c r="M137" i="3"/>
  <c r="Y140" i="3"/>
  <c r="Q140" i="3"/>
  <c r="AH140" i="3"/>
  <c r="BC127" i="3"/>
  <c r="P166" i="3"/>
  <c r="AW140" i="3"/>
  <c r="O120" i="3"/>
  <c r="BD120" i="3"/>
  <c r="X165" i="3"/>
  <c r="BA165" i="3"/>
  <c r="AF165" i="3"/>
  <c r="S200" i="3"/>
  <c r="L200" i="3"/>
  <c r="AC314" i="3"/>
  <c r="AJ314" i="3"/>
  <c r="AM314" i="3"/>
  <c r="AA284" i="3"/>
  <c r="AA239" i="3"/>
  <c r="AY239" i="3"/>
  <c r="Z239" i="3"/>
  <c r="AF274" i="3"/>
  <c r="AZ56" i="3"/>
  <c r="AH183" i="3"/>
  <c r="V165" i="3"/>
  <c r="AJ188" i="3"/>
  <c r="AU191" i="3"/>
  <c r="AQ160" i="3"/>
  <c r="AE148" i="3"/>
  <c r="AA137" i="3"/>
  <c r="AL166" i="3"/>
  <c r="BC314" i="3"/>
  <c r="BE239" i="3"/>
  <c r="AG36" i="3"/>
  <c r="AC36" i="3"/>
  <c r="BA63" i="3"/>
  <c r="BA56" i="3"/>
  <c r="BC56" i="3"/>
  <c r="BF56" i="3"/>
  <c r="AX56" i="3"/>
  <c r="Y114" i="3"/>
  <c r="AW107" i="3"/>
  <c r="Y91" i="3"/>
  <c r="BF114" i="3"/>
  <c r="BD114" i="3"/>
  <c r="V114" i="3"/>
  <c r="W200" i="3"/>
  <c r="BF200" i="3"/>
  <c r="AC200" i="3"/>
  <c r="BB183" i="3"/>
  <c r="X183" i="3"/>
  <c r="Y183" i="3"/>
  <c r="S165" i="3"/>
  <c r="AP188" i="3"/>
  <c r="T188" i="3"/>
  <c r="AS188" i="3"/>
  <c r="T160" i="3"/>
  <c r="AY148" i="3"/>
  <c r="AD137" i="3"/>
  <c r="Y137" i="3"/>
  <c r="AN140" i="3"/>
  <c r="AI140" i="3"/>
  <c r="AT140" i="3"/>
  <c r="Z127" i="3"/>
  <c r="BB140" i="3"/>
  <c r="AG166" i="3"/>
  <c r="T140" i="3"/>
  <c r="AD120" i="3"/>
  <c r="AN148" i="3"/>
  <c r="W140" i="3"/>
  <c r="AP165" i="3"/>
  <c r="BB165" i="3"/>
  <c r="AG165" i="3"/>
  <c r="O165" i="3"/>
  <c r="BB200" i="3"/>
  <c r="AT314" i="3"/>
  <c r="BD314" i="3"/>
  <c r="AY314" i="3"/>
  <c r="Y282" i="3"/>
  <c r="T239" i="3"/>
  <c r="AL239" i="3"/>
  <c r="AF98" i="3"/>
  <c r="AB183" i="3"/>
  <c r="AK188" i="3"/>
  <c r="AA165" i="3"/>
  <c r="AH251" i="3"/>
  <c r="BD239" i="3"/>
  <c r="AS56" i="3"/>
  <c r="L114" i="3"/>
  <c r="AK36" i="3"/>
  <c r="AO36" i="3"/>
  <c r="Q56" i="3"/>
  <c r="T56" i="3"/>
  <c r="L56" i="3"/>
  <c r="AZ107" i="3"/>
  <c r="AM114" i="3"/>
  <c r="AT200" i="3"/>
  <c r="Q200" i="3"/>
  <c r="AD183" i="3"/>
  <c r="AM183" i="3"/>
  <c r="AE165" i="3"/>
  <c r="Z188" i="3"/>
  <c r="BD188" i="3"/>
  <c r="AI188" i="3"/>
  <c r="M160" i="3"/>
  <c r="Q148" i="3"/>
  <c r="AS137" i="3"/>
  <c r="AK137" i="3"/>
  <c r="AJ92" i="3"/>
  <c r="BD140" i="3"/>
  <c r="AX140" i="3"/>
  <c r="BF140" i="3"/>
  <c r="AC140" i="3"/>
  <c r="R166" i="3"/>
  <c r="Q137" i="3"/>
  <c r="S148" i="3"/>
  <c r="Z140" i="3"/>
  <c r="AO165" i="3"/>
  <c r="BE165" i="3"/>
  <c r="AI165" i="3"/>
  <c r="AK200" i="3"/>
  <c r="L314" i="3"/>
  <c r="M314" i="3"/>
  <c r="Q282" i="3"/>
  <c r="U260" i="3"/>
  <c r="R260" i="3"/>
  <c r="BF239" i="3"/>
  <c r="AI239" i="3"/>
  <c r="AX239" i="3"/>
  <c r="AO243" i="3"/>
  <c r="AE239" i="3"/>
  <c r="AI283" i="3"/>
  <c r="Z320" i="3"/>
  <c r="AC320" i="3"/>
  <c r="AF320" i="3"/>
  <c r="L295" i="3"/>
  <c r="T295" i="3"/>
  <c r="AE281" i="3"/>
  <c r="P286" i="3"/>
  <c r="AK262" i="3"/>
  <c r="V268" i="3"/>
  <c r="AA267" i="3"/>
  <c r="AG269" i="3"/>
  <c r="AO269" i="3"/>
  <c r="AM266" i="3"/>
  <c r="AP266" i="3"/>
  <c r="BA267" i="3"/>
  <c r="AK240" i="3"/>
  <c r="AP242" i="3"/>
  <c r="AF229" i="3"/>
  <c r="L259" i="3"/>
  <c r="AC242" i="3"/>
  <c r="AU242" i="3"/>
  <c r="U224" i="3"/>
  <c r="T315" i="3"/>
  <c r="AW274" i="3"/>
  <c r="AZ257" i="3"/>
  <c r="AQ274" i="3"/>
  <c r="AV257" i="3"/>
  <c r="AP257" i="3"/>
  <c r="BC274" i="3"/>
  <c r="AE257" i="3"/>
  <c r="W283" i="3"/>
  <c r="AL320" i="3"/>
  <c r="AO320" i="3"/>
  <c r="AR320" i="3"/>
  <c r="AL295" i="3"/>
  <c r="X295" i="3"/>
  <c r="AF295" i="3"/>
  <c r="AQ281" i="3"/>
  <c r="AC284" i="3"/>
  <c r="AW262" i="3"/>
  <c r="Y268" i="3"/>
  <c r="AM267" i="3"/>
  <c r="AT269" i="3"/>
  <c r="BC269" i="3"/>
  <c r="BF266" i="3"/>
  <c r="BB266" i="3"/>
  <c r="Z267" i="3"/>
  <c r="AW240" i="3"/>
  <c r="AE242" i="3"/>
  <c r="AW259" i="3"/>
  <c r="W242" i="3"/>
  <c r="AM230" i="3"/>
  <c r="AN224" i="3"/>
  <c r="AN226" i="3"/>
  <c r="N309" i="3"/>
  <c r="BC315" i="3"/>
  <c r="AG274" i="3"/>
  <c r="AK257" i="3"/>
  <c r="AB274" i="3"/>
  <c r="AG257" i="3"/>
  <c r="Q274" i="3"/>
  <c r="AE274" i="3"/>
  <c r="AX320" i="3"/>
  <c r="BA320" i="3"/>
  <c r="BD320" i="3"/>
  <c r="W295" i="3"/>
  <c r="AJ295" i="3"/>
  <c r="AR295" i="3"/>
  <c r="BC281" i="3"/>
  <c r="N262" i="3"/>
  <c r="AB267" i="3"/>
  <c r="S240" i="3"/>
  <c r="AA281" i="3"/>
  <c r="AB257" i="3"/>
  <c r="L320" i="3"/>
  <c r="O320" i="3"/>
  <c r="R320" i="3"/>
  <c r="U320" i="3"/>
  <c r="AN295" i="3"/>
  <c r="AV295" i="3"/>
  <c r="BD295" i="3"/>
  <c r="L281" i="3"/>
  <c r="AM281" i="3"/>
  <c r="Z262" i="3"/>
  <c r="R267" i="3"/>
  <c r="AE240" i="3"/>
  <c r="Y274" i="3"/>
  <c r="X320" i="3"/>
  <c r="AA320" i="3"/>
  <c r="AD320" i="3"/>
  <c r="AG320" i="3"/>
  <c r="Y295" i="3"/>
  <c r="Q295" i="3"/>
  <c r="X281" i="3"/>
  <c r="Y281" i="3"/>
  <c r="AL262" i="3"/>
  <c r="AI267" i="3"/>
  <c r="AD267" i="3"/>
  <c r="AQ240" i="3"/>
  <c r="AY281" i="3"/>
  <c r="Y257" i="3"/>
  <c r="AJ320" i="3"/>
  <c r="AM320" i="3"/>
  <c r="AP320" i="3"/>
  <c r="AS320" i="3"/>
  <c r="AQ295" i="3"/>
  <c r="AC295" i="3"/>
  <c r="BE281" i="3"/>
  <c r="AJ281" i="3"/>
  <c r="AY277" i="3"/>
  <c r="AI277" i="3"/>
  <c r="AX262" i="3"/>
  <c r="AQ266" i="3"/>
  <c r="AG267" i="3"/>
  <c r="BB267" i="3"/>
  <c r="Y269" i="3"/>
  <c r="M266" i="3"/>
  <c r="AV266" i="3"/>
  <c r="BD266" i="3"/>
  <c r="BC240" i="3"/>
  <c r="BA242" i="3"/>
  <c r="BE242" i="3"/>
  <c r="AR259" i="3"/>
  <c r="AK229" i="3"/>
  <c r="AW229" i="3"/>
  <c r="AA259" i="3"/>
  <c r="O281" i="3"/>
  <c r="AQ309" i="3"/>
  <c r="T274" i="3"/>
  <c r="AA257" i="3"/>
  <c r="AC274" i="3"/>
  <c r="T257" i="3"/>
  <c r="BB274" i="3"/>
  <c r="AN274" i="3"/>
  <c r="X257" i="3"/>
  <c r="AL283" i="3"/>
  <c r="AU320" i="3"/>
  <c r="AV320" i="3"/>
  <c r="AY320" i="3"/>
  <c r="BB320" i="3"/>
  <c r="BE320" i="3"/>
  <c r="M295" i="3"/>
  <c r="AO295" i="3"/>
  <c r="AP281" i="3"/>
  <c r="AV281" i="3"/>
  <c r="T277" i="3"/>
  <c r="P262" i="3"/>
  <c r="AQ267" i="3"/>
  <c r="S266" i="3"/>
  <c r="S267" i="3"/>
  <c r="AR269" i="3"/>
  <c r="AL269" i="3"/>
  <c r="AE266" i="3"/>
  <c r="Q266" i="3"/>
  <c r="L242" i="3"/>
  <c r="O242" i="3"/>
  <c r="W259" i="3"/>
  <c r="V226" i="3"/>
  <c r="L290" i="3"/>
  <c r="BE309" i="3"/>
  <c r="AG309" i="3"/>
  <c r="AQ257" i="3"/>
  <c r="L257" i="3"/>
  <c r="M274" i="3"/>
  <c r="AF257" i="3"/>
  <c r="AM274" i="3"/>
  <c r="AO274" i="3"/>
  <c r="AZ274" i="3"/>
  <c r="Z283" i="3"/>
  <c r="M320" i="3"/>
  <c r="P320" i="3"/>
  <c r="S320" i="3"/>
  <c r="V320" i="3"/>
  <c r="AE295" i="3"/>
  <c r="BA295" i="3"/>
  <c r="AB281" i="3"/>
  <c r="AB262" i="3"/>
  <c r="Q267" i="3"/>
  <c r="AK267" i="3"/>
  <c r="BB240" i="3"/>
  <c r="AV274" i="3"/>
  <c r="Y320" i="3"/>
  <c r="AB320" i="3"/>
  <c r="AE320" i="3"/>
  <c r="AH320" i="3"/>
  <c r="AW295" i="3"/>
  <c r="R295" i="3"/>
  <c r="N281" i="3"/>
  <c r="BB281" i="3"/>
  <c r="AH295" i="3"/>
  <c r="AA277" i="3"/>
  <c r="AR262" i="3"/>
  <c r="AN262" i="3"/>
  <c r="AU240" i="3"/>
  <c r="AR267" i="3"/>
  <c r="BF269" i="3"/>
  <c r="AM269" i="3"/>
  <c r="O266" i="3"/>
  <c r="AI268" i="3"/>
  <c r="AN240" i="3"/>
  <c r="AO242" i="3"/>
  <c r="AM242" i="3"/>
  <c r="N229" i="3"/>
  <c r="V259" i="3"/>
  <c r="AZ242" i="3"/>
  <c r="N242" i="3"/>
  <c r="M281" i="3"/>
  <c r="S290" i="3"/>
  <c r="AK309" i="3"/>
  <c r="P308" i="3"/>
  <c r="O257" i="3"/>
  <c r="AN257" i="3"/>
  <c r="AJ257" i="3"/>
  <c r="BE274" i="3"/>
  <c r="BF257" i="3"/>
  <c r="W274" i="3"/>
  <c r="AS257" i="3"/>
  <c r="P274" i="3"/>
  <c r="AK320" i="3"/>
  <c r="AN320" i="3"/>
  <c r="AQ320" i="3"/>
  <c r="AT320" i="3"/>
  <c r="N295" i="3"/>
  <c r="AD295" i="3"/>
  <c r="AN281" i="3"/>
  <c r="AC262" i="3"/>
  <c r="AZ262" i="3"/>
  <c r="AG240" i="3"/>
  <c r="AT267" i="3"/>
  <c r="Z240" i="3"/>
  <c r="Z229" i="3"/>
  <c r="AW320" i="3"/>
  <c r="AZ320" i="3"/>
  <c r="BC320" i="3"/>
  <c r="AG295" i="3"/>
  <c r="Z281" i="3"/>
  <c r="R240" i="3"/>
  <c r="BF267" i="3"/>
  <c r="AO229" i="3"/>
  <c r="AX229" i="3"/>
  <c r="AG89" i="3"/>
  <c r="AA89" i="3"/>
  <c r="BC278" i="3"/>
  <c r="BB242" i="3"/>
  <c r="BD242" i="3"/>
  <c r="AQ234" i="3"/>
  <c r="AT234" i="3"/>
  <c r="BA256" i="3"/>
  <c r="Q249" i="3"/>
  <c r="AB259" i="3"/>
  <c r="AU256" i="3"/>
  <c r="BD251" i="3"/>
  <c r="AK265" i="3"/>
  <c r="AN260" i="3"/>
  <c r="AO256" i="3"/>
  <c r="Y239" i="3"/>
  <c r="AG239" i="3"/>
  <c r="AM239" i="3"/>
  <c r="AP239" i="3"/>
  <c r="R245" i="3"/>
  <c r="AW224" i="3"/>
  <c r="M226" i="3"/>
  <c r="AY292" i="3"/>
  <c r="Y315" i="3"/>
  <c r="BD308" i="3"/>
  <c r="S309" i="3"/>
  <c r="AW309" i="3"/>
  <c r="AP89" i="3"/>
  <c r="AN74" i="3"/>
  <c r="AS89" i="3"/>
  <c r="AM89" i="3"/>
  <c r="BF173" i="3"/>
  <c r="Z278" i="3"/>
  <c r="AH242" i="3"/>
  <c r="Q242" i="3"/>
  <c r="Z234" i="3"/>
  <c r="BF234" i="3"/>
  <c r="AZ249" i="3"/>
  <c r="N259" i="3"/>
  <c r="S265" i="3"/>
  <c r="W260" i="3"/>
  <c r="X256" i="3"/>
  <c r="W230" i="3"/>
  <c r="AD222" i="3"/>
  <c r="AW239" i="3"/>
  <c r="BC239" i="3"/>
  <c r="BB239" i="3"/>
  <c r="AF245" i="3"/>
  <c r="AP224" i="3"/>
  <c r="AP226" i="3"/>
  <c r="AN259" i="3"/>
  <c r="W308" i="3"/>
  <c r="AZ308" i="3"/>
  <c r="AT308" i="3"/>
  <c r="T89" i="3"/>
  <c r="AB74" i="3"/>
  <c r="BE89" i="3"/>
  <c r="AY89" i="3"/>
  <c r="BF74" i="3"/>
  <c r="AS74" i="3"/>
  <c r="P74" i="3"/>
  <c r="V89" i="3"/>
  <c r="P89" i="3"/>
  <c r="AT74" i="3"/>
  <c r="AF74" i="3"/>
  <c r="AT278" i="3"/>
  <c r="AL242" i="3"/>
  <c r="AT242" i="3"/>
  <c r="AB234" i="3"/>
  <c r="BF249" i="3"/>
  <c r="P259" i="3"/>
  <c r="AV242" i="3"/>
  <c r="AP256" i="3"/>
  <c r="AG260" i="3"/>
  <c r="AW256" i="3"/>
  <c r="AS239" i="3"/>
  <c r="AH239" i="3"/>
  <c r="X239" i="3"/>
  <c r="AF230" i="3"/>
  <c r="R243" i="3"/>
  <c r="N226" i="3"/>
  <c r="BA259" i="3"/>
  <c r="S292" i="3"/>
  <c r="BC309" i="3"/>
  <c r="AH315" i="3"/>
  <c r="AW74" i="3"/>
  <c r="AV74" i="3"/>
  <c r="AH89" i="3"/>
  <c r="AB89" i="3"/>
  <c r="AH74" i="3"/>
  <c r="AM74" i="3"/>
  <c r="AK74" i="3"/>
  <c r="AJ74" i="3"/>
  <c r="AT89" i="3"/>
  <c r="AN89" i="3"/>
  <c r="V74" i="3"/>
  <c r="O74" i="3"/>
  <c r="Y74" i="3"/>
  <c r="X74" i="3"/>
  <c r="AI74" i="3"/>
  <c r="BF89" i="3"/>
  <c r="AZ89" i="3"/>
  <c r="AO74" i="3"/>
  <c r="BB74" i="3"/>
  <c r="M74" i="3"/>
  <c r="L74" i="3"/>
  <c r="M89" i="3"/>
  <c r="Q74" i="3"/>
  <c r="AU74" i="3"/>
  <c r="AY74" i="3"/>
  <c r="W74" i="3"/>
  <c r="Y89" i="3"/>
  <c r="R74" i="3"/>
  <c r="AR74" i="3"/>
  <c r="O173" i="3"/>
  <c r="AA74" i="3"/>
  <c r="BA89" i="3"/>
  <c r="AK89" i="3"/>
  <c r="BE74" i="3"/>
  <c r="BD74" i="3"/>
  <c r="U173" i="3"/>
  <c r="AE89" i="3"/>
  <c r="AL74" i="3"/>
  <c r="AG74" i="3"/>
  <c r="AA37" i="3"/>
  <c r="Z61" i="3"/>
  <c r="BF53" i="3"/>
  <c r="AA53" i="3"/>
  <c r="AE53" i="3"/>
  <c r="S105" i="3"/>
  <c r="AO105" i="3"/>
  <c r="BE80" i="3"/>
  <c r="AZ80" i="3"/>
  <c r="R98" i="3"/>
  <c r="M98" i="3"/>
  <c r="P98" i="3"/>
  <c r="AA92" i="3"/>
  <c r="AZ105" i="3"/>
  <c r="N105" i="3"/>
  <c r="V195" i="3"/>
  <c r="BA173" i="3"/>
  <c r="N195" i="3"/>
  <c r="AW195" i="3"/>
  <c r="AE131" i="3"/>
  <c r="AF141" i="3"/>
  <c r="AG131" i="3"/>
  <c r="L132" i="3"/>
  <c r="AG132" i="3"/>
  <c r="AP166" i="3"/>
  <c r="AV166" i="3"/>
  <c r="BB166" i="3"/>
  <c r="AC166" i="3"/>
  <c r="AB105" i="3"/>
  <c r="X131" i="3"/>
  <c r="O131" i="3"/>
  <c r="W148" i="3"/>
  <c r="AK148" i="3"/>
  <c r="AB132" i="3"/>
  <c r="BE148" i="3"/>
  <c r="M184" i="3"/>
  <c r="BA293" i="3"/>
  <c r="U293" i="3"/>
  <c r="T301" i="3"/>
  <c r="AR301" i="3"/>
  <c r="O301" i="3"/>
  <c r="AD293" i="3"/>
  <c r="Q280" i="3"/>
  <c r="L284" i="3"/>
  <c r="Q278" i="3"/>
  <c r="X278" i="3"/>
  <c r="S278" i="3"/>
  <c r="AW278" i="3"/>
  <c r="AH249" i="3"/>
  <c r="V249" i="3"/>
  <c r="AR222" i="3"/>
  <c r="AK245" i="3"/>
  <c r="AT228" i="3"/>
  <c r="Q233" i="3"/>
  <c r="BC276" i="3"/>
  <c r="R54" i="3"/>
  <c r="AD98" i="3"/>
  <c r="BC92" i="3"/>
  <c r="Z105" i="3"/>
  <c r="O216" i="3"/>
  <c r="AM173" i="3"/>
  <c r="AD195" i="3"/>
  <c r="P195" i="3"/>
  <c r="AQ131" i="3"/>
  <c r="AW131" i="3"/>
  <c r="R131" i="3"/>
  <c r="Z132" i="3"/>
  <c r="AU132" i="3"/>
  <c r="AL105" i="3"/>
  <c r="BF132" i="3"/>
  <c r="AX132" i="3"/>
  <c r="BA312" i="3"/>
  <c r="X284" i="3"/>
  <c r="R299" i="3"/>
  <c r="X318" i="3"/>
  <c r="AS80" i="3"/>
  <c r="BE61" i="3"/>
  <c r="T77" i="3"/>
  <c r="AS71" i="3"/>
  <c r="AB60" i="3"/>
  <c r="W60" i="3"/>
  <c r="AV53" i="3"/>
  <c r="AY53" i="3"/>
  <c r="BC53" i="3"/>
  <c r="Q105" i="3"/>
  <c r="AU71" i="3"/>
  <c r="AH80" i="3"/>
  <c r="AG71" i="3"/>
  <c r="AP98" i="3"/>
  <c r="AK98" i="3"/>
  <c r="AN98" i="3"/>
  <c r="AV98" i="3"/>
  <c r="U92" i="3"/>
  <c r="AA77" i="3"/>
  <c r="X80" i="3"/>
  <c r="AJ80" i="3"/>
  <c r="Y173" i="3"/>
  <c r="AR195" i="3"/>
  <c r="AT195" i="3"/>
  <c r="AB195" i="3"/>
  <c r="BC131" i="3"/>
  <c r="AI131" i="3"/>
  <c r="AN132" i="3"/>
  <c r="Q132" i="3"/>
  <c r="U105" i="3"/>
  <c r="AP131" i="3"/>
  <c r="BE131" i="3"/>
  <c r="W132" i="3"/>
  <c r="AM132" i="3"/>
  <c r="AO312" i="3"/>
  <c r="AK293" i="3"/>
  <c r="AS293" i="3"/>
  <c r="AM301" i="3"/>
  <c r="AN280" i="3"/>
  <c r="V299" i="3"/>
  <c r="BC246" i="3"/>
  <c r="AB278" i="3"/>
  <c r="AF278" i="3"/>
  <c r="AU278" i="3"/>
  <c r="AD278" i="3"/>
  <c r="R249" i="3"/>
  <c r="AY249" i="3"/>
  <c r="BF235" i="3"/>
  <c r="BF222" i="3"/>
  <c r="M245" i="3"/>
  <c r="AA245" i="3"/>
  <c r="AK235" i="3"/>
  <c r="M54" i="3"/>
  <c r="L53" i="3"/>
  <c r="M53" i="3"/>
  <c r="P53" i="3"/>
  <c r="T53" i="3"/>
  <c r="W53" i="3"/>
  <c r="AR105" i="3"/>
  <c r="AW105" i="3"/>
  <c r="AU105" i="3"/>
  <c r="AI71" i="3"/>
  <c r="AT80" i="3"/>
  <c r="U71" i="3"/>
  <c r="L98" i="3"/>
  <c r="BB98" i="3"/>
  <c r="AW98" i="3"/>
  <c r="AZ98" i="3"/>
  <c r="AG92" i="3"/>
  <c r="AH77" i="3"/>
  <c r="Z77" i="3"/>
  <c r="AH98" i="3"/>
  <c r="AR217" i="3"/>
  <c r="BA195" i="3"/>
  <c r="S173" i="3"/>
  <c r="X195" i="3"/>
  <c r="Q195" i="3"/>
  <c r="AN195" i="3"/>
  <c r="AU123" i="3"/>
  <c r="V131" i="3"/>
  <c r="T131" i="3"/>
  <c r="BC132" i="3"/>
  <c r="AC132" i="3"/>
  <c r="BF166" i="3"/>
  <c r="AX166" i="3"/>
  <c r="BC166" i="3"/>
  <c r="T166" i="3"/>
  <c r="AM105" i="3"/>
  <c r="AC131" i="3"/>
  <c r="U131" i="3"/>
  <c r="AJ131" i="3"/>
  <c r="M148" i="3"/>
  <c r="BB132" i="3"/>
  <c r="AK132" i="3"/>
  <c r="M216" i="3"/>
  <c r="BB293" i="3"/>
  <c r="BE293" i="3"/>
  <c r="BB301" i="3"/>
  <c r="AV301" i="3"/>
  <c r="AY301" i="3"/>
  <c r="Y280" i="3"/>
  <c r="BB299" i="3"/>
  <c r="AE278" i="3"/>
  <c r="BE278" i="3"/>
  <c r="T278" i="3"/>
  <c r="AP278" i="3"/>
  <c r="AI249" i="3"/>
  <c r="U249" i="3"/>
  <c r="AX245" i="3"/>
  <c r="AB245" i="3"/>
  <c r="AJ245" i="3"/>
  <c r="AY245" i="3"/>
  <c r="AM235" i="3"/>
  <c r="AO80" i="3"/>
  <c r="AQ53" i="3"/>
  <c r="Y98" i="3"/>
  <c r="Z37" i="3"/>
  <c r="AA61" i="3"/>
  <c r="AZ54" i="3"/>
  <c r="AV61" i="3"/>
  <c r="AU54" i="3"/>
  <c r="Y53" i="3"/>
  <c r="AB53" i="3"/>
  <c r="AF53" i="3"/>
  <c r="X53" i="3"/>
  <c r="AF105" i="3"/>
  <c r="BB105" i="3"/>
  <c r="AK105" i="3"/>
  <c r="AI105" i="3"/>
  <c r="BF105" i="3"/>
  <c r="V98" i="3"/>
  <c r="BF80" i="3"/>
  <c r="AR98" i="3"/>
  <c r="S98" i="3"/>
  <c r="N98" i="3"/>
  <c r="AO98" i="3"/>
  <c r="BE105" i="3"/>
  <c r="AV105" i="3"/>
  <c r="AW217" i="3"/>
  <c r="AA195" i="3"/>
  <c r="U195" i="3"/>
  <c r="AE173" i="3"/>
  <c r="AO195" i="3"/>
  <c r="AG195" i="3"/>
  <c r="AZ195" i="3"/>
  <c r="AI123" i="3"/>
  <c r="AH131" i="3"/>
  <c r="M132" i="3"/>
  <c r="AO132" i="3"/>
  <c r="N166" i="3"/>
  <c r="S166" i="3"/>
  <c r="X166" i="3"/>
  <c r="AF166" i="3"/>
  <c r="AS105" i="3"/>
  <c r="AY131" i="3"/>
  <c r="N131" i="3"/>
  <c r="AT148" i="3"/>
  <c r="V132" i="3"/>
  <c r="BD131" i="3"/>
  <c r="Y293" i="3"/>
  <c r="V293" i="3"/>
  <c r="X301" i="3"/>
  <c r="U301" i="3"/>
  <c r="U280" i="3"/>
  <c r="AH299" i="3"/>
  <c r="AI278" i="3"/>
  <c r="L278" i="3"/>
  <c r="AH278" i="3"/>
  <c r="BB278" i="3"/>
  <c r="BA249" i="3"/>
  <c r="AG249" i="3"/>
  <c r="N245" i="3"/>
  <c r="U245" i="3"/>
  <c r="AL235" i="3"/>
  <c r="AN80" i="3"/>
  <c r="AI61" i="3"/>
  <c r="V80" i="3"/>
  <c r="BA60" i="3"/>
  <c r="AN54" i="3"/>
  <c r="AL54" i="3"/>
  <c r="AI54" i="3"/>
  <c r="AK53" i="3"/>
  <c r="AN53" i="3"/>
  <c r="AR53" i="3"/>
  <c r="AH53" i="3"/>
  <c r="AC53" i="3"/>
  <c r="T105" i="3"/>
  <c r="AP105" i="3"/>
  <c r="Y105" i="3"/>
  <c r="W105" i="3"/>
  <c r="AT105" i="3"/>
  <c r="O80" i="3"/>
  <c r="Q98" i="3"/>
  <c r="AE98" i="3"/>
  <c r="Z98" i="3"/>
  <c r="AW80" i="3"/>
  <c r="AW92" i="3"/>
  <c r="AL80" i="3"/>
  <c r="BA80" i="3"/>
  <c r="AA105" i="3"/>
  <c r="P105" i="3"/>
  <c r="AQ216" i="3"/>
  <c r="BB217" i="3"/>
  <c r="AO175" i="3"/>
  <c r="AQ173" i="3"/>
  <c r="BE195" i="3"/>
  <c r="AV195" i="3"/>
  <c r="S195" i="3"/>
  <c r="W123" i="3"/>
  <c r="AT131" i="3"/>
  <c r="AA132" i="3"/>
  <c r="BA132" i="3"/>
  <c r="AD166" i="3"/>
  <c r="AI166" i="3"/>
  <c r="AN166" i="3"/>
  <c r="AR166" i="3"/>
  <c r="AX105" i="3"/>
  <c r="AX131" i="3"/>
  <c r="AO131" i="3"/>
  <c r="BB131" i="3"/>
  <c r="U148" i="3"/>
  <c r="AI132" i="3"/>
  <c r="AD209" i="3"/>
  <c r="Q301" i="3"/>
  <c r="AP293" i="3"/>
  <c r="AH293" i="3"/>
  <c r="AZ301" i="3"/>
  <c r="AN301" i="3"/>
  <c r="AG301" i="3"/>
  <c r="AG280" i="3"/>
  <c r="U299" i="3"/>
  <c r="AL278" i="3"/>
  <c r="AA278" i="3"/>
  <c r="AV278" i="3"/>
  <c r="W249" i="3"/>
  <c r="AS249" i="3"/>
  <c r="BF245" i="3"/>
  <c r="AF235" i="3"/>
  <c r="AP244" i="3"/>
  <c r="BF300" i="3"/>
  <c r="Y318" i="3"/>
  <c r="AB98" i="3"/>
  <c r="AQ80" i="3"/>
  <c r="AB54" i="3"/>
  <c r="AW53" i="3"/>
  <c r="AZ53" i="3"/>
  <c r="BD53" i="3"/>
  <c r="AI53" i="3"/>
  <c r="AD105" i="3"/>
  <c r="M105" i="3"/>
  <c r="AH105" i="3"/>
  <c r="AA80" i="3"/>
  <c r="AT98" i="3"/>
  <c r="AQ98" i="3"/>
  <c r="AL98" i="3"/>
  <c r="AU98" i="3"/>
  <c r="AD80" i="3"/>
  <c r="Y92" i="3"/>
  <c r="AP80" i="3"/>
  <c r="S80" i="3"/>
  <c r="BB173" i="3"/>
  <c r="BC173" i="3"/>
  <c r="Z195" i="3"/>
  <c r="R195" i="3"/>
  <c r="AE195" i="3"/>
  <c r="BF131" i="3"/>
  <c r="AQ132" i="3"/>
  <c r="AP132" i="3"/>
  <c r="T132" i="3"/>
  <c r="BC137" i="3"/>
  <c r="AT166" i="3"/>
  <c r="AY166" i="3"/>
  <c r="BE166" i="3"/>
  <c r="BD166" i="3"/>
  <c r="L105" i="3"/>
  <c r="AB131" i="3"/>
  <c r="Q131" i="3"/>
  <c r="AD131" i="3"/>
  <c r="L148" i="3"/>
  <c r="BF148" i="3"/>
  <c r="AY132" i="3"/>
  <c r="AS148" i="3"/>
  <c r="Z293" i="3"/>
  <c r="AT293" i="3"/>
  <c r="R301" i="3"/>
  <c r="BC301" i="3"/>
  <c r="AS301" i="3"/>
  <c r="AS280" i="3"/>
  <c r="AJ299" i="3"/>
  <c r="AM278" i="3"/>
  <c r="AO278" i="3"/>
  <c r="V278" i="3"/>
  <c r="AN249" i="3"/>
  <c r="BE249" i="3"/>
  <c r="AC245" i="3"/>
  <c r="O235" i="3"/>
  <c r="Q245" i="3"/>
  <c r="AQ228" i="3"/>
  <c r="AX276" i="3"/>
  <c r="BB300" i="3"/>
  <c r="AC105" i="3"/>
  <c r="AI37" i="3"/>
  <c r="N53" i="3"/>
  <c r="R53" i="3"/>
  <c r="U53" i="3"/>
  <c r="AM44" i="3"/>
  <c r="AJ53" i="3"/>
  <c r="R105" i="3"/>
  <c r="V105" i="3"/>
  <c r="AO92" i="3"/>
  <c r="AU80" i="3"/>
  <c r="AM80" i="3"/>
  <c r="W98" i="3"/>
  <c r="BC98" i="3"/>
  <c r="AX98" i="3"/>
  <c r="W80" i="3"/>
  <c r="AK80" i="3"/>
  <c r="AI80" i="3"/>
  <c r="AY105" i="3"/>
  <c r="P175" i="3"/>
  <c r="AN173" i="3"/>
  <c r="V173" i="3"/>
  <c r="AP195" i="3"/>
  <c r="AH195" i="3"/>
  <c r="AQ195" i="3"/>
  <c r="AK131" i="3"/>
  <c r="S132" i="3"/>
  <c r="BE132" i="3"/>
  <c r="AF132" i="3"/>
  <c r="X137" i="3"/>
  <c r="AU137" i="3"/>
  <c r="O166" i="3"/>
  <c r="U166" i="3"/>
  <c r="M166" i="3"/>
  <c r="AJ105" i="3"/>
  <c r="AU131" i="3"/>
  <c r="L131" i="3"/>
  <c r="AQ148" i="3"/>
  <c r="AI148" i="3"/>
  <c r="U132" i="3"/>
  <c r="BC148" i="3"/>
  <c r="AI217" i="3"/>
  <c r="AQ293" i="3"/>
  <c r="BF293" i="3"/>
  <c r="AU301" i="3"/>
  <c r="L301" i="3"/>
  <c r="BE301" i="3"/>
  <c r="Q284" i="3"/>
  <c r="AU263" i="3"/>
  <c r="BE280" i="3"/>
  <c r="AL299" i="3"/>
  <c r="AQ278" i="3"/>
  <c r="BD278" i="3"/>
  <c r="AJ278" i="3"/>
  <c r="AO249" i="3"/>
  <c r="AM249" i="3"/>
  <c r="BD249" i="3"/>
  <c r="L249" i="3"/>
  <c r="X245" i="3"/>
  <c r="O228" i="3"/>
  <c r="AZ300" i="3"/>
  <c r="V53" i="3"/>
  <c r="X98" i="3"/>
  <c r="BA53" i="3"/>
  <c r="Z53" i="3"/>
  <c r="AD53" i="3"/>
  <c r="AG53" i="3"/>
  <c r="Y52" i="3"/>
  <c r="AO53" i="3"/>
  <c r="AI98" i="3"/>
  <c r="T92" i="3"/>
  <c r="AC80" i="3"/>
  <c r="AY80" i="3"/>
  <c r="T98" i="3"/>
  <c r="BA98" i="3"/>
  <c r="U98" i="3"/>
  <c r="O98" i="3"/>
  <c r="AF80" i="3"/>
  <c r="AR80" i="3"/>
  <c r="X105" i="3"/>
  <c r="AF195" i="3"/>
  <c r="AR173" i="3"/>
  <c r="Z173" i="3"/>
  <c r="AH173" i="3"/>
  <c r="BF195" i="3"/>
  <c r="AX195" i="3"/>
  <c r="BC195" i="3"/>
  <c r="AL123" i="3"/>
  <c r="BA131" i="3"/>
  <c r="W131" i="3"/>
  <c r="AJ132" i="3"/>
  <c r="O132" i="3"/>
  <c r="AR132" i="3"/>
  <c r="Z92" i="3"/>
  <c r="U137" i="3"/>
  <c r="AE166" i="3"/>
  <c r="AJ166" i="3"/>
  <c r="Y166" i="3"/>
  <c r="AA131" i="3"/>
  <c r="AN131" i="3"/>
  <c r="AF148" i="3"/>
  <c r="T148" i="3"/>
  <c r="BD148" i="3"/>
  <c r="AW132" i="3"/>
  <c r="P215" i="3"/>
  <c r="AO216" i="3"/>
  <c r="P293" i="3"/>
  <c r="L293" i="3"/>
  <c r="S301" i="3"/>
  <c r="AB301" i="3"/>
  <c r="V301" i="3"/>
  <c r="BD280" i="3"/>
  <c r="N280" i="3"/>
  <c r="AX299" i="3"/>
  <c r="U278" i="3"/>
  <c r="O278" i="3"/>
  <c r="AY278" i="3"/>
  <c r="M249" i="3"/>
  <c r="N249" i="3"/>
  <c r="O249" i="3"/>
  <c r="X249" i="3"/>
  <c r="AF249" i="3"/>
  <c r="AA235" i="3"/>
  <c r="AQ245" i="3"/>
  <c r="AD228" i="3"/>
  <c r="T249" i="3"/>
  <c r="T300" i="3"/>
  <c r="AN60" i="3"/>
  <c r="AM53" i="3"/>
  <c r="Q53" i="3"/>
  <c r="AL53" i="3"/>
  <c r="AP53" i="3"/>
  <c r="AS53" i="3"/>
  <c r="U80" i="3"/>
  <c r="P80" i="3"/>
  <c r="BF71" i="3"/>
  <c r="AC98" i="3"/>
  <c r="AG98" i="3"/>
  <c r="AA98" i="3"/>
  <c r="L77" i="3"/>
  <c r="M80" i="3"/>
  <c r="AC173" i="3"/>
  <c r="L173" i="3"/>
  <c r="AT173" i="3"/>
  <c r="L195" i="3"/>
  <c r="AM131" i="3"/>
  <c r="AM121" i="3"/>
  <c r="X132" i="3"/>
  <c r="AD132" i="3"/>
  <c r="BD132" i="3"/>
  <c r="Y132" i="3"/>
  <c r="L166" i="3"/>
  <c r="AU166" i="3"/>
  <c r="AZ166" i="3"/>
  <c r="AK166" i="3"/>
  <c r="AS131" i="3"/>
  <c r="AZ148" i="3"/>
  <c r="AG148" i="3"/>
  <c r="BB209" i="3"/>
  <c r="AL293" i="3"/>
  <c r="AB293" i="3"/>
  <c r="X293" i="3"/>
  <c r="AW280" i="3"/>
  <c r="AW301" i="3"/>
  <c r="AQ301" i="3"/>
  <c r="AH301" i="3"/>
  <c r="R284" i="3"/>
  <c r="AU280" i="3"/>
  <c r="AP280" i="3"/>
  <c r="AS278" i="3"/>
  <c r="AC278" i="3"/>
  <c r="M278" i="3"/>
  <c r="AE249" i="3"/>
  <c r="AC249" i="3"/>
  <c r="AJ249" i="3"/>
  <c r="AD245" i="3"/>
  <c r="R228" i="3"/>
  <c r="AP249" i="3"/>
  <c r="AM133" i="3"/>
  <c r="AM147" i="3"/>
  <c r="V122" i="3"/>
  <c r="BE75" i="3"/>
  <c r="AX147" i="3"/>
  <c r="M147" i="3"/>
  <c r="BE147" i="3"/>
  <c r="BA318" i="3"/>
  <c r="AI263" i="3"/>
  <c r="AA244" i="3"/>
  <c r="AW244" i="3"/>
  <c r="AT244" i="3"/>
  <c r="AH318" i="3"/>
  <c r="AV318" i="3"/>
  <c r="AS318" i="3"/>
  <c r="AK213" i="3"/>
  <c r="M189" i="3"/>
  <c r="AA179" i="3"/>
  <c r="AE179" i="3"/>
  <c r="AU147" i="3"/>
  <c r="AQ147" i="3"/>
  <c r="AY133" i="3"/>
  <c r="W147" i="3"/>
  <c r="T133" i="3"/>
  <c r="AL125" i="3"/>
  <c r="AF92" i="3"/>
  <c r="O125" i="3"/>
  <c r="W146" i="3"/>
  <c r="AF122" i="3"/>
  <c r="AA125" i="3"/>
  <c r="BB92" i="3"/>
  <c r="AE122" i="3"/>
  <c r="AZ122" i="3"/>
  <c r="Q75" i="3"/>
  <c r="X147" i="3"/>
  <c r="AS147" i="3"/>
  <c r="AO318" i="3"/>
  <c r="AC312" i="3"/>
  <c r="AL248" i="3"/>
  <c r="W263" i="3"/>
  <c r="AK284" i="3"/>
  <c r="AJ284" i="3"/>
  <c r="BA244" i="3"/>
  <c r="AB299" i="3"/>
  <c r="AM299" i="3"/>
  <c r="BA299" i="3"/>
  <c r="S299" i="3"/>
  <c r="BB246" i="3"/>
  <c r="AR228" i="3"/>
  <c r="W224" i="3"/>
  <c r="AJ224" i="3"/>
  <c r="M244" i="3"/>
  <c r="AH244" i="3"/>
  <c r="AF244" i="3"/>
  <c r="AG233" i="3"/>
  <c r="AC276" i="3"/>
  <c r="AW276" i="3"/>
  <c r="O318" i="3"/>
  <c r="L318" i="3"/>
  <c r="AT318" i="3"/>
  <c r="Z318" i="3"/>
  <c r="AH133" i="3"/>
  <c r="AP78" i="3"/>
  <c r="AU63" i="3"/>
  <c r="AT63" i="3"/>
  <c r="Q63" i="3"/>
  <c r="AZ63" i="3"/>
  <c r="O63" i="3"/>
  <c r="AL78" i="3"/>
  <c r="AK71" i="3"/>
  <c r="X78" i="3"/>
  <c r="AH71" i="3"/>
  <c r="AM92" i="3"/>
  <c r="AS92" i="3"/>
  <c r="AH78" i="3"/>
  <c r="AZ71" i="3"/>
  <c r="BD79" i="3"/>
  <c r="AU92" i="3"/>
  <c r="AK79" i="3"/>
  <c r="AD93" i="3"/>
  <c r="AO206" i="3"/>
  <c r="AU206" i="3"/>
  <c r="Y189" i="3"/>
  <c r="AM179" i="3"/>
  <c r="AQ179" i="3"/>
  <c r="Z179" i="3"/>
  <c r="AU163" i="3"/>
  <c r="AA147" i="3"/>
  <c r="BC147" i="3"/>
  <c r="R133" i="3"/>
  <c r="N142" i="3"/>
  <c r="AZ125" i="3"/>
  <c r="BF122" i="3"/>
  <c r="AU125" i="3"/>
  <c r="BA125" i="3"/>
  <c r="AQ146" i="3"/>
  <c r="AI92" i="3"/>
  <c r="AC122" i="3"/>
  <c r="AR122" i="3"/>
  <c r="AS122" i="3"/>
  <c r="AT147" i="3"/>
  <c r="AI312" i="3"/>
  <c r="AC318" i="3"/>
  <c r="Q312" i="3"/>
  <c r="Z248" i="3"/>
  <c r="AY284" i="3"/>
  <c r="AV284" i="3"/>
  <c r="AO244" i="3"/>
  <c r="AD299" i="3"/>
  <c r="L299" i="3"/>
  <c r="W299" i="3"/>
  <c r="AE299" i="3"/>
  <c r="AN246" i="3"/>
  <c r="AT224" i="3"/>
  <c r="AV224" i="3"/>
  <c r="L92" i="3"/>
  <c r="T244" i="3"/>
  <c r="R244" i="3"/>
  <c r="AE233" i="3"/>
  <c r="AK276" i="3"/>
  <c r="T276" i="3"/>
  <c r="AB300" i="3"/>
  <c r="AH300" i="3"/>
  <c r="AA318" i="3"/>
  <c r="Z312" i="3"/>
  <c r="BE312" i="3"/>
  <c r="AO63" i="3"/>
  <c r="X79" i="3"/>
  <c r="BB213" i="3"/>
  <c r="AA63" i="3"/>
  <c r="L79" i="3"/>
  <c r="O71" i="3"/>
  <c r="AI63" i="3"/>
  <c r="AH63" i="3"/>
  <c r="W59" i="3"/>
  <c r="BF65" i="3"/>
  <c r="AB63" i="3"/>
  <c r="AM63" i="3"/>
  <c r="BA79" i="3"/>
  <c r="AU79" i="3"/>
  <c r="AX78" i="3"/>
  <c r="Y71" i="3"/>
  <c r="V71" i="3"/>
  <c r="BB71" i="3"/>
  <c r="AY92" i="3"/>
  <c r="BE92" i="3"/>
  <c r="P78" i="3"/>
  <c r="AN71" i="3"/>
  <c r="T79" i="3"/>
  <c r="AV92" i="3"/>
  <c r="W92" i="3"/>
  <c r="AL79" i="3"/>
  <c r="S79" i="3"/>
  <c r="AC206" i="3"/>
  <c r="AI206" i="3"/>
  <c r="AK189" i="3"/>
  <c r="BA179" i="3"/>
  <c r="AY179" i="3"/>
  <c r="BC179" i="3"/>
  <c r="AI163" i="3"/>
  <c r="AO179" i="3"/>
  <c r="P147" i="3"/>
  <c r="T147" i="3"/>
  <c r="AD133" i="3"/>
  <c r="Z142" i="3"/>
  <c r="AQ122" i="3"/>
  <c r="S125" i="3"/>
  <c r="AP122" i="3"/>
  <c r="BC122" i="3"/>
  <c r="AF125" i="3"/>
  <c r="BA122" i="3"/>
  <c r="AY122" i="3"/>
  <c r="AA122" i="3"/>
  <c r="S122" i="3"/>
  <c r="AG147" i="3"/>
  <c r="O147" i="3"/>
  <c r="W312" i="3"/>
  <c r="Q318" i="3"/>
  <c r="N248" i="3"/>
  <c r="N284" i="3"/>
  <c r="AC244" i="3"/>
  <c r="AG299" i="3"/>
  <c r="AC299" i="3"/>
  <c r="AN299" i="3"/>
  <c r="AQ299" i="3"/>
  <c r="Z246" i="3"/>
  <c r="AG312" i="3"/>
  <c r="AS312" i="3"/>
  <c r="AU318" i="3"/>
  <c r="AU312" i="3"/>
  <c r="AN312" i="3"/>
  <c r="AY63" i="3"/>
  <c r="Z78" i="3"/>
  <c r="AT71" i="3"/>
  <c r="AZ78" i="3"/>
  <c r="AV63" i="3"/>
  <c r="W63" i="3"/>
  <c r="V63" i="3"/>
  <c r="BB63" i="3"/>
  <c r="P63" i="3"/>
  <c r="AO79" i="3"/>
  <c r="AI79" i="3"/>
  <c r="S78" i="3"/>
  <c r="M71" i="3"/>
  <c r="BA75" i="3"/>
  <c r="W78" i="3"/>
  <c r="AF71" i="3"/>
  <c r="BB78" i="3"/>
  <c r="AP71" i="3"/>
  <c r="BA78" i="3"/>
  <c r="P92" i="3"/>
  <c r="V92" i="3"/>
  <c r="AB71" i="3"/>
  <c r="AT93" i="3"/>
  <c r="AZ79" i="3"/>
  <c r="X92" i="3"/>
  <c r="P79" i="3"/>
  <c r="AD78" i="3"/>
  <c r="AX79" i="3"/>
  <c r="Q206" i="3"/>
  <c r="W206" i="3"/>
  <c r="AW189" i="3"/>
  <c r="AG179" i="3"/>
  <c r="P179" i="3"/>
  <c r="V179" i="3"/>
  <c r="W163" i="3"/>
  <c r="U179" i="3"/>
  <c r="AB147" i="3"/>
  <c r="AF147" i="3"/>
  <c r="AP133" i="3"/>
  <c r="R142" i="3"/>
  <c r="Z122" i="3"/>
  <c r="AE125" i="3"/>
  <c r="X122" i="3"/>
  <c r="BE125" i="3"/>
  <c r="AL122" i="3"/>
  <c r="N125" i="3"/>
  <c r="AI122" i="3"/>
  <c r="AH122" i="3"/>
  <c r="AV122" i="3"/>
  <c r="AG122" i="3"/>
  <c r="BF142" i="3"/>
  <c r="BC318" i="3"/>
  <c r="AU284" i="3"/>
  <c r="AB284" i="3"/>
  <c r="Q244" i="3"/>
  <c r="AO299" i="3"/>
  <c r="AS299" i="3"/>
  <c r="BD299" i="3"/>
  <c r="BC299" i="3"/>
  <c r="M246" i="3"/>
  <c r="AU228" i="3"/>
  <c r="BC228" i="3"/>
  <c r="AU224" i="3"/>
  <c r="BB224" i="3"/>
  <c r="AX244" i="3"/>
  <c r="V233" i="3"/>
  <c r="AQ300" i="3"/>
  <c r="R300" i="3"/>
  <c r="P312" i="3"/>
  <c r="AB312" i="3"/>
  <c r="Y312" i="3"/>
  <c r="AJ63" i="3"/>
  <c r="AP63" i="3"/>
  <c r="AN63" i="3"/>
  <c r="AC79" i="3"/>
  <c r="W79" i="3"/>
  <c r="AE78" i="3"/>
  <c r="AA78" i="3"/>
  <c r="AW93" i="3"/>
  <c r="BF78" i="3"/>
  <c r="AJ78" i="3"/>
  <c r="AD71" i="3"/>
  <c r="AI78" i="3"/>
  <c r="AB92" i="3"/>
  <c r="AH92" i="3"/>
  <c r="P71" i="3"/>
  <c r="Z79" i="3"/>
  <c r="AQ79" i="3"/>
  <c r="AH79" i="3"/>
  <c r="AF79" i="3"/>
  <c r="S189" i="3"/>
  <c r="L179" i="3"/>
  <c r="AL163" i="3"/>
  <c r="AB179" i="3"/>
  <c r="AH179" i="3"/>
  <c r="AN147" i="3"/>
  <c r="AR147" i="3"/>
  <c r="BB133" i="3"/>
  <c r="Y147" i="3"/>
  <c r="AD142" i="3"/>
  <c r="AQ125" i="3"/>
  <c r="AM125" i="3"/>
  <c r="U122" i="3"/>
  <c r="R122" i="3"/>
  <c r="O122" i="3"/>
  <c r="AD122" i="3"/>
  <c r="AK92" i="3"/>
  <c r="AU122" i="3"/>
  <c r="AW147" i="3"/>
  <c r="AJ147" i="3"/>
  <c r="AQ318" i="3"/>
  <c r="AU248" i="3"/>
  <c r="AD284" i="3"/>
  <c r="AP284" i="3"/>
  <c r="AP299" i="3"/>
  <c r="P299" i="3"/>
  <c r="M299" i="3"/>
  <c r="Y246" i="3"/>
  <c r="AK228" i="3"/>
  <c r="AV228" i="3"/>
  <c r="AI228" i="3"/>
  <c r="AB224" i="3"/>
  <c r="AJ244" i="3"/>
  <c r="U233" i="3"/>
  <c r="AE276" i="3"/>
  <c r="BA276" i="3"/>
  <c r="BA300" i="3"/>
  <c r="AO293" i="3"/>
  <c r="M312" i="3"/>
  <c r="AA312" i="3"/>
  <c r="Q122" i="3"/>
  <c r="X63" i="3"/>
  <c r="U63" i="3"/>
  <c r="AD63" i="3"/>
  <c r="Q79" i="3"/>
  <c r="AU78" i="3"/>
  <c r="AQ78" i="3"/>
  <c r="BC93" i="3"/>
  <c r="AO78" i="3"/>
  <c r="AN78" i="3"/>
  <c r="BA71" i="3"/>
  <c r="R78" i="3"/>
  <c r="R71" i="3"/>
  <c r="Q78" i="3"/>
  <c r="AN92" i="3"/>
  <c r="AT92" i="3"/>
  <c r="AU93" i="3"/>
  <c r="Y79" i="3"/>
  <c r="BE79" i="3"/>
  <c r="N79" i="3"/>
  <c r="AZ206" i="3"/>
  <c r="AX206" i="3"/>
  <c r="AE189" i="3"/>
  <c r="Z163" i="3"/>
  <c r="AN179" i="3"/>
  <c r="AT179" i="3"/>
  <c r="U139" i="3"/>
  <c r="AZ147" i="3"/>
  <c r="BD147" i="3"/>
  <c r="AK133" i="3"/>
  <c r="T125" i="3"/>
  <c r="BC125" i="3"/>
  <c r="Q125" i="3"/>
  <c r="R92" i="3"/>
  <c r="L122" i="3"/>
  <c r="M122" i="3"/>
  <c r="BB147" i="3"/>
  <c r="U147" i="3"/>
  <c r="AH147" i="3"/>
  <c r="AI147" i="3"/>
  <c r="AI318" i="3"/>
  <c r="AE318" i="3"/>
  <c r="BB318" i="3"/>
  <c r="BB312" i="3"/>
  <c r="Q313" i="3"/>
  <c r="AI248" i="3"/>
  <c r="M284" i="3"/>
  <c r="BD284" i="3"/>
  <c r="AR299" i="3"/>
  <c r="AF299" i="3"/>
  <c r="Y299" i="3"/>
  <c r="AK246" i="3"/>
  <c r="M228" i="3"/>
  <c r="AB228" i="3"/>
  <c r="AF224" i="3"/>
  <c r="O224" i="3"/>
  <c r="AZ244" i="3"/>
  <c r="U244" i="3"/>
  <c r="S233" i="3"/>
  <c r="AA276" i="3"/>
  <c r="AU276" i="3"/>
  <c r="BD300" i="3"/>
  <c r="L312" i="3"/>
  <c r="BC312" i="3"/>
  <c r="W71" i="3"/>
  <c r="L63" i="3"/>
  <c r="Y63" i="3"/>
  <c r="BE63" i="3"/>
  <c r="AC78" i="3"/>
  <c r="BC78" i="3"/>
  <c r="V78" i="3"/>
  <c r="BE78" i="3"/>
  <c r="BC71" i="3"/>
  <c r="AC71" i="3"/>
  <c r="AZ92" i="3"/>
  <c r="BF92" i="3"/>
  <c r="AY78" i="3"/>
  <c r="BF79" i="3"/>
  <c r="AM79" i="3"/>
  <c r="AT79" i="3"/>
  <c r="AG79" i="3"/>
  <c r="AN206" i="3"/>
  <c r="AL206" i="3"/>
  <c r="AQ189" i="3"/>
  <c r="AZ179" i="3"/>
  <c r="BF179" i="3"/>
  <c r="Q147" i="3"/>
  <c r="BC133" i="3"/>
  <c r="W133" i="3"/>
  <c r="AI125" i="3"/>
  <c r="V125" i="3"/>
  <c r="BB122" i="3"/>
  <c r="M92" i="3"/>
  <c r="AC92" i="3"/>
  <c r="Y122" i="3"/>
  <c r="AD147" i="3"/>
  <c r="AP147" i="3"/>
  <c r="W318" i="3"/>
  <c r="S318" i="3"/>
  <c r="AP318" i="3"/>
  <c r="AP312" i="3"/>
  <c r="AW313" i="3"/>
  <c r="AC313" i="3"/>
  <c r="BC284" i="3"/>
  <c r="AL263" i="3"/>
  <c r="U284" i="3"/>
  <c r="AI244" i="3"/>
  <c r="AT299" i="3"/>
  <c r="AU299" i="3"/>
  <c r="AK299" i="3"/>
  <c r="AS246" i="3"/>
  <c r="AW246" i="3"/>
  <c r="AA228" i="3"/>
  <c r="AN228" i="3"/>
  <c r="AZ224" i="3"/>
  <c r="AC224" i="3"/>
  <c r="AL244" i="3"/>
  <c r="AV244" i="3"/>
  <c r="P233" i="3"/>
  <c r="R276" i="3"/>
  <c r="Y300" i="3"/>
  <c r="AL312" i="3"/>
  <c r="R79" i="3"/>
  <c r="Z189" i="3"/>
  <c r="AN122" i="3"/>
  <c r="AL63" i="3"/>
  <c r="BD63" i="3"/>
  <c r="BC63" i="3"/>
  <c r="AX63" i="3"/>
  <c r="AW63" i="3"/>
  <c r="M78" i="3"/>
  <c r="T78" i="3"/>
  <c r="AM78" i="3"/>
  <c r="AQ71" i="3"/>
  <c r="Q71" i="3"/>
  <c r="S92" i="3"/>
  <c r="AN79" i="3"/>
  <c r="U79" i="3"/>
  <c r="AP92" i="3"/>
  <c r="AB206" i="3"/>
  <c r="Z206" i="3"/>
  <c r="BC189" i="3"/>
  <c r="R179" i="3"/>
  <c r="AC147" i="3"/>
  <c r="AN133" i="3"/>
  <c r="AW133" i="3"/>
  <c r="BF147" i="3"/>
  <c r="AW125" i="3"/>
  <c r="AH125" i="3"/>
  <c r="AJ122" i="3"/>
  <c r="AK122" i="3"/>
  <c r="N147" i="3"/>
  <c r="AD318" i="3"/>
  <c r="AD312" i="3"/>
  <c r="AM284" i="3"/>
  <c r="Z263" i="3"/>
  <c r="AG284" i="3"/>
  <c r="W244" i="3"/>
  <c r="AV299" i="3"/>
  <c r="X299" i="3"/>
  <c r="T299" i="3"/>
  <c r="AW299" i="3"/>
  <c r="AD246" i="3"/>
  <c r="S246" i="3"/>
  <c r="AL246" i="3"/>
  <c r="N228" i="3"/>
  <c r="AZ228" i="3"/>
  <c r="AG224" i="3"/>
  <c r="P224" i="3"/>
  <c r="AI224" i="3"/>
  <c r="X244" i="3"/>
  <c r="AG244" i="3"/>
  <c r="BE244" i="3"/>
  <c r="AX233" i="3"/>
  <c r="V300" i="3"/>
  <c r="AV312" i="3"/>
  <c r="V312" i="3"/>
  <c r="N63" i="3"/>
  <c r="AB79" i="3"/>
  <c r="BF63" i="3"/>
  <c r="T71" i="3"/>
  <c r="Z71" i="3"/>
  <c r="AR63" i="3"/>
  <c r="AQ63" i="3"/>
  <c r="R63" i="3"/>
  <c r="AG63" i="3"/>
  <c r="Y78" i="3"/>
  <c r="AF78" i="3"/>
  <c r="U78" i="3"/>
  <c r="AE71" i="3"/>
  <c r="AE92" i="3"/>
  <c r="AW79" i="3"/>
  <c r="V79" i="3"/>
  <c r="AT78" i="3"/>
  <c r="Q92" i="3"/>
  <c r="P206" i="3"/>
  <c r="BF189" i="3"/>
  <c r="AD179" i="3"/>
  <c r="AO147" i="3"/>
  <c r="Y133" i="3"/>
  <c r="AI133" i="3"/>
  <c r="AL147" i="3"/>
  <c r="U125" i="3"/>
  <c r="AT125" i="3"/>
  <c r="T122" i="3"/>
  <c r="N92" i="3"/>
  <c r="AP125" i="3"/>
  <c r="AL92" i="3"/>
  <c r="N122" i="3"/>
  <c r="AW122" i="3"/>
  <c r="Z147" i="3"/>
  <c r="R318" i="3"/>
  <c r="R312" i="3"/>
  <c r="T284" i="3"/>
  <c r="BA284" i="3"/>
  <c r="AZ284" i="3"/>
  <c r="AS284" i="3"/>
  <c r="Q299" i="3"/>
  <c r="AY299" i="3"/>
  <c r="AI299" i="3"/>
  <c r="N299" i="3"/>
  <c r="P246" i="3"/>
  <c r="AE246" i="3"/>
  <c r="W246" i="3"/>
  <c r="S244" i="3"/>
  <c r="AQ244" i="3"/>
  <c r="AF312" i="3"/>
  <c r="AR79" i="3"/>
  <c r="O189" i="3"/>
  <c r="AE147" i="3"/>
  <c r="W122" i="3"/>
  <c r="AC63" i="3"/>
  <c r="BC79" i="3"/>
  <c r="AF63" i="3"/>
  <c r="AE63" i="3"/>
  <c r="AS63" i="3"/>
  <c r="AP79" i="3"/>
  <c r="AV79" i="3"/>
  <c r="AK78" i="3"/>
  <c r="AR78" i="3"/>
  <c r="BE71" i="3"/>
  <c r="AW75" i="3"/>
  <c r="S71" i="3"/>
  <c r="AO71" i="3"/>
  <c r="AX92" i="3"/>
  <c r="AE79" i="3"/>
  <c r="AS79" i="3"/>
  <c r="AR189" i="3"/>
  <c r="AX179" i="3"/>
  <c r="AP179" i="3"/>
  <c r="BA147" i="3"/>
  <c r="O133" i="3"/>
  <c r="V147" i="3"/>
  <c r="AO125" i="3"/>
  <c r="AJ125" i="3"/>
  <c r="BF125" i="3"/>
  <c r="R125" i="3"/>
  <c r="BE122" i="3"/>
  <c r="BD125" i="3"/>
  <c r="BD122" i="3"/>
  <c r="AY125" i="3"/>
  <c r="AV125" i="3"/>
  <c r="AV147" i="3"/>
  <c r="AI284" i="3"/>
  <c r="AH284" i="3"/>
  <c r="AT284" i="3"/>
  <c r="BF299" i="3"/>
  <c r="AA299" i="3"/>
  <c r="AZ299" i="3"/>
  <c r="BE228" i="3"/>
  <c r="AH228" i="3"/>
  <c r="AL224" i="3"/>
  <c r="AS224" i="3"/>
  <c r="AW233" i="3"/>
  <c r="X276" i="3"/>
  <c r="U300" i="3"/>
  <c r="AD300" i="3"/>
  <c r="O312" i="3"/>
  <c r="AR318" i="3"/>
  <c r="AN318" i="3"/>
  <c r="BE286" i="3"/>
  <c r="AV235" i="3"/>
  <c r="AO235" i="3"/>
  <c r="AO218" i="3"/>
  <c r="AV286" i="3"/>
  <c r="Q286" i="3"/>
  <c r="Q235" i="3"/>
  <c r="BE235" i="3"/>
  <c r="AC218" i="3"/>
  <c r="AX218" i="3"/>
  <c r="AU218" i="3"/>
  <c r="Q218" i="3"/>
  <c r="AL218" i="3"/>
  <c r="AI218" i="3"/>
  <c r="V286" i="3"/>
  <c r="AO286" i="3"/>
  <c r="S286" i="3"/>
  <c r="BB286" i="3"/>
  <c r="AZ235" i="3"/>
  <c r="Z218" i="3"/>
  <c r="W218" i="3"/>
  <c r="AJ286" i="3"/>
  <c r="BA286" i="3"/>
  <c r="AH286" i="3"/>
  <c r="V48" i="3"/>
  <c r="N218" i="3"/>
  <c r="AX286" i="3"/>
  <c r="T286" i="3"/>
  <c r="O286" i="3"/>
  <c r="Y235" i="3"/>
  <c r="BD235" i="3"/>
  <c r="AG235" i="3"/>
  <c r="AF48" i="3"/>
  <c r="AZ218" i="3"/>
  <c r="AY218" i="3"/>
  <c r="W286" i="3"/>
  <c r="AF286" i="3"/>
  <c r="BC286" i="3"/>
  <c r="AC235" i="3"/>
  <c r="AQ235" i="3"/>
  <c r="BA48" i="3"/>
  <c r="AN218" i="3"/>
  <c r="AM218" i="3"/>
  <c r="AK286" i="3"/>
  <c r="AR286" i="3"/>
  <c r="AB286" i="3"/>
  <c r="BF286" i="3"/>
  <c r="AI286" i="3"/>
  <c r="AH235" i="3"/>
  <c r="AU48" i="3"/>
  <c r="AB218" i="3"/>
  <c r="AA218" i="3"/>
  <c r="P218" i="3"/>
  <c r="M286" i="3"/>
  <c r="AS286" i="3"/>
  <c r="R286" i="3"/>
  <c r="BA235" i="3"/>
  <c r="AA286" i="3"/>
  <c r="Y286" i="3"/>
  <c r="P251" i="3"/>
  <c r="AB251" i="3"/>
  <c r="AR251" i="3"/>
  <c r="AA268" i="3"/>
  <c r="BD268" i="3"/>
  <c r="AY251" i="3"/>
  <c r="BF251" i="3"/>
  <c r="AY234" i="3"/>
  <c r="R268" i="3"/>
  <c r="Q268" i="3"/>
  <c r="AU268" i="3"/>
  <c r="S251" i="3"/>
  <c r="V251" i="3"/>
  <c r="AJ234" i="3"/>
  <c r="AG268" i="3"/>
  <c r="AK251" i="3"/>
  <c r="AJ251" i="3"/>
  <c r="T234" i="3"/>
  <c r="T268" i="3"/>
  <c r="BB251" i="3"/>
  <c r="AX251" i="3"/>
  <c r="AF268" i="3"/>
  <c r="U251" i="3"/>
  <c r="Q251" i="3"/>
  <c r="AL251" i="3"/>
  <c r="AC251" i="3"/>
  <c r="M268" i="3"/>
  <c r="BC251" i="3"/>
  <c r="AO251" i="3"/>
  <c r="Y251" i="3"/>
  <c r="BA251" i="3"/>
  <c r="AE251" i="3"/>
  <c r="AW268" i="3"/>
  <c r="AP251" i="3"/>
  <c r="T251" i="3"/>
  <c r="Z268" i="3"/>
  <c r="AI251" i="3"/>
  <c r="N251" i="3"/>
  <c r="AY268" i="3"/>
  <c r="L113" i="3"/>
  <c r="AP113" i="3"/>
  <c r="AL96" i="3"/>
  <c r="AQ96" i="3"/>
  <c r="AB96" i="3"/>
  <c r="BA113" i="3"/>
  <c r="AN300" i="3"/>
  <c r="AY300" i="3"/>
  <c r="N300" i="3"/>
  <c r="AU113" i="3"/>
  <c r="AD113" i="3"/>
  <c r="X96" i="3"/>
  <c r="AF96" i="3"/>
  <c r="AZ113" i="3"/>
  <c r="AY113" i="3"/>
  <c r="AX113" i="3"/>
  <c r="AW113" i="3"/>
  <c r="AI113" i="3"/>
  <c r="R113" i="3"/>
  <c r="AX96" i="3"/>
  <c r="AR96" i="3"/>
  <c r="U96" i="3"/>
  <c r="P96" i="3"/>
  <c r="AT113" i="3"/>
  <c r="BC300" i="3"/>
  <c r="S300" i="3"/>
  <c r="AM113" i="3"/>
  <c r="AL113" i="3"/>
  <c r="AK113" i="3"/>
  <c r="W113" i="3"/>
  <c r="AY96" i="3"/>
  <c r="AR113" i="3"/>
  <c r="P249" i="3"/>
  <c r="AT249" i="3"/>
  <c r="AM300" i="3"/>
  <c r="AX300" i="3"/>
  <c r="AA113" i="3"/>
  <c r="Z113" i="3"/>
  <c r="Y113" i="3"/>
  <c r="BE113" i="3"/>
  <c r="AT96" i="3"/>
  <c r="BF113" i="3"/>
  <c r="AA62" i="3"/>
  <c r="O113" i="3"/>
  <c r="N113" i="3"/>
  <c r="M113" i="3"/>
  <c r="AS113" i="3"/>
  <c r="AA96" i="3"/>
  <c r="AU96" i="3"/>
  <c r="V113" i="3"/>
  <c r="AN113" i="3"/>
  <c r="AG113" i="3"/>
  <c r="AK96" i="3"/>
  <c r="T113" i="3"/>
  <c r="M300" i="3"/>
  <c r="AL300" i="3"/>
  <c r="AB113" i="3"/>
  <c r="U113" i="3"/>
  <c r="BC113" i="3"/>
  <c r="AC96" i="3"/>
  <c r="AN96" i="3"/>
  <c r="P113" i="3"/>
  <c r="AQ113" i="3"/>
  <c r="AO96" i="3"/>
  <c r="Q113" i="3"/>
  <c r="BD113" i="3"/>
  <c r="AV113" i="3"/>
  <c r="AE113" i="3"/>
  <c r="R96" i="3"/>
  <c r="AO113" i="3"/>
  <c r="AC113" i="3"/>
  <c r="AB249" i="3"/>
  <c r="AA300" i="3"/>
  <c r="AJ113" i="3"/>
  <c r="S113" i="3"/>
  <c r="AV96" i="3"/>
  <c r="AP96" i="3"/>
  <c r="AF113" i="3"/>
  <c r="AC146" i="3"/>
  <c r="AF146" i="3"/>
  <c r="AX146" i="3"/>
  <c r="X146" i="3"/>
  <c r="U146" i="3"/>
  <c r="AC282" i="3"/>
  <c r="AP265" i="3"/>
  <c r="BC265" i="3"/>
  <c r="W231" i="3"/>
  <c r="N231" i="3"/>
  <c r="AJ231" i="3"/>
  <c r="P146" i="3"/>
  <c r="AN146" i="3"/>
  <c r="AG146" i="3"/>
  <c r="AO282" i="3"/>
  <c r="W265" i="3"/>
  <c r="BD265" i="3"/>
  <c r="AS231" i="3"/>
  <c r="P231" i="3"/>
  <c r="AN265" i="3"/>
  <c r="M146" i="3"/>
  <c r="AJ146" i="3"/>
  <c r="Y146" i="3"/>
  <c r="AS146" i="3"/>
  <c r="AU282" i="3"/>
  <c r="BA282" i="3"/>
  <c r="AU265" i="3"/>
  <c r="AH265" i="3"/>
  <c r="BB231" i="3"/>
  <c r="O231" i="3"/>
  <c r="AZ146" i="3"/>
  <c r="AO146" i="3"/>
  <c r="BE146" i="3"/>
  <c r="AF282" i="3"/>
  <c r="V282" i="3"/>
  <c r="AA265" i="3"/>
  <c r="AT265" i="3"/>
  <c r="Y231" i="3"/>
  <c r="AE231" i="3"/>
  <c r="AM146" i="3"/>
  <c r="AE265" i="3"/>
  <c r="Q146" i="3"/>
  <c r="R146" i="3"/>
  <c r="V146" i="3"/>
  <c r="R282" i="3"/>
  <c r="AH282" i="3"/>
  <c r="AS265" i="3"/>
  <c r="BF265" i="3"/>
  <c r="AK146" i="3"/>
  <c r="AD146" i="3"/>
  <c r="AH146" i="3"/>
  <c r="AT282" i="3"/>
  <c r="AC265" i="3"/>
  <c r="R231" i="3"/>
  <c r="BC146" i="3"/>
  <c r="AA146" i="3"/>
  <c r="BA146" i="3"/>
  <c r="AP146" i="3"/>
  <c r="AT146" i="3"/>
  <c r="AU146" i="3"/>
  <c r="AS282" i="3"/>
  <c r="BF282" i="3"/>
  <c r="BA265" i="3"/>
  <c r="AA231" i="3"/>
  <c r="AP231" i="3"/>
  <c r="AX231" i="3"/>
  <c r="T146" i="3"/>
  <c r="BB146" i="3"/>
  <c r="BF146" i="3"/>
  <c r="AE282" i="3"/>
  <c r="BD282" i="3"/>
  <c r="Z265" i="3"/>
  <c r="AQ231" i="3"/>
  <c r="Q231" i="3"/>
  <c r="V231" i="3"/>
  <c r="O146" i="3"/>
  <c r="Z146" i="3"/>
  <c r="AL146" i="3"/>
  <c r="S146" i="3"/>
  <c r="AW282" i="3"/>
  <c r="P282" i="3"/>
  <c r="AP282" i="3"/>
  <c r="BB282" i="3"/>
  <c r="AG265" i="3"/>
  <c r="AL265" i="3"/>
  <c r="AW231" i="3"/>
  <c r="AT231" i="3"/>
  <c r="L146" i="3"/>
  <c r="AR146" i="3"/>
  <c r="BD146" i="3"/>
  <c r="AI282" i="3"/>
  <c r="AA282" i="3"/>
  <c r="BE265" i="3"/>
  <c r="AX265" i="3"/>
  <c r="AF111" i="3"/>
  <c r="AQ111" i="3"/>
  <c r="AK111" i="3"/>
  <c r="Z111" i="3"/>
  <c r="O111" i="3"/>
  <c r="S264" i="3"/>
  <c r="O264" i="3"/>
  <c r="AH264" i="3"/>
  <c r="AU230" i="3"/>
  <c r="BC230" i="3"/>
  <c r="BB230" i="3"/>
  <c r="AK315" i="3"/>
  <c r="AY315" i="3"/>
  <c r="T111" i="3"/>
  <c r="AE111" i="3"/>
  <c r="Y111" i="3"/>
  <c r="BF111" i="3"/>
  <c r="AA111" i="3"/>
  <c r="AS111" i="3"/>
  <c r="Q230" i="3"/>
  <c r="L230" i="3"/>
  <c r="AE230" i="3"/>
  <c r="S111" i="3"/>
  <c r="BB111" i="3"/>
  <c r="M111" i="3"/>
  <c r="AT111" i="3"/>
  <c r="BE111" i="3"/>
  <c r="P111" i="3"/>
  <c r="T264" i="3"/>
  <c r="AY264" i="3"/>
  <c r="BF264" i="3"/>
  <c r="AG230" i="3"/>
  <c r="X230" i="3"/>
  <c r="AM315" i="3"/>
  <c r="S315" i="3"/>
  <c r="AP111" i="3"/>
  <c r="AH111" i="3"/>
  <c r="AB111" i="3"/>
  <c r="AV111" i="3"/>
  <c r="AU264" i="3"/>
  <c r="P264" i="3"/>
  <c r="L264" i="3"/>
  <c r="AZ230" i="3"/>
  <c r="AW230" i="3"/>
  <c r="AJ230" i="3"/>
  <c r="V315" i="3"/>
  <c r="AD111" i="3"/>
  <c r="V111" i="3"/>
  <c r="AG111" i="3"/>
  <c r="U111" i="3"/>
  <c r="AU247" i="3"/>
  <c r="Z264" i="3"/>
  <c r="AB264" i="3"/>
  <c r="X264" i="3"/>
  <c r="Y230" i="3"/>
  <c r="S230" i="3"/>
  <c r="AV230" i="3"/>
  <c r="R111" i="3"/>
  <c r="BA111" i="3"/>
  <c r="AJ111" i="3"/>
  <c r="AX111" i="3"/>
  <c r="AH230" i="3"/>
  <c r="N230" i="3"/>
  <c r="BF230" i="3"/>
  <c r="AO111" i="3"/>
  <c r="AU111" i="3"/>
  <c r="AL111" i="3"/>
  <c r="BD111" i="3"/>
  <c r="W247" i="3"/>
  <c r="AC264" i="3"/>
  <c r="AZ264" i="3"/>
  <c r="AV264" i="3"/>
  <c r="AY230" i="3"/>
  <c r="Z230" i="3"/>
  <c r="AC230" i="3"/>
  <c r="AC111" i="3"/>
  <c r="AI111" i="3"/>
  <c r="AZ111" i="3"/>
  <c r="AR230" i="3"/>
  <c r="AQ230" i="3"/>
  <c r="U230" i="3"/>
  <c r="AL230" i="3"/>
  <c r="Q111" i="3"/>
  <c r="W111" i="3"/>
  <c r="L111" i="3"/>
  <c r="AS230" i="3"/>
  <c r="O230" i="3"/>
  <c r="M230" i="3"/>
  <c r="AK230" i="3"/>
  <c r="AX230" i="3"/>
  <c r="AM111" i="3"/>
  <c r="AC247" i="3"/>
  <c r="AK264" i="3"/>
  <c r="W264" i="3"/>
  <c r="AL264" i="3"/>
  <c r="AP264" i="3"/>
  <c r="AS264" i="3"/>
  <c r="BD230" i="3"/>
  <c r="T230" i="3"/>
  <c r="AO230" i="3"/>
  <c r="BA230" i="3"/>
  <c r="R230" i="3"/>
  <c r="M315" i="3"/>
  <c r="BD315" i="3"/>
  <c r="X111" i="3"/>
  <c r="AI264" i="3"/>
  <c r="AE264" i="3"/>
  <c r="R264" i="3"/>
  <c r="AA264" i="3"/>
  <c r="AA230" i="3"/>
  <c r="AT230" i="3"/>
  <c r="P230" i="3"/>
  <c r="V230" i="3"/>
  <c r="N93" i="3"/>
  <c r="T93" i="3"/>
  <c r="X93" i="3"/>
  <c r="W93" i="3"/>
  <c r="AF127" i="3"/>
  <c r="AO127" i="3"/>
  <c r="Z93" i="3"/>
  <c r="AF93" i="3"/>
  <c r="P93" i="3"/>
  <c r="AM93" i="3"/>
  <c r="BF93" i="3"/>
  <c r="BE127" i="3"/>
  <c r="U127" i="3"/>
  <c r="BD127" i="3"/>
  <c r="AL93" i="3"/>
  <c r="AR93" i="3"/>
  <c r="AI93" i="3"/>
  <c r="AG127" i="3"/>
  <c r="AI127" i="3"/>
  <c r="O127" i="3"/>
  <c r="AX93" i="3"/>
  <c r="BD93" i="3"/>
  <c r="L93" i="3"/>
  <c r="M127" i="3"/>
  <c r="AW127" i="3"/>
  <c r="AA127" i="3"/>
  <c r="Q93" i="3"/>
  <c r="BE93" i="3"/>
  <c r="V127" i="3"/>
  <c r="AM127" i="3"/>
  <c r="AC93" i="3"/>
  <c r="AV93" i="3"/>
  <c r="BF127" i="3"/>
  <c r="AJ127" i="3"/>
  <c r="AY127" i="3"/>
  <c r="AZ93" i="3"/>
  <c r="AO93" i="3"/>
  <c r="AA93" i="3"/>
  <c r="AH93" i="3"/>
  <c r="AP93" i="3"/>
  <c r="AH127" i="3"/>
  <c r="AX127" i="3"/>
  <c r="R127" i="3"/>
  <c r="AG93" i="3"/>
  <c r="BA93" i="3"/>
  <c r="U93" i="3"/>
  <c r="N127" i="3"/>
  <c r="X127" i="3"/>
  <c r="AD127" i="3"/>
  <c r="AE127" i="3"/>
  <c r="M93" i="3"/>
  <c r="S93" i="3"/>
  <c r="AB93" i="3"/>
  <c r="AJ93" i="3"/>
  <c r="AL127" i="3"/>
  <c r="AP127" i="3"/>
  <c r="AS127" i="3"/>
  <c r="Y93" i="3"/>
  <c r="AE93" i="3"/>
  <c r="AS93" i="3"/>
  <c r="AN93" i="3"/>
  <c r="O93" i="3"/>
  <c r="AQ127" i="3"/>
  <c r="BA127" i="3"/>
  <c r="BB127" i="3"/>
  <c r="AU127" i="3"/>
  <c r="W127" i="3"/>
  <c r="AK93" i="3"/>
  <c r="AQ93" i="3"/>
  <c r="V93" i="3"/>
  <c r="R93" i="3"/>
  <c r="BB93" i="3"/>
  <c r="S127" i="3"/>
  <c r="L127" i="3"/>
  <c r="AO109" i="3"/>
  <c r="AZ194" i="3"/>
  <c r="AI211" i="3"/>
  <c r="AO211" i="3"/>
  <c r="P194" i="3"/>
  <c r="AB194" i="3"/>
  <c r="BB194" i="3"/>
  <c r="AZ313" i="3"/>
  <c r="Q296" i="3"/>
  <c r="AM211" i="3"/>
  <c r="Y211" i="3"/>
  <c r="AD211" i="3"/>
  <c r="AJ211" i="3"/>
  <c r="AQ194" i="3"/>
  <c r="AS194" i="3"/>
  <c r="BE160" i="3"/>
  <c r="AG160" i="3"/>
  <c r="AC160" i="3"/>
  <c r="AY160" i="3"/>
  <c r="AF313" i="3"/>
  <c r="AU313" i="3"/>
  <c r="AO313" i="3"/>
  <c r="AB296" i="3"/>
  <c r="N160" i="3"/>
  <c r="AU160" i="3"/>
  <c r="AO160" i="3"/>
  <c r="M313" i="3"/>
  <c r="AD313" i="3"/>
  <c r="BA313" i="3"/>
  <c r="M211" i="3"/>
  <c r="W211" i="3"/>
  <c r="AK211" i="3"/>
  <c r="AP211" i="3"/>
  <c r="AU194" i="3"/>
  <c r="Z194" i="3"/>
  <c r="BE194" i="3"/>
  <c r="V109" i="3"/>
  <c r="AX109" i="3"/>
  <c r="AS211" i="3"/>
  <c r="AW211" i="3"/>
  <c r="BB211" i="3"/>
  <c r="AE194" i="3"/>
  <c r="O194" i="3"/>
  <c r="AB160" i="3"/>
  <c r="S160" i="3"/>
  <c r="BA160" i="3"/>
  <c r="O313" i="3"/>
  <c r="U313" i="3"/>
  <c r="U211" i="3"/>
  <c r="R211" i="3"/>
  <c r="AA211" i="3"/>
  <c r="X211" i="3"/>
  <c r="P211" i="3"/>
  <c r="S211" i="3"/>
  <c r="N194" i="3"/>
  <c r="AA194" i="3"/>
  <c r="AA313" i="3"/>
  <c r="AG313" i="3"/>
  <c r="Z313" i="3"/>
  <c r="AT211" i="3"/>
  <c r="AB211" i="3"/>
  <c r="AE211" i="3"/>
  <c r="AG211" i="3"/>
  <c r="AM194" i="3"/>
  <c r="BF160" i="3"/>
  <c r="AV160" i="3"/>
  <c r="AF160" i="3"/>
  <c r="AM313" i="3"/>
  <c r="AS313" i="3"/>
  <c r="Z211" i="3"/>
  <c r="AN211" i="3"/>
  <c r="AQ211" i="3"/>
  <c r="AY194" i="3"/>
  <c r="L160" i="3"/>
  <c r="O160" i="3"/>
  <c r="U160" i="3"/>
  <c r="AR160" i="3"/>
  <c r="AY313" i="3"/>
  <c r="BE313" i="3"/>
  <c r="AU211" i="3"/>
  <c r="AZ211" i="3"/>
  <c r="BC211" i="3"/>
  <c r="R194" i="3"/>
  <c r="Z160" i="3"/>
  <c r="AD160" i="3"/>
  <c r="AI160" i="3"/>
  <c r="BD160" i="3"/>
  <c r="P313" i="3"/>
  <c r="AY211" i="3"/>
  <c r="AF211" i="3"/>
  <c r="Q211" i="3"/>
  <c r="AV194" i="3"/>
  <c r="AD194" i="3"/>
  <c r="AN160" i="3"/>
  <c r="AS160" i="3"/>
  <c r="AW160" i="3"/>
  <c r="AB313" i="3"/>
  <c r="L211" i="3"/>
  <c r="AX211" i="3"/>
  <c r="AF194" i="3"/>
  <c r="AR194" i="3"/>
  <c r="BC160" i="3"/>
  <c r="P160" i="3"/>
  <c r="BD210" i="3"/>
  <c r="AY210" i="3"/>
  <c r="M210" i="3"/>
  <c r="U210" i="3"/>
  <c r="AL142" i="3"/>
  <c r="AP142" i="3"/>
  <c r="AK142" i="3"/>
  <c r="AI210" i="3"/>
  <c r="AD210" i="3"/>
  <c r="AG210" i="3"/>
  <c r="AX142" i="3"/>
  <c r="BB142" i="3"/>
  <c r="T142" i="3"/>
  <c r="BD142" i="3"/>
  <c r="AZ278" i="3"/>
  <c r="BA210" i="3"/>
  <c r="AP210" i="3"/>
  <c r="AS210" i="3"/>
  <c r="O142" i="3"/>
  <c r="AI142" i="3"/>
  <c r="AZ57" i="3"/>
  <c r="M91" i="3"/>
  <c r="N210" i="3"/>
  <c r="BB210" i="3"/>
  <c r="BE210" i="3"/>
  <c r="AA142" i="3"/>
  <c r="P142" i="3"/>
  <c r="AJ210" i="3"/>
  <c r="S210" i="3"/>
  <c r="AM142" i="3"/>
  <c r="BF210" i="3"/>
  <c r="AE210" i="3"/>
  <c r="AY142" i="3"/>
  <c r="AR142" i="3"/>
  <c r="AN142" i="3"/>
  <c r="AZ210" i="3"/>
  <c r="AU210" i="3"/>
  <c r="Q210" i="3"/>
  <c r="AQ210" i="3"/>
  <c r="Q142" i="3"/>
  <c r="AB142" i="3"/>
  <c r="W142" i="3"/>
  <c r="U142" i="3"/>
  <c r="BE142" i="3"/>
  <c r="AN278" i="3"/>
  <c r="W91" i="3"/>
  <c r="W210" i="3"/>
  <c r="AB210" i="3"/>
  <c r="AL210" i="3"/>
  <c r="BC210" i="3"/>
  <c r="AC142" i="3"/>
  <c r="AJ142" i="3"/>
  <c r="BD91" i="3"/>
  <c r="Z210" i="3"/>
  <c r="AW210" i="3"/>
  <c r="O210" i="3"/>
  <c r="T210" i="3"/>
  <c r="AU142" i="3"/>
  <c r="AO142" i="3"/>
  <c r="S142" i="3"/>
  <c r="R210" i="3"/>
  <c r="L210" i="3"/>
  <c r="AA210" i="3"/>
  <c r="AE142" i="3"/>
  <c r="Q294" i="3"/>
  <c r="AW294" i="3"/>
  <c r="AX157" i="3"/>
  <c r="N293" i="3"/>
  <c r="Z157" i="3"/>
  <c r="S157" i="3"/>
  <c r="AT157" i="3"/>
  <c r="AH157" i="3"/>
  <c r="AR293" i="3"/>
  <c r="AW293" i="3"/>
  <c r="O293" i="3"/>
  <c r="AG139" i="3"/>
  <c r="O292" i="3"/>
  <c r="AU258" i="3"/>
  <c r="O258" i="3"/>
  <c r="AW292" i="3"/>
  <c r="BF292" i="3"/>
  <c r="BD258" i="3"/>
  <c r="AH292" i="3"/>
  <c r="AR292" i="3"/>
  <c r="W258" i="3"/>
  <c r="P292" i="3"/>
  <c r="AU139" i="3"/>
  <c r="U258" i="3"/>
  <c r="AI139" i="3"/>
  <c r="AS258" i="3"/>
  <c r="AJ139" i="3"/>
  <c r="W139" i="3"/>
  <c r="X139" i="3"/>
  <c r="BE139" i="3"/>
  <c r="L139" i="3"/>
  <c r="AQ292" i="3"/>
  <c r="BF308" i="3"/>
  <c r="AL138" i="3"/>
  <c r="Z138" i="3"/>
  <c r="N138" i="3"/>
  <c r="AI308" i="3"/>
  <c r="AM308" i="3"/>
  <c r="O308" i="3"/>
  <c r="AU138" i="3"/>
  <c r="AI138" i="3"/>
  <c r="AQ256" i="3"/>
  <c r="AY103" i="3"/>
  <c r="Y273" i="3"/>
  <c r="AA256" i="3"/>
  <c r="AM273" i="3"/>
  <c r="BC256" i="3"/>
  <c r="N256" i="3"/>
  <c r="BA273" i="3"/>
  <c r="W256" i="3"/>
  <c r="AV256" i="3"/>
  <c r="AC273" i="3"/>
  <c r="O256" i="3"/>
  <c r="V273" i="3"/>
  <c r="BE103" i="3"/>
  <c r="AB273" i="3"/>
  <c r="U256" i="3"/>
  <c r="AS256" i="3"/>
  <c r="R256" i="3"/>
  <c r="T256" i="3"/>
  <c r="S256" i="3"/>
  <c r="M256" i="3"/>
  <c r="AK256" i="3"/>
  <c r="AZ40" i="3"/>
  <c r="N108" i="3"/>
  <c r="AO112" i="3"/>
  <c r="AY112" i="3"/>
  <c r="AS112" i="3"/>
  <c r="T112" i="3"/>
  <c r="AI107" i="3"/>
  <c r="S107" i="3"/>
  <c r="N107" i="3"/>
  <c r="AA108" i="3"/>
  <c r="AT108" i="3"/>
  <c r="AH108" i="3"/>
  <c r="Q115" i="3"/>
  <c r="Z115" i="3"/>
  <c r="AD115" i="3"/>
  <c r="AE216" i="3"/>
  <c r="BA215" i="3"/>
  <c r="AF213" i="3"/>
  <c r="AW213" i="3"/>
  <c r="N157" i="3"/>
  <c r="Z175" i="3"/>
  <c r="AD175" i="3"/>
  <c r="AL144" i="3"/>
  <c r="Q205" i="3"/>
  <c r="AA205" i="3"/>
  <c r="Z205" i="3"/>
  <c r="BE205" i="3"/>
  <c r="AN205" i="3"/>
  <c r="AY121" i="3"/>
  <c r="AK149" i="3"/>
  <c r="O126" i="3"/>
  <c r="AG126" i="3"/>
  <c r="AH126" i="3"/>
  <c r="T157" i="3"/>
  <c r="AF157" i="3"/>
  <c r="AF175" i="3"/>
  <c r="AT175" i="3"/>
  <c r="Y215" i="3"/>
  <c r="AO213" i="3"/>
  <c r="Q216" i="3"/>
  <c r="AE294" i="3"/>
  <c r="AG273" i="3"/>
  <c r="BB268" i="3"/>
  <c r="N268" i="3"/>
  <c r="BC267" i="3"/>
  <c r="O267" i="3"/>
  <c r="AP258" i="3"/>
  <c r="AR258" i="3"/>
  <c r="BE229" i="3"/>
  <c r="AZ229" i="3"/>
  <c r="AF259" i="3"/>
  <c r="AC259" i="3"/>
  <c r="BF259" i="3"/>
  <c r="W229" i="3"/>
  <c r="AP232" i="3"/>
  <c r="AE256" i="3"/>
  <c r="Y256" i="3"/>
  <c r="AG243" i="3"/>
  <c r="AT222" i="3"/>
  <c r="AL245" i="3"/>
  <c r="AR245" i="3"/>
  <c r="AM245" i="3"/>
  <c r="AR243" i="3"/>
  <c r="AW243" i="3"/>
  <c r="X235" i="3"/>
  <c r="AB226" i="3"/>
  <c r="AL226" i="3"/>
  <c r="BB249" i="3"/>
  <c r="AG281" i="3"/>
  <c r="AT281" i="3"/>
  <c r="AW290" i="3"/>
  <c r="AC292" i="3"/>
  <c r="W294" i="3"/>
  <c r="AU293" i="3"/>
  <c r="M293" i="3"/>
  <c r="AG292" i="3"/>
  <c r="AO40" i="3"/>
  <c r="AQ60" i="3"/>
  <c r="AU115" i="3"/>
  <c r="AC112" i="3"/>
  <c r="BE115" i="3"/>
  <c r="AM112" i="3"/>
  <c r="AG112" i="3"/>
  <c r="AJ107" i="3"/>
  <c r="AE107" i="3"/>
  <c r="Z107" i="3"/>
  <c r="AC107" i="3"/>
  <c r="AP108" i="3"/>
  <c r="Y108" i="3"/>
  <c r="AZ108" i="3"/>
  <c r="AK115" i="3"/>
  <c r="AP115" i="3"/>
  <c r="AX115" i="3"/>
  <c r="Y112" i="3"/>
  <c r="S216" i="3"/>
  <c r="BB216" i="3"/>
  <c r="AO215" i="3"/>
  <c r="U213" i="3"/>
  <c r="N213" i="3"/>
  <c r="L175" i="3"/>
  <c r="AU157" i="3"/>
  <c r="AP175" i="3"/>
  <c r="Z144" i="3"/>
  <c r="AG205" i="3"/>
  <c r="BA205" i="3"/>
  <c r="V205" i="3"/>
  <c r="AZ205" i="3"/>
  <c r="R121" i="3"/>
  <c r="AW149" i="3"/>
  <c r="M126" i="3"/>
  <c r="AV126" i="3"/>
  <c r="R157" i="3"/>
  <c r="AS157" i="3"/>
  <c r="W175" i="3"/>
  <c r="BD175" i="3"/>
  <c r="W213" i="3"/>
  <c r="Q213" i="3"/>
  <c r="AW216" i="3"/>
  <c r="AT216" i="3"/>
  <c r="AQ294" i="3"/>
  <c r="BE294" i="3"/>
  <c r="BB294" i="3"/>
  <c r="V232" i="3"/>
  <c r="R232" i="3"/>
  <c r="AY294" i="3"/>
  <c r="N40" i="3"/>
  <c r="AI115" i="3"/>
  <c r="Q112" i="3"/>
  <c r="AS115" i="3"/>
  <c r="AA112" i="3"/>
  <c r="AU112" i="3"/>
  <c r="U112" i="3"/>
  <c r="Q107" i="3"/>
  <c r="AQ107" i="3"/>
  <c r="AL107" i="3"/>
  <c r="BE108" i="3"/>
  <c r="BD108" i="3"/>
  <c r="T108" i="3"/>
  <c r="BA115" i="3"/>
  <c r="R115" i="3"/>
  <c r="O115" i="3"/>
  <c r="AT112" i="3"/>
  <c r="BE216" i="3"/>
  <c r="BD216" i="3"/>
  <c r="BE215" i="3"/>
  <c r="AP216" i="3"/>
  <c r="AC215" i="3"/>
  <c r="AG213" i="3"/>
  <c r="Z213" i="3"/>
  <c r="AI157" i="3"/>
  <c r="BE175" i="3"/>
  <c r="BB175" i="3"/>
  <c r="AJ175" i="3"/>
  <c r="N144" i="3"/>
  <c r="AI205" i="3"/>
  <c r="AC205" i="3"/>
  <c r="AM205" i="3"/>
  <c r="R205" i="3"/>
  <c r="AD121" i="3"/>
  <c r="O149" i="3"/>
  <c r="AA126" i="3"/>
  <c r="Q126" i="3"/>
  <c r="AY157" i="3"/>
  <c r="AE157" i="3"/>
  <c r="AG175" i="3"/>
  <c r="Y216" i="3"/>
  <c r="V216" i="3"/>
  <c r="BC294" i="3"/>
  <c r="AM294" i="3"/>
  <c r="AK294" i="3"/>
  <c r="AH232" i="3"/>
  <c r="U226" i="3"/>
  <c r="O226" i="3"/>
  <c r="O268" i="3"/>
  <c r="Z259" i="3"/>
  <c r="X268" i="3"/>
  <c r="AQ290" i="3"/>
  <c r="X294" i="3"/>
  <c r="AX240" i="3"/>
  <c r="AF240" i="3"/>
  <c r="O240" i="3"/>
  <c r="AV240" i="3"/>
  <c r="N240" i="3"/>
  <c r="AT240" i="3"/>
  <c r="AC240" i="3"/>
  <c r="L240" i="3"/>
  <c r="AS240" i="3"/>
  <c r="AB240" i="3"/>
  <c r="AR240" i="3"/>
  <c r="AA240" i="3"/>
  <c r="AP240" i="3"/>
  <c r="X240" i="3"/>
  <c r="T240" i="3"/>
  <c r="BF240" i="3"/>
  <c r="AO240" i="3"/>
  <c r="W240" i="3"/>
  <c r="BE240" i="3"/>
  <c r="AM240" i="3"/>
  <c r="V240" i="3"/>
  <c r="AJ240" i="3"/>
  <c r="AZ240" i="3"/>
  <c r="Q240" i="3"/>
  <c r="BD240" i="3"/>
  <c r="AL240" i="3"/>
  <c r="U240" i="3"/>
  <c r="BA240" i="3"/>
  <c r="AI240" i="3"/>
  <c r="AY240" i="3"/>
  <c r="AH240" i="3"/>
  <c r="P240" i="3"/>
  <c r="AD240" i="3"/>
  <c r="W115" i="3"/>
  <c r="AG115" i="3"/>
  <c r="O112" i="3"/>
  <c r="AI112" i="3"/>
  <c r="AT107" i="3"/>
  <c r="BC107" i="3"/>
  <c r="AX107" i="3"/>
  <c r="AR107" i="3"/>
  <c r="AB108" i="3"/>
  <c r="M108" i="3"/>
  <c r="AK108" i="3"/>
  <c r="BB115" i="3"/>
  <c r="AA115" i="3"/>
  <c r="AE115" i="3"/>
  <c r="BB112" i="3"/>
  <c r="AS216" i="3"/>
  <c r="AR216" i="3"/>
  <c r="AS215" i="3"/>
  <c r="AD216" i="3"/>
  <c r="Q215" i="3"/>
  <c r="AS213" i="3"/>
  <c r="AL213" i="3"/>
  <c r="W157" i="3"/>
  <c r="AN175" i="3"/>
  <c r="V175" i="3"/>
  <c r="AO205" i="3"/>
  <c r="AF205" i="3"/>
  <c r="BF205" i="3"/>
  <c r="AD205" i="3"/>
  <c r="AP121" i="3"/>
  <c r="AA149" i="3"/>
  <c r="AK121" i="3"/>
  <c r="AP126" i="3"/>
  <c r="AC126" i="3"/>
  <c r="BA157" i="3"/>
  <c r="AJ157" i="3"/>
  <c r="Q157" i="3"/>
  <c r="S175" i="3"/>
  <c r="AJ216" i="3"/>
  <c r="BB215" i="3"/>
  <c r="AY215" i="3"/>
  <c r="BA303" i="3"/>
  <c r="T294" i="3"/>
  <c r="AA294" i="3"/>
  <c r="U294" i="3"/>
  <c r="R294" i="3"/>
  <c r="AR268" i="3"/>
  <c r="AX268" i="3"/>
  <c r="BE267" i="3"/>
  <c r="AY267" i="3"/>
  <c r="AE267" i="3"/>
  <c r="Q258" i="3"/>
  <c r="X258" i="3"/>
  <c r="L229" i="3"/>
  <c r="AR229" i="3"/>
  <c r="AG259" i="3"/>
  <c r="AK259" i="3"/>
  <c r="AL232" i="3"/>
  <c r="AI229" i="3"/>
  <c r="AL256" i="3"/>
  <c r="AG256" i="3"/>
  <c r="P256" i="3"/>
  <c r="AI225" i="3"/>
  <c r="AN245" i="3"/>
  <c r="AU245" i="3"/>
  <c r="AG245" i="3"/>
  <c r="AH243" i="3"/>
  <c r="S235" i="3"/>
  <c r="N235" i="3"/>
  <c r="W226" i="3"/>
  <c r="P226" i="3"/>
  <c r="AO268" i="3"/>
  <c r="AA249" i="3"/>
  <c r="BD281" i="3"/>
  <c r="W290" i="3"/>
  <c r="AX293" i="3"/>
  <c r="AZ292" i="3"/>
  <c r="AJ292" i="3"/>
  <c r="T292" i="3"/>
  <c r="AK319" i="3"/>
  <c r="AP112" i="3"/>
  <c r="U115" i="3"/>
  <c r="W112" i="3"/>
  <c r="V107" i="3"/>
  <c r="U107" i="3"/>
  <c r="O107" i="3"/>
  <c r="X107" i="3"/>
  <c r="AK112" i="3"/>
  <c r="AQ108" i="3"/>
  <c r="AR108" i="3"/>
  <c r="BA108" i="3"/>
  <c r="S115" i="3"/>
  <c r="AQ115" i="3"/>
  <c r="AY115" i="3"/>
  <c r="AG216" i="3"/>
  <c r="AF216" i="3"/>
  <c r="AG215" i="3"/>
  <c r="R216" i="3"/>
  <c r="BE213" i="3"/>
  <c r="AX213" i="3"/>
  <c r="Y175" i="3"/>
  <c r="AS205" i="3"/>
  <c r="O205" i="3"/>
  <c r="X205" i="3"/>
  <c r="AP205" i="3"/>
  <c r="BB121" i="3"/>
  <c r="AU149" i="3"/>
  <c r="AM149" i="3"/>
  <c r="W121" i="3"/>
  <c r="BE126" i="3"/>
  <c r="AO126" i="3"/>
  <c r="AM157" i="3"/>
  <c r="U157" i="3"/>
  <c r="BF157" i="3"/>
  <c r="AC175" i="3"/>
  <c r="L216" i="3"/>
  <c r="AX216" i="3"/>
  <c r="AJ215" i="3"/>
  <c r="AD215" i="3"/>
  <c r="AO303" i="3"/>
  <c r="AF294" i="3"/>
  <c r="AS268" i="3"/>
  <c r="AQ273" i="3"/>
  <c r="AP268" i="3"/>
  <c r="BE268" i="3"/>
  <c r="P268" i="3"/>
  <c r="X267" i="3"/>
  <c r="P267" i="3"/>
  <c r="AH258" i="3"/>
  <c r="AJ258" i="3"/>
  <c r="BD229" i="3"/>
  <c r="AX259" i="3"/>
  <c r="AY259" i="3"/>
  <c r="AY229" i="3"/>
  <c r="U229" i="3"/>
  <c r="V256" i="3"/>
  <c r="AX256" i="3"/>
  <c r="AB256" i="3"/>
  <c r="AE245" i="3"/>
  <c r="BC225" i="3"/>
  <c r="BB222" i="3"/>
  <c r="Y245" i="3"/>
  <c r="T245" i="3"/>
  <c r="S245" i="3"/>
  <c r="AS245" i="3"/>
  <c r="AV243" i="3"/>
  <c r="AI235" i="3"/>
  <c r="Z235" i="3"/>
  <c r="AW226" i="3"/>
  <c r="AD226" i="3"/>
  <c r="AJ268" i="3"/>
  <c r="Y232" i="3"/>
  <c r="AI281" i="3"/>
  <c r="AO290" i="3"/>
  <c r="S293" i="3"/>
  <c r="AK292" i="3"/>
  <c r="U292" i="3"/>
  <c r="Y319" i="3"/>
  <c r="AM309" i="3"/>
  <c r="AD112" i="3"/>
  <c r="AV108" i="3"/>
  <c r="AV107" i="3"/>
  <c r="AG107" i="3"/>
  <c r="AA107" i="3"/>
  <c r="BF108" i="3"/>
  <c r="Q108" i="3"/>
  <c r="U108" i="3"/>
  <c r="AM115" i="3"/>
  <c r="AO115" i="3"/>
  <c r="P115" i="3"/>
  <c r="AW112" i="3"/>
  <c r="U216" i="3"/>
  <c r="T216" i="3"/>
  <c r="U215" i="3"/>
  <c r="BD215" i="3"/>
  <c r="L213" i="3"/>
  <c r="O213" i="3"/>
  <c r="AU175" i="3"/>
  <c r="L205" i="3"/>
  <c r="AH205" i="3"/>
  <c r="AR205" i="3"/>
  <c r="BB205" i="3"/>
  <c r="AE149" i="3"/>
  <c r="AY149" i="3"/>
  <c r="AS126" i="3"/>
  <c r="N126" i="3"/>
  <c r="BA126" i="3"/>
  <c r="X157" i="3"/>
  <c r="AR157" i="3"/>
  <c r="Z216" i="3"/>
  <c r="N215" i="3"/>
  <c r="L215" i="3"/>
  <c r="AC303" i="3"/>
  <c r="AU294" i="3"/>
  <c r="AR294" i="3"/>
  <c r="AY258" i="3"/>
  <c r="BC229" i="3"/>
  <c r="T259" i="3"/>
  <c r="S259" i="3"/>
  <c r="AJ229" i="3"/>
  <c r="AA222" i="3"/>
  <c r="AO245" i="3"/>
  <c r="AH245" i="3"/>
  <c r="BE245" i="3"/>
  <c r="AI243" i="3"/>
  <c r="X226" i="3"/>
  <c r="R226" i="3"/>
  <c r="BC268" i="3"/>
  <c r="AZ259" i="3"/>
  <c r="AU249" i="3"/>
  <c r="AR249" i="3"/>
  <c r="Q281" i="3"/>
  <c r="U290" i="3"/>
  <c r="BA292" i="3"/>
  <c r="V292" i="3"/>
  <c r="Y301" i="3"/>
  <c r="K287" i="3"/>
  <c r="AW40" i="3"/>
  <c r="R112" i="3"/>
  <c r="AJ108" i="3"/>
  <c r="W107" i="3"/>
  <c r="AS107" i="3"/>
  <c r="AM107" i="3"/>
  <c r="AC108" i="3"/>
  <c r="AF108" i="3"/>
  <c r="AM108" i="3"/>
  <c r="BC115" i="3"/>
  <c r="AB115" i="3"/>
  <c r="AF115" i="3"/>
  <c r="N112" i="3"/>
  <c r="AI215" i="3"/>
  <c r="BF215" i="3"/>
  <c r="AR215" i="3"/>
  <c r="X213" i="3"/>
  <c r="AA213" i="3"/>
  <c r="AV175" i="3"/>
  <c r="AT205" i="3"/>
  <c r="AY205" i="3"/>
  <c r="M205" i="3"/>
  <c r="S205" i="3"/>
  <c r="BC121" i="3"/>
  <c r="L149" i="3"/>
  <c r="P149" i="3"/>
  <c r="K151" i="3"/>
  <c r="AX126" i="3"/>
  <c r="W126" i="3"/>
  <c r="AB126" i="3"/>
  <c r="T126" i="3"/>
  <c r="AD157" i="3"/>
  <c r="BC157" i="3"/>
  <c r="AR175" i="3"/>
  <c r="BC215" i="3"/>
  <c r="AI213" i="3"/>
  <c r="BD213" i="3"/>
  <c r="Q303" i="3"/>
  <c r="AB294" i="3"/>
  <c r="BD294" i="3"/>
  <c r="AW273" i="3"/>
  <c r="AO267" i="3"/>
  <c r="W268" i="3"/>
  <c r="AH268" i="3"/>
  <c r="AN268" i="3"/>
  <c r="V267" i="3"/>
  <c r="AN267" i="3"/>
  <c r="BF268" i="3"/>
  <c r="T258" i="3"/>
  <c r="AN229" i="3"/>
  <c r="AL259" i="3"/>
  <c r="AE259" i="3"/>
  <c r="V229" i="3"/>
  <c r="BE256" i="3"/>
  <c r="AM256" i="3"/>
  <c r="AZ256" i="3"/>
  <c r="AW245" i="3"/>
  <c r="AB243" i="3"/>
  <c r="BE222" i="3"/>
  <c r="AI245" i="3"/>
  <c r="V245" i="3"/>
  <c r="AV245" i="3"/>
  <c r="BB243" i="3"/>
  <c r="AX243" i="3"/>
  <c r="U235" i="3"/>
  <c r="P235" i="3"/>
  <c r="AY226" i="3"/>
  <c r="AG226" i="3"/>
  <c r="Y259" i="3"/>
  <c r="Q259" i="3"/>
  <c r="AN232" i="3"/>
  <c r="AX281" i="3"/>
  <c r="AU281" i="3"/>
  <c r="AS281" i="3"/>
  <c r="BE290" i="3"/>
  <c r="AO301" i="3"/>
  <c r="AM292" i="3"/>
  <c r="Z301" i="3"/>
  <c r="AS294" i="3"/>
  <c r="AF309" i="3"/>
  <c r="AJ115" i="3"/>
  <c r="X108" i="3"/>
  <c r="BA107" i="3"/>
  <c r="BE107" i="3"/>
  <c r="AY107" i="3"/>
  <c r="T107" i="3"/>
  <c r="BD107" i="3"/>
  <c r="O108" i="3"/>
  <c r="AW108" i="3"/>
  <c r="BB108" i="3"/>
  <c r="T115" i="3"/>
  <c r="AR115" i="3"/>
  <c r="AZ115" i="3"/>
  <c r="AE112" i="3"/>
  <c r="W215" i="3"/>
  <c r="AT215" i="3"/>
  <c r="AF215" i="3"/>
  <c r="AJ213" i="3"/>
  <c r="AM213" i="3"/>
  <c r="O175" i="3"/>
  <c r="N205" i="3"/>
  <c r="T205" i="3"/>
  <c r="Y205" i="3"/>
  <c r="AE205" i="3"/>
  <c r="AN121" i="3"/>
  <c r="X149" i="3"/>
  <c r="AB149" i="3"/>
  <c r="Z126" i="3"/>
  <c r="AQ126" i="3"/>
  <c r="AF126" i="3"/>
  <c r="P157" i="3"/>
  <c r="AO157" i="3"/>
  <c r="U175" i="3"/>
  <c r="AK215" i="3"/>
  <c r="AE213" i="3"/>
  <c r="BB303" i="3"/>
  <c r="N294" i="3"/>
  <c r="V294" i="3"/>
  <c r="AD273" i="3"/>
  <c r="M267" i="3"/>
  <c r="AQ268" i="3"/>
  <c r="AT268" i="3"/>
  <c r="AZ268" i="3"/>
  <c r="AH267" i="3"/>
  <c r="AZ267" i="3"/>
  <c r="AD268" i="3"/>
  <c r="BC258" i="3"/>
  <c r="Y229" i="3"/>
  <c r="AK258" i="3"/>
  <c r="AO259" i="3"/>
  <c r="BB259" i="3"/>
  <c r="AQ259" i="3"/>
  <c r="Z256" i="3"/>
  <c r="BB256" i="3"/>
  <c r="O222" i="3"/>
  <c r="BC245" i="3"/>
  <c r="AP245" i="3"/>
  <c r="W245" i="3"/>
  <c r="AL243" i="3"/>
  <c r="X243" i="3"/>
  <c r="AJ235" i="3"/>
  <c r="AB235" i="3"/>
  <c r="AZ226" i="3"/>
  <c r="AU226" i="3"/>
  <c r="BA268" i="3"/>
  <c r="AE268" i="3"/>
  <c r="W232" i="3"/>
  <c r="AF281" i="3"/>
  <c r="AC281" i="3"/>
  <c r="W281" i="3"/>
  <c r="AK290" i="3"/>
  <c r="X292" i="3"/>
  <c r="AO294" i="3"/>
  <c r="AE293" i="3"/>
  <c r="AH309" i="3"/>
  <c r="AX309" i="3"/>
  <c r="P309" i="3"/>
  <c r="X115" i="3"/>
  <c r="BF115" i="3"/>
  <c r="AZ112" i="3"/>
  <c r="L108" i="3"/>
  <c r="AU108" i="3"/>
  <c r="R107" i="3"/>
  <c r="M107" i="3"/>
  <c r="P107" i="3"/>
  <c r="AF107" i="3"/>
  <c r="V108" i="3"/>
  <c r="AD108" i="3"/>
  <c r="R108" i="3"/>
  <c r="AX108" i="3"/>
  <c r="AN115" i="3"/>
  <c r="M115" i="3"/>
  <c r="AV115" i="3"/>
  <c r="BC112" i="3"/>
  <c r="AH215" i="3"/>
  <c r="T215" i="3"/>
  <c r="AY216" i="3"/>
  <c r="AV213" i="3"/>
  <c r="AY213" i="3"/>
  <c r="AA175" i="3"/>
  <c r="AU144" i="3"/>
  <c r="AU205" i="3"/>
  <c r="AJ205" i="3"/>
  <c r="AK205" i="3"/>
  <c r="AQ205" i="3"/>
  <c r="Y121" i="3"/>
  <c r="AJ149" i="3"/>
  <c r="AN149" i="3"/>
  <c r="BF126" i="3"/>
  <c r="AR126" i="3"/>
  <c r="AA157" i="3"/>
  <c r="AX175" i="3"/>
  <c r="Q175" i="3"/>
  <c r="AZ216" i="3"/>
  <c r="O215" i="3"/>
  <c r="AP303" i="3"/>
  <c r="Z294" i="3"/>
  <c r="AH294" i="3"/>
  <c r="AD126" i="3"/>
  <c r="O294" i="3"/>
  <c r="AD291" i="3"/>
  <c r="W291" i="3"/>
  <c r="S291" i="3"/>
  <c r="R291" i="3"/>
  <c r="AJ291" i="3"/>
  <c r="BF291" i="3"/>
  <c r="AI291" i="3"/>
  <c r="BE291" i="3"/>
  <c r="BB291" i="3"/>
  <c r="AT291" i="3"/>
  <c r="AP291" i="3"/>
  <c r="AE291" i="3"/>
  <c r="L115" i="3"/>
  <c r="AT115" i="3"/>
  <c r="AN112" i="3"/>
  <c r="AI108" i="3"/>
  <c r="BD112" i="3"/>
  <c r="AD107" i="3"/>
  <c r="Y107" i="3"/>
  <c r="AB107" i="3"/>
  <c r="AO107" i="3"/>
  <c r="L107" i="3"/>
  <c r="AN108" i="3"/>
  <c r="AS108" i="3"/>
  <c r="AG108" i="3"/>
  <c r="BD115" i="3"/>
  <c r="AC115" i="3"/>
  <c r="BF112" i="3"/>
  <c r="V112" i="3"/>
  <c r="AI216" i="3"/>
  <c r="V215" i="3"/>
  <c r="AM216" i="3"/>
  <c r="AQ213" i="3"/>
  <c r="M213" i="3"/>
  <c r="AS175" i="3"/>
  <c r="AM175" i="3"/>
  <c r="AI144" i="3"/>
  <c r="AV205" i="3"/>
  <c r="BD205" i="3"/>
  <c r="AW205" i="3"/>
  <c r="BC205" i="3"/>
  <c r="O121" i="3"/>
  <c r="AV149" i="3"/>
  <c r="AZ149" i="3"/>
  <c r="P126" i="3"/>
  <c r="BD126" i="3"/>
  <c r="AN157" i="3"/>
  <c r="AV157" i="3"/>
  <c r="L157" i="3"/>
  <c r="AB216" i="3"/>
  <c r="AN213" i="3"/>
  <c r="AV216" i="3"/>
  <c r="AD303" i="3"/>
  <c r="AL294" i="3"/>
  <c r="AT294" i="3"/>
  <c r="AI226" i="3"/>
  <c r="AV226" i="3"/>
  <c r="AP294" i="3"/>
  <c r="AL108" i="3"/>
  <c r="AH115" i="3"/>
  <c r="AB112" i="3"/>
  <c r="W108" i="3"/>
  <c r="AR112" i="3"/>
  <c r="AP107" i="3"/>
  <c r="AK107" i="3"/>
  <c r="AN107" i="3"/>
  <c r="AU107" i="3"/>
  <c r="AL112" i="3"/>
  <c r="BC108" i="3"/>
  <c r="P108" i="3"/>
  <c r="AL115" i="3"/>
  <c r="W216" i="3"/>
  <c r="BC216" i="3"/>
  <c r="AA216" i="3"/>
  <c r="V213" i="3"/>
  <c r="Y213" i="3"/>
  <c r="AE175" i="3"/>
  <c r="AL157" i="3"/>
  <c r="BF175" i="3"/>
  <c r="AY175" i="3"/>
  <c r="W205" i="3"/>
  <c r="U205" i="3"/>
  <c r="BC126" i="3"/>
  <c r="AE126" i="3"/>
  <c r="Y157" i="3"/>
  <c r="AW157" i="3"/>
  <c r="AI303" i="3"/>
  <c r="AX294" i="3"/>
  <c r="BF294" i="3"/>
  <c r="O273" i="3"/>
  <c r="L268" i="3"/>
  <c r="AK268" i="3"/>
  <c r="N267" i="3"/>
  <c r="AJ267" i="3"/>
  <c r="P258" i="3"/>
  <c r="AU259" i="3"/>
  <c r="BD259" i="3"/>
  <c r="AR256" i="3"/>
  <c r="AV222" i="3"/>
  <c r="BD245" i="3"/>
  <c r="P245" i="3"/>
  <c r="AP243" i="3"/>
  <c r="M243" i="3"/>
  <c r="BB235" i="3"/>
  <c r="AR235" i="3"/>
  <c r="AU222" i="3"/>
  <c r="AJ226" i="3"/>
  <c r="BD226" i="3"/>
  <c r="AC268" i="3"/>
  <c r="S232" i="3"/>
  <c r="AV294" i="3"/>
  <c r="P294" i="3"/>
  <c r="BA309" i="3"/>
  <c r="AV319" i="3"/>
  <c r="BB184" i="3"/>
  <c r="AX269" i="3"/>
  <c r="AJ269" i="3"/>
  <c r="L269" i="3"/>
  <c r="R269" i="3"/>
  <c r="BA252" i="3"/>
  <c r="N252" i="3"/>
  <c r="V235" i="3"/>
  <c r="AX235" i="3"/>
  <c r="AI184" i="3"/>
  <c r="AM184" i="3"/>
  <c r="W184" i="3"/>
  <c r="AF184" i="3"/>
  <c r="Y184" i="3"/>
  <c r="R184" i="3"/>
  <c r="AU184" i="3"/>
  <c r="AW184" i="3"/>
  <c r="AN269" i="3"/>
  <c r="AY269" i="3"/>
  <c r="BB269" i="3"/>
  <c r="BD252" i="3"/>
  <c r="BF252" i="3"/>
  <c r="R235" i="3"/>
  <c r="W235" i="3"/>
  <c r="AN235" i="3"/>
  <c r="AH184" i="3"/>
  <c r="BC184" i="3"/>
  <c r="T184" i="3"/>
  <c r="AU269" i="3"/>
  <c r="AN252" i="3"/>
  <c r="AU235" i="3"/>
  <c r="AW235" i="3"/>
  <c r="BC235" i="3"/>
  <c r="AI320" i="3"/>
  <c r="W320" i="3"/>
  <c r="AN184" i="3"/>
  <c r="L235" i="3"/>
  <c r="AP235" i="3"/>
  <c r="AS235" i="3"/>
  <c r="AT235" i="3"/>
  <c r="AE235" i="3"/>
  <c r="AD235" i="3"/>
  <c r="M235" i="3"/>
  <c r="Z184" i="3"/>
  <c r="Y252" i="3"/>
  <c r="BC252" i="3"/>
  <c r="T252" i="3"/>
  <c r="Q252" i="3"/>
  <c r="X252" i="3"/>
  <c r="AV252" i="3"/>
  <c r="P252" i="3"/>
  <c r="AU252" i="3"/>
  <c r="M252" i="3"/>
  <c r="AT252" i="3"/>
  <c r="L252" i="3"/>
  <c r="AQ252" i="3"/>
  <c r="AG252" i="3"/>
  <c r="AO252" i="3"/>
  <c r="AK252" i="3"/>
  <c r="AW252" i="3"/>
  <c r="AE252" i="3"/>
  <c r="AB252" i="3"/>
  <c r="AZ252" i="3"/>
  <c r="BA184" i="3"/>
  <c r="AS184" i="3"/>
  <c r="BD184" i="3"/>
  <c r="L184" i="3"/>
  <c r="BE303" i="3"/>
  <c r="AN303" i="3"/>
  <c r="Y303" i="3"/>
  <c r="BD303" i="3"/>
  <c r="AM303" i="3"/>
  <c r="X303" i="3"/>
  <c r="AZ303" i="3"/>
  <c r="U303" i="3"/>
  <c r="AJ303" i="3"/>
  <c r="BC303" i="3"/>
  <c r="AL303" i="3"/>
  <c r="V303" i="3"/>
  <c r="AX303" i="3"/>
  <c r="AH303" i="3"/>
  <c r="S303" i="3"/>
  <c r="AY303" i="3"/>
  <c r="AW303" i="3"/>
  <c r="AG303" i="3"/>
  <c r="P303" i="3"/>
  <c r="AV303" i="3"/>
  <c r="AF303" i="3"/>
  <c r="O303" i="3"/>
  <c r="AT303" i="3"/>
  <c r="AE303" i="3"/>
  <c r="N303" i="3"/>
  <c r="AS303" i="3"/>
  <c r="AB303" i="3"/>
  <c r="M303" i="3"/>
  <c r="T303" i="3"/>
  <c r="AR303" i="3"/>
  <c r="AA303" i="3"/>
  <c r="L303" i="3"/>
  <c r="BF303" i="3"/>
  <c r="AQ303" i="3"/>
  <c r="Z303" i="3"/>
  <c r="AU303" i="3"/>
  <c r="AK303" i="3"/>
  <c r="AO184" i="3"/>
  <c r="AE184" i="3"/>
  <c r="AP184" i="3"/>
  <c r="AZ184" i="3"/>
  <c r="AC269" i="3"/>
  <c r="AA269" i="3"/>
  <c r="W269" i="3"/>
  <c r="BE269" i="3"/>
  <c r="P269" i="3"/>
  <c r="AQ269" i="3"/>
  <c r="AS269" i="3"/>
  <c r="BD269" i="3"/>
  <c r="BA269" i="3"/>
  <c r="AW269" i="3"/>
  <c r="AK269" i="3"/>
  <c r="AF269" i="3"/>
  <c r="AE269" i="3"/>
  <c r="S269" i="3"/>
  <c r="AC184" i="3"/>
  <c r="P184" i="3"/>
  <c r="AU286" i="3"/>
  <c r="AZ286" i="3"/>
  <c r="AN286" i="3"/>
  <c r="AT286" i="3"/>
  <c r="AG286" i="3"/>
  <c r="AE286" i="3"/>
  <c r="Z286" i="3"/>
  <c r="U286" i="3"/>
  <c r="N286" i="3"/>
  <c r="L286" i="3"/>
  <c r="AW286" i="3"/>
  <c r="V217" i="3"/>
  <c r="P217" i="3"/>
  <c r="S217" i="3"/>
  <c r="AA217" i="3"/>
  <c r="AT217" i="3"/>
  <c r="AB217" i="3"/>
  <c r="AE217" i="3"/>
  <c r="AU217" i="3"/>
  <c r="W217" i="3"/>
  <c r="X217" i="3"/>
  <c r="AN217" i="3"/>
  <c r="AQ217" i="3"/>
  <c r="T64" i="3"/>
  <c r="AV217" i="3"/>
  <c r="AZ217" i="3"/>
  <c r="BC217" i="3"/>
  <c r="L217" i="3"/>
  <c r="Z217" i="3"/>
  <c r="Q217" i="3"/>
  <c r="U217" i="3"/>
  <c r="S268" i="3"/>
  <c r="U268" i="3"/>
  <c r="AJ217" i="3"/>
  <c r="AX217" i="3"/>
  <c r="AC217" i="3"/>
  <c r="AG217" i="3"/>
  <c r="AH217" i="3"/>
  <c r="N217" i="3"/>
  <c r="AF217" i="3"/>
  <c r="AO217" i="3"/>
  <c r="AS217" i="3"/>
  <c r="AV234" i="3"/>
  <c r="Y234" i="3"/>
  <c r="AU234" i="3"/>
  <c r="X234" i="3"/>
  <c r="AS234" i="3"/>
  <c r="S234" i="3"/>
  <c r="AR234" i="3"/>
  <c r="Q234" i="3"/>
  <c r="AO234" i="3"/>
  <c r="O234" i="3"/>
  <c r="AM234" i="3"/>
  <c r="N234" i="3"/>
  <c r="AI234" i="3"/>
  <c r="M234" i="3"/>
  <c r="AG234" i="3"/>
  <c r="L234" i="3"/>
  <c r="AW234" i="3"/>
  <c r="BE234" i="3"/>
  <c r="AF234" i="3"/>
  <c r="BC234" i="3"/>
  <c r="AA234" i="3"/>
  <c r="BD234" i="3"/>
  <c r="AE234" i="3"/>
  <c r="AX234" i="3"/>
  <c r="AC234" i="3"/>
  <c r="AL217" i="3"/>
  <c r="BD217" i="3"/>
  <c r="BA217" i="3"/>
  <c r="BE217" i="3"/>
  <c r="AY217" i="3"/>
  <c r="AV302" i="3"/>
  <c r="W302" i="3"/>
  <c r="X302" i="3"/>
  <c r="AU302" i="3"/>
  <c r="V302" i="3"/>
  <c r="AS302" i="3"/>
  <c r="U302" i="3"/>
  <c r="AN302" i="3"/>
  <c r="Q302" i="3"/>
  <c r="AM302" i="3"/>
  <c r="P302" i="3"/>
  <c r="AL302" i="3"/>
  <c r="O302" i="3"/>
  <c r="AJ302" i="3"/>
  <c r="L302" i="3"/>
  <c r="BE302" i="3"/>
  <c r="AH302" i="3"/>
  <c r="BF302" i="3"/>
  <c r="BB302" i="3"/>
  <c r="AG302" i="3"/>
  <c r="BA302" i="3"/>
  <c r="AD302" i="3"/>
  <c r="AZ302" i="3"/>
  <c r="AB302" i="3"/>
  <c r="AX302" i="3"/>
  <c r="O217" i="3"/>
  <c r="M217" i="3"/>
  <c r="R217" i="3"/>
  <c r="AT251" i="3"/>
  <c r="L251" i="3"/>
  <c r="AU251" i="3"/>
  <c r="AS251" i="3"/>
  <c r="AG251" i="3"/>
  <c r="M251" i="3"/>
  <c r="AN251" i="3"/>
  <c r="AM251" i="3"/>
  <c r="AD251" i="3"/>
  <c r="AA251" i="3"/>
  <c r="Z251" i="3"/>
  <c r="BE251" i="3"/>
  <c r="X251" i="3"/>
  <c r="AZ251" i="3"/>
  <c r="W251" i="3"/>
  <c r="AW251" i="3"/>
  <c r="R251" i="3"/>
  <c r="AV251" i="3"/>
  <c r="O251" i="3"/>
  <c r="AM217" i="3"/>
  <c r="Y217" i="3"/>
  <c r="AD217" i="3"/>
  <c r="T217" i="3"/>
  <c r="AK217" i="3"/>
  <c r="AP217" i="3"/>
  <c r="V182" i="3"/>
  <c r="Z182" i="3"/>
  <c r="AT182" i="3"/>
  <c r="AX182" i="3"/>
  <c r="AN182" i="3"/>
  <c r="BA233" i="3"/>
  <c r="BF233" i="3"/>
  <c r="AL301" i="3"/>
  <c r="W301" i="3"/>
  <c r="AU182" i="3"/>
  <c r="AO182" i="3"/>
  <c r="T182" i="3"/>
  <c r="W182" i="3"/>
  <c r="BC182" i="3"/>
  <c r="AI182" i="3"/>
  <c r="AQ182" i="3"/>
  <c r="AV182" i="3"/>
  <c r="M182" i="3"/>
  <c r="AW182" i="3"/>
  <c r="AL182" i="3"/>
  <c r="AZ233" i="3"/>
  <c r="AI301" i="3"/>
  <c r="Y182" i="3"/>
  <c r="AB182" i="3"/>
  <c r="U182" i="3"/>
  <c r="X182" i="3"/>
  <c r="AJ301" i="3"/>
  <c r="AY318" i="3"/>
  <c r="AK318" i="3"/>
  <c r="AJ318" i="3"/>
  <c r="AG318" i="3"/>
  <c r="AF318" i="3"/>
  <c r="BF318" i="3"/>
  <c r="V318" i="3"/>
  <c r="BE318" i="3"/>
  <c r="U318" i="3"/>
  <c r="BD318" i="3"/>
  <c r="T318" i="3"/>
  <c r="AZ318" i="3"/>
  <c r="P318" i="3"/>
  <c r="AX318" i="3"/>
  <c r="N318" i="3"/>
  <c r="AW318" i="3"/>
  <c r="M318" i="3"/>
  <c r="AM318" i="3"/>
  <c r="AL318" i="3"/>
  <c r="AZ182" i="3"/>
  <c r="AP182" i="3"/>
  <c r="AG182" i="3"/>
  <c r="AH233" i="3"/>
  <c r="BF284" i="3"/>
  <c r="W284" i="3"/>
  <c r="BB284" i="3"/>
  <c r="AX284" i="3"/>
  <c r="P284" i="3"/>
  <c r="AW284" i="3"/>
  <c r="O284" i="3"/>
  <c r="AQ284" i="3"/>
  <c r="AR284" i="3"/>
  <c r="AO284" i="3"/>
  <c r="AL284" i="3"/>
  <c r="AN284" i="3"/>
  <c r="AF284" i="3"/>
  <c r="AE284" i="3"/>
  <c r="Z284" i="3"/>
  <c r="Y284" i="3"/>
  <c r="S284" i="3"/>
  <c r="AC182" i="3"/>
  <c r="BD182" i="3"/>
  <c r="AS182" i="3"/>
  <c r="BD267" i="3"/>
  <c r="AF267" i="3"/>
  <c r="AX267" i="3"/>
  <c r="AW267" i="3"/>
  <c r="AU267" i="3"/>
  <c r="AS267" i="3"/>
  <c r="AL267" i="3"/>
  <c r="AC267" i="3"/>
  <c r="Y267" i="3"/>
  <c r="W267" i="3"/>
  <c r="U267" i="3"/>
  <c r="T267" i="3"/>
  <c r="L267" i="3"/>
  <c r="BA182" i="3"/>
  <c r="P182" i="3"/>
  <c r="BE182" i="3"/>
  <c r="BD301" i="3"/>
  <c r="AX301" i="3"/>
  <c r="N182" i="3"/>
  <c r="AH182" i="3"/>
  <c r="AD182" i="3"/>
  <c r="O182" i="3"/>
  <c r="AF182" i="3"/>
  <c r="AK233" i="3"/>
  <c r="AU233" i="3"/>
  <c r="O233" i="3"/>
  <c r="R182" i="3"/>
  <c r="BF182" i="3"/>
  <c r="AR182" i="3"/>
  <c r="AA182" i="3"/>
  <c r="S182" i="3"/>
  <c r="AJ182" i="3"/>
  <c r="Q182" i="3"/>
  <c r="AM182" i="3"/>
  <c r="BB182" i="3"/>
  <c r="AT232" i="3"/>
  <c r="AW232" i="3"/>
  <c r="BF232" i="3"/>
  <c r="AZ232" i="3"/>
  <c r="AE232" i="3"/>
  <c r="AT283" i="3"/>
  <c r="AF283" i="3"/>
  <c r="R283" i="3"/>
  <c r="AS283" i="3"/>
  <c r="AE283" i="3"/>
  <c r="Q283" i="3"/>
  <c r="BF283" i="3"/>
  <c r="AR283" i="3"/>
  <c r="AD283" i="3"/>
  <c r="P283" i="3"/>
  <c r="BE283" i="3"/>
  <c r="AQ283" i="3"/>
  <c r="AC283" i="3"/>
  <c r="O283" i="3"/>
  <c r="BD283" i="3"/>
  <c r="AP283" i="3"/>
  <c r="AB283" i="3"/>
  <c r="M283" i="3"/>
  <c r="BC283" i="3"/>
  <c r="AO283" i="3"/>
  <c r="AA283" i="3"/>
  <c r="L283" i="3"/>
  <c r="BB283" i="3"/>
  <c r="AN283" i="3"/>
  <c r="Y283" i="3"/>
  <c r="AX283" i="3"/>
  <c r="BA283" i="3"/>
  <c r="AM283" i="3"/>
  <c r="X283" i="3"/>
  <c r="AZ283" i="3"/>
  <c r="AK283" i="3"/>
  <c r="V283" i="3"/>
  <c r="AY283" i="3"/>
  <c r="AJ283" i="3"/>
  <c r="U283" i="3"/>
  <c r="AW283" i="3"/>
  <c r="AH283" i="3"/>
  <c r="T283" i="3"/>
  <c r="AV283" i="3"/>
  <c r="AG283" i="3"/>
  <c r="S283" i="3"/>
  <c r="N232" i="3"/>
  <c r="BB232" i="3"/>
  <c r="AI232" i="3"/>
  <c r="O232" i="3"/>
  <c r="BC249" i="3"/>
  <c r="AX249" i="3"/>
  <c r="Z249" i="3"/>
  <c r="Y249" i="3"/>
  <c r="AL249" i="3"/>
  <c r="Z232" i="3"/>
  <c r="AK232" i="3"/>
  <c r="AR300" i="3"/>
  <c r="AT300" i="3"/>
  <c r="AP300" i="3"/>
  <c r="AF300" i="3"/>
  <c r="AE300" i="3"/>
  <c r="Z300" i="3"/>
  <c r="P300" i="3"/>
  <c r="O300" i="3"/>
  <c r="BE300" i="3"/>
  <c r="AW300" i="3"/>
  <c r="AQ232" i="3"/>
  <c r="AC232" i="3"/>
  <c r="U232" i="3"/>
  <c r="M232" i="3"/>
  <c r="L232" i="3"/>
  <c r="BC232" i="3"/>
  <c r="AV232" i="3"/>
  <c r="AU232" i="3"/>
  <c r="AM232" i="3"/>
  <c r="AD232" i="3"/>
  <c r="AA232" i="3"/>
  <c r="AX232" i="3"/>
  <c r="AA266" i="3"/>
  <c r="Z266" i="3"/>
  <c r="Y266" i="3"/>
  <c r="BE266" i="3"/>
  <c r="W266" i="3"/>
  <c r="AZ266" i="3"/>
  <c r="U266" i="3"/>
  <c r="AX266" i="3"/>
  <c r="P266" i="3"/>
  <c r="AU266" i="3"/>
  <c r="N266" i="3"/>
  <c r="AT266" i="3"/>
  <c r="AI266" i="3"/>
  <c r="AS266" i="3"/>
  <c r="AN266" i="3"/>
  <c r="AL266" i="3"/>
  <c r="AG266" i="3"/>
  <c r="T232" i="3"/>
  <c r="AO232" i="3"/>
  <c r="AY232" i="3"/>
  <c r="AS232" i="3"/>
  <c r="AF232" i="3"/>
  <c r="X232" i="3"/>
  <c r="AG232" i="3"/>
  <c r="AB232" i="3"/>
  <c r="AR232" i="3"/>
  <c r="BA232" i="3"/>
  <c r="P232" i="3"/>
  <c r="BD232" i="3"/>
  <c r="BE232" i="3"/>
  <c r="AJ232" i="3"/>
  <c r="O265" i="3"/>
  <c r="AV265" i="3"/>
  <c r="T265" i="3"/>
  <c r="M231" i="3"/>
  <c r="S231" i="3"/>
  <c r="AB231" i="3"/>
  <c r="AM265" i="3"/>
  <c r="Q265" i="3"/>
  <c r="AF265" i="3"/>
  <c r="AC231" i="3"/>
  <c r="AI231" i="3"/>
  <c r="AN231" i="3"/>
  <c r="P265" i="3"/>
  <c r="AJ265" i="3"/>
  <c r="AR265" i="3"/>
  <c r="BD231" i="3"/>
  <c r="AR231" i="3"/>
  <c r="AY231" i="3"/>
  <c r="AZ231" i="3"/>
  <c r="U265" i="3"/>
  <c r="N265" i="3"/>
  <c r="T231" i="3"/>
  <c r="AD231" i="3"/>
  <c r="AH231" i="3"/>
  <c r="AV316" i="3"/>
  <c r="AC316" i="3"/>
  <c r="L316" i="3"/>
  <c r="AR316" i="3"/>
  <c r="AB316" i="3"/>
  <c r="AY316" i="3"/>
  <c r="AQ316" i="3"/>
  <c r="Z316" i="3"/>
  <c r="AP316" i="3"/>
  <c r="Y316" i="3"/>
  <c r="AO316" i="3"/>
  <c r="X316" i="3"/>
  <c r="BD316" i="3"/>
  <c r="AN316" i="3"/>
  <c r="T316" i="3"/>
  <c r="BC316" i="3"/>
  <c r="AL316" i="3"/>
  <c r="S316" i="3"/>
  <c r="BB316" i="3"/>
  <c r="AK316" i="3"/>
  <c r="R316" i="3"/>
  <c r="BA316" i="3"/>
  <c r="AJ316" i="3"/>
  <c r="Q316" i="3"/>
  <c r="AZ316" i="3"/>
  <c r="AF316" i="3"/>
  <c r="P316" i="3"/>
  <c r="AX316" i="3"/>
  <c r="AE316" i="3"/>
  <c r="N316" i="3"/>
  <c r="AW316" i="3"/>
  <c r="AD316" i="3"/>
  <c r="M316" i="3"/>
  <c r="BE231" i="3"/>
  <c r="AF231" i="3"/>
  <c r="AM231" i="3"/>
  <c r="BB265" i="3"/>
  <c r="AZ265" i="3"/>
  <c r="AY265" i="3"/>
  <c r="AW265" i="3"/>
  <c r="AO265" i="3"/>
  <c r="AI265" i="3"/>
  <c r="AD265" i="3"/>
  <c r="AB265" i="3"/>
  <c r="Y265" i="3"/>
  <c r="X265" i="3"/>
  <c r="R265" i="3"/>
  <c r="AJ282" i="3"/>
  <c r="BE282" i="3"/>
  <c r="AG282" i="3"/>
  <c r="BC282" i="3"/>
  <c r="AD282" i="3"/>
  <c r="AZ282" i="3"/>
  <c r="AB282" i="3"/>
  <c r="AY282" i="3"/>
  <c r="Z282" i="3"/>
  <c r="AX282" i="3"/>
  <c r="X282" i="3"/>
  <c r="AV282" i="3"/>
  <c r="W282" i="3"/>
  <c r="U282" i="3"/>
  <c r="AR282" i="3"/>
  <c r="AQ282" i="3"/>
  <c r="S282" i="3"/>
  <c r="AN282" i="3"/>
  <c r="O282" i="3"/>
  <c r="AL282" i="3"/>
  <c r="N282" i="3"/>
  <c r="AK282" i="3"/>
  <c r="L282" i="3"/>
  <c r="AT248" i="3"/>
  <c r="AF248" i="3"/>
  <c r="R248" i="3"/>
  <c r="AS248" i="3"/>
  <c r="AE248" i="3"/>
  <c r="BF248" i="3"/>
  <c r="AR248" i="3"/>
  <c r="AD248" i="3"/>
  <c r="P248" i="3"/>
  <c r="BE248" i="3"/>
  <c r="AQ248" i="3"/>
  <c r="AC248" i="3"/>
  <c r="O248" i="3"/>
  <c r="BD248" i="3"/>
  <c r="AP248" i="3"/>
  <c r="AB248" i="3"/>
  <c r="M248" i="3"/>
  <c r="BC248" i="3"/>
  <c r="AO248" i="3"/>
  <c r="AA248" i="3"/>
  <c r="L248" i="3"/>
  <c r="X248" i="3"/>
  <c r="BB248" i="3"/>
  <c r="AN248" i="3"/>
  <c r="Y248" i="3"/>
  <c r="AX248" i="3"/>
  <c r="BA248" i="3"/>
  <c r="AM248" i="3"/>
  <c r="AZ248" i="3"/>
  <c r="AK248" i="3"/>
  <c r="V248" i="3"/>
  <c r="AY248" i="3"/>
  <c r="AJ248" i="3"/>
  <c r="U248" i="3"/>
  <c r="AW248" i="3"/>
  <c r="AH248" i="3"/>
  <c r="T248" i="3"/>
  <c r="AV248" i="3"/>
  <c r="AG248" i="3"/>
  <c r="S248" i="3"/>
  <c r="Q248" i="3"/>
  <c r="M265" i="3"/>
  <c r="L265" i="3"/>
  <c r="AQ265" i="3"/>
  <c r="BC231" i="3"/>
  <c r="AG231" i="3"/>
  <c r="AV231" i="3"/>
  <c r="AK231" i="3"/>
  <c r="O299" i="3"/>
  <c r="BE299" i="3"/>
  <c r="AM77" i="3"/>
  <c r="AT77" i="3"/>
  <c r="AD128" i="3"/>
  <c r="AW128" i="3"/>
  <c r="AO77" i="3"/>
  <c r="S77" i="3"/>
  <c r="BA77" i="3"/>
  <c r="AW77" i="3"/>
  <c r="AY77" i="3"/>
  <c r="BF77" i="3"/>
  <c r="AR128" i="3"/>
  <c r="P128" i="3"/>
  <c r="W77" i="3"/>
  <c r="AI77" i="3"/>
  <c r="AX77" i="3"/>
  <c r="P77" i="3"/>
  <c r="BF128" i="3"/>
  <c r="AB128" i="3"/>
  <c r="AX128" i="3"/>
  <c r="AP128" i="3"/>
  <c r="AJ128" i="3"/>
  <c r="BE230" i="3"/>
  <c r="AN230" i="3"/>
  <c r="AB230" i="3"/>
  <c r="AI230" i="3"/>
  <c r="Q77" i="3"/>
  <c r="AF77" i="3"/>
  <c r="AB77" i="3"/>
  <c r="X77" i="3"/>
  <c r="R128" i="3"/>
  <c r="AN128" i="3"/>
  <c r="X128" i="3"/>
  <c r="U128" i="3"/>
  <c r="BC77" i="3"/>
  <c r="N77" i="3"/>
  <c r="AN77" i="3"/>
  <c r="AF128" i="3"/>
  <c r="AZ128" i="3"/>
  <c r="AK77" i="3"/>
  <c r="AZ77" i="3"/>
  <c r="BC128" i="3"/>
  <c r="AT128" i="3"/>
  <c r="BD128" i="3"/>
  <c r="AE77" i="3"/>
  <c r="U77" i="3"/>
  <c r="AI128" i="3"/>
  <c r="T128" i="3"/>
  <c r="AU128" i="3"/>
  <c r="AO128" i="3"/>
  <c r="AG128" i="3"/>
  <c r="AO281" i="3"/>
  <c r="P281" i="3"/>
  <c r="BF281" i="3"/>
  <c r="BA281" i="3"/>
  <c r="AZ281" i="3"/>
  <c r="AW281" i="3"/>
  <c r="AR281" i="3"/>
  <c r="AL281" i="3"/>
  <c r="AK281" i="3"/>
  <c r="AH281" i="3"/>
  <c r="AD281" i="3"/>
  <c r="V281" i="3"/>
  <c r="T281" i="3"/>
  <c r="R281" i="3"/>
  <c r="BB77" i="3"/>
  <c r="M77" i="3"/>
  <c r="AG77" i="3"/>
  <c r="N128" i="3"/>
  <c r="AH128" i="3"/>
  <c r="W128" i="3"/>
  <c r="S128" i="3"/>
  <c r="AQ77" i="3"/>
  <c r="AJ77" i="3"/>
  <c r="AU77" i="3"/>
  <c r="AS77" i="3"/>
  <c r="AC128" i="3"/>
  <c r="AV128" i="3"/>
  <c r="K134" i="3"/>
  <c r="AS247" i="3"/>
  <c r="AE247" i="3"/>
  <c r="P247" i="3"/>
  <c r="BF247" i="3"/>
  <c r="AR247" i="3"/>
  <c r="AD247" i="3"/>
  <c r="O247" i="3"/>
  <c r="BE247" i="3"/>
  <c r="AQ247" i="3"/>
  <c r="AB247" i="3"/>
  <c r="N247" i="3"/>
  <c r="BD247" i="3"/>
  <c r="AP247" i="3"/>
  <c r="AA247" i="3"/>
  <c r="M247" i="3"/>
  <c r="BC247" i="3"/>
  <c r="AN247" i="3"/>
  <c r="Z247" i="3"/>
  <c r="L247" i="3"/>
  <c r="BB247" i="3"/>
  <c r="AM247" i="3"/>
  <c r="Y247" i="3"/>
  <c r="BA247" i="3"/>
  <c r="AZ247" i="3"/>
  <c r="AL247" i="3"/>
  <c r="X247" i="3"/>
  <c r="AY247" i="3"/>
  <c r="AK247" i="3"/>
  <c r="V247" i="3"/>
  <c r="AX247" i="3"/>
  <c r="AJ247" i="3"/>
  <c r="U247" i="3"/>
  <c r="AW247" i="3"/>
  <c r="AH247" i="3"/>
  <c r="T247" i="3"/>
  <c r="AV247" i="3"/>
  <c r="AG247" i="3"/>
  <c r="S247" i="3"/>
  <c r="AT247" i="3"/>
  <c r="AF247" i="3"/>
  <c r="R247" i="3"/>
  <c r="BC264" i="3"/>
  <c r="BB264" i="3"/>
  <c r="AW264" i="3"/>
  <c r="AM264" i="3"/>
  <c r="Y77" i="3"/>
  <c r="BD77" i="3"/>
  <c r="R77" i="3"/>
  <c r="AV77" i="3"/>
  <c r="AC77" i="3"/>
  <c r="BE77" i="3"/>
  <c r="AQ128" i="3"/>
  <c r="M128" i="3"/>
  <c r="AL77" i="3"/>
  <c r="AD77" i="3"/>
  <c r="O77" i="3"/>
  <c r="BE128" i="3"/>
  <c r="Y128" i="3"/>
  <c r="AS128" i="3"/>
  <c r="AR315" i="3"/>
  <c r="AX315" i="3"/>
  <c r="Z315" i="3"/>
  <c r="AW315" i="3"/>
  <c r="U315" i="3"/>
  <c r="AT315" i="3"/>
  <c r="R315" i="3"/>
  <c r="AS315" i="3"/>
  <c r="P315" i="3"/>
  <c r="AQ315" i="3"/>
  <c r="O315" i="3"/>
  <c r="AP315" i="3"/>
  <c r="N315" i="3"/>
  <c r="AL315" i="3"/>
  <c r="BA315" i="3"/>
  <c r="AG315" i="3"/>
  <c r="AF315" i="3"/>
  <c r="BF315" i="3"/>
  <c r="AE315" i="3"/>
  <c r="BE315" i="3"/>
  <c r="AD315" i="3"/>
  <c r="BB315" i="3"/>
  <c r="AA315" i="3"/>
  <c r="AU298" i="3"/>
  <c r="AD298" i="3"/>
  <c r="M298" i="3"/>
  <c r="AT298" i="3"/>
  <c r="AC298" i="3"/>
  <c r="L298" i="3"/>
  <c r="AR298" i="3"/>
  <c r="Z298" i="3"/>
  <c r="AQ298" i="3"/>
  <c r="Y298" i="3"/>
  <c r="AO298" i="3"/>
  <c r="W298" i="3"/>
  <c r="AN298" i="3"/>
  <c r="V298" i="3"/>
  <c r="BD298" i="3"/>
  <c r="AK298" i="3"/>
  <c r="T298" i="3"/>
  <c r="BC298" i="3"/>
  <c r="AJ298" i="3"/>
  <c r="S298" i="3"/>
  <c r="BA298" i="3"/>
  <c r="AI298" i="3"/>
  <c r="R298" i="3"/>
  <c r="AX298" i="3"/>
  <c r="AH298" i="3"/>
  <c r="Q298" i="3"/>
  <c r="AW298" i="3"/>
  <c r="AF298" i="3"/>
  <c r="P298" i="3"/>
  <c r="AV298" i="3"/>
  <c r="AE298" i="3"/>
  <c r="O298" i="3"/>
  <c r="BA314" i="3"/>
  <c r="AU314" i="3"/>
  <c r="AO314" i="3"/>
  <c r="AN314" i="3"/>
  <c r="AH314" i="3"/>
  <c r="U314" i="3"/>
  <c r="Q314" i="3"/>
  <c r="BF314" i="3"/>
  <c r="BB263" i="3"/>
  <c r="AN263" i="3"/>
  <c r="Y263" i="3"/>
  <c r="AX263" i="3"/>
  <c r="BA263" i="3"/>
  <c r="AM263" i="3"/>
  <c r="X263" i="3"/>
  <c r="AZ263" i="3"/>
  <c r="AK263" i="3"/>
  <c r="V263" i="3"/>
  <c r="AY263" i="3"/>
  <c r="AJ263" i="3"/>
  <c r="U263" i="3"/>
  <c r="AW263" i="3"/>
  <c r="AH263" i="3"/>
  <c r="T263" i="3"/>
  <c r="AV263" i="3"/>
  <c r="AG263" i="3"/>
  <c r="S263" i="3"/>
  <c r="AT263" i="3"/>
  <c r="AF263" i="3"/>
  <c r="R263" i="3"/>
  <c r="AS263" i="3"/>
  <c r="AE263" i="3"/>
  <c r="Q263" i="3"/>
  <c r="BF263" i="3"/>
  <c r="AR263" i="3"/>
  <c r="AD263" i="3"/>
  <c r="P263" i="3"/>
  <c r="BE263" i="3"/>
  <c r="AQ263" i="3"/>
  <c r="AC263" i="3"/>
  <c r="O263" i="3"/>
  <c r="BD263" i="3"/>
  <c r="AP263" i="3"/>
  <c r="AB263" i="3"/>
  <c r="M263" i="3"/>
  <c r="BC263" i="3"/>
  <c r="AO263" i="3"/>
  <c r="AA263" i="3"/>
  <c r="L263" i="3"/>
  <c r="AO246" i="3"/>
  <c r="U246" i="3"/>
  <c r="BF246" i="3"/>
  <c r="AM246" i="3"/>
  <c r="T246" i="3"/>
  <c r="BE246" i="3"/>
  <c r="AJ246" i="3"/>
  <c r="R246" i="3"/>
  <c r="BD246" i="3"/>
  <c r="AI246" i="3"/>
  <c r="Q246" i="3"/>
  <c r="BA246" i="3"/>
  <c r="AH246" i="3"/>
  <c r="O246" i="3"/>
  <c r="AY246" i="3"/>
  <c r="AG246" i="3"/>
  <c r="N246" i="3"/>
  <c r="AX246" i="3"/>
  <c r="AF246" i="3"/>
  <c r="L246" i="3"/>
  <c r="AV246" i="3"/>
  <c r="AC246" i="3"/>
  <c r="AZ246" i="3"/>
  <c r="AU246" i="3"/>
  <c r="AB246" i="3"/>
  <c r="AT246" i="3"/>
  <c r="AA246" i="3"/>
  <c r="AR246" i="3"/>
  <c r="X246" i="3"/>
  <c r="AP246" i="3"/>
  <c r="V246" i="3"/>
  <c r="AU229" i="3"/>
  <c r="X229" i="3"/>
  <c r="AT229" i="3"/>
  <c r="S229" i="3"/>
  <c r="AS229" i="3"/>
  <c r="R229" i="3"/>
  <c r="AQ229" i="3"/>
  <c r="Q229" i="3"/>
  <c r="AP229" i="3"/>
  <c r="P229" i="3"/>
  <c r="AM229" i="3"/>
  <c r="O229" i="3"/>
  <c r="AH229" i="3"/>
  <c r="M229" i="3"/>
  <c r="AG229" i="3"/>
  <c r="BA229" i="3"/>
  <c r="AE229" i="3"/>
  <c r="BF229" i="3"/>
  <c r="AD229" i="3"/>
  <c r="BB229" i="3"/>
  <c r="AC229" i="3"/>
  <c r="AV229" i="3"/>
  <c r="AB229" i="3"/>
  <c r="K253" i="3"/>
  <c r="AQ280" i="3"/>
  <c r="S280" i="3"/>
  <c r="AO280" i="3"/>
  <c r="P280" i="3"/>
  <c r="AM280" i="3"/>
  <c r="O280" i="3"/>
  <c r="AK280" i="3"/>
  <c r="L280" i="3"/>
  <c r="AJ280" i="3"/>
  <c r="BF280" i="3"/>
  <c r="AH280" i="3"/>
  <c r="BC280" i="3"/>
  <c r="AD280" i="3"/>
  <c r="BA280" i="3"/>
  <c r="AC280" i="3"/>
  <c r="AZ280" i="3"/>
  <c r="AA280" i="3"/>
  <c r="AY280" i="3"/>
  <c r="X280" i="3"/>
  <c r="AV280" i="3"/>
  <c r="W280" i="3"/>
  <c r="AR280" i="3"/>
  <c r="V280" i="3"/>
  <c r="AI296" i="3"/>
  <c r="AN296" i="3"/>
  <c r="AY228" i="3"/>
  <c r="U228" i="3"/>
  <c r="AP228" i="3"/>
  <c r="S228" i="3"/>
  <c r="X126" i="3"/>
  <c r="AQ313" i="3"/>
  <c r="T313" i="3"/>
  <c r="AP313" i="3"/>
  <c r="S313" i="3"/>
  <c r="AL313" i="3"/>
  <c r="R313" i="3"/>
  <c r="AK313" i="3"/>
  <c r="N313" i="3"/>
  <c r="AJ313" i="3"/>
  <c r="L313" i="3"/>
  <c r="BF313" i="3"/>
  <c r="AI313" i="3"/>
  <c r="AT313" i="3"/>
  <c r="BD313" i="3"/>
  <c r="AH313" i="3"/>
  <c r="BC313" i="3"/>
  <c r="AE313" i="3"/>
  <c r="BB313" i="3"/>
  <c r="Y313" i="3"/>
  <c r="AX313" i="3"/>
  <c r="X313" i="3"/>
  <c r="AV313" i="3"/>
  <c r="W313" i="3"/>
  <c r="AR313" i="3"/>
  <c r="V313" i="3"/>
  <c r="BA296" i="3"/>
  <c r="AZ296" i="3"/>
  <c r="Y228" i="3"/>
  <c r="BD228" i="3"/>
  <c r="AG228" i="3"/>
  <c r="U126" i="3"/>
  <c r="BA92" i="3"/>
  <c r="BD92" i="3"/>
  <c r="AR92" i="3"/>
  <c r="V296" i="3"/>
  <c r="R296" i="3"/>
  <c r="AK126" i="3"/>
  <c r="BC262" i="3"/>
  <c r="AJ262" i="3"/>
  <c r="T262" i="3"/>
  <c r="BB262" i="3"/>
  <c r="AI262" i="3"/>
  <c r="S262" i="3"/>
  <c r="BA262" i="3"/>
  <c r="AH262" i="3"/>
  <c r="R262" i="3"/>
  <c r="AY262" i="3"/>
  <c r="AG262" i="3"/>
  <c r="Q262" i="3"/>
  <c r="AV262" i="3"/>
  <c r="AF262" i="3"/>
  <c r="O262" i="3"/>
  <c r="AU262" i="3"/>
  <c r="AE262" i="3"/>
  <c r="L262" i="3"/>
  <c r="AT262" i="3"/>
  <c r="AD262" i="3"/>
  <c r="AS262" i="3"/>
  <c r="AA262" i="3"/>
  <c r="AQ262" i="3"/>
  <c r="X262" i="3"/>
  <c r="BF262" i="3"/>
  <c r="AP262" i="3"/>
  <c r="W262" i="3"/>
  <c r="BE262" i="3"/>
  <c r="AO262" i="3"/>
  <c r="V262" i="3"/>
  <c r="BD262" i="3"/>
  <c r="AM262" i="3"/>
  <c r="U262" i="3"/>
  <c r="AK296" i="3"/>
  <c r="AH296" i="3"/>
  <c r="AD296" i="3"/>
  <c r="AC228" i="3"/>
  <c r="Y126" i="3"/>
  <c r="BB245" i="3"/>
  <c r="BA245" i="3"/>
  <c r="Z245" i="3"/>
  <c r="L245" i="3"/>
  <c r="Y296" i="3"/>
  <c r="AT296" i="3"/>
  <c r="L228" i="3"/>
  <c r="AJ228" i="3"/>
  <c r="BB228" i="3"/>
  <c r="BA228" i="3"/>
  <c r="AM228" i="3"/>
  <c r="AL228" i="3"/>
  <c r="AE228" i="3"/>
  <c r="Z228" i="3"/>
  <c r="Q228" i="3"/>
  <c r="X296" i="3"/>
  <c r="BD296" i="3"/>
  <c r="W296" i="3"/>
  <c r="BC296" i="3"/>
  <c r="U296" i="3"/>
  <c r="AW296" i="3"/>
  <c r="T296" i="3"/>
  <c r="AV296" i="3"/>
  <c r="S296" i="3"/>
  <c r="AU296" i="3"/>
  <c r="M296" i="3"/>
  <c r="AQ296" i="3"/>
  <c r="L296" i="3"/>
  <c r="AO296" i="3"/>
  <c r="BE296" i="3"/>
  <c r="AL296" i="3"/>
  <c r="AJ296" i="3"/>
  <c r="AF296" i="3"/>
  <c r="AC296" i="3"/>
  <c r="AR296" i="3"/>
  <c r="BF296" i="3"/>
  <c r="BB296" i="3"/>
  <c r="AY126" i="3"/>
  <c r="AI126" i="3"/>
  <c r="R126" i="3"/>
  <c r="L126" i="3"/>
  <c r="BB126" i="3"/>
  <c r="AU126" i="3"/>
  <c r="AN126" i="3"/>
  <c r="AL126" i="3"/>
  <c r="V126" i="3"/>
  <c r="K304" i="3"/>
  <c r="Z296" i="3"/>
  <c r="O296" i="3"/>
  <c r="AE296" i="3"/>
  <c r="AS296" i="3"/>
  <c r="AA296" i="3"/>
  <c r="N296" i="3"/>
  <c r="AM296" i="3"/>
  <c r="AG296" i="3"/>
  <c r="AY296" i="3"/>
  <c r="AW126" i="3"/>
  <c r="AX296" i="3"/>
  <c r="P296" i="3"/>
  <c r="S126" i="3"/>
  <c r="AM40" i="3"/>
  <c r="AC40" i="3"/>
  <c r="T40" i="3"/>
  <c r="Z40" i="3"/>
  <c r="V40" i="3"/>
  <c r="L40" i="3"/>
  <c r="AJ91" i="3"/>
  <c r="AM91" i="3"/>
  <c r="AL91" i="3"/>
  <c r="AB91" i="3"/>
  <c r="AE91" i="3"/>
  <c r="BD244" i="3"/>
  <c r="AS244" i="3"/>
  <c r="N244" i="3"/>
  <c r="AR244" i="3"/>
  <c r="L244" i="3"/>
  <c r="AN244" i="3"/>
  <c r="AU244" i="3"/>
  <c r="AM244" i="3"/>
  <c r="AK244" i="3"/>
  <c r="AE244" i="3"/>
  <c r="AD244" i="3"/>
  <c r="Z244" i="3"/>
  <c r="BF244" i="3"/>
  <c r="Y244" i="3"/>
  <c r="BC244" i="3"/>
  <c r="V244" i="3"/>
  <c r="BB244" i="3"/>
  <c r="P244" i="3"/>
  <c r="AY244" i="3"/>
  <c r="O244" i="3"/>
  <c r="AI40" i="3"/>
  <c r="BA40" i="3"/>
  <c r="AF40" i="3"/>
  <c r="AL40" i="3"/>
  <c r="AF57" i="3"/>
  <c r="AY57" i="3"/>
  <c r="X91" i="3"/>
  <c r="U91" i="3"/>
  <c r="T91" i="3"/>
  <c r="N91" i="3"/>
  <c r="AR91" i="3"/>
  <c r="AX91" i="3"/>
  <c r="AY312" i="3"/>
  <c r="AZ312" i="3"/>
  <c r="AX312" i="3"/>
  <c r="AT312" i="3"/>
  <c r="AK312" i="3"/>
  <c r="AH312" i="3"/>
  <c r="AE312" i="3"/>
  <c r="U312" i="3"/>
  <c r="S312" i="3"/>
  <c r="N312" i="3"/>
  <c r="R40" i="3"/>
  <c r="AR40" i="3"/>
  <c r="AX40" i="3"/>
  <c r="X57" i="3"/>
  <c r="AI57" i="3"/>
  <c r="BC57" i="3"/>
  <c r="AA57" i="3"/>
  <c r="L91" i="3"/>
  <c r="BA91" i="3"/>
  <c r="BE295" i="3"/>
  <c r="Z295" i="3"/>
  <c r="BC295" i="3"/>
  <c r="V295" i="3"/>
  <c r="AZ295" i="3"/>
  <c r="U295" i="3"/>
  <c r="AY295" i="3"/>
  <c r="S295" i="3"/>
  <c r="AU295" i="3"/>
  <c r="P295" i="3"/>
  <c r="AT295" i="3"/>
  <c r="O295" i="3"/>
  <c r="AS295" i="3"/>
  <c r="BF295" i="3"/>
  <c r="AM295" i="3"/>
  <c r="AK295" i="3"/>
  <c r="AI295" i="3"/>
  <c r="AB295" i="3"/>
  <c r="AA295" i="3"/>
  <c r="AH40" i="3"/>
  <c r="AD40" i="3"/>
  <c r="BD40" i="3"/>
  <c r="AN40" i="3"/>
  <c r="AU40" i="3"/>
  <c r="L57" i="3"/>
  <c r="AE57" i="3"/>
  <c r="AX57" i="3"/>
  <c r="AO91" i="3"/>
  <c r="BF312" i="3"/>
  <c r="AP40" i="3"/>
  <c r="U40" i="3"/>
  <c r="AY40" i="3"/>
  <c r="P40" i="3"/>
  <c r="AC91" i="3"/>
  <c r="AS91" i="3"/>
  <c r="AW312" i="3"/>
  <c r="AR312" i="3"/>
  <c r="AQ312" i="3"/>
  <c r="BF227" i="3"/>
  <c r="AF227" i="3"/>
  <c r="BE227" i="3"/>
  <c r="AE227" i="3"/>
  <c r="BA227" i="3"/>
  <c r="AC227" i="3"/>
  <c r="AW227" i="3"/>
  <c r="AB227" i="3"/>
  <c r="AU227" i="3"/>
  <c r="Y227" i="3"/>
  <c r="AT227" i="3"/>
  <c r="T227" i="3"/>
  <c r="AS227" i="3"/>
  <c r="S227" i="3"/>
  <c r="AR227" i="3"/>
  <c r="Q227" i="3"/>
  <c r="AQ227" i="3"/>
  <c r="P227" i="3"/>
  <c r="AM227" i="3"/>
  <c r="O227" i="3"/>
  <c r="AH227" i="3"/>
  <c r="N227" i="3"/>
  <c r="AG227" i="3"/>
  <c r="AZ227" i="3"/>
  <c r="BB40" i="3"/>
  <c r="AG40" i="3"/>
  <c r="W40" i="3"/>
  <c r="O40" i="3"/>
  <c r="Y40" i="3"/>
  <c r="Q91" i="3"/>
  <c r="AA91" i="3"/>
  <c r="AF91" i="3"/>
  <c r="Q40" i="3"/>
  <c r="AS40" i="3"/>
  <c r="BF57" i="3"/>
  <c r="BC91" i="3"/>
  <c r="AW91" i="3"/>
  <c r="P91" i="3"/>
  <c r="AB40" i="3"/>
  <c r="S40" i="3"/>
  <c r="BE40" i="3"/>
  <c r="AT40" i="3"/>
  <c r="AH57" i="3"/>
  <c r="M57" i="3"/>
  <c r="BB91" i="3"/>
  <c r="AK91" i="3"/>
  <c r="AN91" i="3"/>
  <c r="AE40" i="3"/>
  <c r="X40" i="3"/>
  <c r="M40" i="3"/>
  <c r="Q57" i="3"/>
  <c r="AP91" i="3"/>
  <c r="S91" i="3"/>
  <c r="AV91" i="3"/>
  <c r="BF91" i="3"/>
  <c r="BF40" i="3"/>
  <c r="AQ40" i="3"/>
  <c r="AJ40" i="3"/>
  <c r="AG57" i="3"/>
  <c r="AU91" i="3"/>
  <c r="AD91" i="3"/>
  <c r="AY91" i="3"/>
  <c r="AJ312" i="3"/>
  <c r="AM312" i="3"/>
  <c r="AA40" i="3"/>
  <c r="BC40" i="3"/>
  <c r="AV40" i="3"/>
  <c r="AV57" i="3"/>
  <c r="AI91" i="3"/>
  <c r="R91" i="3"/>
  <c r="AQ91" i="3"/>
  <c r="AG91" i="3"/>
  <c r="AZ91" i="3"/>
  <c r="AH91" i="3"/>
  <c r="Z91" i="3"/>
  <c r="T312" i="3"/>
  <c r="X312" i="3"/>
  <c r="BF209" i="3"/>
  <c r="AB175" i="3"/>
  <c r="AQ175" i="3"/>
  <c r="M209" i="3"/>
  <c r="AK209" i="3"/>
  <c r="BD277" i="3"/>
  <c r="AW260" i="3"/>
  <c r="AX260" i="3"/>
  <c r="AM260" i="3"/>
  <c r="BB260" i="3"/>
  <c r="BF243" i="3"/>
  <c r="AF243" i="3"/>
  <c r="AE243" i="3"/>
  <c r="L226" i="3"/>
  <c r="AA226" i="3"/>
  <c r="AC226" i="3"/>
  <c r="T226" i="3"/>
  <c r="AT209" i="3"/>
  <c r="BA209" i="3"/>
  <c r="T175" i="3"/>
  <c r="BE209" i="3"/>
  <c r="R209" i="3"/>
  <c r="AA260" i="3"/>
  <c r="S260" i="3"/>
  <c r="N260" i="3"/>
  <c r="BE260" i="3"/>
  <c r="T260" i="3"/>
  <c r="K270" i="3"/>
  <c r="AC243" i="3"/>
  <c r="AA243" i="3"/>
  <c r="P243" i="3"/>
  <c r="AT243" i="3"/>
  <c r="AQ243" i="3"/>
  <c r="AM226" i="3"/>
  <c r="BA226" i="3"/>
  <c r="AQ226" i="3"/>
  <c r="AF226" i="3"/>
  <c r="AH209" i="3"/>
  <c r="AO209" i="3"/>
  <c r="AZ175" i="3"/>
  <c r="AM209" i="3"/>
  <c r="BF277" i="3"/>
  <c r="BB277" i="3"/>
  <c r="AI260" i="3"/>
  <c r="O260" i="3"/>
  <c r="AF260" i="3"/>
  <c r="AD243" i="3"/>
  <c r="AN243" i="3"/>
  <c r="T243" i="3"/>
  <c r="BC243" i="3"/>
  <c r="Q226" i="3"/>
  <c r="AE226" i="3"/>
  <c r="BF226" i="3"/>
  <c r="AR226" i="3"/>
  <c r="V209" i="3"/>
  <c r="BD209" i="3"/>
  <c r="AC209" i="3"/>
  <c r="U209" i="3"/>
  <c r="BC209" i="3"/>
  <c r="AR209" i="3"/>
  <c r="Q209" i="3"/>
  <c r="AL209" i="3"/>
  <c r="AF209" i="3"/>
  <c r="AK175" i="3"/>
  <c r="BA175" i="3"/>
  <c r="AE209" i="3"/>
  <c r="S209" i="3"/>
  <c r="AZ209" i="3"/>
  <c r="Q277" i="3"/>
  <c r="BC277" i="3"/>
  <c r="N277" i="3"/>
  <c r="AJ260" i="3"/>
  <c r="V243" i="3"/>
  <c r="U243" i="3"/>
  <c r="AO226" i="3"/>
  <c r="BC226" i="3"/>
  <c r="AS226" i="3"/>
  <c r="AG294" i="3"/>
  <c r="BA294" i="3"/>
  <c r="AZ294" i="3"/>
  <c r="AN294" i="3"/>
  <c r="AJ294" i="3"/>
  <c r="AD294" i="3"/>
  <c r="AC294" i="3"/>
  <c r="Y294" i="3"/>
  <c r="M294" i="3"/>
  <c r="L294" i="3"/>
  <c r="AI209" i="3"/>
  <c r="T209" i="3"/>
  <c r="N209" i="3"/>
  <c r="AN209" i="3"/>
  <c r="AJ209" i="3"/>
  <c r="AL277" i="3"/>
  <c r="R277" i="3"/>
  <c r="AJ277" i="3"/>
  <c r="P277" i="3"/>
  <c r="AH277" i="3"/>
  <c r="M277" i="3"/>
  <c r="BE277" i="3"/>
  <c r="AG277" i="3"/>
  <c r="L277" i="3"/>
  <c r="BA277" i="3"/>
  <c r="AE277" i="3"/>
  <c r="AV277" i="3"/>
  <c r="AZ277" i="3"/>
  <c r="AC277" i="3"/>
  <c r="AW277" i="3"/>
  <c r="Z277" i="3"/>
  <c r="AU277" i="3"/>
  <c r="Y277" i="3"/>
  <c r="AT277" i="3"/>
  <c r="W277" i="3"/>
  <c r="AS277" i="3"/>
  <c r="V277" i="3"/>
  <c r="AP277" i="3"/>
  <c r="U277" i="3"/>
  <c r="AM277" i="3"/>
  <c r="S277" i="3"/>
  <c r="W209" i="3"/>
  <c r="X209" i="3"/>
  <c r="P209" i="3"/>
  <c r="AT226" i="3"/>
  <c r="AK226" i="3"/>
  <c r="AP209" i="3"/>
  <c r="BE243" i="3"/>
  <c r="BD243" i="3"/>
  <c r="AU243" i="3"/>
  <c r="AJ243" i="3"/>
  <c r="N243" i="3"/>
  <c r="L243" i="3"/>
  <c r="AZ243" i="3"/>
  <c r="AQ209" i="3"/>
  <c r="Y209" i="3"/>
  <c r="AS260" i="3"/>
  <c r="AL260" i="3"/>
  <c r="AK260" i="3"/>
  <c r="AH260" i="3"/>
  <c r="AB260" i="3"/>
  <c r="K219" i="3"/>
  <c r="AW209" i="3"/>
  <c r="AF277" i="3"/>
  <c r="AU260" i="3"/>
  <c r="L260" i="3"/>
  <c r="AQ260" i="3"/>
  <c r="AD260" i="3"/>
  <c r="O243" i="3"/>
  <c r="AS243" i="3"/>
  <c r="BA243" i="3"/>
  <c r="Y226" i="3"/>
  <c r="BE226" i="3"/>
  <c r="AH226" i="3"/>
  <c r="AW225" i="3"/>
  <c r="V225" i="3"/>
  <c r="AD242" i="3"/>
  <c r="T242" i="3"/>
  <c r="R242" i="3"/>
  <c r="BF242" i="3"/>
  <c r="AX242" i="3"/>
  <c r="AJ242" i="3"/>
  <c r="AI242" i="3"/>
  <c r="V242" i="3"/>
  <c r="U225" i="3"/>
  <c r="AH225" i="3"/>
  <c r="AS259" i="3"/>
  <c r="AV259" i="3"/>
  <c r="AP259" i="3"/>
  <c r="AJ259" i="3"/>
  <c r="AI259" i="3"/>
  <c r="AD259" i="3"/>
  <c r="M259" i="3"/>
  <c r="AM140" i="3"/>
  <c r="AJ225" i="3"/>
  <c r="AT225" i="3"/>
  <c r="K185" i="3"/>
  <c r="AU140" i="3"/>
  <c r="AG225" i="3"/>
  <c r="AX225" i="3"/>
  <c r="BF225" i="3"/>
  <c r="BE259" i="3"/>
  <c r="AU225" i="3"/>
  <c r="AS225" i="3"/>
  <c r="AR225" i="3"/>
  <c r="AM225" i="3"/>
  <c r="AL225" i="3"/>
  <c r="AA225" i="3"/>
  <c r="Y225" i="3"/>
  <c r="X225" i="3"/>
  <c r="Q225" i="3"/>
  <c r="O225" i="3"/>
  <c r="BA225" i="3"/>
  <c r="N225" i="3"/>
  <c r="W225" i="3"/>
  <c r="P225" i="3"/>
  <c r="AQ225" i="3"/>
  <c r="R225" i="3"/>
  <c r="X259" i="3"/>
  <c r="BE225" i="3"/>
  <c r="AK225" i="3"/>
  <c r="AB225" i="3"/>
  <c r="S225" i="3"/>
  <c r="AF225" i="3"/>
  <c r="AY225" i="3"/>
  <c r="AN225" i="3"/>
  <c r="M225" i="3"/>
  <c r="BB225" i="3"/>
  <c r="AZ225" i="3"/>
  <c r="AV225" i="3"/>
  <c r="BD225" i="3"/>
  <c r="L225" i="3"/>
  <c r="AD225" i="3"/>
  <c r="AC225" i="3"/>
  <c r="K236" i="3"/>
  <c r="AE225" i="3"/>
  <c r="Z225" i="3"/>
  <c r="R259" i="3"/>
  <c r="AN242" i="3"/>
  <c r="AC293" i="3"/>
  <c r="BC293" i="3"/>
  <c r="AY293" i="3"/>
  <c r="AM293" i="3"/>
  <c r="AF293" i="3"/>
  <c r="AA293" i="3"/>
  <c r="W293" i="3"/>
  <c r="T293" i="3"/>
  <c r="AK140" i="3"/>
  <c r="T225" i="3"/>
  <c r="AO225" i="3"/>
  <c r="AW242" i="3"/>
  <c r="AN276" i="3"/>
  <c r="BE276" i="3"/>
  <c r="AP276" i="3"/>
  <c r="AJ276" i="3"/>
  <c r="AD276" i="3"/>
  <c r="P276" i="3"/>
  <c r="AV207" i="3"/>
  <c r="AC207" i="3"/>
  <c r="AU309" i="3"/>
  <c r="K321" i="3"/>
  <c r="M258" i="3"/>
  <c r="V258" i="3"/>
  <c r="BE258" i="3"/>
  <c r="AB258" i="3"/>
  <c r="S224" i="3"/>
  <c r="AQ224" i="3"/>
  <c r="L224" i="3"/>
  <c r="BB309" i="3"/>
  <c r="N207" i="3"/>
  <c r="AV309" i="3"/>
  <c r="AI309" i="3"/>
  <c r="AC258" i="3"/>
  <c r="AN258" i="3"/>
  <c r="L258" i="3"/>
  <c r="AI258" i="3"/>
  <c r="AM224" i="3"/>
  <c r="BE224" i="3"/>
  <c r="X224" i="3"/>
  <c r="Z207" i="3"/>
  <c r="AS309" i="3"/>
  <c r="M309" i="3"/>
  <c r="BD309" i="3"/>
  <c r="AT309" i="3"/>
  <c r="AR309" i="3"/>
  <c r="AN309" i="3"/>
  <c r="AE309" i="3"/>
  <c r="AB309" i="3"/>
  <c r="Y309" i="3"/>
  <c r="O309" i="3"/>
  <c r="AU207" i="3"/>
  <c r="AL207" i="3"/>
  <c r="R258" i="3"/>
  <c r="N258" i="3"/>
  <c r="BF258" i="3"/>
  <c r="AO258" i="3"/>
  <c r="BB258" i="3"/>
  <c r="BA258" i="3"/>
  <c r="AW258" i="3"/>
  <c r="AT258" i="3"/>
  <c r="AQ258" i="3"/>
  <c r="AA258" i="3"/>
  <c r="Z258" i="3"/>
  <c r="Y258" i="3"/>
  <c r="S258" i="3"/>
  <c r="AD207" i="3"/>
  <c r="AX207" i="3"/>
  <c r="AC309" i="3"/>
  <c r="L309" i="3"/>
  <c r="AF258" i="3"/>
  <c r="AL258" i="3"/>
  <c r="AV258" i="3"/>
  <c r="AA224" i="3"/>
  <c r="V224" i="3"/>
  <c r="AR224" i="3"/>
  <c r="R224" i="3"/>
  <c r="Z224" i="3"/>
  <c r="AP309" i="3"/>
  <c r="T309" i="3"/>
  <c r="BE292" i="3"/>
  <c r="AB292" i="3"/>
  <c r="AA292" i="3"/>
  <c r="BD292" i="3"/>
  <c r="Y292" i="3"/>
  <c r="BC292" i="3"/>
  <c r="R292" i="3"/>
  <c r="BB292" i="3"/>
  <c r="Q292" i="3"/>
  <c r="AT292" i="3"/>
  <c r="M292" i="3"/>
  <c r="AS292" i="3"/>
  <c r="L292" i="3"/>
  <c r="AP292" i="3"/>
  <c r="AX292" i="3"/>
  <c r="AO292" i="3"/>
  <c r="AN292" i="3"/>
  <c r="AF292" i="3"/>
  <c r="AE292" i="3"/>
  <c r="U207" i="3"/>
  <c r="O207" i="3"/>
  <c r="Q309" i="3"/>
  <c r="AX258" i="3"/>
  <c r="AZ258" i="3"/>
  <c r="AY224" i="3"/>
  <c r="AO224" i="3"/>
  <c r="BF224" i="3"/>
  <c r="Z309" i="3"/>
  <c r="AY309" i="3"/>
  <c r="AZ275" i="3"/>
  <c r="AG275" i="3"/>
  <c r="Q275" i="3"/>
  <c r="AW275" i="3"/>
  <c r="AF275" i="3"/>
  <c r="P275" i="3"/>
  <c r="AU275" i="3"/>
  <c r="AE275" i="3"/>
  <c r="O275" i="3"/>
  <c r="AT275" i="3"/>
  <c r="AD275" i="3"/>
  <c r="M275" i="3"/>
  <c r="AS275" i="3"/>
  <c r="AC275" i="3"/>
  <c r="AX275" i="3"/>
  <c r="AR275" i="3"/>
  <c r="AB275" i="3"/>
  <c r="AQ275" i="3"/>
  <c r="Z275" i="3"/>
  <c r="BF275" i="3"/>
  <c r="AP275" i="3"/>
  <c r="V275" i="3"/>
  <c r="BE275" i="3"/>
  <c r="AO275" i="3"/>
  <c r="U275" i="3"/>
  <c r="BD275" i="3"/>
  <c r="AM275" i="3"/>
  <c r="T275" i="3"/>
  <c r="BC275" i="3"/>
  <c r="AI275" i="3"/>
  <c r="S275" i="3"/>
  <c r="BB275" i="3"/>
  <c r="AH275" i="3"/>
  <c r="R275" i="3"/>
  <c r="AG207" i="3"/>
  <c r="AA207" i="3"/>
  <c r="AQ207" i="3"/>
  <c r="AX224" i="3"/>
  <c r="M224" i="3"/>
  <c r="BC224" i="3"/>
  <c r="BD224" i="3"/>
  <c r="AS207" i="3"/>
  <c r="AM207" i="3"/>
  <c r="AN207" i="3"/>
  <c r="V207" i="3"/>
  <c r="AP207" i="3"/>
  <c r="AO207" i="3"/>
  <c r="BF207" i="3"/>
  <c r="BE207" i="3"/>
  <c r="AY207" i="3"/>
  <c r="T207" i="3"/>
  <c r="S207" i="3"/>
  <c r="AI207" i="3"/>
  <c r="L207" i="3"/>
  <c r="Q207" i="3"/>
  <c r="AM258" i="3"/>
  <c r="AG258" i="3"/>
  <c r="Q224" i="3"/>
  <c r="N224" i="3"/>
  <c r="AH224" i="3"/>
  <c r="AD309" i="3"/>
  <c r="AA309" i="3"/>
  <c r="R309" i="3"/>
  <c r="AU103" i="3"/>
  <c r="AS103" i="3"/>
  <c r="O103" i="3"/>
  <c r="W171" i="3"/>
  <c r="AY273" i="3"/>
  <c r="S273" i="3"/>
  <c r="AN273" i="3"/>
  <c r="AP222" i="3"/>
  <c r="P222" i="3"/>
  <c r="AX290" i="3"/>
  <c r="AR290" i="3"/>
  <c r="AJ290" i="3"/>
  <c r="AI290" i="3"/>
  <c r="AG290" i="3"/>
  <c r="Y290" i="3"/>
  <c r="X290" i="3"/>
  <c r="Q290" i="3"/>
  <c r="N290" i="3"/>
  <c r="BD290" i="3"/>
  <c r="M290" i="3"/>
  <c r="BC290" i="3"/>
  <c r="BA290" i="3"/>
  <c r="AS290" i="3"/>
  <c r="AJ103" i="3"/>
  <c r="AI103" i="3"/>
  <c r="AG103" i="3"/>
  <c r="N273" i="3"/>
  <c r="AF273" i="3"/>
  <c r="AZ273" i="3"/>
  <c r="BD222" i="3"/>
  <c r="AB222" i="3"/>
  <c r="BF256" i="3"/>
  <c r="BD256" i="3"/>
  <c r="AJ256" i="3"/>
  <c r="AI256" i="3"/>
  <c r="AH256" i="3"/>
  <c r="AD256" i="3"/>
  <c r="AC256" i="3"/>
  <c r="X103" i="3"/>
  <c r="W103" i="3"/>
  <c r="U103" i="3"/>
  <c r="AK273" i="3"/>
  <c r="AS273" i="3"/>
  <c r="AL222" i="3"/>
  <c r="N222" i="3"/>
  <c r="AN222" i="3"/>
  <c r="L103" i="3"/>
  <c r="M273" i="3"/>
  <c r="BF273" i="3"/>
  <c r="R222" i="3"/>
  <c r="AC222" i="3"/>
  <c r="AZ222" i="3"/>
  <c r="AL290" i="3"/>
  <c r="AL171" i="3"/>
  <c r="Z273" i="3"/>
  <c r="T273" i="3"/>
  <c r="AQ222" i="3"/>
  <c r="T290" i="3"/>
  <c r="AC239" i="3"/>
  <c r="AO239" i="3"/>
  <c r="AQ239" i="3"/>
  <c r="BF103" i="3"/>
  <c r="AT103" i="3"/>
  <c r="AH103" i="3"/>
  <c r="AR273" i="3"/>
  <c r="AO273" i="3"/>
  <c r="AL273" i="3"/>
  <c r="AJ273" i="3"/>
  <c r="AH273" i="3"/>
  <c r="AE273" i="3"/>
  <c r="X273" i="3"/>
  <c r="W273" i="3"/>
  <c r="BE273" i="3"/>
  <c r="U273" i="3"/>
  <c r="BD273" i="3"/>
  <c r="R273" i="3"/>
  <c r="BB273" i="3"/>
  <c r="Q273" i="3"/>
  <c r="AU273" i="3"/>
  <c r="L273" i="3"/>
  <c r="V103" i="3"/>
  <c r="AI273" i="3"/>
  <c r="AY222" i="3"/>
  <c r="U222" i="3"/>
  <c r="AX222" i="3"/>
  <c r="T222" i="3"/>
  <c r="AW222" i="3"/>
  <c r="Q222" i="3"/>
  <c r="AS222" i="3"/>
  <c r="L222" i="3"/>
  <c r="AO222" i="3"/>
  <c r="BA222" i="3"/>
  <c r="AM222" i="3"/>
  <c r="AK222" i="3"/>
  <c r="AJ222" i="3"/>
  <c r="AE222" i="3"/>
  <c r="Z222" i="3"/>
  <c r="Y222" i="3"/>
  <c r="BC222" i="3"/>
  <c r="W222" i="3"/>
  <c r="AM103" i="3"/>
  <c r="AA273" i="3"/>
  <c r="AP273" i="3"/>
  <c r="AV273" i="3"/>
  <c r="AI222" i="3"/>
  <c r="S222" i="3"/>
  <c r="X222" i="3"/>
  <c r="AV290" i="3"/>
  <c r="AK307" i="3"/>
  <c r="AH307" i="3"/>
  <c r="V307" i="3"/>
  <c r="BB307" i="3"/>
  <c r="S103" i="3"/>
  <c r="AX273" i="3"/>
  <c r="BC273" i="3"/>
  <c r="P273" i="3"/>
  <c r="M222" i="3"/>
  <c r="AG222" i="3"/>
  <c r="AF222" i="3"/>
  <c r="Z290" i="3"/>
  <c r="BE141" i="3"/>
  <c r="AJ141" i="3"/>
  <c r="R141" i="3"/>
  <c r="BB141" i="3"/>
  <c r="AI141" i="3"/>
  <c r="P141" i="3"/>
  <c r="AW141" i="3"/>
  <c r="AD141" i="3"/>
  <c r="M141" i="3"/>
  <c r="AU141" i="3"/>
  <c r="AA141" i="3"/>
  <c r="AP141" i="3"/>
  <c r="X141" i="3"/>
  <c r="AM141" i="3"/>
  <c r="W141" i="3"/>
  <c r="AL141" i="3"/>
  <c r="V141" i="3"/>
  <c r="AH141" i="3"/>
  <c r="AG141" i="3"/>
  <c r="AB141" i="3"/>
  <c r="Y141" i="3"/>
  <c r="U141" i="3"/>
  <c r="O141" i="3"/>
  <c r="BF141" i="3"/>
  <c r="N141" i="3"/>
  <c r="AY141" i="3"/>
  <c r="L141" i="3"/>
  <c r="AX141" i="3"/>
  <c r="AV141" i="3"/>
  <c r="AT141" i="3"/>
  <c r="AK141" i="3"/>
  <c r="U46" i="3"/>
  <c r="AM42" i="3"/>
  <c r="O62" i="3"/>
  <c r="P61" i="3"/>
  <c r="AA55" i="3"/>
  <c r="N55" i="3"/>
  <c r="AV55" i="3"/>
  <c r="M55" i="3"/>
  <c r="Y55" i="3"/>
  <c r="AJ82" i="3"/>
  <c r="W82" i="3"/>
  <c r="AP82" i="3"/>
  <c r="BA82" i="3"/>
  <c r="AQ73" i="3"/>
  <c r="AL75" i="3"/>
  <c r="AX75" i="3"/>
  <c r="K83" i="3"/>
  <c r="AX73" i="3"/>
  <c r="M73" i="3"/>
  <c r="V96" i="3"/>
  <c r="AW96" i="3"/>
  <c r="BC96" i="3"/>
  <c r="X73" i="3"/>
  <c r="W73" i="3"/>
  <c r="BD73" i="3"/>
  <c r="N74" i="3"/>
  <c r="AM109" i="3"/>
  <c r="N109" i="3"/>
  <c r="AV109" i="3"/>
  <c r="S74" i="3"/>
  <c r="AZ74" i="3"/>
  <c r="L71" i="3"/>
  <c r="Z171" i="3"/>
  <c r="AU176" i="3"/>
  <c r="AA161" i="3"/>
  <c r="AU150" i="3"/>
  <c r="Y191" i="3"/>
  <c r="W191" i="3"/>
  <c r="AP191" i="3"/>
  <c r="AN141" i="3"/>
  <c r="AR141" i="3"/>
  <c r="BF75" i="3"/>
  <c r="BB75" i="3"/>
  <c r="BB162" i="3"/>
  <c r="BA162" i="3"/>
  <c r="AM162" i="3"/>
  <c r="Z162" i="3"/>
  <c r="X162" i="3"/>
  <c r="W162" i="3"/>
  <c r="BC162" i="3"/>
  <c r="AO162" i="3"/>
  <c r="AL162" i="3"/>
  <c r="Y158" i="3"/>
  <c r="W158" i="3"/>
  <c r="AI158" i="3"/>
  <c r="T158" i="3"/>
  <c r="BC175" i="3"/>
  <c r="AW175" i="3"/>
  <c r="AH175" i="3"/>
  <c r="X175" i="3"/>
  <c r="AI175" i="3"/>
  <c r="N175" i="3"/>
  <c r="M175" i="3"/>
  <c r="BE193" i="3"/>
  <c r="AR193" i="3"/>
  <c r="AN193" i="3"/>
  <c r="AL193" i="3"/>
  <c r="AD193" i="3"/>
  <c r="Z193" i="3"/>
  <c r="BF193" i="3"/>
  <c r="X193" i="3"/>
  <c r="O193" i="3"/>
  <c r="L193" i="3"/>
  <c r="BC193" i="3"/>
  <c r="AZ193" i="3"/>
  <c r="AQ218" i="3"/>
  <c r="U218" i="3"/>
  <c r="BB218" i="3"/>
  <c r="AF218" i="3"/>
  <c r="BA218" i="3"/>
  <c r="AV218" i="3"/>
  <c r="X218" i="3"/>
  <c r="AP218" i="3"/>
  <c r="R218" i="3"/>
  <c r="AK218" i="3"/>
  <c r="M218" i="3"/>
  <c r="AH218" i="3"/>
  <c r="AG218" i="3"/>
  <c r="AE218" i="3"/>
  <c r="BF218" i="3"/>
  <c r="AD218" i="3"/>
  <c r="BE218" i="3"/>
  <c r="Y218" i="3"/>
  <c r="AW218" i="3"/>
  <c r="S218" i="3"/>
  <c r="AT218" i="3"/>
  <c r="L218" i="3"/>
  <c r="AS218" i="3"/>
  <c r="BD218" i="3"/>
  <c r="BC218" i="3"/>
  <c r="AR218" i="3"/>
  <c r="AJ218" i="3"/>
  <c r="V218" i="3"/>
  <c r="T218" i="3"/>
  <c r="BC212" i="3"/>
  <c r="AJ212" i="3"/>
  <c r="S212" i="3"/>
  <c r="AS212" i="3"/>
  <c r="AA212" i="3"/>
  <c r="BD212" i="3"/>
  <c r="AG212" i="3"/>
  <c r="AV212" i="3"/>
  <c r="Y212" i="3"/>
  <c r="AT212" i="3"/>
  <c r="X212" i="3"/>
  <c r="BB212" i="3"/>
  <c r="V212" i="3"/>
  <c r="AY212" i="3"/>
  <c r="U212" i="3"/>
  <c r="AW212" i="3"/>
  <c r="T212" i="3"/>
  <c r="AR212" i="3"/>
  <c r="R212" i="3"/>
  <c r="AQ212" i="3"/>
  <c r="O212" i="3"/>
  <c r="AK212" i="3"/>
  <c r="BA212" i="3"/>
  <c r="AH212" i="3"/>
  <c r="AF212" i="3"/>
  <c r="BF212" i="3"/>
  <c r="BE212" i="3"/>
  <c r="AP212" i="3"/>
  <c r="AM212" i="3"/>
  <c r="AE212" i="3"/>
  <c r="AD212" i="3"/>
  <c r="M212" i="3"/>
  <c r="L212" i="3"/>
  <c r="BD196" i="3"/>
  <c r="AY196" i="3"/>
  <c r="AE196" i="3"/>
  <c r="P196" i="3"/>
  <c r="AP196" i="3"/>
  <c r="Y196" i="3"/>
  <c r="AM196" i="3"/>
  <c r="X196" i="3"/>
  <c r="AL196" i="3"/>
  <c r="V196" i="3"/>
  <c r="AK196" i="3"/>
  <c r="U196" i="3"/>
  <c r="AJ196" i="3"/>
  <c r="T196" i="3"/>
  <c r="BA196" i="3"/>
  <c r="AD196" i="3"/>
  <c r="N196" i="3"/>
  <c r="AU196" i="3"/>
  <c r="AB196" i="3"/>
  <c r="M196" i="3"/>
  <c r="AF196" i="3"/>
  <c r="AA196" i="3"/>
  <c r="Z196" i="3"/>
  <c r="S196" i="3"/>
  <c r="R196" i="3"/>
  <c r="O196" i="3"/>
  <c r="L196" i="3"/>
  <c r="BE196" i="3"/>
  <c r="AT196" i="3"/>
  <c r="AR196" i="3"/>
  <c r="AH196" i="3"/>
  <c r="AG196" i="3"/>
  <c r="AZ171" i="3"/>
  <c r="BD171" i="3"/>
  <c r="AN171" i="3"/>
  <c r="U171" i="3"/>
  <c r="BC171" i="3"/>
  <c r="AM171" i="3"/>
  <c r="T171" i="3"/>
  <c r="BA171" i="3"/>
  <c r="AH171" i="3"/>
  <c r="Q171" i="3"/>
  <c r="AY171" i="3"/>
  <c r="AG171" i="3"/>
  <c r="P171" i="3"/>
  <c r="AR171" i="3"/>
  <c r="AB171" i="3"/>
  <c r="AQ171" i="3"/>
  <c r="M171" i="3"/>
  <c r="AP171" i="3"/>
  <c r="L171" i="3"/>
  <c r="AE171" i="3"/>
  <c r="BF171" i="3"/>
  <c r="AC171" i="3"/>
  <c r="BB171" i="3"/>
  <c r="Y171" i="3"/>
  <c r="AW171" i="3"/>
  <c r="X171" i="3"/>
  <c r="AV171" i="3"/>
  <c r="S171" i="3"/>
  <c r="BE171" i="3"/>
  <c r="AS171" i="3"/>
  <c r="AO171" i="3"/>
  <c r="AJ171" i="3"/>
  <c r="AD171" i="3"/>
  <c r="AA171" i="3"/>
  <c r="O171" i="3"/>
  <c r="AY176" i="3"/>
  <c r="AD176" i="3"/>
  <c r="AX176" i="3"/>
  <c r="AA176" i="3"/>
  <c r="AV176" i="3"/>
  <c r="AR176" i="3"/>
  <c r="W176" i="3"/>
  <c r="AQ176" i="3"/>
  <c r="T176" i="3"/>
  <c r="BD176" i="3"/>
  <c r="AJ176" i="3"/>
  <c r="O176" i="3"/>
  <c r="Z176" i="3"/>
  <c r="S176" i="3"/>
  <c r="BC176" i="3"/>
  <c r="Q176" i="3"/>
  <c r="BB176" i="3"/>
  <c r="N176" i="3"/>
  <c r="BA176" i="3"/>
  <c r="L176" i="3"/>
  <c r="AO176" i="3"/>
  <c r="AP176" i="3"/>
  <c r="AL176" i="3"/>
  <c r="AI176" i="3"/>
  <c r="AF176" i="3"/>
  <c r="R176" i="3"/>
  <c r="AM176" i="3"/>
  <c r="AE176" i="3"/>
  <c r="AM43" i="3"/>
  <c r="AW43" i="3"/>
  <c r="AP41" i="3"/>
  <c r="AO42" i="3"/>
  <c r="M46" i="3"/>
  <c r="AI58" i="3"/>
  <c r="AT58" i="3"/>
  <c r="O55" i="3"/>
  <c r="AL61" i="3"/>
  <c r="AJ55" i="3"/>
  <c r="AQ62" i="3"/>
  <c r="AK55" i="3"/>
  <c r="BA55" i="3"/>
  <c r="X82" i="3"/>
  <c r="AD82" i="3"/>
  <c r="AO82" i="3"/>
  <c r="AE73" i="3"/>
  <c r="Z75" i="3"/>
  <c r="AL73" i="3"/>
  <c r="AS96" i="3"/>
  <c r="Q96" i="3"/>
  <c r="T96" i="3"/>
  <c r="L73" i="3"/>
  <c r="BF73" i="3"/>
  <c r="AT75" i="3"/>
  <c r="AP75" i="3"/>
  <c r="M96" i="3"/>
  <c r="AA109" i="3"/>
  <c r="AD109" i="3"/>
  <c r="AA71" i="3"/>
  <c r="BF196" i="3"/>
  <c r="AW196" i="3"/>
  <c r="N171" i="3"/>
  <c r="AC176" i="3"/>
  <c r="AW176" i="3"/>
  <c r="AL150" i="3"/>
  <c r="AM161" i="3"/>
  <c r="AI150" i="3"/>
  <c r="BB191" i="3"/>
  <c r="AK191" i="3"/>
  <c r="BD191" i="3"/>
  <c r="AZ141" i="3"/>
  <c r="BD141" i="3"/>
  <c r="S75" i="3"/>
  <c r="AV150" i="3"/>
  <c r="AK171" i="3"/>
  <c r="N191" i="3"/>
  <c r="AU213" i="3"/>
  <c r="AP213" i="3"/>
  <c r="BF213" i="3"/>
  <c r="S213" i="3"/>
  <c r="AZ213" i="3"/>
  <c r="AD213" i="3"/>
  <c r="AC213" i="3"/>
  <c r="BC213" i="3"/>
  <c r="BA213" i="3"/>
  <c r="AT213" i="3"/>
  <c r="AR213" i="3"/>
  <c r="T213" i="3"/>
  <c r="R213" i="3"/>
  <c r="AH213" i="3"/>
  <c r="AB213" i="3"/>
  <c r="AZ192" i="3"/>
  <c r="R192" i="3"/>
  <c r="AY192" i="3"/>
  <c r="O192" i="3"/>
  <c r="AU192" i="3"/>
  <c r="AJ192" i="3"/>
  <c r="AR192" i="3"/>
  <c r="AM192" i="3"/>
  <c r="Z192" i="3"/>
  <c r="BF192" i="3"/>
  <c r="X192" i="3"/>
  <c r="BB192" i="3"/>
  <c r="BA192" i="3"/>
  <c r="AL192" i="3"/>
  <c r="AG192" i="3"/>
  <c r="AC192" i="3"/>
  <c r="W192" i="3"/>
  <c r="V192" i="3"/>
  <c r="AW159" i="3"/>
  <c r="AU159" i="3"/>
  <c r="AR159" i="3"/>
  <c r="AC159" i="3"/>
  <c r="X159" i="3"/>
  <c r="O159" i="3"/>
  <c r="BD159" i="3"/>
  <c r="AY159" i="3"/>
  <c r="AZ159" i="3"/>
  <c r="AV159" i="3"/>
  <c r="AI159" i="3"/>
  <c r="AG159" i="3"/>
  <c r="AB159" i="3"/>
  <c r="P159" i="3"/>
  <c r="R104" i="3"/>
  <c r="W104" i="3"/>
  <c r="AT201" i="3"/>
  <c r="S201" i="3"/>
  <c r="AZ201" i="3"/>
  <c r="V201" i="3"/>
  <c r="AW201" i="3"/>
  <c r="Q201" i="3"/>
  <c r="AQ201" i="3"/>
  <c r="P201" i="3"/>
  <c r="AN201" i="3"/>
  <c r="M201" i="3"/>
  <c r="AL201" i="3"/>
  <c r="AO201" i="3"/>
  <c r="AI201" i="3"/>
  <c r="AE201" i="3"/>
  <c r="BF201" i="3"/>
  <c r="Z201" i="3"/>
  <c r="W201" i="3"/>
  <c r="BC201" i="3"/>
  <c r="BA201" i="3"/>
  <c r="AK201" i="3"/>
  <c r="AJ201" i="3"/>
  <c r="Y201" i="3"/>
  <c r="AT127" i="3"/>
  <c r="AR127" i="3"/>
  <c r="AC127" i="3"/>
  <c r="T127" i="3"/>
  <c r="P127" i="3"/>
  <c r="AZ127" i="3"/>
  <c r="AV127" i="3"/>
  <c r="AN127" i="3"/>
  <c r="AK127" i="3"/>
  <c r="Y127" i="3"/>
  <c r="Q127" i="3"/>
  <c r="U176" i="3"/>
  <c r="P176" i="3"/>
  <c r="BD161" i="3"/>
  <c r="Z150" i="3"/>
  <c r="AY161" i="3"/>
  <c r="W150" i="3"/>
  <c r="AC191" i="3"/>
  <c r="AZ191" i="3"/>
  <c r="Q141" i="3"/>
  <c r="AC75" i="3"/>
  <c r="AY150" i="3"/>
  <c r="AG150" i="3"/>
  <c r="V171" i="3"/>
  <c r="W179" i="3"/>
  <c r="BE179" i="3"/>
  <c r="T179" i="3"/>
  <c r="BD179" i="3"/>
  <c r="Q179" i="3"/>
  <c r="AW179" i="3"/>
  <c r="N179" i="3"/>
  <c r="AS179" i="3"/>
  <c r="M179" i="3"/>
  <c r="AJ179" i="3"/>
  <c r="AL179" i="3"/>
  <c r="AK179" i="3"/>
  <c r="AC179" i="3"/>
  <c r="X179" i="3"/>
  <c r="AV179" i="3"/>
  <c r="AR179" i="3"/>
  <c r="AI179" i="3"/>
  <c r="AE132" i="3"/>
  <c r="AH132" i="3"/>
  <c r="BA139" i="3"/>
  <c r="AL139" i="3"/>
  <c r="T139" i="3"/>
  <c r="AZ139" i="3"/>
  <c r="AK139" i="3"/>
  <c r="S139" i="3"/>
  <c r="AW139" i="3"/>
  <c r="AE139" i="3"/>
  <c r="P139" i="3"/>
  <c r="AR139" i="3"/>
  <c r="AC139" i="3"/>
  <c r="N139" i="3"/>
  <c r="BF139" i="3"/>
  <c r="AP139" i="3"/>
  <c r="AA139" i="3"/>
  <c r="AV139" i="3"/>
  <c r="BD139" i="3"/>
  <c r="AO139" i="3"/>
  <c r="Z139" i="3"/>
  <c r="BC139" i="3"/>
  <c r="AN139" i="3"/>
  <c r="Y139" i="3"/>
  <c r="AY139" i="3"/>
  <c r="O139" i="3"/>
  <c r="AX139" i="3"/>
  <c r="M139" i="3"/>
  <c r="AT139" i="3"/>
  <c r="AQ139" i="3"/>
  <c r="AM139" i="3"/>
  <c r="AH139" i="3"/>
  <c r="AF139" i="3"/>
  <c r="AD139" i="3"/>
  <c r="AB139" i="3"/>
  <c r="V139" i="3"/>
  <c r="R139" i="3"/>
  <c r="BB139" i="3"/>
  <c r="Q139" i="3"/>
  <c r="AX209" i="3"/>
  <c r="L209" i="3"/>
  <c r="AV209" i="3"/>
  <c r="AU209" i="3"/>
  <c r="AY209" i="3"/>
  <c r="AS209" i="3"/>
  <c r="AG209" i="3"/>
  <c r="AB209" i="3"/>
  <c r="AA209" i="3"/>
  <c r="O209" i="3"/>
  <c r="AY189" i="3"/>
  <c r="AH189" i="3"/>
  <c r="Q189" i="3"/>
  <c r="AX189" i="3"/>
  <c r="AG189" i="3"/>
  <c r="P189" i="3"/>
  <c r="AV189" i="3"/>
  <c r="AF189" i="3"/>
  <c r="N189" i="3"/>
  <c r="AU189" i="3"/>
  <c r="AD189" i="3"/>
  <c r="L189" i="3"/>
  <c r="AT189" i="3"/>
  <c r="AB189" i="3"/>
  <c r="BE189" i="3"/>
  <c r="AM189" i="3"/>
  <c r="V189" i="3"/>
  <c r="BD189" i="3"/>
  <c r="AL189" i="3"/>
  <c r="U189" i="3"/>
  <c r="R189" i="3"/>
  <c r="BA189" i="3"/>
  <c r="AZ189" i="3"/>
  <c r="AS189" i="3"/>
  <c r="AP189" i="3"/>
  <c r="AO189" i="3"/>
  <c r="AJ189" i="3"/>
  <c r="AI189" i="3"/>
  <c r="AA189" i="3"/>
  <c r="X189" i="3"/>
  <c r="W189" i="3"/>
  <c r="T189" i="3"/>
  <c r="BD133" i="3"/>
  <c r="AF133" i="3"/>
  <c r="L133" i="3"/>
  <c r="BA133" i="3"/>
  <c r="AE133" i="3"/>
  <c r="AZ133" i="3"/>
  <c r="AT133" i="3"/>
  <c r="Z133" i="3"/>
  <c r="AR133" i="3"/>
  <c r="V133" i="3"/>
  <c r="AO133" i="3"/>
  <c r="Q133" i="3"/>
  <c r="AL133" i="3"/>
  <c r="P133" i="3"/>
  <c r="BF133" i="3"/>
  <c r="AJ133" i="3"/>
  <c r="N133" i="3"/>
  <c r="BE133" i="3"/>
  <c r="AX133" i="3"/>
  <c r="AU133" i="3"/>
  <c r="AS133" i="3"/>
  <c r="AQ133" i="3"/>
  <c r="AG133" i="3"/>
  <c r="AC133" i="3"/>
  <c r="AB133" i="3"/>
  <c r="X133" i="3"/>
  <c r="S133" i="3"/>
  <c r="M133" i="3"/>
  <c r="AR191" i="3"/>
  <c r="AX191" i="3"/>
  <c r="AQ191" i="3"/>
  <c r="X55" i="3"/>
  <c r="S73" i="3"/>
  <c r="N75" i="3"/>
  <c r="AY109" i="3"/>
  <c r="Q55" i="3"/>
  <c r="X109" i="3"/>
  <c r="Q82" i="3"/>
  <c r="AS73" i="3"/>
  <c r="N73" i="3"/>
  <c r="AS75" i="3"/>
  <c r="AF82" i="3"/>
  <c r="AK75" i="3"/>
  <c r="AB109" i="3"/>
  <c r="O109" i="3"/>
  <c r="AC196" i="3"/>
  <c r="BB196" i="3"/>
  <c r="AG176" i="3"/>
  <c r="AB176" i="3"/>
  <c r="AN191" i="3"/>
  <c r="AO161" i="3"/>
  <c r="N150" i="3"/>
  <c r="BF191" i="3"/>
  <c r="X191" i="3"/>
  <c r="AG191" i="3"/>
  <c r="AC141" i="3"/>
  <c r="AE75" i="3"/>
  <c r="AJ150" i="3"/>
  <c r="S150" i="3"/>
  <c r="AT171" i="3"/>
  <c r="AN196" i="3"/>
  <c r="BF197" i="3"/>
  <c r="AM197" i="3"/>
  <c r="AD197" i="3"/>
  <c r="X197" i="3"/>
  <c r="U197" i="3"/>
  <c r="T197" i="3"/>
  <c r="R197" i="3"/>
  <c r="AT197" i="3"/>
  <c r="AQ197" i="3"/>
  <c r="BE197" i="3"/>
  <c r="BD197" i="3"/>
  <c r="BB197" i="3"/>
  <c r="AK197" i="3"/>
  <c r="AH197" i="3"/>
  <c r="BA197" i="3"/>
  <c r="AX149" i="3"/>
  <c r="AD149" i="3"/>
  <c r="AT149" i="3"/>
  <c r="AC149" i="3"/>
  <c r="AQ149" i="3"/>
  <c r="V149" i="3"/>
  <c r="BF149" i="3"/>
  <c r="AO149" i="3"/>
  <c r="T149" i="3"/>
  <c r="BD149" i="3"/>
  <c r="AI149" i="3"/>
  <c r="R149" i="3"/>
  <c r="BC149" i="3"/>
  <c r="AH149" i="3"/>
  <c r="Q149" i="3"/>
  <c r="BB149" i="3"/>
  <c r="AG149" i="3"/>
  <c r="N149" i="3"/>
  <c r="AL149" i="3"/>
  <c r="AF149" i="3"/>
  <c r="Z149" i="3"/>
  <c r="W149" i="3"/>
  <c r="U149" i="3"/>
  <c r="S149" i="3"/>
  <c r="BE149" i="3"/>
  <c r="BA149" i="3"/>
  <c r="AS149" i="3"/>
  <c r="AR149" i="3"/>
  <c r="AP149" i="3"/>
  <c r="BC156" i="3"/>
  <c r="BD156" i="3"/>
  <c r="Z156" i="3"/>
  <c r="AN199" i="3"/>
  <c r="AX199" i="3"/>
  <c r="O199" i="3"/>
  <c r="AS199" i="3"/>
  <c r="AP199" i="3"/>
  <c r="AO199" i="3"/>
  <c r="AL199" i="3"/>
  <c r="AI199" i="3"/>
  <c r="Z199" i="3"/>
  <c r="U199" i="3"/>
  <c r="R199" i="3"/>
  <c r="BE199" i="3"/>
  <c r="BA199" i="3"/>
  <c r="AF199" i="3"/>
  <c r="AA199" i="3"/>
  <c r="P199" i="3"/>
  <c r="BD199" i="3"/>
  <c r="AT206" i="3"/>
  <c r="BD206" i="3"/>
  <c r="AK206" i="3"/>
  <c r="BE206" i="3"/>
  <c r="AH206" i="3"/>
  <c r="R206" i="3"/>
  <c r="AQ206" i="3"/>
  <c r="U206" i="3"/>
  <c r="AP206" i="3"/>
  <c r="T206" i="3"/>
  <c r="AM206" i="3"/>
  <c r="S206" i="3"/>
  <c r="AJ206" i="3"/>
  <c r="O206" i="3"/>
  <c r="BF206" i="3"/>
  <c r="AG206" i="3"/>
  <c r="M206" i="3"/>
  <c r="AY206" i="3"/>
  <c r="AD206" i="3"/>
  <c r="AW206" i="3"/>
  <c r="AA206" i="3"/>
  <c r="AV206" i="3"/>
  <c r="Y206" i="3"/>
  <c r="AE206" i="3"/>
  <c r="X206" i="3"/>
  <c r="V206" i="3"/>
  <c r="L206" i="3"/>
  <c r="BA206" i="3"/>
  <c r="BC206" i="3"/>
  <c r="BB206" i="3"/>
  <c r="AS206" i="3"/>
  <c r="AR206" i="3"/>
  <c r="AF206" i="3"/>
  <c r="S198" i="3"/>
  <c r="Q198" i="3"/>
  <c r="BC198" i="3"/>
  <c r="BF161" i="3"/>
  <c r="AJ161" i="3"/>
  <c r="S161" i="3"/>
  <c r="BE161" i="3"/>
  <c r="AX161" i="3"/>
  <c r="AG161" i="3"/>
  <c r="BA161" i="3"/>
  <c r="AE161" i="3"/>
  <c r="AW161" i="3"/>
  <c r="AC161" i="3"/>
  <c r="AT161" i="3"/>
  <c r="V161" i="3"/>
  <c r="AR161" i="3"/>
  <c r="T161" i="3"/>
  <c r="AL161" i="3"/>
  <c r="P161" i="3"/>
  <c r="AI161" i="3"/>
  <c r="N161" i="3"/>
  <c r="AH161" i="3"/>
  <c r="M161" i="3"/>
  <c r="AU161" i="3"/>
  <c r="AS161" i="3"/>
  <c r="AQ161" i="3"/>
  <c r="AF161" i="3"/>
  <c r="AB161" i="3"/>
  <c r="X161" i="3"/>
  <c r="U161" i="3"/>
  <c r="Q161" i="3"/>
  <c r="AZ161" i="3"/>
  <c r="AV161" i="3"/>
  <c r="BC55" i="3"/>
  <c r="AX82" i="3"/>
  <c r="BA46" i="3"/>
  <c r="Z47" i="3"/>
  <c r="M62" i="3"/>
  <c r="N61" i="3"/>
  <c r="L55" i="3"/>
  <c r="BE62" i="3"/>
  <c r="AS61" i="3"/>
  <c r="AE55" i="3"/>
  <c r="AI43" i="3"/>
  <c r="AN55" i="3"/>
  <c r="AM61" i="3"/>
  <c r="AU61" i="3"/>
  <c r="AG61" i="3"/>
  <c r="AO55" i="3"/>
  <c r="AF55" i="3"/>
  <c r="L109" i="3"/>
  <c r="AG73" i="3"/>
  <c r="AO73" i="3"/>
  <c r="Z96" i="3"/>
  <c r="BA96" i="3"/>
  <c r="BD96" i="3"/>
  <c r="AF75" i="3"/>
  <c r="AZ75" i="3"/>
  <c r="AG96" i="3"/>
  <c r="N82" i="3"/>
  <c r="R75" i="3"/>
  <c r="AR109" i="3"/>
  <c r="AE109" i="3"/>
  <c r="AM82" i="3"/>
  <c r="Q196" i="3"/>
  <c r="AQ196" i="3"/>
  <c r="AS176" i="3"/>
  <c r="AN176" i="3"/>
  <c r="Z161" i="3"/>
  <c r="AD161" i="3"/>
  <c r="AK161" i="3"/>
  <c r="AE191" i="3"/>
  <c r="AL191" i="3"/>
  <c r="AS191" i="3"/>
  <c r="AO141" i="3"/>
  <c r="AG75" i="3"/>
  <c r="AF171" i="3"/>
  <c r="BD129" i="3"/>
  <c r="AP129" i="3"/>
  <c r="AB129" i="3"/>
  <c r="M129" i="3"/>
  <c r="BC129" i="3"/>
  <c r="AO129" i="3"/>
  <c r="AA129" i="3"/>
  <c r="L129" i="3"/>
  <c r="AZ129" i="3"/>
  <c r="AK129" i="3"/>
  <c r="V129" i="3"/>
  <c r="AW129" i="3"/>
  <c r="AH129" i="3"/>
  <c r="T129" i="3"/>
  <c r="AT129" i="3"/>
  <c r="AF129" i="3"/>
  <c r="R129" i="3"/>
  <c r="AS129" i="3"/>
  <c r="AE129" i="3"/>
  <c r="Q129" i="3"/>
  <c r="BF129" i="3"/>
  <c r="AR129" i="3"/>
  <c r="AD129" i="3"/>
  <c r="P129" i="3"/>
  <c r="AM129" i="3"/>
  <c r="AJ129" i="3"/>
  <c r="AG129" i="3"/>
  <c r="AC129" i="3"/>
  <c r="Y129" i="3"/>
  <c r="X129" i="3"/>
  <c r="BE129" i="3"/>
  <c r="BB129" i="3"/>
  <c r="U129" i="3"/>
  <c r="BA129" i="3"/>
  <c r="S129" i="3"/>
  <c r="AY129" i="3"/>
  <c r="O129" i="3"/>
  <c r="AV129" i="3"/>
  <c r="AX129" i="3"/>
  <c r="AQ129" i="3"/>
  <c r="AN129" i="3"/>
  <c r="AZ207" i="3"/>
  <c r="BA207" i="3"/>
  <c r="P207" i="3"/>
  <c r="AF207" i="3"/>
  <c r="AR207" i="3"/>
  <c r="R207" i="3"/>
  <c r="M207" i="3"/>
  <c r="BC207" i="3"/>
  <c r="BD207" i="3"/>
  <c r="BB207" i="3"/>
  <c r="AW207" i="3"/>
  <c r="AH207" i="3"/>
  <c r="AE207" i="3"/>
  <c r="AB207" i="3"/>
  <c r="AT207" i="3"/>
  <c r="AK207" i="3"/>
  <c r="Y207" i="3"/>
  <c r="W207" i="3"/>
  <c r="AK216" i="3"/>
  <c r="AL216" i="3"/>
  <c r="AH216" i="3"/>
  <c r="AU216" i="3"/>
  <c r="BA216" i="3"/>
  <c r="AN216" i="3"/>
  <c r="AC216" i="3"/>
  <c r="P216" i="3"/>
  <c r="N216" i="3"/>
  <c r="BF216" i="3"/>
  <c r="BD138" i="3"/>
  <c r="AP138" i="3"/>
  <c r="AB138" i="3"/>
  <c r="M138" i="3"/>
  <c r="BC138" i="3"/>
  <c r="AO138" i="3"/>
  <c r="AA138" i="3"/>
  <c r="L138" i="3"/>
  <c r="AZ138" i="3"/>
  <c r="AK138" i="3"/>
  <c r="V138" i="3"/>
  <c r="AW138" i="3"/>
  <c r="AH138" i="3"/>
  <c r="T138" i="3"/>
  <c r="AT138" i="3"/>
  <c r="AF138" i="3"/>
  <c r="R138" i="3"/>
  <c r="AS138" i="3"/>
  <c r="AE138" i="3"/>
  <c r="Q138" i="3"/>
  <c r="BF138" i="3"/>
  <c r="AR138" i="3"/>
  <c r="AD138" i="3"/>
  <c r="P138" i="3"/>
  <c r="AG138" i="3"/>
  <c r="AC138" i="3"/>
  <c r="Y138" i="3"/>
  <c r="BE138" i="3"/>
  <c r="X138" i="3"/>
  <c r="BB138" i="3"/>
  <c r="U138" i="3"/>
  <c r="BA138" i="3"/>
  <c r="S138" i="3"/>
  <c r="AY138" i="3"/>
  <c r="O138" i="3"/>
  <c r="AV138" i="3"/>
  <c r="AX138" i="3"/>
  <c r="AQ138" i="3"/>
  <c r="AN138" i="3"/>
  <c r="AM138" i="3"/>
  <c r="AJ138" i="3"/>
  <c r="AY79" i="3"/>
  <c r="O79" i="3"/>
  <c r="AZ150" i="3"/>
  <c r="BF150" i="3"/>
  <c r="AN150" i="3"/>
  <c r="P150" i="3"/>
  <c r="BE150" i="3"/>
  <c r="AM150" i="3"/>
  <c r="O150" i="3"/>
  <c r="BB150" i="3"/>
  <c r="AD150" i="3"/>
  <c r="AX150" i="3"/>
  <c r="AT150" i="3"/>
  <c r="AB150" i="3"/>
  <c r="AR150" i="3"/>
  <c r="Y150" i="3"/>
  <c r="AQ150" i="3"/>
  <c r="X150" i="3"/>
  <c r="AP150" i="3"/>
  <c r="R150" i="3"/>
  <c r="AE150" i="3"/>
  <c r="AC150" i="3"/>
  <c r="AA150" i="3"/>
  <c r="Q150" i="3"/>
  <c r="M150" i="3"/>
  <c r="L150" i="3"/>
  <c r="BD150" i="3"/>
  <c r="BC150" i="3"/>
  <c r="BA150" i="3"/>
  <c r="AS150" i="3"/>
  <c r="AO150" i="3"/>
  <c r="AF150" i="3"/>
  <c r="AD55" i="3"/>
  <c r="L82" i="3"/>
  <c r="R82" i="3"/>
  <c r="Y75" i="3"/>
  <c r="BB47" i="3"/>
  <c r="AB55" i="3"/>
  <c r="BF55" i="3"/>
  <c r="AU109" i="3"/>
  <c r="U73" i="3"/>
  <c r="Q73" i="3"/>
  <c r="AV75" i="3"/>
  <c r="AY73" i="3"/>
  <c r="T75" i="3"/>
  <c r="AI73" i="3"/>
  <c r="AD75" i="3"/>
  <c r="AR82" i="3"/>
  <c r="R109" i="3"/>
  <c r="S109" i="3"/>
  <c r="AZ109" i="3"/>
  <c r="O82" i="3"/>
  <c r="BC196" i="3"/>
  <c r="BE176" i="3"/>
  <c r="AZ176" i="3"/>
  <c r="L161" i="3"/>
  <c r="AP161" i="3"/>
  <c r="W161" i="3"/>
  <c r="AF191" i="3"/>
  <c r="BA191" i="3"/>
  <c r="BE191" i="3"/>
  <c r="BA141" i="3"/>
  <c r="AJ75" i="3"/>
  <c r="R171" i="3"/>
  <c r="BB163" i="3"/>
  <c r="AN163" i="3"/>
  <c r="Y163" i="3"/>
  <c r="AX163" i="3"/>
  <c r="BA163" i="3"/>
  <c r="AM163" i="3"/>
  <c r="X163" i="3"/>
  <c r="AY163" i="3"/>
  <c r="AJ163" i="3"/>
  <c r="U163" i="3"/>
  <c r="AW163" i="3"/>
  <c r="AH163" i="3"/>
  <c r="T163" i="3"/>
  <c r="BF163" i="3"/>
  <c r="AR163" i="3"/>
  <c r="AD163" i="3"/>
  <c r="P163" i="3"/>
  <c r="AK163" i="3"/>
  <c r="M163" i="3"/>
  <c r="AG163" i="3"/>
  <c r="L163" i="3"/>
  <c r="BC163" i="3"/>
  <c r="AC163" i="3"/>
  <c r="AV163" i="3"/>
  <c r="AA163" i="3"/>
  <c r="AS163" i="3"/>
  <c r="S163" i="3"/>
  <c r="AQ163" i="3"/>
  <c r="R163" i="3"/>
  <c r="AP163" i="3"/>
  <c r="Q163" i="3"/>
  <c r="AO163" i="3"/>
  <c r="AF163" i="3"/>
  <c r="AE163" i="3"/>
  <c r="AB163" i="3"/>
  <c r="V163" i="3"/>
  <c r="O163" i="3"/>
  <c r="BE163" i="3"/>
  <c r="AT163" i="3"/>
  <c r="BD163" i="3"/>
  <c r="AZ163" i="3"/>
  <c r="AG183" i="3"/>
  <c r="AF183" i="3"/>
  <c r="AA183" i="3"/>
  <c r="R183" i="3"/>
  <c r="O183" i="3"/>
  <c r="BF183" i="3"/>
  <c r="AY183" i="3"/>
  <c r="AN183" i="3"/>
  <c r="AJ183" i="3"/>
  <c r="L183" i="3"/>
  <c r="AS183" i="3"/>
  <c r="AL173" i="3"/>
  <c r="Q173" i="3"/>
  <c r="AK173" i="3"/>
  <c r="P173" i="3"/>
  <c r="BD173" i="3"/>
  <c r="AG173" i="3"/>
  <c r="M173" i="3"/>
  <c r="AZ173" i="3"/>
  <c r="AF173" i="3"/>
  <c r="AX173" i="3"/>
  <c r="AU173" i="3"/>
  <c r="X173" i="3"/>
  <c r="AY173" i="3"/>
  <c r="R173" i="3"/>
  <c r="AW173" i="3"/>
  <c r="N173" i="3"/>
  <c r="AS173" i="3"/>
  <c r="AP173" i="3"/>
  <c r="AO173" i="3"/>
  <c r="AI173" i="3"/>
  <c r="AB173" i="3"/>
  <c r="AA173" i="3"/>
  <c r="W173" i="3"/>
  <c r="BE173" i="3"/>
  <c r="AV173" i="3"/>
  <c r="AD173" i="3"/>
  <c r="T173" i="3"/>
  <c r="AZ131" i="3"/>
  <c r="M131" i="3"/>
  <c r="AF131" i="3"/>
  <c r="AJ155" i="3"/>
  <c r="AC155" i="3"/>
  <c r="O155" i="3"/>
  <c r="M155" i="3"/>
  <c r="AO155" i="3"/>
  <c r="AM155" i="3"/>
  <c r="AL155" i="3"/>
  <c r="L155" i="3"/>
  <c r="AU155" i="3"/>
  <c r="AK155" i="3"/>
  <c r="W155" i="3"/>
  <c r="Q155" i="3"/>
  <c r="N155" i="3"/>
  <c r="K168" i="3"/>
  <c r="R55" i="3"/>
  <c r="AZ47" i="3"/>
  <c r="P55" i="3"/>
  <c r="O61" i="3"/>
  <c r="BD58" i="3"/>
  <c r="W61" i="3"/>
  <c r="AA58" i="3"/>
  <c r="BB55" i="3"/>
  <c r="AP55" i="3"/>
  <c r="AI109" i="3"/>
  <c r="BB73" i="3"/>
  <c r="AI75" i="3"/>
  <c r="AM73" i="3"/>
  <c r="AH75" i="3"/>
  <c r="Y73" i="3"/>
  <c r="AH96" i="3"/>
  <c r="AD96" i="3"/>
  <c r="AR73" i="3"/>
  <c r="M75" i="3"/>
  <c r="W96" i="3"/>
  <c r="Z82" i="3"/>
  <c r="AE74" i="3"/>
  <c r="AL109" i="3"/>
  <c r="BD109" i="3"/>
  <c r="P109" i="3"/>
  <c r="V176" i="3"/>
  <c r="BB161" i="3"/>
  <c r="V191" i="3"/>
  <c r="S191" i="3"/>
  <c r="L191" i="3"/>
  <c r="O191" i="3"/>
  <c r="S141" i="3"/>
  <c r="AQ75" i="3"/>
  <c r="AI146" i="3"/>
  <c r="AW146" i="3"/>
  <c r="AY146" i="3"/>
  <c r="AV146" i="3"/>
  <c r="AB146" i="3"/>
  <c r="AQ200" i="3"/>
  <c r="AA200" i="3"/>
  <c r="AU200" i="3"/>
  <c r="AS200" i="3"/>
  <c r="BD143" i="3"/>
  <c r="AS143" i="3"/>
  <c r="T143" i="3"/>
  <c r="M172" i="3"/>
  <c r="AE172" i="3"/>
  <c r="BD172" i="3"/>
  <c r="AJ72" i="3"/>
  <c r="AK72" i="3"/>
  <c r="AN130" i="3"/>
  <c r="AT130" i="3"/>
  <c r="BE73" i="3"/>
  <c r="AW55" i="3"/>
  <c r="AP73" i="3"/>
  <c r="AB73" i="3"/>
  <c r="W75" i="3"/>
  <c r="AA73" i="3"/>
  <c r="V75" i="3"/>
  <c r="AT73" i="3"/>
  <c r="AW82" i="3"/>
  <c r="AN75" i="3"/>
  <c r="BC109" i="3"/>
  <c r="Z109" i="3"/>
  <c r="AF109" i="3"/>
  <c r="AS82" i="3"/>
  <c r="AN82" i="3"/>
  <c r="AH176" i="3"/>
  <c r="X176" i="3"/>
  <c r="AH191" i="3"/>
  <c r="Z191" i="3"/>
  <c r="AA191" i="3"/>
  <c r="AE141" i="3"/>
  <c r="AM75" i="3"/>
  <c r="AW150" i="3"/>
  <c r="AT177" i="3"/>
  <c r="AF177" i="3"/>
  <c r="R177" i="3"/>
  <c r="AS177" i="3"/>
  <c r="AE177" i="3"/>
  <c r="Q177" i="3"/>
  <c r="BF177" i="3"/>
  <c r="AR177" i="3"/>
  <c r="AD177" i="3"/>
  <c r="P177" i="3"/>
  <c r="BE177" i="3"/>
  <c r="AQ177" i="3"/>
  <c r="AC177" i="3"/>
  <c r="O177" i="3"/>
  <c r="BD177" i="3"/>
  <c r="AP177" i="3"/>
  <c r="AB177" i="3"/>
  <c r="M177" i="3"/>
  <c r="AZ177" i="3"/>
  <c r="AK177" i="3"/>
  <c r="V177" i="3"/>
  <c r="AO177" i="3"/>
  <c r="L177" i="3"/>
  <c r="AN177" i="3"/>
  <c r="AX177" i="3"/>
  <c r="AJ177" i="3"/>
  <c r="AH177" i="3"/>
  <c r="AG177" i="3"/>
  <c r="BC177" i="3"/>
  <c r="AA177" i="3"/>
  <c r="BA177" i="3"/>
  <c r="X177" i="3"/>
  <c r="AY177" i="3"/>
  <c r="U177" i="3"/>
  <c r="AW177" i="3"/>
  <c r="T177" i="3"/>
  <c r="BB177" i="3"/>
  <c r="AV177" i="3"/>
  <c r="AM177" i="3"/>
  <c r="Y177" i="3"/>
  <c r="S177" i="3"/>
  <c r="BD121" i="3"/>
  <c r="AJ121" i="3"/>
  <c r="T121" i="3"/>
  <c r="BA121" i="3"/>
  <c r="AI121" i="3"/>
  <c r="S121" i="3"/>
  <c r="AV121" i="3"/>
  <c r="AF121" i="3"/>
  <c r="N121" i="3"/>
  <c r="AT121" i="3"/>
  <c r="AC121" i="3"/>
  <c r="L121" i="3"/>
  <c r="AR121" i="3"/>
  <c r="Z121" i="3"/>
  <c r="AQ121" i="3"/>
  <c r="X121" i="3"/>
  <c r="BF121" i="3"/>
  <c r="AO121" i="3"/>
  <c r="V121" i="3"/>
  <c r="AH121" i="3"/>
  <c r="AG121" i="3"/>
  <c r="AE121" i="3"/>
  <c r="P121" i="3"/>
  <c r="AB121" i="3"/>
  <c r="U121" i="3"/>
  <c r="Q121" i="3"/>
  <c r="BE121" i="3"/>
  <c r="AX121" i="3"/>
  <c r="M121" i="3"/>
  <c r="AW121" i="3"/>
  <c r="AZ121" i="3"/>
  <c r="AU121" i="3"/>
  <c r="AS121" i="3"/>
  <c r="AL121" i="3"/>
  <c r="AR208" i="3"/>
  <c r="U208" i="3"/>
  <c r="P208" i="3"/>
  <c r="AX208" i="3"/>
  <c r="AN208" i="3"/>
  <c r="Q208" i="3"/>
  <c r="AM208" i="3"/>
  <c r="BD76" i="3"/>
  <c r="AH76" i="3"/>
  <c r="AV76" i="3"/>
  <c r="BF76" i="3"/>
  <c r="AL76" i="3"/>
  <c r="AZ181" i="3"/>
  <c r="AP181" i="3"/>
  <c r="AN181" i="3"/>
  <c r="AH181" i="3"/>
  <c r="AA181" i="3"/>
  <c r="Z181" i="3"/>
  <c r="BD181" i="3"/>
  <c r="M181" i="3"/>
  <c r="L181" i="3"/>
  <c r="BC181" i="3"/>
  <c r="AW181" i="3"/>
  <c r="T181" i="3"/>
  <c r="N46" i="3"/>
  <c r="AX43" i="3"/>
  <c r="AS58" i="3"/>
  <c r="AU62" i="3"/>
  <c r="AJ61" i="3"/>
  <c r="BE55" i="3"/>
  <c r="AC55" i="3"/>
  <c r="AQ55" i="3"/>
  <c r="BF109" i="3"/>
  <c r="AS109" i="3"/>
  <c r="AD73" i="3"/>
  <c r="AZ73" i="3"/>
  <c r="BC75" i="3"/>
  <c r="O73" i="3"/>
  <c r="N96" i="3"/>
  <c r="BF96" i="3"/>
  <c r="BB96" i="3"/>
  <c r="T73" i="3"/>
  <c r="AE82" i="3"/>
  <c r="AO75" i="3"/>
  <c r="AT82" i="3"/>
  <c r="U75" i="3"/>
  <c r="T109" i="3"/>
  <c r="AP109" i="3"/>
  <c r="BA109" i="3"/>
  <c r="T82" i="3"/>
  <c r="AQ82" i="3"/>
  <c r="P82" i="3"/>
  <c r="AK82" i="3"/>
  <c r="AT176" i="3"/>
  <c r="BC161" i="3"/>
  <c r="Q191" i="3"/>
  <c r="AV191" i="3"/>
  <c r="AO191" i="3"/>
  <c r="AM191" i="3"/>
  <c r="AQ141" i="3"/>
  <c r="AA75" i="3"/>
  <c r="AU75" i="3"/>
  <c r="AH150" i="3"/>
  <c r="BE214" i="3"/>
  <c r="AM214" i="3"/>
  <c r="Q214" i="3"/>
  <c r="AX214" i="3"/>
  <c r="AB214" i="3"/>
  <c r="AZ214" i="3"/>
  <c r="AA214" i="3"/>
  <c r="AP214" i="3"/>
  <c r="R214" i="3"/>
  <c r="AO214" i="3"/>
  <c r="P214" i="3"/>
  <c r="AN214" i="3"/>
  <c r="AL214" i="3"/>
  <c r="AG214" i="3"/>
  <c r="AF214" i="3"/>
  <c r="AD214" i="3"/>
  <c r="BB214" i="3"/>
  <c r="U214" i="3"/>
  <c r="BA214" i="3"/>
  <c r="T214" i="3"/>
  <c r="AY214" i="3"/>
  <c r="O214" i="3"/>
  <c r="BD214" i="3"/>
  <c r="AS214" i="3"/>
  <c r="AR214" i="3"/>
  <c r="AC214" i="3"/>
  <c r="Z214" i="3"/>
  <c r="N214" i="3"/>
  <c r="AW214" i="3"/>
  <c r="BC190" i="3"/>
  <c r="AT190" i="3"/>
  <c r="X190" i="3"/>
  <c r="AS190" i="3"/>
  <c r="U190" i="3"/>
  <c r="AQ190" i="3"/>
  <c r="R190" i="3"/>
  <c r="AP190" i="3"/>
  <c r="P190" i="3"/>
  <c r="AM190" i="3"/>
  <c r="N190" i="3"/>
  <c r="BD190" i="3"/>
  <c r="AE190" i="3"/>
  <c r="BB190" i="3"/>
  <c r="AB190" i="3"/>
  <c r="BE190" i="3"/>
  <c r="AZ190" i="3"/>
  <c r="AX190" i="3"/>
  <c r="AL190" i="3"/>
  <c r="AJ190" i="3"/>
  <c r="AF190" i="3"/>
  <c r="AA190" i="3"/>
  <c r="Y190" i="3"/>
  <c r="M190" i="3"/>
  <c r="BA190" i="3"/>
  <c r="AX137" i="3"/>
  <c r="V137" i="3"/>
  <c r="AL137" i="3"/>
  <c r="AR137" i="3"/>
  <c r="S137" i="3"/>
  <c r="AY128" i="3"/>
  <c r="BB128" i="3"/>
  <c r="AL128" i="3"/>
  <c r="AA128" i="3"/>
  <c r="L128" i="3"/>
  <c r="AE128" i="3"/>
  <c r="BA128" i="3"/>
  <c r="Y210" i="3"/>
  <c r="AV210" i="3"/>
  <c r="AK210" i="3"/>
  <c r="AX210" i="3"/>
  <c r="AN210" i="3"/>
  <c r="AC210" i="3"/>
  <c r="X210" i="3"/>
  <c r="AT210" i="3"/>
  <c r="AO210" i="3"/>
  <c r="V210" i="3"/>
  <c r="P210" i="3"/>
  <c r="AM160" i="3"/>
  <c r="Y160" i="3"/>
  <c r="W160" i="3"/>
  <c r="X160" i="3"/>
  <c r="BB160" i="3"/>
  <c r="AL160" i="3"/>
  <c r="AK160" i="3"/>
  <c r="AS165" i="3"/>
  <c r="AV165" i="3"/>
  <c r="M165" i="3"/>
  <c r="AC165" i="3"/>
  <c r="BB157" i="3"/>
  <c r="V157" i="3"/>
  <c r="O157" i="3"/>
  <c r="BE157" i="3"/>
  <c r="AZ157" i="3"/>
  <c r="AP157" i="3"/>
  <c r="AK157" i="3"/>
  <c r="AC157" i="3"/>
  <c r="BD157" i="3"/>
  <c r="AQ157" i="3"/>
  <c r="AB157" i="3"/>
  <c r="M157" i="3"/>
  <c r="AT178" i="3"/>
  <c r="M178" i="3"/>
  <c r="AN178" i="3"/>
  <c r="AM178" i="3"/>
  <c r="AI178" i="3"/>
  <c r="AH178" i="3"/>
  <c r="AZ178" i="3"/>
  <c r="Y178" i="3"/>
  <c r="AA178" i="3"/>
  <c r="Z178" i="3"/>
  <c r="S178" i="3"/>
  <c r="N178" i="3"/>
  <c r="AX178" i="3"/>
  <c r="AW178" i="3"/>
  <c r="AU178" i="3"/>
  <c r="BC178" i="3"/>
  <c r="AB178" i="3"/>
  <c r="V178" i="3"/>
  <c r="AK164" i="3"/>
  <c r="BC164" i="3"/>
  <c r="AM164" i="3"/>
  <c r="AH164" i="3"/>
  <c r="P164" i="3"/>
  <c r="AO164" i="3"/>
  <c r="S164" i="3"/>
  <c r="Z73" i="3"/>
  <c r="AQ109" i="3"/>
  <c r="W109" i="3"/>
  <c r="AU47" i="3"/>
  <c r="X61" i="3"/>
  <c r="T55" i="3"/>
  <c r="AT109" i="3"/>
  <c r="AG109" i="3"/>
  <c r="R73" i="3"/>
  <c r="AN73" i="3"/>
  <c r="AR75" i="3"/>
  <c r="V73" i="3"/>
  <c r="M82" i="3"/>
  <c r="X75" i="3"/>
  <c r="AB82" i="3"/>
  <c r="L96" i="3"/>
  <c r="AN109" i="3"/>
  <c r="M109" i="3"/>
  <c r="Q109" i="3"/>
  <c r="S82" i="3"/>
  <c r="AU171" i="3"/>
  <c r="BF176" i="3"/>
  <c r="AN161" i="3"/>
  <c r="AT191" i="3"/>
  <c r="T191" i="3"/>
  <c r="BC191" i="3"/>
  <c r="AY191" i="3"/>
  <c r="BC141" i="3"/>
  <c r="O75" i="3"/>
  <c r="L75" i="3"/>
  <c r="AK150" i="3"/>
  <c r="T150" i="3"/>
  <c r="AD191" i="3"/>
  <c r="AS196" i="3"/>
  <c r="Y188" i="3"/>
  <c r="AH188" i="3"/>
  <c r="W188" i="3"/>
  <c r="BA188" i="3"/>
  <c r="AZ188" i="3"/>
  <c r="AV188" i="3"/>
  <c r="BB188" i="3"/>
  <c r="AV142" i="3"/>
  <c r="AS142" i="3"/>
  <c r="AQ142" i="3"/>
  <c r="AF142" i="3"/>
  <c r="X142" i="3"/>
  <c r="BC142" i="3"/>
  <c r="M142" i="3"/>
  <c r="AZ142" i="3"/>
  <c r="L142" i="3"/>
  <c r="AW142" i="3"/>
  <c r="AT142" i="3"/>
  <c r="AH142" i="3"/>
  <c r="AG142" i="3"/>
  <c r="Y142" i="3"/>
  <c r="V142" i="3"/>
  <c r="T211" i="3"/>
  <c r="BD211" i="3"/>
  <c r="AR211" i="3"/>
  <c r="O211" i="3"/>
  <c r="N211" i="3"/>
  <c r="AL211" i="3"/>
  <c r="BF211" i="3"/>
  <c r="AH211" i="3"/>
  <c r="V211" i="3"/>
  <c r="AM167" i="3"/>
  <c r="AU167" i="3"/>
  <c r="X167" i="3"/>
  <c r="AT167" i="3"/>
  <c r="Q167" i="3"/>
  <c r="AQ167" i="3"/>
  <c r="N167" i="3"/>
  <c r="AP167" i="3"/>
  <c r="M167" i="3"/>
  <c r="AC167" i="3"/>
  <c r="Y167" i="3"/>
  <c r="P167" i="3"/>
  <c r="AY167" i="3"/>
  <c r="AS167" i="3"/>
  <c r="AF167" i="3"/>
  <c r="AE167" i="3"/>
  <c r="AB167" i="3"/>
  <c r="Z167" i="3"/>
  <c r="L167" i="3"/>
  <c r="BA167" i="3"/>
  <c r="AV167" i="3"/>
  <c r="AG167" i="3"/>
  <c r="AV123" i="3"/>
  <c r="AG123" i="3"/>
  <c r="S123" i="3"/>
  <c r="AT123" i="3"/>
  <c r="AF123" i="3"/>
  <c r="R123" i="3"/>
  <c r="BE123" i="3"/>
  <c r="AQ123" i="3"/>
  <c r="AC123" i="3"/>
  <c r="O123" i="3"/>
  <c r="BC123" i="3"/>
  <c r="AO123" i="3"/>
  <c r="AA123" i="3"/>
  <c r="L123" i="3"/>
  <c r="BA123" i="3"/>
  <c r="AM123" i="3"/>
  <c r="X123" i="3"/>
  <c r="AZ123" i="3"/>
  <c r="AK123" i="3"/>
  <c r="V123" i="3"/>
  <c r="AY123" i="3"/>
  <c r="AJ123" i="3"/>
  <c r="U123" i="3"/>
  <c r="BB123" i="3"/>
  <c r="AW123" i="3"/>
  <c r="P123" i="3"/>
  <c r="AS123" i="3"/>
  <c r="M123" i="3"/>
  <c r="AR123" i="3"/>
  <c r="AX123" i="3"/>
  <c r="AP123" i="3"/>
  <c r="AN123" i="3"/>
  <c r="AH123" i="3"/>
  <c r="AE123" i="3"/>
  <c r="AD123" i="3"/>
  <c r="AB123" i="3"/>
  <c r="Q123" i="3"/>
  <c r="BF123" i="3"/>
  <c r="Y123" i="3"/>
  <c r="BD123" i="3"/>
  <c r="T123" i="3"/>
  <c r="BD144" i="3"/>
  <c r="AP144" i="3"/>
  <c r="AB144" i="3"/>
  <c r="M144" i="3"/>
  <c r="BC144" i="3"/>
  <c r="AO144" i="3"/>
  <c r="AA144" i="3"/>
  <c r="L144" i="3"/>
  <c r="AZ144" i="3"/>
  <c r="AK144" i="3"/>
  <c r="V144" i="3"/>
  <c r="AW144" i="3"/>
  <c r="AH144" i="3"/>
  <c r="T144" i="3"/>
  <c r="AT144" i="3"/>
  <c r="AF144" i="3"/>
  <c r="R144" i="3"/>
  <c r="AS144" i="3"/>
  <c r="AE144" i="3"/>
  <c r="Q144" i="3"/>
  <c r="BF144" i="3"/>
  <c r="AR144" i="3"/>
  <c r="AD144" i="3"/>
  <c r="P144" i="3"/>
  <c r="AM144" i="3"/>
  <c r="AJ144" i="3"/>
  <c r="AG144" i="3"/>
  <c r="AC144" i="3"/>
  <c r="Y144" i="3"/>
  <c r="BE144" i="3"/>
  <c r="X144" i="3"/>
  <c r="BB144" i="3"/>
  <c r="U144" i="3"/>
  <c r="BA144" i="3"/>
  <c r="S144" i="3"/>
  <c r="AY144" i="3"/>
  <c r="O144" i="3"/>
  <c r="AV144" i="3"/>
  <c r="AX144" i="3"/>
  <c r="AQ144" i="3"/>
  <c r="AN144" i="3"/>
  <c r="AQ215" i="3"/>
  <c r="AN215" i="3"/>
  <c r="X215" i="3"/>
  <c r="AE215" i="3"/>
  <c r="S215" i="3"/>
  <c r="R215" i="3"/>
  <c r="AB215" i="3"/>
  <c r="AA215" i="3"/>
  <c r="Z215" i="3"/>
  <c r="M215" i="3"/>
  <c r="AU215" i="3"/>
  <c r="AX215" i="3"/>
  <c r="AW215" i="3"/>
  <c r="AV215" i="3"/>
  <c r="AZ215" i="3"/>
  <c r="AP215" i="3"/>
  <c r="AM215" i="3"/>
  <c r="AT55" i="3"/>
  <c r="AJ109" i="3"/>
  <c r="AC82" i="3"/>
  <c r="AB75" i="3"/>
  <c r="AO196" i="3"/>
  <c r="AZ196" i="3"/>
  <c r="Z46" i="3"/>
  <c r="S55" i="3"/>
  <c r="BE109" i="3"/>
  <c r="AM47" i="3"/>
  <c r="AX55" i="3"/>
  <c r="AI62" i="3"/>
  <c r="AU55" i="3"/>
  <c r="AS55" i="3"/>
  <c r="BD55" i="3"/>
  <c r="X38" i="3"/>
  <c r="W43" i="3"/>
  <c r="O42" i="3"/>
  <c r="AB46" i="3"/>
  <c r="AN61" i="3"/>
  <c r="AY55" i="3"/>
  <c r="AL55" i="3"/>
  <c r="W62" i="3"/>
  <c r="L61" i="3"/>
  <c r="AI55" i="3"/>
  <c r="AG55" i="3"/>
  <c r="AZ55" i="3"/>
  <c r="AH109" i="3"/>
  <c r="U109" i="3"/>
  <c r="AU82" i="3"/>
  <c r="BA73" i="3"/>
  <c r="P73" i="3"/>
  <c r="BD75" i="3"/>
  <c r="AW73" i="3"/>
  <c r="O96" i="3"/>
  <c r="Y96" i="3"/>
  <c r="AE96" i="3"/>
  <c r="AV73" i="3"/>
  <c r="Y109" i="3"/>
  <c r="AC109" i="3"/>
  <c r="AV196" i="3"/>
  <c r="AX171" i="3"/>
  <c r="AI171" i="3"/>
  <c r="M176" i="3"/>
  <c r="AJ191" i="3"/>
  <c r="K202" i="3"/>
  <c r="Y161" i="3"/>
  <c r="P191" i="3"/>
  <c r="R191" i="3"/>
  <c r="AI191" i="3"/>
  <c r="M191" i="3"/>
  <c r="AS141" i="3"/>
  <c r="T141" i="3"/>
  <c r="P75" i="3"/>
  <c r="V150" i="3"/>
  <c r="AY120" i="3"/>
  <c r="Y120" i="3"/>
  <c r="AX120" i="3"/>
  <c r="W120" i="3"/>
  <c r="AP120" i="3"/>
  <c r="R120" i="3"/>
  <c r="AL120" i="3"/>
  <c r="N120" i="3"/>
  <c r="AI120" i="3"/>
  <c r="BE120" i="3"/>
  <c r="AH120" i="3"/>
  <c r="BC120" i="3"/>
  <c r="AE120" i="3"/>
  <c r="AM120" i="3"/>
  <c r="AJ120" i="3"/>
  <c r="AA120" i="3"/>
  <c r="V120" i="3"/>
  <c r="S120" i="3"/>
  <c r="P120" i="3"/>
  <c r="L120" i="3"/>
  <c r="AZ120" i="3"/>
  <c r="AW120" i="3"/>
  <c r="AT120" i="3"/>
  <c r="T124" i="3"/>
  <c r="AX124" i="3"/>
  <c r="AO124" i="3"/>
  <c r="AM124" i="3"/>
  <c r="W124" i="3"/>
  <c r="Z125" i="3"/>
  <c r="AR125" i="3"/>
  <c r="AN125" i="3"/>
  <c r="BD194" i="3"/>
  <c r="AC194" i="3"/>
  <c r="BC194" i="3"/>
  <c r="Y194" i="3"/>
  <c r="BA194" i="3"/>
  <c r="X194" i="3"/>
  <c r="AX194" i="3"/>
  <c r="W194" i="3"/>
  <c r="AW194" i="3"/>
  <c r="V194" i="3"/>
  <c r="AL194" i="3"/>
  <c r="AK194" i="3"/>
  <c r="BF194" i="3"/>
  <c r="AT194" i="3"/>
  <c r="AO194" i="3"/>
  <c r="AN194" i="3"/>
  <c r="AI194" i="3"/>
  <c r="AH194" i="3"/>
  <c r="S194" i="3"/>
  <c r="Q194" i="3"/>
  <c r="M194" i="3"/>
  <c r="AT184" i="3"/>
  <c r="BF184" i="3"/>
  <c r="AB184" i="3"/>
  <c r="BE184" i="3"/>
  <c r="X184" i="3"/>
  <c r="AY184" i="3"/>
  <c r="V184" i="3"/>
  <c r="AX184" i="3"/>
  <c r="U184" i="3"/>
  <c r="AV184" i="3"/>
  <c r="S184" i="3"/>
  <c r="AK184" i="3"/>
  <c r="AJ184" i="3"/>
  <c r="O184" i="3"/>
  <c r="N184" i="3"/>
  <c r="AR184" i="3"/>
  <c r="AQ184" i="3"/>
  <c r="AL184" i="3"/>
  <c r="AG184" i="3"/>
  <c r="AD184" i="3"/>
  <c r="AS174" i="3"/>
  <c r="BC174" i="3"/>
  <c r="AP174" i="3"/>
  <c r="AM174" i="3"/>
  <c r="AE174" i="3"/>
  <c r="BE174" i="3"/>
  <c r="U174" i="3"/>
  <c r="BB174" i="3"/>
  <c r="AZ174" i="3"/>
  <c r="AN174" i="3"/>
  <c r="AA174" i="3"/>
  <c r="Z174" i="3"/>
  <c r="Y174" i="3"/>
  <c r="O174" i="3"/>
  <c r="M174" i="3"/>
  <c r="AW174" i="3"/>
  <c r="P174" i="3"/>
  <c r="BD195" i="3"/>
  <c r="AY195" i="3"/>
  <c r="AU195" i="3"/>
  <c r="AM195" i="3"/>
  <c r="AL195" i="3"/>
  <c r="T195" i="3"/>
  <c r="O195" i="3"/>
  <c r="AJ195" i="3"/>
  <c r="AI195" i="3"/>
  <c r="W195" i="3"/>
  <c r="AQ46" i="3"/>
  <c r="AW42" i="3"/>
  <c r="P35" i="3"/>
  <c r="W42" i="3"/>
  <c r="W58" i="3"/>
  <c r="R60" i="3"/>
  <c r="AG58" i="3"/>
  <c r="AR58" i="3"/>
  <c r="T60" i="3"/>
  <c r="BA110" i="3"/>
  <c r="W110" i="3"/>
  <c r="Q110" i="3"/>
  <c r="AW110" i="3"/>
  <c r="BD110" i="3"/>
  <c r="AI110" i="3"/>
  <c r="R110" i="3"/>
  <c r="BC103" i="3"/>
  <c r="AR103" i="3"/>
  <c r="Z103" i="3"/>
  <c r="Y103" i="3"/>
  <c r="AD103" i="3"/>
  <c r="AQ103" i="3"/>
  <c r="T103" i="3"/>
  <c r="R103" i="3"/>
  <c r="AP103" i="3"/>
  <c r="AO103" i="3"/>
  <c r="Q103" i="3"/>
  <c r="AN103" i="3"/>
  <c r="P103" i="3"/>
  <c r="AL103" i="3"/>
  <c r="N103" i="3"/>
  <c r="AK103" i="3"/>
  <c r="M103" i="3"/>
  <c r="BD103" i="3"/>
  <c r="AF103" i="3"/>
  <c r="AV103" i="3"/>
  <c r="BB103" i="3"/>
  <c r="AZ103" i="3"/>
  <c r="BA103" i="3"/>
  <c r="AC103" i="3"/>
  <c r="AX103" i="3"/>
  <c r="AA103" i="3"/>
  <c r="AW103" i="3"/>
  <c r="AB103" i="3"/>
  <c r="AD87" i="3"/>
  <c r="AY87" i="3"/>
  <c r="AU87" i="3"/>
  <c r="L89" i="3"/>
  <c r="BC89" i="3"/>
  <c r="S89" i="3"/>
  <c r="AI89" i="3"/>
  <c r="AF89" i="3"/>
  <c r="Q89" i="3"/>
  <c r="BD89" i="3"/>
  <c r="AO89" i="3"/>
  <c r="AD89" i="3"/>
  <c r="BB89" i="3"/>
  <c r="AC89" i="3"/>
  <c r="AX89" i="3"/>
  <c r="Z89" i="3"/>
  <c r="X89" i="3"/>
  <c r="AV89" i="3"/>
  <c r="AU89" i="3"/>
  <c r="W89" i="3"/>
  <c r="AR89" i="3"/>
  <c r="AQ89" i="3"/>
  <c r="R89" i="3"/>
  <c r="AL89" i="3"/>
  <c r="N89" i="3"/>
  <c r="AJ89" i="3"/>
  <c r="AL46" i="3"/>
  <c r="AI39" i="3"/>
  <c r="AE46" i="3"/>
  <c r="AP46" i="3"/>
  <c r="Q42" i="3"/>
  <c r="AA35" i="3"/>
  <c r="U42" i="3"/>
  <c r="BF58" i="3"/>
  <c r="U58" i="3"/>
  <c r="AF58" i="3"/>
  <c r="Z110" i="3"/>
  <c r="O110" i="3"/>
  <c r="U110" i="3"/>
  <c r="AT99" i="3"/>
  <c r="P99" i="3"/>
  <c r="AZ70" i="3"/>
  <c r="P70" i="3"/>
  <c r="BC70" i="3"/>
  <c r="O70" i="3"/>
  <c r="BA70" i="3"/>
  <c r="N70" i="3"/>
  <c r="AH70" i="3"/>
  <c r="AN70" i="3"/>
  <c r="AM70" i="3"/>
  <c r="AL70" i="3"/>
  <c r="AK70" i="3"/>
  <c r="S70" i="3"/>
  <c r="Y70" i="3"/>
  <c r="Q70" i="3"/>
  <c r="BF70" i="3"/>
  <c r="AQ70" i="3"/>
  <c r="AT90" i="3"/>
  <c r="AP90" i="3"/>
  <c r="AS90" i="3"/>
  <c r="X90" i="3"/>
  <c r="AA90" i="3"/>
  <c r="V90" i="3"/>
  <c r="AX90" i="3"/>
  <c r="AJ106" i="3"/>
  <c r="AX106" i="3"/>
  <c r="L106" i="3"/>
  <c r="BB106" i="3"/>
  <c r="BC106" i="3"/>
  <c r="Y106" i="3"/>
  <c r="S106" i="3"/>
  <c r="AV106" i="3"/>
  <c r="AQ106" i="3"/>
  <c r="AL106" i="3"/>
  <c r="AK106" i="3"/>
  <c r="AH106" i="3"/>
  <c r="X106" i="3"/>
  <c r="M106" i="3"/>
  <c r="AY82" i="3"/>
  <c r="BE82" i="3"/>
  <c r="AZ82" i="3"/>
  <c r="AH82" i="3"/>
  <c r="AL82" i="3"/>
  <c r="AG82" i="3"/>
  <c r="AA82" i="3"/>
  <c r="AV82" i="3"/>
  <c r="Y82" i="3"/>
  <c r="V82" i="3"/>
  <c r="BF82" i="3"/>
  <c r="BD82" i="3"/>
  <c r="BC82" i="3"/>
  <c r="K117" i="3"/>
  <c r="AM110" i="3"/>
  <c r="AS110" i="3"/>
  <c r="AB69" i="3"/>
  <c r="AQ69" i="3"/>
  <c r="AA69" i="3"/>
  <c r="AP69" i="3"/>
  <c r="AZ69" i="3"/>
  <c r="Y69" i="3"/>
  <c r="AG69" i="3"/>
  <c r="AD69" i="3"/>
  <c r="AO69" i="3"/>
  <c r="BE69" i="3"/>
  <c r="AN69" i="3"/>
  <c r="U69" i="3"/>
  <c r="BC69" i="3"/>
  <c r="S69" i="3"/>
  <c r="BB69" i="3"/>
  <c r="AW69" i="3"/>
  <c r="AM69" i="3"/>
  <c r="R69" i="3"/>
  <c r="M69" i="3"/>
  <c r="AK69" i="3"/>
  <c r="BA69" i="3"/>
  <c r="AJ69" i="3"/>
  <c r="Q69" i="3"/>
  <c r="AY69" i="3"/>
  <c r="AE69" i="3"/>
  <c r="O69" i="3"/>
  <c r="AV69" i="3"/>
  <c r="AC69" i="3"/>
  <c r="L69" i="3"/>
  <c r="AS69" i="3"/>
  <c r="BF69" i="3"/>
  <c r="X69" i="3"/>
  <c r="P69" i="3"/>
  <c r="AW97" i="3"/>
  <c r="BC97" i="3"/>
  <c r="AT97" i="3"/>
  <c r="AX97" i="3"/>
  <c r="AH97" i="3"/>
  <c r="Y97" i="3"/>
  <c r="X97" i="3"/>
  <c r="V97" i="3"/>
  <c r="BB97" i="3"/>
  <c r="BF97" i="3"/>
  <c r="S97" i="3"/>
  <c r="AH58" i="3"/>
  <c r="X35" i="3"/>
  <c r="AN110" i="3"/>
  <c r="AY110" i="3"/>
  <c r="BE110" i="3"/>
  <c r="AL110" i="3"/>
  <c r="AX110" i="3"/>
  <c r="AP110" i="3"/>
  <c r="AD110" i="3"/>
  <c r="AB110" i="3"/>
  <c r="T39" i="3"/>
  <c r="BE39" i="3"/>
  <c r="AV37" i="3"/>
  <c r="BF42" i="3"/>
  <c r="AX59" i="3"/>
  <c r="L110" i="3"/>
  <c r="S110" i="3"/>
  <c r="V110" i="3"/>
  <c r="AZ96" i="3"/>
  <c r="AM96" i="3"/>
  <c r="AI96" i="3"/>
  <c r="V42" i="3"/>
  <c r="AU46" i="3"/>
  <c r="AG39" i="3"/>
  <c r="AJ37" i="3"/>
  <c r="BE42" i="3"/>
  <c r="AX60" i="3"/>
  <c r="AW60" i="3"/>
  <c r="P59" i="3"/>
  <c r="X110" i="3"/>
  <c r="AE110" i="3"/>
  <c r="AH110" i="3"/>
  <c r="N110" i="3"/>
  <c r="AO110" i="3"/>
  <c r="AP77" i="3"/>
  <c r="AR77" i="3"/>
  <c r="AV80" i="3"/>
  <c r="BC80" i="3"/>
  <c r="BB80" i="3"/>
  <c r="AX80" i="3"/>
  <c r="L80" i="3"/>
  <c r="AE80" i="3"/>
  <c r="T80" i="3"/>
  <c r="R80" i="3"/>
  <c r="Q80" i="3"/>
  <c r="N80" i="3"/>
  <c r="BD80" i="3"/>
  <c r="V58" i="3"/>
  <c r="W46" i="3"/>
  <c r="AW37" i="3"/>
  <c r="BF46" i="3"/>
  <c r="N60" i="3"/>
  <c r="AO58" i="3"/>
  <c r="AR59" i="3"/>
  <c r="X60" i="3"/>
  <c r="AJ110" i="3"/>
  <c r="AQ110" i="3"/>
  <c r="AT110" i="3"/>
  <c r="BB110" i="3"/>
  <c r="AH112" i="3"/>
  <c r="S112" i="3"/>
  <c r="M112" i="3"/>
  <c r="AJ112" i="3"/>
  <c r="AX112" i="3"/>
  <c r="AQ112" i="3"/>
  <c r="Z112" i="3"/>
  <c r="AV112" i="3"/>
  <c r="BD46" i="3"/>
  <c r="M37" i="3"/>
  <c r="Q46" i="3"/>
  <c r="AW46" i="3"/>
  <c r="AP58" i="3"/>
  <c r="AC58" i="3"/>
  <c r="AU60" i="3"/>
  <c r="AU42" i="3"/>
  <c r="AV110" i="3"/>
  <c r="BC110" i="3"/>
  <c r="BF110" i="3"/>
  <c r="AX74" i="3"/>
  <c r="AC74" i="3"/>
  <c r="U74" i="3"/>
  <c r="BC74" i="3"/>
  <c r="BA74" i="3"/>
  <c r="AP74" i="3"/>
  <c r="AD74" i="3"/>
  <c r="Z74" i="3"/>
  <c r="T74" i="3"/>
  <c r="AJ71" i="3"/>
  <c r="AY71" i="3"/>
  <c r="AX71" i="3"/>
  <c r="AL71" i="3"/>
  <c r="AV71" i="3"/>
  <c r="AW71" i="3"/>
  <c r="AM71" i="3"/>
  <c r="N71" i="3"/>
  <c r="AG110" i="3"/>
  <c r="R58" i="3"/>
  <c r="Q58" i="3"/>
  <c r="M110" i="3"/>
  <c r="T110" i="3"/>
  <c r="AX88" i="3"/>
  <c r="AW88" i="3"/>
  <c r="T88" i="3"/>
  <c r="AH88" i="3"/>
  <c r="AG78" i="3"/>
  <c r="AB78" i="3"/>
  <c r="L78" i="3"/>
  <c r="AS78" i="3"/>
  <c r="O78" i="3"/>
  <c r="AA110" i="3"/>
  <c r="AL37" i="3"/>
  <c r="AY58" i="3"/>
  <c r="Y110" i="3"/>
  <c r="AF110" i="3"/>
  <c r="AC110" i="3"/>
  <c r="BD86" i="3"/>
  <c r="AJ86" i="3"/>
  <c r="AI86" i="3"/>
  <c r="AC86" i="3"/>
  <c r="X86" i="3"/>
  <c r="T86" i="3"/>
  <c r="N86" i="3"/>
  <c r="AR86" i="3"/>
  <c r="M86" i="3"/>
  <c r="AW86" i="3"/>
  <c r="AL86" i="3"/>
  <c r="AK86" i="3"/>
  <c r="AU94" i="3"/>
  <c r="AF94" i="3"/>
  <c r="Q94" i="3"/>
  <c r="AT94" i="3"/>
  <c r="AE94" i="3"/>
  <c r="P94" i="3"/>
  <c r="T94" i="3"/>
  <c r="AR94" i="3"/>
  <c r="AC94" i="3"/>
  <c r="O94" i="3"/>
  <c r="AQ94" i="3"/>
  <c r="AB94" i="3"/>
  <c r="N94" i="3"/>
  <c r="AO94" i="3"/>
  <c r="AA94" i="3"/>
  <c r="M94" i="3"/>
  <c r="BA94" i="3"/>
  <c r="X94" i="3"/>
  <c r="BD94" i="3"/>
  <c r="AN94" i="3"/>
  <c r="Z94" i="3"/>
  <c r="L94" i="3"/>
  <c r="AL94" i="3"/>
  <c r="AX94" i="3"/>
  <c r="BB94" i="3"/>
  <c r="AM94" i="3"/>
  <c r="Y94" i="3"/>
  <c r="AH94" i="3"/>
  <c r="AZ94" i="3"/>
  <c r="AK94" i="3"/>
  <c r="V94" i="3"/>
  <c r="AY94" i="3"/>
  <c r="AJ94" i="3"/>
  <c r="U94" i="3"/>
  <c r="AW94" i="3"/>
  <c r="AG94" i="3"/>
  <c r="S94" i="3"/>
  <c r="K100" i="3"/>
  <c r="AV94" i="3"/>
  <c r="AI94" i="3"/>
  <c r="W94" i="3"/>
  <c r="AS94" i="3"/>
  <c r="BC94" i="3"/>
  <c r="BE94" i="3"/>
  <c r="AT81" i="3"/>
  <c r="AN81" i="3"/>
  <c r="AM81" i="3"/>
  <c r="AI81" i="3"/>
  <c r="V81" i="3"/>
  <c r="BE81" i="3"/>
  <c r="U81" i="3"/>
  <c r="BF81" i="3"/>
  <c r="Q81" i="3"/>
  <c r="BA81" i="3"/>
  <c r="AP94" i="3"/>
  <c r="BF94" i="3"/>
  <c r="P52" i="3"/>
  <c r="AJ46" i="3"/>
  <c r="AM37" i="3"/>
  <c r="N43" i="3"/>
  <c r="Y43" i="3"/>
  <c r="BB46" i="3"/>
  <c r="X37" i="3"/>
  <c r="AH36" i="3"/>
  <c r="AA36" i="3"/>
  <c r="AT36" i="3"/>
  <c r="AC42" i="3"/>
  <c r="AY44" i="3"/>
  <c r="AS44" i="3"/>
  <c r="AP60" i="3"/>
  <c r="BF52" i="3"/>
  <c r="AY61" i="3"/>
  <c r="P60" i="3"/>
  <c r="Z60" i="3"/>
  <c r="R52" i="3"/>
  <c r="AG62" i="3"/>
  <c r="U61" i="3"/>
  <c r="AN44" i="3"/>
  <c r="BA59" i="3"/>
  <c r="N52" i="3"/>
  <c r="Z64" i="3"/>
  <c r="X52" i="3"/>
  <c r="O44" i="3"/>
  <c r="AT52" i="3"/>
  <c r="BD52" i="3"/>
  <c r="R59" i="3"/>
  <c r="AN52" i="3"/>
  <c r="AG44" i="3"/>
  <c r="AI46" i="3"/>
  <c r="O37" i="3"/>
  <c r="AX37" i="3"/>
  <c r="AD46" i="3"/>
  <c r="O47" i="3"/>
  <c r="BC36" i="3"/>
  <c r="AY36" i="3"/>
  <c r="AL35" i="3"/>
  <c r="AI35" i="3"/>
  <c r="BA42" i="3"/>
  <c r="O35" i="3"/>
  <c r="AA46" i="3"/>
  <c r="BB42" i="3"/>
  <c r="AH52" i="3"/>
  <c r="AF52" i="3"/>
  <c r="AI60" i="3"/>
  <c r="AY52" i="3"/>
  <c r="AE59" i="3"/>
  <c r="AR44" i="3"/>
  <c r="M52" i="3"/>
  <c r="S60" i="3"/>
  <c r="AA52" i="3"/>
  <c r="Y44" i="3"/>
  <c r="AI52" i="3"/>
  <c r="V52" i="3"/>
  <c r="Q44" i="3"/>
  <c r="BA52" i="3"/>
  <c r="O52" i="3"/>
  <c r="BB44" i="3"/>
  <c r="BF44" i="3"/>
  <c r="AT64" i="3"/>
  <c r="AS52" i="3"/>
  <c r="L52" i="3"/>
  <c r="AU37" i="3"/>
  <c r="AH42" i="3"/>
  <c r="V59" i="3"/>
  <c r="AX44" i="3"/>
  <c r="T52" i="3"/>
  <c r="AL52" i="3"/>
  <c r="AT44" i="3"/>
  <c r="BD59" i="3"/>
  <c r="BE46" i="3"/>
  <c r="AF46" i="3"/>
  <c r="N37" i="3"/>
  <c r="AK37" i="3"/>
  <c r="V44" i="3"/>
  <c r="AW36" i="3"/>
  <c r="AB36" i="3"/>
  <c r="AK42" i="3"/>
  <c r="AC35" i="3"/>
  <c r="AX47" i="3"/>
  <c r="BE44" i="3"/>
  <c r="AO60" i="3"/>
  <c r="AG52" i="3"/>
  <c r="Y60" i="3"/>
  <c r="AO52" i="3"/>
  <c r="AO44" i="3"/>
  <c r="N44" i="3"/>
  <c r="U44" i="3"/>
  <c r="AK52" i="3"/>
  <c r="AS46" i="3"/>
  <c r="BC46" i="3"/>
  <c r="Y37" i="3"/>
  <c r="AJ43" i="3"/>
  <c r="N36" i="3"/>
  <c r="AJ42" i="3"/>
  <c r="AT42" i="3"/>
  <c r="AQ35" i="3"/>
  <c r="Y46" i="3"/>
  <c r="AP44" i="3"/>
  <c r="W64" i="3"/>
  <c r="Q60" i="3"/>
  <c r="U52" i="3"/>
  <c r="AO64" i="3"/>
  <c r="BA58" i="3"/>
  <c r="AC52" i="3"/>
  <c r="O58" i="3"/>
  <c r="M44" i="3"/>
  <c r="AS42" i="3"/>
  <c r="Z44" i="3"/>
  <c r="AJ52" i="3"/>
  <c r="AT60" i="3"/>
  <c r="O60" i="3"/>
  <c r="BE52" i="3"/>
  <c r="Q52" i="3"/>
  <c r="BC44" i="3"/>
  <c r="AB52" i="3"/>
  <c r="AK44" i="3"/>
  <c r="AW44" i="3"/>
  <c r="M59" i="3"/>
  <c r="AV44" i="3"/>
  <c r="AB44" i="3"/>
  <c r="Z52" i="3"/>
  <c r="AD52" i="3"/>
  <c r="AJ44" i="3"/>
  <c r="X44" i="3"/>
  <c r="AU44" i="3"/>
  <c r="S44" i="3"/>
  <c r="AE44" i="3"/>
  <c r="AV59" i="3"/>
  <c r="AL44" i="3"/>
  <c r="AZ52" i="3"/>
  <c r="S64" i="3"/>
  <c r="AC48" i="3"/>
  <c r="AI42" i="3"/>
  <c r="M42" i="3"/>
  <c r="X42" i="3"/>
  <c r="AE42" i="3"/>
  <c r="AD35" i="3"/>
  <c r="AN62" i="3"/>
  <c r="AX62" i="3"/>
  <c r="AU45" i="3"/>
  <c r="AV62" i="3"/>
  <c r="P64" i="3"/>
  <c r="AI47" i="3"/>
  <c r="Q48" i="3"/>
  <c r="Z43" i="3"/>
  <c r="S46" i="3"/>
  <c r="R46" i="3"/>
  <c r="Y42" i="3"/>
  <c r="AV42" i="3"/>
  <c r="AQ42" i="3"/>
  <c r="BB35" i="3"/>
  <c r="R44" i="3"/>
  <c r="P44" i="3"/>
  <c r="AP42" i="3"/>
  <c r="AB62" i="3"/>
  <c r="W52" i="3"/>
  <c r="AL62" i="3"/>
  <c r="AJ62" i="3"/>
  <c r="T58" i="3"/>
  <c r="AR52" i="3"/>
  <c r="AL60" i="3"/>
  <c r="AX54" i="3"/>
  <c r="AM58" i="3"/>
  <c r="AM52" i="3"/>
  <c r="BD44" i="3"/>
  <c r="AA44" i="3"/>
  <c r="AC44" i="3"/>
  <c r="AU52" i="3"/>
  <c r="AQ64" i="3"/>
  <c r="V60" i="3"/>
  <c r="N64" i="3"/>
  <c r="N42" i="3"/>
  <c r="T42" i="3"/>
  <c r="AE45" i="3"/>
  <c r="AG42" i="3"/>
  <c r="BA54" i="3"/>
  <c r="R64" i="3"/>
  <c r="Z54" i="3"/>
  <c r="AC64" i="3"/>
  <c r="AE62" i="3"/>
  <c r="X64" i="3"/>
  <c r="AV46" i="3"/>
  <c r="AG46" i="3"/>
  <c r="AR46" i="3"/>
  <c r="AT39" i="3"/>
  <c r="W44" i="3"/>
  <c r="Y48" i="3"/>
  <c r="AH44" i="3"/>
  <c r="AO46" i="3"/>
  <c r="Z42" i="3"/>
  <c r="AB42" i="3"/>
  <c r="AF42" i="3"/>
  <c r="AV35" i="3"/>
  <c r="O45" i="3"/>
  <c r="V46" i="3"/>
  <c r="R42" i="3"/>
  <c r="BE64" i="3"/>
  <c r="AC60" i="3"/>
  <c r="AO54" i="3"/>
  <c r="BB58" i="3"/>
  <c r="N54" i="3"/>
  <c r="Q64" i="3"/>
  <c r="AK60" i="3"/>
  <c r="AW54" i="3"/>
  <c r="AR62" i="3"/>
  <c r="S62" i="3"/>
  <c r="T44" i="3"/>
  <c r="AZ44" i="3"/>
  <c r="BC52" i="3"/>
  <c r="AN64" i="3"/>
  <c r="AR60" i="3"/>
  <c r="AZ64" i="3"/>
  <c r="T48" i="3"/>
  <c r="BF39" i="3"/>
  <c r="P42" i="3"/>
  <c r="AS35" i="3"/>
  <c r="V35" i="3"/>
  <c r="AL42" i="3"/>
  <c r="AR42" i="3"/>
  <c r="AT35" i="3"/>
  <c r="AP54" i="3"/>
  <c r="AS64" i="3"/>
  <c r="AC54" i="3"/>
  <c r="AK54" i="3"/>
  <c r="AF62" i="3"/>
  <c r="Y64" i="3"/>
  <c r="AH35" i="3"/>
  <c r="AN42" i="3"/>
  <c r="X46" i="3"/>
  <c r="AI45" i="3"/>
  <c r="T46" i="3"/>
  <c r="AK43" i="3"/>
  <c r="AC46" i="3"/>
  <c r="AV43" i="3"/>
  <c r="AD42" i="3"/>
  <c r="AX42" i="3"/>
  <c r="AZ42" i="3"/>
  <c r="BD42" i="3"/>
  <c r="AX35" i="3"/>
  <c r="AH46" i="3"/>
  <c r="AF44" i="3"/>
  <c r="AD44" i="3"/>
  <c r="AI64" i="3"/>
  <c r="BF64" i="3"/>
  <c r="AD60" i="3"/>
  <c r="AD54" i="3"/>
  <c r="BE58" i="3"/>
  <c r="Q54" i="3"/>
  <c r="AF64" i="3"/>
  <c r="AZ60" i="3"/>
  <c r="AP52" i="3"/>
  <c r="M60" i="3"/>
  <c r="Y54" i="3"/>
  <c r="L44" i="3"/>
  <c r="AQ52" i="3"/>
  <c r="AK64" i="3"/>
  <c r="AU64" i="3"/>
  <c r="AX64" i="3"/>
  <c r="AO48" i="3"/>
  <c r="AY42" i="3"/>
  <c r="BA35" i="3"/>
  <c r="P54" i="3"/>
  <c r="U62" i="3"/>
  <c r="AV64" i="3"/>
  <c r="BE48" i="3"/>
  <c r="AZ48" i="3"/>
  <c r="AY48" i="3"/>
  <c r="AI48" i="3"/>
  <c r="AS48" i="3"/>
  <c r="BC48" i="3"/>
  <c r="AN48" i="3"/>
  <c r="AM48" i="3"/>
  <c r="AK48" i="3"/>
  <c r="W48" i="3"/>
  <c r="AG48" i="3"/>
  <c r="AQ48" i="3"/>
  <c r="AB48" i="3"/>
  <c r="AA48" i="3"/>
  <c r="M48" i="3"/>
  <c r="AX48" i="3"/>
  <c r="Z48" i="3"/>
  <c r="O48" i="3"/>
  <c r="U48" i="3"/>
  <c r="AE48" i="3"/>
  <c r="P48" i="3"/>
  <c r="S48" i="3"/>
  <c r="AL48" i="3"/>
  <c r="AT48" i="3"/>
  <c r="BD48" i="3"/>
  <c r="N48" i="3"/>
  <c r="AH48" i="3"/>
  <c r="AR48" i="3"/>
  <c r="T47" i="3"/>
  <c r="BC47" i="3"/>
  <c r="M64" i="3"/>
  <c r="BE47" i="3"/>
  <c r="AQ47" i="3"/>
  <c r="AC47" i="3"/>
  <c r="AV47" i="3"/>
  <c r="AH64" i="3"/>
  <c r="AG64" i="3"/>
  <c r="AY64" i="3"/>
  <c r="P47" i="3"/>
  <c r="AO47" i="3"/>
  <c r="BD47" i="3"/>
  <c r="BF47" i="3"/>
  <c r="AS47" i="3"/>
  <c r="AE47" i="3"/>
  <c r="Q47" i="3"/>
  <c r="V64" i="3"/>
  <c r="U64" i="3"/>
  <c r="BB64" i="3"/>
  <c r="AM64" i="3"/>
  <c r="AL64" i="3"/>
  <c r="BA47" i="3"/>
  <c r="Y47" i="3"/>
  <c r="AT47" i="3"/>
  <c r="AG47" i="3"/>
  <c r="S47" i="3"/>
  <c r="AW47" i="3"/>
  <c r="BD64" i="3"/>
  <c r="AP64" i="3"/>
  <c r="AA64" i="3"/>
  <c r="L64" i="3"/>
  <c r="AE64" i="3"/>
  <c r="X47" i="3"/>
  <c r="AA47" i="3"/>
  <c r="AH47" i="3"/>
  <c r="U47" i="3"/>
  <c r="L47" i="3"/>
  <c r="AR64" i="3"/>
  <c r="AD64" i="3"/>
  <c r="BA64" i="3"/>
  <c r="O64" i="3"/>
  <c r="AB64" i="3"/>
  <c r="V47" i="3"/>
  <c r="M47" i="3"/>
  <c r="AF47" i="3"/>
  <c r="W47" i="3"/>
  <c r="AP47" i="3"/>
  <c r="AN47" i="3"/>
  <c r="AJ47" i="3"/>
  <c r="AD47" i="3"/>
  <c r="AY47" i="3"/>
  <c r="AB47" i="3"/>
  <c r="AK47" i="3"/>
  <c r="AJ64" i="3"/>
  <c r="BC64" i="3"/>
  <c r="R47" i="3"/>
  <c r="AP45" i="3"/>
  <c r="AS45" i="3"/>
  <c r="Z45" i="3"/>
  <c r="BB45" i="3"/>
  <c r="X62" i="3"/>
  <c r="AG45" i="3"/>
  <c r="AR45" i="3"/>
  <c r="AW45" i="3"/>
  <c r="N62" i="3"/>
  <c r="AW62" i="3"/>
  <c r="L62" i="3"/>
  <c r="AT62" i="3"/>
  <c r="BA45" i="3"/>
  <c r="BC45" i="3"/>
  <c r="X45" i="3"/>
  <c r="L45" i="3"/>
  <c r="AO45" i="3"/>
  <c r="AA45" i="3"/>
  <c r="AL45" i="3"/>
  <c r="S45" i="3"/>
  <c r="Y45" i="3"/>
  <c r="BE45" i="3"/>
  <c r="P45" i="3"/>
  <c r="AB45" i="3"/>
  <c r="BD45" i="3"/>
  <c r="Z62" i="3"/>
  <c r="BF62" i="3"/>
  <c r="U45" i="3"/>
  <c r="AF45" i="3"/>
  <c r="AK45" i="3"/>
  <c r="AC45" i="3"/>
  <c r="AY62" i="3"/>
  <c r="AK62" i="3"/>
  <c r="AH62" i="3"/>
  <c r="T45" i="3"/>
  <c r="Q45" i="3"/>
  <c r="AX45" i="3"/>
  <c r="M45" i="3"/>
  <c r="AM62" i="3"/>
  <c r="Y62" i="3"/>
  <c r="V62" i="3"/>
  <c r="BD62" i="3"/>
  <c r="AD45" i="3"/>
  <c r="AQ45" i="3"/>
  <c r="BF45" i="3"/>
  <c r="T62" i="3"/>
  <c r="AT45" i="3"/>
  <c r="AY45" i="3"/>
  <c r="P62" i="3"/>
  <c r="AV45" i="3"/>
  <c r="AS62" i="3"/>
  <c r="W45" i="3"/>
  <c r="AJ45" i="3"/>
  <c r="AM45" i="3"/>
  <c r="AD62" i="3"/>
  <c r="AC62" i="3"/>
  <c r="R62" i="3"/>
  <c r="Q62" i="3"/>
  <c r="AZ62" i="3"/>
  <c r="BB62" i="3"/>
  <c r="BA62" i="3"/>
  <c r="AP62" i="3"/>
  <c r="AO62" i="3"/>
  <c r="AR61" i="3"/>
  <c r="T61" i="3"/>
  <c r="AQ61" i="3"/>
  <c r="S61" i="3"/>
  <c r="AP61" i="3"/>
  <c r="R61" i="3"/>
  <c r="AO61" i="3"/>
  <c r="Q61" i="3"/>
  <c r="AK61" i="3"/>
  <c r="AH61" i="3"/>
  <c r="BD61" i="3"/>
  <c r="AF61" i="3"/>
  <c r="BC61" i="3"/>
  <c r="AE61" i="3"/>
  <c r="BB61" i="3"/>
  <c r="AD61" i="3"/>
  <c r="BA61" i="3"/>
  <c r="AC61" i="3"/>
  <c r="AW61" i="3"/>
  <c r="Y61" i="3"/>
  <c r="AT61" i="3"/>
  <c r="V61" i="3"/>
  <c r="M61" i="3"/>
  <c r="BF61" i="3"/>
  <c r="AZ61" i="3"/>
  <c r="AV60" i="3"/>
  <c r="AE60" i="3"/>
  <c r="AA60" i="3"/>
  <c r="BF60" i="3"/>
  <c r="BD60" i="3"/>
  <c r="BB60" i="3"/>
  <c r="BE60" i="3"/>
  <c r="BC60" i="3"/>
  <c r="U60" i="3"/>
  <c r="AY60" i="3"/>
  <c r="L60" i="3"/>
  <c r="AS60" i="3"/>
  <c r="AJ60" i="3"/>
  <c r="AH60" i="3"/>
  <c r="AF60" i="3"/>
  <c r="AG60" i="3"/>
  <c r="X59" i="3"/>
  <c r="L59" i="3"/>
  <c r="O59" i="3"/>
  <c r="AD59" i="3"/>
  <c r="U59" i="3"/>
  <c r="AA59" i="3"/>
  <c r="AP59" i="3"/>
  <c r="AG59" i="3"/>
  <c r="AM59" i="3"/>
  <c r="BB59" i="3"/>
  <c r="AS59" i="3"/>
  <c r="AI59" i="3"/>
  <c r="AY59" i="3"/>
  <c r="S59" i="3"/>
  <c r="BE59" i="3"/>
  <c r="AB59" i="3"/>
  <c r="AH59" i="3"/>
  <c r="AJ59" i="3"/>
  <c r="AK59" i="3"/>
  <c r="AN59" i="3"/>
  <c r="BC59" i="3"/>
  <c r="AT59" i="3"/>
  <c r="Y59" i="3"/>
  <c r="AQ59" i="3"/>
  <c r="K66" i="3"/>
  <c r="AW59" i="3"/>
  <c r="AZ59" i="3"/>
  <c r="Q59" i="3"/>
  <c r="BF59" i="3"/>
  <c r="N59" i="3"/>
  <c r="AC59" i="3"/>
  <c r="T59" i="3"/>
  <c r="AU59" i="3"/>
  <c r="Z59" i="3"/>
  <c r="AO59" i="3"/>
  <c r="AF59" i="3"/>
  <c r="BE41" i="3"/>
  <c r="AZ41" i="3"/>
  <c r="AL41" i="3"/>
  <c r="AV41" i="3"/>
  <c r="AR41" i="3"/>
  <c r="BC41" i="3"/>
  <c r="W41" i="3"/>
  <c r="AA41" i="3"/>
  <c r="AJ41" i="3"/>
  <c r="AO41" i="3"/>
  <c r="N41" i="3"/>
  <c r="BB41" i="3"/>
  <c r="AS41" i="3"/>
  <c r="BA41" i="3"/>
  <c r="AX41" i="3"/>
  <c r="V41" i="3"/>
  <c r="AF41" i="3"/>
  <c r="AY41" i="3"/>
  <c r="AH41" i="3"/>
  <c r="AB58" i="3"/>
  <c r="BC58" i="3"/>
  <c r="Z58" i="3"/>
  <c r="AZ58" i="3"/>
  <c r="Y58" i="3"/>
  <c r="AX58" i="3"/>
  <c r="X58" i="3"/>
  <c r="AW58" i="3"/>
  <c r="P58" i="3"/>
  <c r="AQ58" i="3"/>
  <c r="N58" i="3"/>
  <c r="AN58" i="3"/>
  <c r="M58" i="3"/>
  <c r="AL58" i="3"/>
  <c r="L58" i="3"/>
  <c r="AK58" i="3"/>
  <c r="AU58" i="3"/>
  <c r="AJ58" i="3"/>
  <c r="S58" i="3"/>
  <c r="AE58" i="3"/>
  <c r="AV58" i="3"/>
  <c r="W57" i="3"/>
  <c r="V57" i="3"/>
  <c r="S57" i="3"/>
  <c r="BA57" i="3"/>
  <c r="AB57" i="3"/>
  <c r="BD57" i="3"/>
  <c r="AO57" i="3"/>
  <c r="AR57" i="3"/>
  <c r="AC57" i="3"/>
  <c r="AJ57" i="3"/>
  <c r="T57" i="3"/>
  <c r="BE57" i="3"/>
  <c r="AK57" i="3"/>
  <c r="P57" i="3"/>
  <c r="AW57" i="3"/>
  <c r="AN57" i="3"/>
  <c r="AL57" i="3"/>
  <c r="AD57" i="3"/>
  <c r="Y57" i="3"/>
  <c r="AM57" i="3"/>
  <c r="U57" i="3"/>
  <c r="R57" i="3"/>
  <c r="BB57" i="3"/>
  <c r="O57" i="3"/>
  <c r="N57" i="3"/>
  <c r="AS57" i="3"/>
  <c r="AP57" i="3"/>
  <c r="AU57" i="3"/>
  <c r="AT57" i="3"/>
  <c r="AQ57" i="3"/>
  <c r="BD54" i="3"/>
  <c r="AF54" i="3"/>
  <c r="BC54" i="3"/>
  <c r="AE54" i="3"/>
  <c r="AY54" i="3"/>
  <c r="AA54" i="3"/>
  <c r="AV54" i="3"/>
  <c r="X54" i="3"/>
  <c r="AT54" i="3"/>
  <c r="V54" i="3"/>
  <c r="AS54" i="3"/>
  <c r="U54" i="3"/>
  <c r="AR54" i="3"/>
  <c r="T54" i="3"/>
  <c r="AQ54" i="3"/>
  <c r="S54" i="3"/>
  <c r="AM54" i="3"/>
  <c r="O54" i="3"/>
  <c r="AJ54" i="3"/>
  <c r="L54" i="3"/>
  <c r="BF54" i="3"/>
  <c r="AH54" i="3"/>
  <c r="BB54" i="3"/>
  <c r="BE54" i="3"/>
  <c r="AG54" i="3"/>
  <c r="W35" i="3"/>
  <c r="AR35" i="3"/>
  <c r="AM35" i="3"/>
  <c r="AP35" i="3"/>
  <c r="AJ35" i="3"/>
  <c r="Z35" i="3"/>
  <c r="AK35" i="3"/>
  <c r="AB35" i="3"/>
  <c r="AY35" i="3"/>
  <c r="Y35" i="3"/>
  <c r="T35" i="3"/>
  <c r="AN35" i="3"/>
  <c r="S35" i="3"/>
  <c r="AF35" i="3"/>
  <c r="BD35" i="3"/>
  <c r="AZ35" i="3"/>
  <c r="AE35" i="3"/>
  <c r="BF35" i="3"/>
  <c r="L35" i="3"/>
  <c r="Q35" i="3"/>
  <c r="BC35" i="3"/>
  <c r="U35" i="3"/>
  <c r="BE35" i="3"/>
  <c r="AO35" i="3"/>
  <c r="AW35" i="3"/>
  <c r="M35" i="3"/>
  <c r="AG35" i="3"/>
  <c r="R35" i="3"/>
  <c r="AU35" i="3"/>
  <c r="AV52" i="3"/>
  <c r="AW52" i="3"/>
  <c r="AE52" i="3"/>
  <c r="S52" i="3"/>
  <c r="AQ39" i="3"/>
  <c r="AA39" i="3"/>
  <c r="AP39" i="3"/>
  <c r="Z39" i="3"/>
  <c r="AO39" i="3"/>
  <c r="Y39" i="3"/>
  <c r="AN39" i="3"/>
  <c r="X39" i="3"/>
  <c r="BB39" i="3"/>
  <c r="AL39" i="3"/>
  <c r="R39" i="3"/>
  <c r="AZ39" i="3"/>
  <c r="BA39" i="3"/>
  <c r="AK39" i="3"/>
  <c r="Q39" i="3"/>
  <c r="AJ39" i="3"/>
  <c r="P39" i="3"/>
  <c r="L39" i="3"/>
  <c r="AY39" i="3"/>
  <c r="AE39" i="3"/>
  <c r="O39" i="3"/>
  <c r="AU39" i="3"/>
  <c r="M39" i="3"/>
  <c r="BC39" i="3"/>
  <c r="AW39" i="3"/>
  <c r="S39" i="3"/>
  <c r="N39" i="3"/>
  <c r="AX39" i="3"/>
  <c r="AV39" i="3"/>
  <c r="AM39" i="3"/>
  <c r="AD39" i="3"/>
  <c r="AC39" i="3"/>
  <c r="AB39" i="3"/>
  <c r="L46" i="3"/>
  <c r="AZ46" i="3"/>
  <c r="AT46" i="3"/>
  <c r="AM46" i="3"/>
  <c r="AK46" i="3"/>
  <c r="P46" i="3"/>
  <c r="AY46" i="3"/>
  <c r="O46" i="3"/>
  <c r="AX46" i="3"/>
  <c r="P41" i="3"/>
  <c r="AM41" i="3"/>
  <c r="AT41" i="3"/>
  <c r="AU41" i="3"/>
  <c r="L41" i="3"/>
  <c r="AR36" i="3"/>
  <c r="BB36" i="3"/>
  <c r="AQ36" i="3"/>
  <c r="AP36" i="3"/>
  <c r="L36" i="3"/>
  <c r="AI36" i="3"/>
  <c r="AE36" i="3"/>
  <c r="V36" i="3"/>
  <c r="AD36" i="3"/>
  <c r="R36" i="3"/>
  <c r="U36" i="3"/>
  <c r="T36" i="3"/>
  <c r="S36" i="3"/>
  <c r="AJ36" i="3"/>
  <c r="BF36" i="3"/>
  <c r="BE36" i="3"/>
  <c r="AV36" i="3"/>
  <c r="AU36" i="3"/>
  <c r="AQ38" i="3"/>
  <c r="AB38" i="3"/>
  <c r="M38" i="3"/>
  <c r="BE38" i="3"/>
  <c r="AP38" i="3"/>
  <c r="AA38" i="3"/>
  <c r="AV38" i="3"/>
  <c r="BD38" i="3"/>
  <c r="AO38" i="3"/>
  <c r="Z38" i="3"/>
  <c r="BC38" i="3"/>
  <c r="AN38" i="3"/>
  <c r="Y38" i="3"/>
  <c r="BA38" i="3"/>
  <c r="AL38" i="3"/>
  <c r="T38" i="3"/>
  <c r="L38" i="3"/>
  <c r="AZ38" i="3"/>
  <c r="AK38" i="3"/>
  <c r="S38" i="3"/>
  <c r="AY38" i="3"/>
  <c r="R38" i="3"/>
  <c r="AX38" i="3"/>
  <c r="AF38" i="3"/>
  <c r="Q38" i="3"/>
  <c r="P38" i="3"/>
  <c r="O38" i="3"/>
  <c r="AS38" i="3"/>
  <c r="U38" i="3"/>
  <c r="BB38" i="3"/>
  <c r="N38" i="3"/>
  <c r="AW38" i="3"/>
  <c r="AR38" i="3"/>
  <c r="AM38" i="3"/>
  <c r="AC38" i="3"/>
  <c r="AG38" i="3"/>
  <c r="AD38" i="3"/>
  <c r="AE38" i="3"/>
  <c r="R41" i="3"/>
  <c r="BD41" i="3"/>
  <c r="AW41" i="3"/>
  <c r="Z41" i="3"/>
  <c r="L48" i="3"/>
  <c r="AV48" i="3"/>
  <c r="AP48" i="3"/>
  <c r="AJ48" i="3"/>
  <c r="AD48" i="3"/>
  <c r="BB48" i="3"/>
  <c r="BF48" i="3"/>
  <c r="X48" i="3"/>
  <c r="R48" i="3"/>
  <c r="AQ37" i="3"/>
  <c r="U37" i="3"/>
  <c r="AP37" i="3"/>
  <c r="T37" i="3"/>
  <c r="BF37" i="3"/>
  <c r="AO37" i="3"/>
  <c r="S37" i="3"/>
  <c r="BD37" i="3"/>
  <c r="AH37" i="3"/>
  <c r="Q37" i="3"/>
  <c r="L37" i="3"/>
  <c r="BC37" i="3"/>
  <c r="AG37" i="3"/>
  <c r="P37" i="3"/>
  <c r="BA37" i="3"/>
  <c r="AE37" i="3"/>
  <c r="AD37" i="3"/>
  <c r="AC37" i="3"/>
  <c r="V37" i="3"/>
  <c r="BE37" i="3"/>
  <c r="AB37" i="3"/>
  <c r="R37" i="3"/>
  <c r="AN37" i="3"/>
  <c r="BB37" i="3"/>
  <c r="AY37" i="3"/>
  <c r="AZ37" i="3"/>
  <c r="AR37" i="3"/>
  <c r="AT37" i="3"/>
  <c r="AF37" i="3"/>
  <c r="AS37" i="3"/>
  <c r="AT38" i="3"/>
  <c r="V38" i="3"/>
  <c r="AB41" i="3"/>
  <c r="BF41" i="3"/>
  <c r="W39" i="3"/>
  <c r="AS39" i="3"/>
  <c r="AN41" i="3"/>
  <c r="AD41" i="3"/>
  <c r="X41" i="3"/>
  <c r="M41" i="3"/>
  <c r="AK41" i="3"/>
  <c r="BF38" i="3"/>
  <c r="O41" i="3"/>
  <c r="AP43" i="3"/>
  <c r="T43" i="3"/>
  <c r="BF43" i="3"/>
  <c r="AO43" i="3"/>
  <c r="S43" i="3"/>
  <c r="BE43" i="3"/>
  <c r="AN43" i="3"/>
  <c r="R43" i="3"/>
  <c r="BD43" i="3"/>
  <c r="AH43" i="3"/>
  <c r="Q43" i="3"/>
  <c r="BB43" i="3"/>
  <c r="AF43" i="3"/>
  <c r="AY43" i="3"/>
  <c r="BA43" i="3"/>
  <c r="AE43" i="3"/>
  <c r="AZ43" i="3"/>
  <c r="AD43" i="3"/>
  <c r="AT43" i="3"/>
  <c r="AC43" i="3"/>
  <c r="AQ43" i="3"/>
  <c r="L43" i="3"/>
  <c r="AG43" i="3"/>
  <c r="AB43" i="3"/>
  <c r="U43" i="3"/>
  <c r="BC43" i="3"/>
  <c r="V43" i="3"/>
  <c r="P43" i="3"/>
  <c r="AR43" i="3"/>
  <c r="AS43" i="3"/>
  <c r="AU38" i="3"/>
  <c r="S41" i="3"/>
  <c r="AH39" i="3"/>
  <c r="AI38" i="3"/>
  <c r="BD39" i="3"/>
  <c r="Q41" i="3"/>
  <c r="AE41" i="3"/>
  <c r="Y41" i="3"/>
  <c r="N47" i="3"/>
  <c r="AL47" i="3"/>
  <c r="V39" i="3"/>
  <c r="W38" i="3"/>
  <c r="AR39" i="3"/>
  <c r="AC41" i="3"/>
  <c r="AJ38" i="3"/>
  <c r="K49" i="3"/>
  <c r="T41" i="3"/>
  <c r="U41" i="3"/>
  <c r="AI41" i="3"/>
  <c r="AG41" i="3"/>
  <c r="O31" i="3"/>
  <c r="R30" i="3"/>
  <c r="AD30" i="3"/>
  <c r="AP30" i="3"/>
  <c r="BB30" i="3"/>
  <c r="S30" i="3"/>
  <c r="AE30" i="3"/>
  <c r="AQ30" i="3"/>
  <c r="BC30" i="3"/>
  <c r="T30" i="3"/>
  <c r="AF30" i="3"/>
  <c r="AR30" i="3"/>
  <c r="BD30" i="3"/>
  <c r="V30" i="3"/>
  <c r="BE30" i="3"/>
  <c r="U30" i="3"/>
  <c r="AG30" i="3"/>
  <c r="AS30" i="3"/>
  <c r="AH30" i="3"/>
  <c r="AT30" i="3"/>
  <c r="W30" i="3"/>
  <c r="AI30" i="3"/>
  <c r="AU30" i="3"/>
  <c r="L30" i="3"/>
  <c r="X30" i="3"/>
  <c r="AJ30" i="3"/>
  <c r="AV30" i="3"/>
  <c r="M30" i="3"/>
  <c r="Y30" i="3"/>
  <c r="AK30" i="3"/>
  <c r="AW30" i="3"/>
  <c r="AN30" i="3"/>
  <c r="BF30" i="3"/>
  <c r="Q30" i="3"/>
  <c r="BA30" i="3"/>
  <c r="N30" i="3"/>
  <c r="Z30" i="3"/>
  <c r="AL30" i="3"/>
  <c r="AX30" i="3"/>
  <c r="AB30" i="3"/>
  <c r="AC30" i="3"/>
  <c r="O30" i="3"/>
  <c r="AA30" i="3"/>
  <c r="AM30" i="3"/>
  <c r="AY30" i="3"/>
  <c r="P30" i="3"/>
  <c r="AZ30" i="3"/>
  <c r="AO30" i="3"/>
  <c r="V29" i="3"/>
  <c r="AH29" i="3"/>
  <c r="AT29" i="3"/>
  <c r="BF29" i="3"/>
  <c r="W29" i="3"/>
  <c r="AI29" i="3"/>
  <c r="AU29" i="3"/>
  <c r="X29" i="3"/>
  <c r="AJ29" i="3"/>
  <c r="AV29" i="3"/>
  <c r="N29" i="3"/>
  <c r="AL29" i="3"/>
  <c r="M29" i="3"/>
  <c r="Y29" i="3"/>
  <c r="AK29" i="3"/>
  <c r="AW29" i="3"/>
  <c r="Z29" i="3"/>
  <c r="AX29" i="3"/>
  <c r="U29" i="3"/>
  <c r="BE29" i="3"/>
  <c r="O29" i="3"/>
  <c r="AA29" i="3"/>
  <c r="AM29" i="3"/>
  <c r="AY29" i="3"/>
  <c r="L29" i="3"/>
  <c r="P29" i="3"/>
  <c r="AB29" i="3"/>
  <c r="AN29" i="3"/>
  <c r="AZ29" i="3"/>
  <c r="AF29" i="3"/>
  <c r="AG29" i="3"/>
  <c r="Q29" i="3"/>
  <c r="AC29" i="3"/>
  <c r="AO29" i="3"/>
  <c r="BA29" i="3"/>
  <c r="T29" i="3"/>
  <c r="BD29" i="3"/>
  <c r="AS29" i="3"/>
  <c r="R29" i="3"/>
  <c r="AD29" i="3"/>
  <c r="AP29" i="3"/>
  <c r="BB29" i="3"/>
  <c r="S29" i="3"/>
  <c r="AE29" i="3"/>
  <c r="AQ29" i="3"/>
  <c r="BC29" i="3"/>
  <c r="AR29" i="3"/>
  <c r="C51" i="12"/>
  <c r="C75" i="12"/>
  <c r="B75" i="12"/>
  <c r="B8" i="12"/>
  <c r="B10" i="12"/>
  <c r="B9" i="12"/>
  <c r="BE100" i="3" l="1"/>
  <c r="BB34" i="17" s="1"/>
  <c r="BB35" i="17" s="1"/>
  <c r="BB36" i="17" s="1"/>
  <c r="BB37" i="17" s="1"/>
  <c r="AV9" i="18" s="1"/>
  <c r="AV37" i="18" s="1"/>
  <c r="AG253" i="3"/>
  <c r="AD102" i="17" s="1"/>
  <c r="AA321" i="3"/>
  <c r="X131" i="17" s="1"/>
  <c r="AF83" i="3"/>
  <c r="AC27" i="17" s="1"/>
  <c r="AM321" i="3"/>
  <c r="AJ131" i="17" s="1"/>
  <c r="W321" i="3"/>
  <c r="T131" i="17" s="1"/>
  <c r="AB100" i="3"/>
  <c r="Y34" i="17" s="1"/>
  <c r="AQ100" i="3"/>
  <c r="AN34" i="17" s="1"/>
  <c r="Q321" i="3"/>
  <c r="N131" i="17" s="1"/>
  <c r="U168" i="3"/>
  <c r="R64" i="17" s="1"/>
  <c r="AS321" i="3"/>
  <c r="AP131" i="17" s="1"/>
  <c r="AW117" i="3"/>
  <c r="AT41" i="17" s="1"/>
  <c r="AM117" i="3"/>
  <c r="AJ41" i="17" s="1"/>
  <c r="AP253" i="3"/>
  <c r="AM102" i="17" s="1"/>
  <c r="BA100" i="3"/>
  <c r="AX34" i="17" s="1"/>
  <c r="AY304" i="3"/>
  <c r="AV124" i="17" s="1"/>
  <c r="R236" i="3"/>
  <c r="O95" i="17" s="1"/>
  <c r="AU321" i="3"/>
  <c r="AR131" i="17" s="1"/>
  <c r="AU83" i="3"/>
  <c r="AR27" i="17" s="1"/>
  <c r="BE321" i="3"/>
  <c r="AV321" i="3"/>
  <c r="AS131" i="17" s="1"/>
  <c r="R168" i="3"/>
  <c r="O64" i="17" s="1"/>
  <c r="AD253" i="3"/>
  <c r="AA102" i="17" s="1"/>
  <c r="Z253" i="3"/>
  <c r="W102" i="17" s="1"/>
  <c r="AB202" i="3"/>
  <c r="Y79" i="17" s="1"/>
  <c r="P270" i="3"/>
  <c r="M109" i="17" s="1"/>
  <c r="U270" i="3"/>
  <c r="R109" i="17" s="1"/>
  <c r="P100" i="3"/>
  <c r="M34" i="17" s="1"/>
  <c r="AA168" i="3"/>
  <c r="X64" i="17" s="1"/>
  <c r="BF168" i="3"/>
  <c r="BC64" i="17" s="1"/>
  <c r="BC65" i="17" s="1"/>
  <c r="BC66" i="17" s="1"/>
  <c r="BC67" i="17" s="1"/>
  <c r="AW13" i="18" s="1"/>
  <c r="AW41" i="18" s="1"/>
  <c r="AH253" i="3"/>
  <c r="AE102" i="17" s="1"/>
  <c r="AM253" i="3"/>
  <c r="AJ102" i="17" s="1"/>
  <c r="AS270" i="3"/>
  <c r="AP109" i="17" s="1"/>
  <c r="AA287" i="3"/>
  <c r="X117" i="17" s="1"/>
  <c r="O321" i="3"/>
  <c r="L131" i="17" s="1"/>
  <c r="BC321" i="3"/>
  <c r="AZ131" i="17" s="1"/>
  <c r="AL321" i="3"/>
  <c r="AI131" i="17" s="1"/>
  <c r="AN321" i="3"/>
  <c r="AK131" i="17" s="1"/>
  <c r="AC321" i="3"/>
  <c r="Z131" i="17" s="1"/>
  <c r="AF321" i="3"/>
  <c r="AC131" i="17" s="1"/>
  <c r="M321" i="3"/>
  <c r="J131" i="17" s="1"/>
  <c r="AG321" i="3"/>
  <c r="AD131" i="17" s="1"/>
  <c r="AB321" i="3"/>
  <c r="Y131" i="17" s="1"/>
  <c r="Q304" i="3"/>
  <c r="N124" i="17" s="1"/>
  <c r="AD304" i="3"/>
  <c r="AA124" i="17" s="1"/>
  <c r="N287" i="3"/>
  <c r="K117" i="17" s="1"/>
  <c r="M287" i="3"/>
  <c r="J117" i="17" s="1"/>
  <c r="AI287" i="3"/>
  <c r="AF117" i="17" s="1"/>
  <c r="AZ270" i="3"/>
  <c r="AW109" i="17" s="1"/>
  <c r="Q270" i="3"/>
  <c r="N109" i="17" s="1"/>
  <c r="U253" i="3"/>
  <c r="R102" i="17" s="1"/>
  <c r="S253" i="3"/>
  <c r="P102" i="17" s="1"/>
  <c r="AO253" i="3"/>
  <c r="AL102" i="17" s="1"/>
  <c r="AD168" i="3"/>
  <c r="AA64" i="17" s="1"/>
  <c r="N151" i="3"/>
  <c r="K57" i="17" s="1"/>
  <c r="L151" i="3"/>
  <c r="I57" i="17" s="1"/>
  <c r="AP151" i="3"/>
  <c r="AM57" i="17" s="1"/>
  <c r="W134" i="3"/>
  <c r="T50" i="17" s="1"/>
  <c r="AC134" i="3"/>
  <c r="Z50" i="17" s="1"/>
  <c r="P117" i="3"/>
  <c r="M41" i="17" s="1"/>
  <c r="X117" i="3"/>
  <c r="U41" i="17" s="1"/>
  <c r="AL100" i="3"/>
  <c r="AI34" i="17" s="1"/>
  <c r="U100" i="3"/>
  <c r="R34" i="17" s="1"/>
  <c r="AN100" i="3"/>
  <c r="AK34" i="17" s="1"/>
  <c r="AE100" i="3"/>
  <c r="AB34" i="17" s="1"/>
  <c r="O100" i="3"/>
  <c r="L34" i="17" s="1"/>
  <c r="AT83" i="3"/>
  <c r="AQ27" i="17" s="1"/>
  <c r="T83" i="3"/>
  <c r="Q27" i="17" s="1"/>
  <c r="Z83" i="3"/>
  <c r="W27" i="17" s="1"/>
  <c r="AK202" i="3"/>
  <c r="AH79" i="17" s="1"/>
  <c r="N304" i="3"/>
  <c r="K124" i="17" s="1"/>
  <c r="AN304" i="3"/>
  <c r="AK124" i="17" s="1"/>
  <c r="AL151" i="3"/>
  <c r="AI57" i="17" s="1"/>
  <c r="AQ287" i="3"/>
  <c r="AN117" i="17" s="1"/>
  <c r="AW321" i="3"/>
  <c r="AT131" i="17" s="1"/>
  <c r="AT287" i="3"/>
  <c r="AQ117" i="17" s="1"/>
  <c r="BC134" i="3"/>
  <c r="AZ50" i="17" s="1"/>
  <c r="M253" i="3"/>
  <c r="J102" i="17" s="1"/>
  <c r="AY117" i="3"/>
  <c r="AV41" i="17" s="1"/>
  <c r="X270" i="3"/>
  <c r="U109" i="17" s="1"/>
  <c r="P168" i="3"/>
  <c r="M64" i="17" s="1"/>
  <c r="BA151" i="3"/>
  <c r="AX57" i="17" s="1"/>
  <c r="AG168" i="3"/>
  <c r="AD64" i="17" s="1"/>
  <c r="AY287" i="3"/>
  <c r="AV117" i="17" s="1"/>
  <c r="P321" i="3"/>
  <c r="M131" i="17" s="1"/>
  <c r="X321" i="3"/>
  <c r="U131" i="17" s="1"/>
  <c r="AD202" i="3"/>
  <c r="AA79" i="17" s="1"/>
  <c r="U236" i="3"/>
  <c r="R95" i="17" s="1"/>
  <c r="AE321" i="3"/>
  <c r="AB131" i="17" s="1"/>
  <c r="AY270" i="3"/>
  <c r="AV109" i="17" s="1"/>
  <c r="AI219" i="3"/>
  <c r="AF86" i="17" s="1"/>
  <c r="M219" i="3"/>
  <c r="J86" i="17" s="1"/>
  <c r="Z321" i="3"/>
  <c r="W131" i="17" s="1"/>
  <c r="BA321" i="3"/>
  <c r="AX131" i="17" s="1"/>
  <c r="AN202" i="3"/>
  <c r="AK79" i="17" s="1"/>
  <c r="AU134" i="3"/>
  <c r="AR50" i="17" s="1"/>
  <c r="W253" i="3"/>
  <c r="T102" i="17" s="1"/>
  <c r="AW270" i="3"/>
  <c r="AT109" i="17" s="1"/>
  <c r="AO321" i="3"/>
  <c r="AL131" i="17" s="1"/>
  <c r="AF151" i="3"/>
  <c r="AC57" i="17" s="1"/>
  <c r="AJ287" i="3"/>
  <c r="AG117" i="17" s="1"/>
  <c r="BA253" i="3"/>
  <c r="AX102" i="17" s="1"/>
  <c r="AK270" i="3"/>
  <c r="AH109" i="17" s="1"/>
  <c r="W287" i="3"/>
  <c r="T117" i="17" s="1"/>
  <c r="AY253" i="3"/>
  <c r="AV102" i="17" s="1"/>
  <c r="AR270" i="3"/>
  <c r="AO109" i="17" s="1"/>
  <c r="BA117" i="3"/>
  <c r="AX41" i="17" s="1"/>
  <c r="V168" i="3"/>
  <c r="S64" i="17" s="1"/>
  <c r="AR168" i="3"/>
  <c r="AO64" i="17" s="1"/>
  <c r="AX253" i="3"/>
  <c r="AU102" i="17" s="1"/>
  <c r="AT236" i="3"/>
  <c r="AQ95" i="17" s="1"/>
  <c r="AR117" i="3"/>
  <c r="AO41" i="17" s="1"/>
  <c r="AP270" i="3"/>
  <c r="AM109" i="17" s="1"/>
  <c r="S304" i="3"/>
  <c r="P124" i="17" s="1"/>
  <c r="V321" i="3"/>
  <c r="S131" i="17" s="1"/>
  <c r="AV270" i="3"/>
  <c r="AS109" i="17" s="1"/>
  <c r="BC270" i="3"/>
  <c r="AZ109" i="17" s="1"/>
  <c r="AO83" i="3"/>
  <c r="AL27" i="17" s="1"/>
  <c r="AP321" i="3"/>
  <c r="AM131" i="17" s="1"/>
  <c r="AG117" i="3"/>
  <c r="AD41" i="17" s="1"/>
  <c r="W83" i="3"/>
  <c r="T27" i="17" s="1"/>
  <c r="AU117" i="3"/>
  <c r="AR41" i="17" s="1"/>
  <c r="AT117" i="3"/>
  <c r="AQ41" i="17" s="1"/>
  <c r="AG236" i="3"/>
  <c r="AD95" i="17" s="1"/>
  <c r="R321" i="3"/>
  <c r="O131" i="17" s="1"/>
  <c r="AL236" i="3"/>
  <c r="AI95" i="17" s="1"/>
  <c r="AT304" i="3"/>
  <c r="AQ124" i="17" s="1"/>
  <c r="V270" i="3"/>
  <c r="S109" i="17" s="1"/>
  <c r="AX321" i="3"/>
  <c r="AU131" i="17" s="1"/>
  <c r="AQ304" i="3"/>
  <c r="AN124" i="17" s="1"/>
  <c r="AB168" i="3"/>
  <c r="Y64" i="17" s="1"/>
  <c r="S321" i="3"/>
  <c r="P131" i="17" s="1"/>
  <c r="AY321" i="3"/>
  <c r="AV131" i="17" s="1"/>
  <c r="AG100" i="3"/>
  <c r="AD34" i="17" s="1"/>
  <c r="AE219" i="3"/>
  <c r="AB86" i="17" s="1"/>
  <c r="BF117" i="3"/>
  <c r="BC41" i="17" s="1"/>
  <c r="BC42" i="17" s="1"/>
  <c r="BC43" i="17" s="1"/>
  <c r="BC44" i="17" s="1"/>
  <c r="AW10" i="18" s="1"/>
  <c r="AW38" i="18" s="1"/>
  <c r="V117" i="3"/>
  <c r="S41" i="17" s="1"/>
  <c r="AN287" i="3"/>
  <c r="AK117" i="17" s="1"/>
  <c r="R100" i="3"/>
  <c r="O34" i="17" s="1"/>
  <c r="BF321" i="3"/>
  <c r="P83" i="3"/>
  <c r="M27" i="17" s="1"/>
  <c r="BF202" i="3"/>
  <c r="BC79" i="17" s="1"/>
  <c r="BC80" i="17" s="1"/>
  <c r="BC81" i="17" s="1"/>
  <c r="BC82" i="17" s="1"/>
  <c r="AW15" i="18" s="1"/>
  <c r="AW43" i="18" s="1"/>
  <c r="AR253" i="3"/>
  <c r="AO102" i="17" s="1"/>
  <c r="AL219" i="3"/>
  <c r="AI86" i="17" s="1"/>
  <c r="AV253" i="3"/>
  <c r="AS102" i="17" s="1"/>
  <c r="AG219" i="3"/>
  <c r="AD86" i="17" s="1"/>
  <c r="Z304" i="3"/>
  <c r="W124" i="17" s="1"/>
  <c r="AI253" i="3"/>
  <c r="AF102" i="17" s="1"/>
  <c r="T270" i="3"/>
  <c r="Q109" i="17" s="1"/>
  <c r="BA287" i="3"/>
  <c r="AX117" i="17" s="1"/>
  <c r="BC253" i="3"/>
  <c r="AZ102" i="17" s="1"/>
  <c r="O117" i="3"/>
  <c r="L41" i="17" s="1"/>
  <c r="X253" i="3"/>
  <c r="U102" i="17" s="1"/>
  <c r="AV236" i="3"/>
  <c r="AS95" i="17" s="1"/>
  <c r="AH134" i="3"/>
  <c r="AE50" i="17" s="1"/>
  <c r="AO270" i="3"/>
  <c r="AL109" i="17" s="1"/>
  <c r="BA168" i="3"/>
  <c r="AX64" i="17" s="1"/>
  <c r="AC202" i="3"/>
  <c r="Z79" i="17" s="1"/>
  <c r="AD270" i="3"/>
  <c r="AA109" i="17" s="1"/>
  <c r="U134" i="3"/>
  <c r="R50" i="17" s="1"/>
  <c r="P236" i="3"/>
  <c r="M95" i="17" s="1"/>
  <c r="AL270" i="3"/>
  <c r="AI109" i="17" s="1"/>
  <c r="BE270" i="3"/>
  <c r="AK304" i="3"/>
  <c r="AH124" i="17" s="1"/>
  <c r="AU151" i="3"/>
  <c r="AR57" i="17" s="1"/>
  <c r="AH321" i="3"/>
  <c r="AE131" i="17" s="1"/>
  <c r="AO304" i="3"/>
  <c r="AL124" i="17" s="1"/>
  <c r="Y321" i="3"/>
  <c r="V131" i="17" s="1"/>
  <c r="BC202" i="3"/>
  <c r="AZ79" i="17" s="1"/>
  <c r="BE287" i="3"/>
  <c r="AB270" i="3"/>
  <c r="Y109" i="17" s="1"/>
  <c r="AR219" i="3"/>
  <c r="AO86" i="17" s="1"/>
  <c r="V304" i="3"/>
  <c r="S124" i="17" s="1"/>
  <c r="AA304" i="3"/>
  <c r="X124" i="17" s="1"/>
  <c r="AE202" i="3"/>
  <c r="AB79" i="17" s="1"/>
  <c r="W151" i="3"/>
  <c r="T57" i="17" s="1"/>
  <c r="M270" i="3"/>
  <c r="J109" i="17" s="1"/>
  <c r="AN151" i="3"/>
  <c r="AK57" i="17" s="1"/>
  <c r="R202" i="3"/>
  <c r="O79" i="17" s="1"/>
  <c r="BE134" i="3"/>
  <c r="BB50" i="17" s="1"/>
  <c r="BB51" i="17" s="1"/>
  <c r="BB52" i="17" s="1"/>
  <c r="BB53" i="17" s="1"/>
  <c r="AV11" i="18" s="1"/>
  <c r="AV39" i="18" s="1"/>
  <c r="AA253" i="3"/>
  <c r="X102" i="17" s="1"/>
  <c r="AJ219" i="3"/>
  <c r="AG86" i="17" s="1"/>
  <c r="AB253" i="3"/>
  <c r="Y102" i="17" s="1"/>
  <c r="N134" i="3"/>
  <c r="K50" i="17" s="1"/>
  <c r="AU202" i="3"/>
  <c r="AR79" i="17" s="1"/>
  <c r="O219" i="3"/>
  <c r="L86" i="17" s="1"/>
  <c r="Q134" i="3"/>
  <c r="N50" i="17" s="1"/>
  <c r="L134" i="3"/>
  <c r="I50" i="17" s="1"/>
  <c r="W219" i="3"/>
  <c r="T86" i="17" s="1"/>
  <c r="Y287" i="3"/>
  <c r="V117" i="17" s="1"/>
  <c r="Z117" i="3"/>
  <c r="W41" i="17" s="1"/>
  <c r="AQ253" i="3"/>
  <c r="AN102" i="17" s="1"/>
  <c r="AN236" i="3"/>
  <c r="AK95" i="17" s="1"/>
  <c r="V287" i="3"/>
  <c r="S117" i="17" s="1"/>
  <c r="AK236" i="3"/>
  <c r="AH95" i="17" s="1"/>
  <c r="AE134" i="3"/>
  <c r="AB50" i="17" s="1"/>
  <c r="U117" i="3"/>
  <c r="R41" i="17" s="1"/>
  <c r="AF117" i="3"/>
  <c r="AC41" i="17" s="1"/>
  <c r="W117" i="3"/>
  <c r="T41" i="17" s="1"/>
  <c r="Z219" i="3"/>
  <c r="W86" i="17" s="1"/>
  <c r="AZ168" i="3"/>
  <c r="AW64" i="17" s="1"/>
  <c r="AA134" i="3"/>
  <c r="X50" i="17" s="1"/>
  <c r="AT270" i="3"/>
  <c r="AQ109" i="17" s="1"/>
  <c r="AL253" i="3"/>
  <c r="AI102" i="17" s="1"/>
  <c r="O287" i="3"/>
  <c r="L117" i="17" s="1"/>
  <c r="AC117" i="3"/>
  <c r="Z41" i="17" s="1"/>
  <c r="BE168" i="3"/>
  <c r="BB64" i="17" s="1"/>
  <c r="BB65" i="17" s="1"/>
  <c r="BB66" i="17" s="1"/>
  <c r="BB67" i="17" s="1"/>
  <c r="AV13" i="18" s="1"/>
  <c r="AV41" i="18" s="1"/>
  <c r="W168" i="3"/>
  <c r="T64" i="17" s="1"/>
  <c r="AG202" i="3"/>
  <c r="AD79" i="17" s="1"/>
  <c r="AX287" i="3"/>
  <c r="AU117" i="17" s="1"/>
  <c r="BA304" i="3"/>
  <c r="AX124" i="17" s="1"/>
  <c r="L287" i="3"/>
  <c r="I117" i="17" s="1"/>
  <c r="AK253" i="3"/>
  <c r="AH102" i="17" s="1"/>
  <c r="AS253" i="3"/>
  <c r="AP102" i="17" s="1"/>
  <c r="T304" i="3"/>
  <c r="Q124" i="17" s="1"/>
  <c r="W100" i="3"/>
  <c r="T34" i="17" s="1"/>
  <c r="AZ100" i="3"/>
  <c r="AW34" i="17" s="1"/>
  <c r="V185" i="3"/>
  <c r="S72" i="17" s="1"/>
  <c r="P151" i="3"/>
  <c r="M57" i="17" s="1"/>
  <c r="AU185" i="3"/>
  <c r="AR72" i="17" s="1"/>
  <c r="AO202" i="3"/>
  <c r="AL79" i="17" s="1"/>
  <c r="AU168" i="3"/>
  <c r="AR64" i="17" s="1"/>
  <c r="AD151" i="3"/>
  <c r="AA57" i="17" s="1"/>
  <c r="BF270" i="3"/>
  <c r="M304" i="3"/>
  <c r="J124" i="17" s="1"/>
  <c r="AP236" i="3"/>
  <c r="AM95" i="17" s="1"/>
  <c r="AW253" i="3"/>
  <c r="AT102" i="17" s="1"/>
  <c r="AU236" i="3"/>
  <c r="AR95" i="17" s="1"/>
  <c r="AI270" i="3"/>
  <c r="AF109" i="17" s="1"/>
  <c r="Z287" i="3"/>
  <c r="W117" i="17" s="1"/>
  <c r="AC304" i="3"/>
  <c r="Z124" i="17" s="1"/>
  <c r="AW134" i="3"/>
  <c r="AT50" i="17" s="1"/>
  <c r="AQ270" i="3"/>
  <c r="AN109" i="17" s="1"/>
  <c r="AI321" i="3"/>
  <c r="AF131" i="17" s="1"/>
  <c r="AI304" i="3"/>
  <c r="AF124" i="17" s="1"/>
  <c r="AD321" i="3"/>
  <c r="AA131" i="17" s="1"/>
  <c r="AA100" i="3"/>
  <c r="X34" i="17" s="1"/>
  <c r="Q100" i="3"/>
  <c r="N34" i="17" s="1"/>
  <c r="AY83" i="3"/>
  <c r="AV27" i="17" s="1"/>
  <c r="P202" i="3"/>
  <c r="M79" i="17" s="1"/>
  <c r="Y134" i="3"/>
  <c r="V50" i="17" s="1"/>
  <c r="BA134" i="3"/>
  <c r="AX50" i="17" s="1"/>
  <c r="S168" i="3"/>
  <c r="P64" i="17" s="1"/>
  <c r="AP202" i="3"/>
  <c r="AM79" i="17" s="1"/>
  <c r="L219" i="3"/>
  <c r="I86" i="17" s="1"/>
  <c r="AJ151" i="3"/>
  <c r="AG57" i="17" s="1"/>
  <c r="BD304" i="3"/>
  <c r="BA124" i="17" s="1"/>
  <c r="BA270" i="3"/>
  <c r="AX109" i="17" s="1"/>
  <c r="AZ321" i="3"/>
  <c r="AW131" i="17" s="1"/>
  <c r="BD321" i="3"/>
  <c r="BA131" i="17" s="1"/>
  <c r="AO287" i="3"/>
  <c r="AL117" i="17" s="1"/>
  <c r="AJ83" i="3"/>
  <c r="AG27" i="17" s="1"/>
  <c r="AS117" i="3"/>
  <c r="AP41" i="17" s="1"/>
  <c r="AH83" i="3"/>
  <c r="AE27" i="17" s="1"/>
  <c r="AN168" i="3"/>
  <c r="AK64" i="17" s="1"/>
  <c r="N202" i="3"/>
  <c r="K79" i="17" s="1"/>
  <c r="AX168" i="3"/>
  <c r="AU64" i="17" s="1"/>
  <c r="AO134" i="3"/>
  <c r="AL50" i="17" s="1"/>
  <c r="BD270" i="3"/>
  <c r="BA109" i="17" s="1"/>
  <c r="N253" i="3"/>
  <c r="K102" i="17" s="1"/>
  <c r="AM287" i="3"/>
  <c r="AJ117" i="17" s="1"/>
  <c r="Q287" i="3"/>
  <c r="N117" i="17" s="1"/>
  <c r="AH270" i="3"/>
  <c r="AE109" i="17" s="1"/>
  <c r="AT321" i="3"/>
  <c r="AQ131" i="17" s="1"/>
  <c r="O304" i="3"/>
  <c r="L124" i="17" s="1"/>
  <c r="T253" i="3"/>
  <c r="Q102" i="17" s="1"/>
  <c r="Y253" i="3"/>
  <c r="V102" i="17" s="1"/>
  <c r="R270" i="3"/>
  <c r="O109" i="17" s="1"/>
  <c r="AA236" i="3"/>
  <c r="X95" i="17" s="1"/>
  <c r="AF202" i="3"/>
  <c r="AC79" i="17" s="1"/>
  <c r="Z236" i="3"/>
  <c r="W95" i="17" s="1"/>
  <c r="N321" i="3"/>
  <c r="K131" i="17" s="1"/>
  <c r="BD236" i="3"/>
  <c r="BA95" i="17" s="1"/>
  <c r="AP304" i="3"/>
  <c r="AM124" i="17" s="1"/>
  <c r="AI117" i="3"/>
  <c r="AF41" i="17" s="1"/>
  <c r="AK151" i="3"/>
  <c r="AH57" i="17" s="1"/>
  <c r="O151" i="3"/>
  <c r="L57" i="17" s="1"/>
  <c r="AD134" i="3"/>
  <c r="AA50" i="17" s="1"/>
  <c r="AZ117" i="3"/>
  <c r="AW41" i="17" s="1"/>
  <c r="AO117" i="3"/>
  <c r="AL41" i="17" s="1"/>
  <c r="BD117" i="3"/>
  <c r="BA41" i="17" s="1"/>
  <c r="AM185" i="3"/>
  <c r="AJ72" i="17" s="1"/>
  <c r="AJ236" i="3"/>
  <c r="AG95" i="17" s="1"/>
  <c r="AY236" i="3"/>
  <c r="AV95" i="17" s="1"/>
  <c r="AB287" i="3"/>
  <c r="Y117" i="17" s="1"/>
  <c r="AE270" i="3"/>
  <c r="AB109" i="17" s="1"/>
  <c r="Y270" i="3"/>
  <c r="V109" i="17" s="1"/>
  <c r="AB304" i="3"/>
  <c r="Y124" i="17" s="1"/>
  <c r="L270" i="3"/>
  <c r="I109" i="17" s="1"/>
  <c r="AY134" i="3"/>
  <c r="AV50" i="17" s="1"/>
  <c r="AD287" i="3"/>
  <c r="AA117" i="17" s="1"/>
  <c r="AC253" i="3"/>
  <c r="Z102" i="17" s="1"/>
  <c r="AZ304" i="3"/>
  <c r="AW124" i="17" s="1"/>
  <c r="AW236" i="3"/>
  <c r="AT95" i="17" s="1"/>
  <c r="AW287" i="3"/>
  <c r="AT117" i="17" s="1"/>
  <c r="U304" i="3"/>
  <c r="R124" i="17" s="1"/>
  <c r="P253" i="3"/>
  <c r="M102" i="17" s="1"/>
  <c r="P134" i="3"/>
  <c r="M50" i="17" s="1"/>
  <c r="AH219" i="3"/>
  <c r="AE86" i="17" s="1"/>
  <c r="AB134" i="3"/>
  <c r="Y50" i="17" s="1"/>
  <c r="BF219" i="3"/>
  <c r="BC86" i="17" s="1"/>
  <c r="BC87" i="17" s="1"/>
  <c r="BC88" i="17" s="1"/>
  <c r="BC89" i="17" s="1"/>
  <c r="AW16" i="18" s="1"/>
  <c r="AW44" i="18" s="1"/>
  <c r="AQ168" i="3"/>
  <c r="AN64" i="17" s="1"/>
  <c r="AT219" i="3"/>
  <c r="AQ86" i="17" s="1"/>
  <c r="AK185" i="3"/>
  <c r="AH72" i="17" s="1"/>
  <c r="Y304" i="3"/>
  <c r="V124" i="17" s="1"/>
  <c r="AE253" i="3"/>
  <c r="AB102" i="17" s="1"/>
  <c r="AS168" i="3"/>
  <c r="AP64" i="17" s="1"/>
  <c r="BC151" i="3"/>
  <c r="AZ57" i="17" s="1"/>
  <c r="AN270" i="3"/>
  <c r="AK109" i="17" s="1"/>
  <c r="U287" i="3"/>
  <c r="R117" i="17" s="1"/>
  <c r="Q83" i="3"/>
  <c r="N27" i="17" s="1"/>
  <c r="AC151" i="3"/>
  <c r="Z57" i="17" s="1"/>
  <c r="AG134" i="3"/>
  <c r="AD50" i="17" s="1"/>
  <c r="AL304" i="3"/>
  <c r="AI124" i="17" s="1"/>
  <c r="AZ253" i="3"/>
  <c r="AW102" i="17" s="1"/>
  <c r="Q253" i="3"/>
  <c r="N102" i="17" s="1"/>
  <c r="AU304" i="3"/>
  <c r="AR124" i="17" s="1"/>
  <c r="AE83" i="3"/>
  <c r="AB27" i="17" s="1"/>
  <c r="S83" i="3"/>
  <c r="P27" i="17" s="1"/>
  <c r="AF134" i="3"/>
  <c r="AC50" i="17" s="1"/>
  <c r="BF151" i="3"/>
  <c r="BC57" i="17" s="1"/>
  <c r="BC58" i="17" s="1"/>
  <c r="BC59" i="17" s="1"/>
  <c r="BC60" i="17" s="1"/>
  <c r="AW12" i="18" s="1"/>
  <c r="AW40" i="18" s="1"/>
  <c r="AT253" i="3"/>
  <c r="AQ102" i="17" s="1"/>
  <c r="AD236" i="3"/>
  <c r="AA95" i="17" s="1"/>
  <c r="W270" i="3"/>
  <c r="T109" i="17" s="1"/>
  <c r="BF304" i="3"/>
  <c r="X304" i="3"/>
  <c r="U124" i="17" s="1"/>
  <c r="AT202" i="3"/>
  <c r="AQ79" i="17" s="1"/>
  <c r="AS134" i="3"/>
  <c r="AP50" i="17" s="1"/>
  <c r="Z151" i="3"/>
  <c r="W57" i="17" s="1"/>
  <c r="AJ185" i="3"/>
  <c r="AG72" i="17" s="1"/>
  <c r="U83" i="3"/>
  <c r="R27" i="17" s="1"/>
  <c r="Q236" i="3"/>
  <c r="N95" i="17" s="1"/>
  <c r="W304" i="3"/>
  <c r="T124" i="17" s="1"/>
  <c r="AI151" i="3"/>
  <c r="AF57" i="17" s="1"/>
  <c r="AH304" i="3"/>
  <c r="AE124" i="17" s="1"/>
  <c r="O253" i="3"/>
  <c r="L102" i="17" s="1"/>
  <c r="BB151" i="3"/>
  <c r="AY57" i="17" s="1"/>
  <c r="BE151" i="3"/>
  <c r="BB57" i="17" s="1"/>
  <c r="BB58" i="17" s="1"/>
  <c r="BB59" i="17" s="1"/>
  <c r="BB60" i="17" s="1"/>
  <c r="AV12" i="18" s="1"/>
  <c r="AV40" i="18" s="1"/>
  <c r="AX270" i="3"/>
  <c r="AU109" i="17" s="1"/>
  <c r="BB287" i="3"/>
  <c r="AY117" i="17" s="1"/>
  <c r="AE287" i="3"/>
  <c r="AB117" i="17" s="1"/>
  <c r="AJ321" i="3"/>
  <c r="AG131" i="17" s="1"/>
  <c r="T321" i="3"/>
  <c r="Q131" i="17" s="1"/>
  <c r="BF236" i="3"/>
  <c r="BB83" i="3"/>
  <c r="AY27" i="17" s="1"/>
  <c r="M168" i="3"/>
  <c r="J64" i="17" s="1"/>
  <c r="S219" i="3"/>
  <c r="P86" i="17" s="1"/>
  <c r="T287" i="3"/>
  <c r="Q117" i="17" s="1"/>
  <c r="AR287" i="3"/>
  <c r="AO117" i="17" s="1"/>
  <c r="T236" i="3"/>
  <c r="Q95" i="17" s="1"/>
  <c r="AR236" i="3"/>
  <c r="AO95" i="17" s="1"/>
  <c r="Z270" i="3"/>
  <c r="W109" i="17" s="1"/>
  <c r="BF100" i="3"/>
  <c r="BC34" i="17" s="1"/>
  <c r="BC35" i="17" s="1"/>
  <c r="BC36" i="17" s="1"/>
  <c r="BC37" i="17" s="1"/>
  <c r="AW9" i="18" s="1"/>
  <c r="AW37" i="18" s="1"/>
  <c r="AH168" i="3"/>
  <c r="AE64" i="17" s="1"/>
  <c r="AT134" i="3"/>
  <c r="AQ50" i="17" s="1"/>
  <c r="M236" i="3"/>
  <c r="J95" i="17" s="1"/>
  <c r="AW304" i="3"/>
  <c r="AT124" i="17" s="1"/>
  <c r="BB236" i="3"/>
  <c r="AY95" i="17" s="1"/>
  <c r="AG270" i="3"/>
  <c r="AD109" i="17" s="1"/>
  <c r="AD100" i="3"/>
  <c r="AA34" i="17" s="1"/>
  <c r="AP287" i="3"/>
  <c r="AM117" i="17" s="1"/>
  <c r="AK287" i="3"/>
  <c r="AH117" i="17" s="1"/>
  <c r="AS83" i="3"/>
  <c r="AP27" i="17" s="1"/>
  <c r="AM134" i="3"/>
  <c r="AJ50" i="17" s="1"/>
  <c r="O134" i="3"/>
  <c r="L50" i="17" s="1"/>
  <c r="AQ321" i="3"/>
  <c r="AN131" i="17" s="1"/>
  <c r="O83" i="3"/>
  <c r="L27" i="17" s="1"/>
  <c r="AO219" i="3"/>
  <c r="AL86" i="17" s="1"/>
  <c r="T168" i="3"/>
  <c r="Q64" i="17" s="1"/>
  <c r="AJ168" i="3"/>
  <c r="AG64" i="17" s="1"/>
  <c r="X287" i="3"/>
  <c r="U117" i="17" s="1"/>
  <c r="BB321" i="3"/>
  <c r="AY131" i="17" s="1"/>
  <c r="AJ253" i="3"/>
  <c r="AG102" i="17" s="1"/>
  <c r="BD134" i="3"/>
  <c r="BA50" i="17" s="1"/>
  <c r="AI236" i="3"/>
  <c r="AF95" i="17" s="1"/>
  <c r="AB83" i="3"/>
  <c r="Y27" i="17" s="1"/>
  <c r="AK134" i="3"/>
  <c r="AH50" i="17" s="1"/>
  <c r="BD219" i="3"/>
  <c r="BA86" i="17" s="1"/>
  <c r="BB134" i="3"/>
  <c r="AY50" i="17" s="1"/>
  <c r="BB219" i="3"/>
  <c r="AY86" i="17" s="1"/>
  <c r="AF168" i="3"/>
  <c r="AC64" i="17" s="1"/>
  <c r="AV287" i="3"/>
  <c r="AS117" i="17" s="1"/>
  <c r="O270" i="3"/>
  <c r="L109" i="17" s="1"/>
  <c r="AK168" i="3"/>
  <c r="AH64" i="17" s="1"/>
  <c r="AT168" i="3"/>
  <c r="AQ64" i="17" s="1"/>
  <c r="U202" i="3"/>
  <c r="R79" i="17" s="1"/>
  <c r="AG287" i="3"/>
  <c r="AD117" i="17" s="1"/>
  <c r="AQ202" i="3"/>
  <c r="AN79" i="17" s="1"/>
  <c r="AP168" i="3"/>
  <c r="AM64" i="17" s="1"/>
  <c r="AY168" i="3"/>
  <c r="AV64" i="17" s="1"/>
  <c r="AL287" i="3"/>
  <c r="AI117" i="17" s="1"/>
  <c r="AN253" i="3"/>
  <c r="AK102" i="17" s="1"/>
  <c r="BB253" i="3"/>
  <c r="AY102" i="17" s="1"/>
  <c r="L304" i="3"/>
  <c r="I124" i="17" s="1"/>
  <c r="BE253" i="3"/>
  <c r="U321" i="3"/>
  <c r="R131" i="17" s="1"/>
  <c r="AR304" i="3"/>
  <c r="AO124" i="17" s="1"/>
  <c r="AE304" i="3"/>
  <c r="AB124" i="17" s="1"/>
  <c r="AV100" i="3"/>
  <c r="AS34" i="17" s="1"/>
  <c r="AV304" i="3"/>
  <c r="AS124" i="17" s="1"/>
  <c r="L202" i="3"/>
  <c r="I79" i="17" s="1"/>
  <c r="R253" i="3"/>
  <c r="O102" i="17" s="1"/>
  <c r="AF253" i="3"/>
  <c r="AC102" i="17" s="1"/>
  <c r="AL168" i="3"/>
  <c r="AI64" i="17" s="1"/>
  <c r="AI134" i="3"/>
  <c r="AF50" i="17" s="1"/>
  <c r="W185" i="3"/>
  <c r="T72" i="17" s="1"/>
  <c r="AJ304" i="3"/>
  <c r="AG124" i="17" s="1"/>
  <c r="Z185" i="3"/>
  <c r="W72" i="17" s="1"/>
  <c r="T134" i="3"/>
  <c r="Q50" i="17" s="1"/>
  <c r="BD151" i="3"/>
  <c r="BA57" i="17" s="1"/>
  <c r="N185" i="3"/>
  <c r="K72" i="17" s="1"/>
  <c r="AR151" i="3"/>
  <c r="AO57" i="17" s="1"/>
  <c r="BC168" i="3"/>
  <c r="AZ64" i="17" s="1"/>
  <c r="S236" i="3"/>
  <c r="P95" i="17" s="1"/>
  <c r="AU253" i="3"/>
  <c r="AR102" i="17" s="1"/>
  <c r="AD117" i="3"/>
  <c r="AA41" i="17" s="1"/>
  <c r="R151" i="3"/>
  <c r="O57" i="17" s="1"/>
  <c r="Z168" i="3"/>
  <c r="W64" i="17" s="1"/>
  <c r="AM151" i="3"/>
  <c r="AJ57" i="17" s="1"/>
  <c r="L168" i="3"/>
  <c r="I64" i="17" s="1"/>
  <c r="AA219" i="3"/>
  <c r="X86" i="17" s="1"/>
  <c r="AW168" i="3"/>
  <c r="AT64" i="17" s="1"/>
  <c r="P287" i="3"/>
  <c r="M117" i="17" s="1"/>
  <c r="BF287" i="3"/>
  <c r="AC270" i="3"/>
  <c r="Z109" i="17" s="1"/>
  <c r="AB151" i="3"/>
  <c r="Y57" i="17" s="1"/>
  <c r="AJ202" i="3"/>
  <c r="AG79" i="17" s="1"/>
  <c r="BA236" i="3"/>
  <c r="AX95" i="17" s="1"/>
  <c r="AA117" i="3"/>
  <c r="X41" i="17" s="1"/>
  <c r="AY202" i="3"/>
  <c r="AV79" i="17" s="1"/>
  <c r="AM168" i="3"/>
  <c r="AJ64" i="17" s="1"/>
  <c r="AO151" i="3"/>
  <c r="AL57" i="17" s="1"/>
  <c r="X236" i="3"/>
  <c r="U95" i="17" s="1"/>
  <c r="AE151" i="3"/>
  <c r="AB57" i="17" s="1"/>
  <c r="AT185" i="3"/>
  <c r="AQ72" i="17" s="1"/>
  <c r="AV168" i="3"/>
  <c r="AS64" i="17" s="1"/>
  <c r="AA270" i="3"/>
  <c r="X109" i="17" s="1"/>
  <c r="BB117" i="3"/>
  <c r="AY41" i="17" s="1"/>
  <c r="T202" i="3"/>
  <c r="Q79" i="17" s="1"/>
  <c r="Y168" i="3"/>
  <c r="V64" i="17" s="1"/>
  <c r="AY219" i="3"/>
  <c r="AV86" i="17" s="1"/>
  <c r="AJ270" i="3"/>
  <c r="AG109" i="17" s="1"/>
  <c r="O236" i="3"/>
  <c r="L95" i="17" s="1"/>
  <c r="BF253" i="3"/>
  <c r="BD253" i="3"/>
  <c r="BA102" i="17" s="1"/>
  <c r="U151" i="3"/>
  <c r="R57" i="17" s="1"/>
  <c r="AA151" i="3"/>
  <c r="X57" i="17" s="1"/>
  <c r="N168" i="3"/>
  <c r="K64" i="17" s="1"/>
  <c r="Q168" i="3"/>
  <c r="N64" i="17" s="1"/>
  <c r="AE168" i="3"/>
  <c r="AB64" i="17" s="1"/>
  <c r="AF219" i="3"/>
  <c r="AC86" i="17" s="1"/>
  <c r="S287" i="3"/>
  <c r="P117" i="17" s="1"/>
  <c r="BB304" i="3"/>
  <c r="AY124" i="17" s="1"/>
  <c r="AE236" i="3"/>
  <c r="AB95" i="17" s="1"/>
  <c r="AL134" i="3"/>
  <c r="AI50" i="17" s="1"/>
  <c r="R304" i="3"/>
  <c r="O124" i="17" s="1"/>
  <c r="AX83" i="3"/>
  <c r="AU27" i="17" s="1"/>
  <c r="AE117" i="3"/>
  <c r="AB41" i="17" s="1"/>
  <c r="AD185" i="3"/>
  <c r="AA72" i="17" s="1"/>
  <c r="BF185" i="3"/>
  <c r="BC72" i="17" s="1"/>
  <c r="BC73" i="17" s="1"/>
  <c r="BC74" i="17" s="1"/>
  <c r="BC75" i="17" s="1"/>
  <c r="AW14" i="18" s="1"/>
  <c r="AW42" i="18" s="1"/>
  <c r="AH185" i="3"/>
  <c r="AE72" i="17" s="1"/>
  <c r="P304" i="3"/>
  <c r="M124" i="17" s="1"/>
  <c r="AK321" i="3"/>
  <c r="AH131" i="17" s="1"/>
  <c r="AQ83" i="3"/>
  <c r="AN27" i="17" s="1"/>
  <c r="P185" i="3"/>
  <c r="M72" i="17" s="1"/>
  <c r="Q202" i="3"/>
  <c r="N79" i="17" s="1"/>
  <c r="AX185" i="3"/>
  <c r="AU72" i="17" s="1"/>
  <c r="N219" i="3"/>
  <c r="K86" i="17" s="1"/>
  <c r="AW202" i="3"/>
  <c r="AT79" i="17" s="1"/>
  <c r="AR185" i="3"/>
  <c r="AO72" i="17" s="1"/>
  <c r="AM270" i="3"/>
  <c r="AJ109" i="17" s="1"/>
  <c r="L321" i="3"/>
  <c r="I131" i="17" s="1"/>
  <c r="AU270" i="3"/>
  <c r="AR109" i="17" s="1"/>
  <c r="BB270" i="3"/>
  <c r="AY109" i="17" s="1"/>
  <c r="L117" i="3"/>
  <c r="I41" i="17" s="1"/>
  <c r="AR83" i="3"/>
  <c r="AO27" i="17" s="1"/>
  <c r="X83" i="3"/>
  <c r="U27" i="17" s="1"/>
  <c r="AG185" i="3"/>
  <c r="AD72" i="17" s="1"/>
  <c r="AG304" i="3"/>
  <c r="AD124" i="17" s="1"/>
  <c r="BC304" i="3"/>
  <c r="AZ124" i="17" s="1"/>
  <c r="X134" i="3"/>
  <c r="U50" i="17" s="1"/>
  <c r="X168" i="3"/>
  <c r="U64" i="17" s="1"/>
  <c r="S185" i="3"/>
  <c r="P72" i="17" s="1"/>
  <c r="X202" i="3"/>
  <c r="U79" i="17" s="1"/>
  <c r="Y185" i="3"/>
  <c r="V72" i="17" s="1"/>
  <c r="AF304" i="3"/>
  <c r="AC124" i="17" s="1"/>
  <c r="L236" i="3"/>
  <c r="I95" i="17" s="1"/>
  <c r="Y236" i="3"/>
  <c r="V95" i="17" s="1"/>
  <c r="BE304" i="3"/>
  <c r="AN134" i="3"/>
  <c r="AK50" i="17" s="1"/>
  <c r="BD185" i="3"/>
  <c r="BA72" i="17" s="1"/>
  <c r="AL185" i="3"/>
  <c r="AI72" i="17" s="1"/>
  <c r="V253" i="3"/>
  <c r="S102" i="17" s="1"/>
  <c r="AE185" i="3"/>
  <c r="AB72" i="17" s="1"/>
  <c r="AA185" i="3"/>
  <c r="X72" i="17" s="1"/>
  <c r="AX219" i="3"/>
  <c r="AU86" i="17" s="1"/>
  <c r="Z134" i="3"/>
  <c r="W50" i="17" s="1"/>
  <c r="AS151" i="3"/>
  <c r="AP57" i="17" s="1"/>
  <c r="Z202" i="3"/>
  <c r="W79" i="17" s="1"/>
  <c r="AZ236" i="3"/>
  <c r="AW95" i="17" s="1"/>
  <c r="P219" i="3"/>
  <c r="M86" i="17" s="1"/>
  <c r="AR321" i="3"/>
  <c r="AO131" i="17" s="1"/>
  <c r="L253" i="3"/>
  <c r="I102" i="17" s="1"/>
  <c r="AM236" i="3"/>
  <c r="AJ95" i="17" s="1"/>
  <c r="AC83" i="3"/>
  <c r="Z27" i="17" s="1"/>
  <c r="AZ185" i="3"/>
  <c r="AW72" i="17" s="1"/>
  <c r="AL202" i="3"/>
  <c r="AI79" i="17" s="1"/>
  <c r="AC185" i="3"/>
  <c r="Z72" i="17" s="1"/>
  <c r="Q185" i="3"/>
  <c r="N72" i="17" s="1"/>
  <c r="BE202" i="3"/>
  <c r="BB79" i="17" s="1"/>
  <c r="BB80" i="17" s="1"/>
  <c r="BB81" i="17" s="1"/>
  <c r="BB82" i="17" s="1"/>
  <c r="AV15" i="18" s="1"/>
  <c r="AV43" i="18" s="1"/>
  <c r="AG151" i="3"/>
  <c r="AD57" i="17" s="1"/>
  <c r="AH151" i="3"/>
  <c r="AE57" i="17" s="1"/>
  <c r="AK219" i="3"/>
  <c r="AH86" i="17" s="1"/>
  <c r="AI168" i="3"/>
  <c r="AF64" i="17" s="1"/>
  <c r="BA185" i="3"/>
  <c r="AX72" i="17" s="1"/>
  <c r="O168" i="3"/>
  <c r="L64" i="17" s="1"/>
  <c r="AQ185" i="3"/>
  <c r="AN72" i="17" s="1"/>
  <c r="AS304" i="3"/>
  <c r="AP124" i="17" s="1"/>
  <c r="AM304" i="3"/>
  <c r="AJ124" i="17" s="1"/>
  <c r="AI83" i="3"/>
  <c r="AF27" i="17" s="1"/>
  <c r="BA83" i="3"/>
  <c r="AX27" i="17" s="1"/>
  <c r="X151" i="3"/>
  <c r="U57" i="17" s="1"/>
  <c r="Y219" i="3"/>
  <c r="V86" i="17" s="1"/>
  <c r="AH287" i="3"/>
  <c r="AE117" i="17" s="1"/>
  <c r="AF270" i="3"/>
  <c r="AC109" i="17" s="1"/>
  <c r="AM219" i="3"/>
  <c r="AJ86" i="17" s="1"/>
  <c r="AB219" i="3"/>
  <c r="Y86" i="17" s="1"/>
  <c r="AC219" i="3"/>
  <c r="Z86" i="17" s="1"/>
  <c r="AS219" i="3"/>
  <c r="AP86" i="17" s="1"/>
  <c r="Q219" i="3"/>
  <c r="N86" i="17" s="1"/>
  <c r="AQ151" i="3"/>
  <c r="AN57" i="17" s="1"/>
  <c r="AZ151" i="3"/>
  <c r="AW57" i="17" s="1"/>
  <c r="X219" i="3"/>
  <c r="U86" i="17" s="1"/>
  <c r="AU287" i="3"/>
  <c r="AR117" i="17" s="1"/>
  <c r="BC287" i="3"/>
  <c r="AZ117" i="17" s="1"/>
  <c r="N270" i="3"/>
  <c r="K109" i="17" s="1"/>
  <c r="BD83" i="3"/>
  <c r="BA27" i="17" s="1"/>
  <c r="BB202" i="3"/>
  <c r="AY79" i="17" s="1"/>
  <c r="V202" i="3"/>
  <c r="S79" i="17" s="1"/>
  <c r="X185" i="3"/>
  <c r="U72" i="17" s="1"/>
  <c r="Q151" i="3"/>
  <c r="N57" i="17" s="1"/>
  <c r="R219" i="3"/>
  <c r="O86" i="17" s="1"/>
  <c r="AT151" i="3"/>
  <c r="AQ57" i="17" s="1"/>
  <c r="T151" i="3"/>
  <c r="Q57" i="17" s="1"/>
  <c r="AS236" i="3"/>
  <c r="AP95" i="17" s="1"/>
  <c r="S270" i="3"/>
  <c r="P109" i="17" s="1"/>
  <c r="R287" i="3"/>
  <c r="O117" i="17" s="1"/>
  <c r="AC287" i="3"/>
  <c r="Z117" i="17" s="1"/>
  <c r="W202" i="3"/>
  <c r="T79" i="17" s="1"/>
  <c r="V151" i="3"/>
  <c r="S57" i="17" s="1"/>
  <c r="AP219" i="3"/>
  <c r="AM86" i="17" s="1"/>
  <c r="BE219" i="3"/>
  <c r="BB86" i="17" s="1"/>
  <c r="BB87" i="17" s="1"/>
  <c r="BB88" i="17" s="1"/>
  <c r="BB89" i="17" s="1"/>
  <c r="AV16" i="18" s="1"/>
  <c r="AV44" i="18" s="1"/>
  <c r="AQ219" i="3"/>
  <c r="AN86" i="17" s="1"/>
  <c r="AS287" i="3"/>
  <c r="AP117" i="17" s="1"/>
  <c r="AZ287" i="3"/>
  <c r="AW117" i="17" s="1"/>
  <c r="AX151" i="3"/>
  <c r="AU57" i="17" s="1"/>
  <c r="AZ134" i="3"/>
  <c r="AW50" i="17" s="1"/>
  <c r="BB185" i="3"/>
  <c r="AY72" i="17" s="1"/>
  <c r="W236" i="3"/>
  <c r="T95" i="17" s="1"/>
  <c r="AK117" i="3"/>
  <c r="AH41" i="17" s="1"/>
  <c r="Y117" i="3"/>
  <c r="V41" i="17" s="1"/>
  <c r="M134" i="3"/>
  <c r="J50" i="17" s="1"/>
  <c r="BF134" i="3"/>
  <c r="BC50" i="17" s="1"/>
  <c r="BC51" i="17" s="1"/>
  <c r="BC52" i="17" s="1"/>
  <c r="BC53" i="17" s="1"/>
  <c r="AW11" i="18" s="1"/>
  <c r="AW39" i="18" s="1"/>
  <c r="S202" i="3"/>
  <c r="P79" i="17" s="1"/>
  <c r="O202" i="3"/>
  <c r="L79" i="17" s="1"/>
  <c r="AR202" i="3"/>
  <c r="AO79" i="17" s="1"/>
  <c r="U219" i="3"/>
  <c r="R86" i="17" s="1"/>
  <c r="AQ134" i="3"/>
  <c r="AN50" i="17" s="1"/>
  <c r="AF236" i="3"/>
  <c r="AC95" i="17" s="1"/>
  <c r="AH236" i="3"/>
  <c r="AE95" i="17" s="1"/>
  <c r="V236" i="3"/>
  <c r="S95" i="17" s="1"/>
  <c r="BE236" i="3"/>
  <c r="V134" i="3"/>
  <c r="S50" i="17" s="1"/>
  <c r="AP134" i="3"/>
  <c r="AM50" i="17" s="1"/>
  <c r="AV202" i="3"/>
  <c r="AS79" i="17" s="1"/>
  <c r="AS185" i="3"/>
  <c r="AP72" i="17" s="1"/>
  <c r="R134" i="3"/>
  <c r="O50" i="17" s="1"/>
  <c r="AB236" i="3"/>
  <c r="Y95" i="17" s="1"/>
  <c r="AR134" i="3"/>
  <c r="AO50" i="17" s="1"/>
  <c r="BB168" i="3"/>
  <c r="AY64" i="17" s="1"/>
  <c r="BD168" i="3"/>
  <c r="BA64" i="17" s="1"/>
  <c r="AI202" i="3"/>
  <c r="AF79" i="17" s="1"/>
  <c r="AM202" i="3"/>
  <c r="AJ79" i="17" s="1"/>
  <c r="AX202" i="3"/>
  <c r="AU79" i="17" s="1"/>
  <c r="AV134" i="3"/>
  <c r="AS50" i="17" s="1"/>
  <c r="AJ134" i="3"/>
  <c r="AG50" i="17" s="1"/>
  <c r="AX134" i="3"/>
  <c r="AU50" i="17" s="1"/>
  <c r="BC185" i="3"/>
  <c r="AZ72" i="17" s="1"/>
  <c r="AC236" i="3"/>
  <c r="Z95" i="17" s="1"/>
  <c r="AK83" i="3"/>
  <c r="AH27" i="17" s="1"/>
  <c r="AC168" i="3"/>
  <c r="Z64" i="17" s="1"/>
  <c r="M66" i="3"/>
  <c r="J19" i="17" s="1"/>
  <c r="Y202" i="3"/>
  <c r="V79" i="17" s="1"/>
  <c r="AS202" i="3"/>
  <c r="AP79" i="17" s="1"/>
  <c r="AZ219" i="3"/>
  <c r="AW86" i="17" s="1"/>
  <c r="BD202" i="3"/>
  <c r="BA79" i="17" s="1"/>
  <c r="N236" i="3"/>
  <c r="K95" i="17" s="1"/>
  <c r="AX304" i="3"/>
  <c r="AU124" i="17" s="1"/>
  <c r="AW151" i="3"/>
  <c r="AT57" i="17" s="1"/>
  <c r="BC219" i="3"/>
  <c r="AZ86" i="17" s="1"/>
  <c r="M202" i="3"/>
  <c r="J79" i="17" s="1"/>
  <c r="AP185" i="3"/>
  <c r="AM72" i="17" s="1"/>
  <c r="BA219" i="3"/>
  <c r="AX86" i="17" s="1"/>
  <c r="V219" i="3"/>
  <c r="S86" i="17" s="1"/>
  <c r="AO236" i="3"/>
  <c r="AL95" i="17" s="1"/>
  <c r="AF287" i="3"/>
  <c r="AC117" i="17" s="1"/>
  <c r="BE185" i="3"/>
  <c r="BB72" i="17" s="1"/>
  <c r="BB73" i="17" s="1"/>
  <c r="BB74" i="17" s="1"/>
  <c r="BB75" i="17" s="1"/>
  <c r="AV14" i="18" s="1"/>
  <c r="AV42" i="18" s="1"/>
  <c r="AW83" i="3"/>
  <c r="AT27" i="17" s="1"/>
  <c r="AA83" i="3"/>
  <c r="X27" i="17" s="1"/>
  <c r="AN219" i="3"/>
  <c r="AK86" i="17" s="1"/>
  <c r="AV151" i="3"/>
  <c r="AS57" i="17" s="1"/>
  <c r="AW219" i="3"/>
  <c r="AT86" i="17" s="1"/>
  <c r="AV219" i="3"/>
  <c r="AS86" i="17" s="1"/>
  <c r="T219" i="3"/>
  <c r="Q86" i="17" s="1"/>
  <c r="AA202" i="3"/>
  <c r="X79" i="17" s="1"/>
  <c r="AD219" i="3"/>
  <c r="AA86" i="17" s="1"/>
  <c r="Y151" i="3"/>
  <c r="V57" i="17" s="1"/>
  <c r="M151" i="3"/>
  <c r="J57" i="17" s="1"/>
  <c r="BC236" i="3"/>
  <c r="AZ95" i="17" s="1"/>
  <c r="AI185" i="3"/>
  <c r="AF72" i="17" s="1"/>
  <c r="AY151" i="3"/>
  <c r="AV57" i="17" s="1"/>
  <c r="AW185" i="3"/>
  <c r="AT72" i="17" s="1"/>
  <c r="BD287" i="3"/>
  <c r="BA117" i="17" s="1"/>
  <c r="AQ236" i="3"/>
  <c r="AN95" i="17" s="1"/>
  <c r="AU219" i="3"/>
  <c r="AR86" i="17" s="1"/>
  <c r="AX236" i="3"/>
  <c r="AU95" i="17" s="1"/>
  <c r="T117" i="3"/>
  <c r="Q41" i="17" s="1"/>
  <c r="AV185" i="3"/>
  <c r="AS72" i="17" s="1"/>
  <c r="O185" i="3"/>
  <c r="L72" i="17" s="1"/>
  <c r="AF185" i="3"/>
  <c r="AC72" i="17" s="1"/>
  <c r="AB185" i="3"/>
  <c r="Y72" i="17" s="1"/>
  <c r="U185" i="3"/>
  <c r="R72" i="17" s="1"/>
  <c r="S151" i="3"/>
  <c r="P57" i="17" s="1"/>
  <c r="AY185" i="3"/>
  <c r="AV72" i="17" s="1"/>
  <c r="S134" i="3"/>
  <c r="P50" i="17" s="1"/>
  <c r="L83" i="3"/>
  <c r="I27" i="17" s="1"/>
  <c r="L185" i="3"/>
  <c r="I72" i="17" s="1"/>
  <c r="T185" i="3"/>
  <c r="Q72" i="17" s="1"/>
  <c r="AO185" i="3"/>
  <c r="AL72" i="17" s="1"/>
  <c r="AZ83" i="3"/>
  <c r="AW27" i="17" s="1"/>
  <c r="M83" i="3"/>
  <c r="J27" i="17" s="1"/>
  <c r="AW100" i="3"/>
  <c r="AT34" i="17" s="1"/>
  <c r="AN185" i="3"/>
  <c r="AK72" i="17" s="1"/>
  <c r="AM100" i="3"/>
  <c r="AJ34" i="17" s="1"/>
  <c r="AF100" i="3"/>
  <c r="AC34" i="17" s="1"/>
  <c r="AJ117" i="3"/>
  <c r="AG41" i="17" s="1"/>
  <c r="AP117" i="3"/>
  <c r="AM41" i="17" s="1"/>
  <c r="AO168" i="3"/>
  <c r="AL64" i="17" s="1"/>
  <c r="R185" i="3"/>
  <c r="O72" i="17" s="1"/>
  <c r="BB100" i="3"/>
  <c r="AY34" i="17" s="1"/>
  <c r="N100" i="3"/>
  <c r="K34" i="17" s="1"/>
  <c r="AU100" i="3"/>
  <c r="AR34" i="17" s="1"/>
  <c r="AQ117" i="3"/>
  <c r="AN41" i="17" s="1"/>
  <c r="AV117" i="3"/>
  <c r="AS41" i="17" s="1"/>
  <c r="R117" i="3"/>
  <c r="O41" i="17" s="1"/>
  <c r="Q117" i="3"/>
  <c r="N41" i="17" s="1"/>
  <c r="AX100" i="3"/>
  <c r="AU34" i="17" s="1"/>
  <c r="R83" i="3"/>
  <c r="O27" i="17" s="1"/>
  <c r="Y83" i="3"/>
  <c r="V27" i="17" s="1"/>
  <c r="AL83" i="3"/>
  <c r="AI27" i="17" s="1"/>
  <c r="AH202" i="3"/>
  <c r="AE79" i="17" s="1"/>
  <c r="AM83" i="3"/>
  <c r="AJ27" i="17" s="1"/>
  <c r="AP83" i="3"/>
  <c r="AM27" i="17" s="1"/>
  <c r="M185" i="3"/>
  <c r="J72" i="17" s="1"/>
  <c r="M117" i="3"/>
  <c r="J41" i="17" s="1"/>
  <c r="BC117" i="3"/>
  <c r="AZ41" i="17" s="1"/>
  <c r="AX117" i="3"/>
  <c r="AU41" i="17" s="1"/>
  <c r="AV83" i="3"/>
  <c r="AS27" i="17" s="1"/>
  <c r="AJ100" i="3"/>
  <c r="AG34" i="17" s="1"/>
  <c r="AL117" i="3"/>
  <c r="AI41" i="17" s="1"/>
  <c r="AB117" i="3"/>
  <c r="Y41" i="17" s="1"/>
  <c r="AY100" i="3"/>
  <c r="AV34" i="17" s="1"/>
  <c r="S117" i="3"/>
  <c r="P41" i="17" s="1"/>
  <c r="BE117" i="3"/>
  <c r="BB41" i="17" s="1"/>
  <c r="BB42" i="17" s="1"/>
  <c r="BB43" i="17" s="1"/>
  <c r="BB44" i="17" s="1"/>
  <c r="AV10" i="18" s="1"/>
  <c r="AV38" i="18" s="1"/>
  <c r="AP100" i="3"/>
  <c r="AM34" i="17" s="1"/>
  <c r="N83" i="3"/>
  <c r="K27" i="17" s="1"/>
  <c r="N117" i="3"/>
  <c r="K41" i="17" s="1"/>
  <c r="AC100" i="3"/>
  <c r="Z34" i="17" s="1"/>
  <c r="AZ202" i="3"/>
  <c r="AW79" i="17" s="1"/>
  <c r="AS100" i="3"/>
  <c r="AP34" i="17" s="1"/>
  <c r="AK100" i="3"/>
  <c r="AH34" i="17" s="1"/>
  <c r="X100" i="3"/>
  <c r="U34" i="17" s="1"/>
  <c r="AI100" i="3"/>
  <c r="AF34" i="17" s="1"/>
  <c r="AD83" i="3"/>
  <c r="AA27" i="17" s="1"/>
  <c r="BC83" i="3"/>
  <c r="AZ27" i="17" s="1"/>
  <c r="AN117" i="3"/>
  <c r="AK41" i="17" s="1"/>
  <c r="BE83" i="3"/>
  <c r="BB27" i="17" s="1"/>
  <c r="BB28" i="17" s="1"/>
  <c r="BB29" i="17" s="1"/>
  <c r="BB30" i="17" s="1"/>
  <c r="AV8" i="18" s="1"/>
  <c r="AV36" i="18" s="1"/>
  <c r="BA202" i="3"/>
  <c r="AX79" i="17" s="1"/>
  <c r="BF83" i="3"/>
  <c r="BC27" i="17" s="1"/>
  <c r="BC28" i="17" s="1"/>
  <c r="BC29" i="17" s="1"/>
  <c r="BC30" i="17" s="1"/>
  <c r="AW8" i="18" s="1"/>
  <c r="AW36" i="18" s="1"/>
  <c r="AH100" i="3"/>
  <c r="AE34" i="17" s="1"/>
  <c r="M100" i="3"/>
  <c r="J34" i="17" s="1"/>
  <c r="AT100" i="3"/>
  <c r="AQ34" i="17" s="1"/>
  <c r="AG83" i="3"/>
  <c r="AD27" i="17" s="1"/>
  <c r="AH117" i="3"/>
  <c r="AE41" i="17" s="1"/>
  <c r="W66" i="3"/>
  <c r="T19" i="17" s="1"/>
  <c r="Y100" i="3"/>
  <c r="V34" i="17" s="1"/>
  <c r="R66" i="3"/>
  <c r="O19" i="17" s="1"/>
  <c r="AO100" i="3"/>
  <c r="AL34" i="17" s="1"/>
  <c r="V83" i="3"/>
  <c r="S27" i="17" s="1"/>
  <c r="S100" i="3"/>
  <c r="P34" i="17" s="1"/>
  <c r="AN83" i="3"/>
  <c r="AK27" i="17" s="1"/>
  <c r="L100" i="3"/>
  <c r="I34" i="17" s="1"/>
  <c r="Z100" i="3"/>
  <c r="W34" i="17" s="1"/>
  <c r="AN66" i="3"/>
  <c r="AK19" i="17" s="1"/>
  <c r="AR100" i="3"/>
  <c r="AO34" i="17" s="1"/>
  <c r="BC100" i="3"/>
  <c r="AZ34" i="17" s="1"/>
  <c r="V100" i="3"/>
  <c r="S34" i="17" s="1"/>
  <c r="BD100" i="3"/>
  <c r="BA34" i="17" s="1"/>
  <c r="T100" i="3"/>
  <c r="Q34" i="17" s="1"/>
  <c r="AG66" i="3"/>
  <c r="AD19" i="17" s="1"/>
  <c r="Y66" i="3"/>
  <c r="V19" i="17" s="1"/>
  <c r="AI66" i="3"/>
  <c r="AF19" i="17" s="1"/>
  <c r="AL66" i="3"/>
  <c r="AI19" i="17" s="1"/>
  <c r="AX66" i="3"/>
  <c r="AU19" i="17" s="1"/>
  <c r="W49" i="3"/>
  <c r="T12" i="17" s="1"/>
  <c r="BA66" i="3"/>
  <c r="AX19" i="17" s="1"/>
  <c r="AL49" i="3"/>
  <c r="AI12" i="17" s="1"/>
  <c r="Y49" i="3"/>
  <c r="V12" i="17" s="1"/>
  <c r="AJ49" i="3"/>
  <c r="AG12" i="17" s="1"/>
  <c r="AC66" i="3"/>
  <c r="Z19" i="17" s="1"/>
  <c r="AK66" i="3"/>
  <c r="AH19" i="17" s="1"/>
  <c r="BF66" i="3"/>
  <c r="BC19" i="17" s="1"/>
  <c r="BC20" i="17" s="1"/>
  <c r="AO66" i="3"/>
  <c r="AL19" i="17" s="1"/>
  <c r="AR66" i="3"/>
  <c r="AO19" i="17" s="1"/>
  <c r="P66" i="3"/>
  <c r="M19" i="17" s="1"/>
  <c r="N66" i="3"/>
  <c r="K19" i="17" s="1"/>
  <c r="Z66" i="3"/>
  <c r="W19" i="17" s="1"/>
  <c r="AV66" i="3"/>
  <c r="AS19" i="17" s="1"/>
  <c r="AA49" i="3"/>
  <c r="X12" i="17" s="1"/>
  <c r="AI49" i="3"/>
  <c r="AF12" i="17" s="1"/>
  <c r="BE66" i="3"/>
  <c r="BB19" i="17" s="1"/>
  <c r="BB20" i="17" s="1"/>
  <c r="Q66" i="3"/>
  <c r="N19" i="17" s="1"/>
  <c r="AZ66" i="3"/>
  <c r="AW19" i="17" s="1"/>
  <c r="X49" i="3"/>
  <c r="U12" i="17" s="1"/>
  <c r="AW66" i="3"/>
  <c r="AT19" i="17" s="1"/>
  <c r="AZ49" i="3"/>
  <c r="AW12" i="17" s="1"/>
  <c r="P49" i="3"/>
  <c r="M12" i="17" s="1"/>
  <c r="AP66" i="3"/>
  <c r="AM19" i="17" s="1"/>
  <c r="V66" i="3"/>
  <c r="S19" i="17" s="1"/>
  <c r="N49" i="3"/>
  <c r="K12" i="17" s="1"/>
  <c r="O66" i="3"/>
  <c r="L19" i="17" s="1"/>
  <c r="U66" i="3"/>
  <c r="R19" i="17" s="1"/>
  <c r="AV49" i="3"/>
  <c r="AS12" i="17" s="1"/>
  <c r="AM66" i="3"/>
  <c r="AJ19" i="17" s="1"/>
  <c r="AB49" i="3"/>
  <c r="Y12" i="17" s="1"/>
  <c r="AX49" i="3"/>
  <c r="AU12" i="17" s="1"/>
  <c r="AK49" i="3"/>
  <c r="AH12" i="17" s="1"/>
  <c r="T66" i="3"/>
  <c r="Q19" i="17" s="1"/>
  <c r="AH66" i="3"/>
  <c r="AE19" i="17" s="1"/>
  <c r="L66" i="3"/>
  <c r="I19" i="17" s="1"/>
  <c r="AS66" i="3"/>
  <c r="AP19" i="17" s="1"/>
  <c r="L49" i="3"/>
  <c r="I12" i="17" s="1"/>
  <c r="AA66" i="3"/>
  <c r="X19" i="17" s="1"/>
  <c r="AF49" i="3"/>
  <c r="AC12" i="17" s="1"/>
  <c r="AF66" i="3"/>
  <c r="AC19" i="17" s="1"/>
  <c r="BD66" i="3"/>
  <c r="BA19" i="17" s="1"/>
  <c r="BB66" i="3"/>
  <c r="AY19" i="17" s="1"/>
  <c r="AT66" i="3"/>
  <c r="AQ19" i="17" s="1"/>
  <c r="AB66" i="3"/>
  <c r="Y19" i="17" s="1"/>
  <c r="AD66" i="3"/>
  <c r="AA19" i="17" s="1"/>
  <c r="X66" i="3"/>
  <c r="U19" i="17" s="1"/>
  <c r="AY66" i="3"/>
  <c r="AV19" i="17" s="1"/>
  <c r="AJ66" i="3"/>
  <c r="AG19" i="17" s="1"/>
  <c r="AU49" i="3"/>
  <c r="AR12" i="17" s="1"/>
  <c r="AU66" i="3"/>
  <c r="AR19" i="17" s="1"/>
  <c r="AM49" i="3"/>
  <c r="AJ12" i="17" s="1"/>
  <c r="AE66" i="3"/>
  <c r="AB19" i="17" s="1"/>
  <c r="AW49" i="3"/>
  <c r="AT12" i="17" s="1"/>
  <c r="BC66" i="3"/>
  <c r="AZ19" i="17" s="1"/>
  <c r="S66" i="3"/>
  <c r="P19" i="17" s="1"/>
  <c r="AQ66" i="3"/>
  <c r="AN19" i="17" s="1"/>
  <c r="BA49" i="3"/>
  <c r="AX12" i="17" s="1"/>
  <c r="Z49" i="3"/>
  <c r="W12" i="17" s="1"/>
  <c r="AH49" i="3"/>
  <c r="AE12" i="17" s="1"/>
  <c r="R49" i="3"/>
  <c r="O12" i="17" s="1"/>
  <c r="AR49" i="3"/>
  <c r="AO12" i="17" s="1"/>
  <c r="AD49" i="3"/>
  <c r="AA12" i="17" s="1"/>
  <c r="AN49" i="3"/>
  <c r="AK12" i="17" s="1"/>
  <c r="AY49" i="3"/>
  <c r="AV12" i="17" s="1"/>
  <c r="AG49" i="3"/>
  <c r="AD12" i="17" s="1"/>
  <c r="AQ49" i="3"/>
  <c r="AN12" i="17" s="1"/>
  <c r="M49" i="3"/>
  <c r="J12" i="17" s="1"/>
  <c r="BB49" i="3"/>
  <c r="AY12" i="17" s="1"/>
  <c r="BC49" i="3"/>
  <c r="AZ12" i="17" s="1"/>
  <c r="O49" i="3"/>
  <c r="L12" i="17" s="1"/>
  <c r="BD49" i="3"/>
  <c r="BA12" i="17" s="1"/>
  <c r="Q49" i="3"/>
  <c r="N12" i="17" s="1"/>
  <c r="V49" i="3"/>
  <c r="S12" i="17" s="1"/>
  <c r="AE49" i="3"/>
  <c r="AB12" i="17" s="1"/>
  <c r="AC49" i="3"/>
  <c r="Z12" i="17" s="1"/>
  <c r="U49" i="3"/>
  <c r="R12" i="17" s="1"/>
  <c r="AT49" i="3"/>
  <c r="AQ12" i="17" s="1"/>
  <c r="AO49" i="3"/>
  <c r="AL12" i="17" s="1"/>
  <c r="T49" i="3"/>
  <c r="Q12" i="17" s="1"/>
  <c r="AS49" i="3"/>
  <c r="AP12" i="17" s="1"/>
  <c r="AP49" i="3"/>
  <c r="AM12" i="17" s="1"/>
  <c r="S49" i="3"/>
  <c r="P12" i="17" s="1"/>
  <c r="BE49" i="3"/>
  <c r="BB12" i="17" s="1"/>
  <c r="BB13" i="17" s="1"/>
  <c r="BB14" i="17" s="1"/>
  <c r="BB15" i="17" s="1"/>
  <c r="AV6" i="18" s="1"/>
  <c r="BF49" i="3"/>
  <c r="BC12" i="17" s="1"/>
  <c r="BC13" i="17" s="1"/>
  <c r="BC14" i="17" s="1"/>
  <c r="BC15" i="17" s="1"/>
  <c r="AW6" i="18" s="1"/>
  <c r="AN31" i="3"/>
  <c r="AH31" i="3"/>
  <c r="AZ31" i="3"/>
  <c r="R31" i="3"/>
  <c r="AT31" i="3"/>
  <c r="AQ31" i="3"/>
  <c r="Y31" i="3"/>
  <c r="BC31" i="3"/>
  <c r="AG31" i="3"/>
  <c r="M31" i="3"/>
  <c r="U31" i="3"/>
  <c r="AW31" i="3"/>
  <c r="AC31" i="3"/>
  <c r="AI31" i="3"/>
  <c r="AL31" i="3"/>
  <c r="AO31" i="3"/>
  <c r="T31" i="3"/>
  <c r="BF31" i="3"/>
  <c r="AE31" i="3"/>
  <c r="AF31" i="3"/>
  <c r="N31" i="3"/>
  <c r="P31" i="3"/>
  <c r="AU31" i="3"/>
  <c r="AY31" i="3"/>
  <c r="BE31" i="3"/>
  <c r="AS31" i="3"/>
  <c r="AK31" i="3"/>
  <c r="AD31" i="3"/>
  <c r="AR31" i="3"/>
  <c r="AX31" i="3"/>
  <c r="L31" i="3"/>
  <c r="AP31" i="3"/>
  <c r="BD31" i="3"/>
  <c r="X31" i="3"/>
  <c r="AA31" i="3"/>
  <c r="BB31" i="3"/>
  <c r="AJ31" i="3"/>
  <c r="AM31" i="3"/>
  <c r="Q31" i="3"/>
  <c r="S31" i="3"/>
  <c r="W31" i="3"/>
  <c r="AV31" i="3"/>
  <c r="AB31" i="3"/>
  <c r="BA31" i="3"/>
  <c r="V31" i="3"/>
  <c r="Z31" i="3"/>
  <c r="G5" i="10"/>
  <c r="I5" i="10" s="1"/>
  <c r="G4" i="10"/>
  <c r="I4" i="10" s="1"/>
  <c r="D51" i="12"/>
  <c r="C53" i="12"/>
  <c r="D75" i="12"/>
  <c r="B16" i="12"/>
  <c r="B17" i="12"/>
  <c r="B18" i="12"/>
  <c r="B19" i="12"/>
  <c r="B20" i="12"/>
  <c r="B21" i="12"/>
  <c r="B22" i="12"/>
  <c r="B23" i="12"/>
  <c r="B24" i="12"/>
  <c r="B25" i="12"/>
  <c r="B26" i="12"/>
  <c r="B27" i="12"/>
  <c r="AV34" i="18" l="1"/>
  <c r="W8" i="22"/>
  <c r="AW34" i="18"/>
  <c r="S8" i="22"/>
  <c r="BB117" i="17"/>
  <c r="BB118" i="17" s="1"/>
  <c r="BB119" i="17" s="1"/>
  <c r="BB120" i="17" s="1"/>
  <c r="AV20" i="18" s="1"/>
  <c r="AV48" i="18" s="1"/>
  <c r="BC124" i="17"/>
  <c r="BC125" i="17" s="1"/>
  <c r="BC126" i="17" s="1"/>
  <c r="BC127" i="17" s="1"/>
  <c r="AW21" i="18" s="1"/>
  <c r="AW49" i="18" s="1"/>
  <c r="BC102" i="17"/>
  <c r="BC103" i="17" s="1"/>
  <c r="BC104" i="17" s="1"/>
  <c r="BC105" i="17" s="1"/>
  <c r="AW18" i="18" s="1"/>
  <c r="AW46" i="18" s="1"/>
  <c r="BB102" i="17"/>
  <c r="BB103" i="17" s="1"/>
  <c r="BB104" i="17" s="1"/>
  <c r="BB105" i="17" s="1"/>
  <c r="AV18" i="18" s="1"/>
  <c r="AV46" i="18" s="1"/>
  <c r="BB124" i="17"/>
  <c r="BB125" i="17" s="1"/>
  <c r="BB126" i="17" s="1"/>
  <c r="BB127" i="17" s="1"/>
  <c r="AV21" i="18" s="1"/>
  <c r="AV49" i="18" s="1"/>
  <c r="BB95" i="17"/>
  <c r="BB96" i="17" s="1"/>
  <c r="BB97" i="17" s="1"/>
  <c r="BB98" i="17" s="1"/>
  <c r="AV17" i="18" s="1"/>
  <c r="AV45" i="18" s="1"/>
  <c r="BC95" i="17"/>
  <c r="BC96" i="17" s="1"/>
  <c r="BC97" i="17" s="1"/>
  <c r="BC98" i="17" s="1"/>
  <c r="AW17" i="18" s="1"/>
  <c r="AW45" i="18" s="1"/>
  <c r="BC109" i="17"/>
  <c r="BC110" i="17" s="1"/>
  <c r="BC111" i="17" s="1"/>
  <c r="BC112" i="17" s="1"/>
  <c r="AW19" i="18" s="1"/>
  <c r="AW47" i="18" s="1"/>
  <c r="BC131" i="17"/>
  <c r="BC132" i="17" s="1"/>
  <c r="BC133" i="17" s="1"/>
  <c r="BC134" i="17" s="1"/>
  <c r="AW22" i="18" s="1"/>
  <c r="AW50" i="18" s="1"/>
  <c r="BB131" i="17"/>
  <c r="BB132" i="17" s="1"/>
  <c r="BB133" i="17" s="1"/>
  <c r="BB134" i="17" s="1"/>
  <c r="AV22" i="18" s="1"/>
  <c r="AV50" i="18" s="1"/>
  <c r="BB109" i="17"/>
  <c r="BB110" i="17" s="1"/>
  <c r="BB111" i="17" s="1"/>
  <c r="BB112" i="17" s="1"/>
  <c r="AV19" i="18" s="1"/>
  <c r="AV47" i="18" s="1"/>
  <c r="BC117" i="17"/>
  <c r="BC118" i="17" s="1"/>
  <c r="BC119" i="17" s="1"/>
  <c r="BC120" i="17" s="1"/>
  <c r="AW20" i="18" s="1"/>
  <c r="AW48" i="18" s="1"/>
  <c r="F30" i="10"/>
  <c r="J30" i="10"/>
  <c r="J33" i="10" s="1"/>
  <c r="H30" i="10"/>
  <c r="H33" i="10" s="1"/>
  <c r="I30" i="10"/>
  <c r="I33" i="10" s="1"/>
  <c r="BB21" i="17"/>
  <c r="BB22" i="17" s="1"/>
  <c r="AV7" i="18" s="1"/>
  <c r="BC21" i="17"/>
  <c r="BC22" i="17" s="1"/>
  <c r="AW7" i="18" s="1"/>
  <c r="AV35" i="18" l="1"/>
  <c r="X8" i="22"/>
  <c r="AW35" i="18"/>
  <c r="T8" i="22"/>
  <c r="G33" i="10"/>
  <c r="G83" i="1" s="1"/>
  <c r="F33" i="10"/>
  <c r="F83" i="1" s="1"/>
  <c r="AV79" i="1"/>
  <c r="O79" i="1"/>
  <c r="AO79" i="1"/>
  <c r="AF79" i="1"/>
  <c r="AT79" i="1"/>
  <c r="R79" i="1"/>
  <c r="AX79" i="1"/>
  <c r="AN79" i="1"/>
  <c r="AG79" i="1"/>
  <c r="F79" i="1"/>
  <c r="F53" i="12" s="1"/>
  <c r="AC79" i="1"/>
  <c r="AM79" i="1"/>
  <c r="Y79" i="1"/>
  <c r="AQ79" i="1"/>
  <c r="AR79" i="1"/>
  <c r="Q79" i="1"/>
  <c r="AE79" i="1"/>
  <c r="H79" i="1"/>
  <c r="F57" i="12" s="1"/>
  <c r="AL79" i="1"/>
  <c r="T79" i="1"/>
  <c r="X79" i="1"/>
  <c r="AS79" i="1"/>
  <c r="P79" i="1"/>
  <c r="K79" i="1"/>
  <c r="F63" i="12" s="1"/>
  <c r="I79" i="1"/>
  <c r="F59" i="12" s="1"/>
  <c r="U79" i="1"/>
  <c r="AI79" i="1"/>
  <c r="AU79" i="1"/>
  <c r="W79" i="1"/>
  <c r="AJ79" i="1"/>
  <c r="AW79" i="1"/>
  <c r="L79" i="1"/>
  <c r="F65" i="12" s="1"/>
  <c r="S79" i="1"/>
  <c r="AP79" i="1"/>
  <c r="AB79" i="1"/>
  <c r="N79" i="1"/>
  <c r="AA79" i="1"/>
  <c r="AK79" i="1"/>
  <c r="J79" i="1"/>
  <c r="F61" i="12" s="1"/>
  <c r="V79" i="1"/>
  <c r="AD79" i="1"/>
  <c r="AH79" i="1"/>
  <c r="M79" i="1"/>
  <c r="F67" i="12" s="1"/>
  <c r="Z79" i="1"/>
  <c r="G79" i="1"/>
  <c r="F55" i="12" s="1"/>
  <c r="BE27" i="3"/>
  <c r="AS27" i="3"/>
  <c r="AG27" i="3"/>
  <c r="U27" i="3"/>
  <c r="BD27" i="3"/>
  <c r="AR27" i="3"/>
  <c r="AF27" i="3"/>
  <c r="T27" i="3"/>
  <c r="BC27" i="3"/>
  <c r="AQ27" i="3"/>
  <c r="AE27" i="3"/>
  <c r="S27" i="3"/>
  <c r="BB27" i="3"/>
  <c r="AP27" i="3"/>
  <c r="AD27" i="3"/>
  <c r="R27" i="3"/>
  <c r="AT27" i="3"/>
  <c r="BA27" i="3"/>
  <c r="AO27" i="3"/>
  <c r="AC27" i="3"/>
  <c r="Q27" i="3"/>
  <c r="P27" i="3"/>
  <c r="AX27" i="3"/>
  <c r="AW27" i="3"/>
  <c r="Y27" i="3"/>
  <c r="AU27" i="3"/>
  <c r="W27" i="3"/>
  <c r="BF27" i="3"/>
  <c r="AH27" i="3"/>
  <c r="AZ27" i="3"/>
  <c r="AN27" i="3"/>
  <c r="AB27" i="3"/>
  <c r="N27" i="3"/>
  <c r="M27" i="3"/>
  <c r="AI27" i="3"/>
  <c r="AY27" i="3"/>
  <c r="AM27" i="3"/>
  <c r="AA27" i="3"/>
  <c r="O27" i="3"/>
  <c r="AL27" i="3"/>
  <c r="Z27" i="3"/>
  <c r="AK27" i="3"/>
  <c r="AV27" i="3"/>
  <c r="AJ27" i="3"/>
  <c r="X27" i="3"/>
  <c r="L27" i="3"/>
  <c r="V27" i="3"/>
  <c r="AU26" i="3"/>
  <c r="AI26" i="3"/>
  <c r="W26" i="3"/>
  <c r="BF26" i="3"/>
  <c r="AT26" i="3"/>
  <c r="AH26" i="3"/>
  <c r="V26" i="3"/>
  <c r="BE26" i="3"/>
  <c r="AS26" i="3"/>
  <c r="AG26" i="3"/>
  <c r="U26" i="3"/>
  <c r="BD26" i="3"/>
  <c r="AR26" i="3"/>
  <c r="AF26" i="3"/>
  <c r="T26" i="3"/>
  <c r="AV26" i="3"/>
  <c r="L26" i="3"/>
  <c r="BC26" i="3"/>
  <c r="AQ26" i="3"/>
  <c r="AE26" i="3"/>
  <c r="S26" i="3"/>
  <c r="R26" i="3"/>
  <c r="AZ26" i="3"/>
  <c r="AB26" i="3"/>
  <c r="AM26" i="3"/>
  <c r="AA26" i="3"/>
  <c r="N26" i="3"/>
  <c r="AK26" i="3"/>
  <c r="AJ26" i="3"/>
  <c r="BB26" i="3"/>
  <c r="AP26" i="3"/>
  <c r="AD26" i="3"/>
  <c r="AL26" i="3"/>
  <c r="AW26" i="3"/>
  <c r="M26" i="3"/>
  <c r="BA26" i="3"/>
  <c r="AO26" i="3"/>
  <c r="AC26" i="3"/>
  <c r="Q26" i="3"/>
  <c r="AN26" i="3"/>
  <c r="P26" i="3"/>
  <c r="AY26" i="3"/>
  <c r="O26" i="3"/>
  <c r="AX26" i="3"/>
  <c r="Z26" i="3"/>
  <c r="Y26" i="3"/>
  <c r="X26" i="3"/>
  <c r="BC28" i="3"/>
  <c r="AQ28" i="3"/>
  <c r="AE28" i="3"/>
  <c r="S28" i="3"/>
  <c r="BB28" i="3"/>
  <c r="AP28" i="3"/>
  <c r="AD28" i="3"/>
  <c r="R28" i="3"/>
  <c r="BA28" i="3"/>
  <c r="AO28" i="3"/>
  <c r="AC28" i="3"/>
  <c r="Q28" i="3"/>
  <c r="AZ28" i="3"/>
  <c r="AN28" i="3"/>
  <c r="AB28" i="3"/>
  <c r="P28" i="3"/>
  <c r="T28" i="3"/>
  <c r="AY28" i="3"/>
  <c r="AM28" i="3"/>
  <c r="AA28" i="3"/>
  <c r="O28" i="3"/>
  <c r="AJ28" i="3"/>
  <c r="AI28" i="3"/>
  <c r="BF28" i="3"/>
  <c r="AS28" i="3"/>
  <c r="AR28" i="3"/>
  <c r="AX28" i="3"/>
  <c r="AL28" i="3"/>
  <c r="Z28" i="3"/>
  <c r="N28" i="3"/>
  <c r="X28" i="3"/>
  <c r="W28" i="3"/>
  <c r="AH28" i="3"/>
  <c r="AG28" i="3"/>
  <c r="AF28" i="3"/>
  <c r="AW28" i="3"/>
  <c r="AK28" i="3"/>
  <c r="Y28" i="3"/>
  <c r="M28" i="3"/>
  <c r="AV28" i="3"/>
  <c r="L28" i="3"/>
  <c r="AU28" i="3"/>
  <c r="AT28" i="3"/>
  <c r="V28" i="3"/>
  <c r="BE28" i="3"/>
  <c r="U28" i="3"/>
  <c r="BD28" i="3"/>
  <c r="K32" i="3"/>
  <c r="H83" i="1" l="1"/>
  <c r="J83" i="1"/>
  <c r="I83" i="1"/>
  <c r="Y16" i="21" l="1"/>
  <c r="Y17" i="21" s="1"/>
  <c r="Y18" i="21" s="1"/>
  <c r="X16" i="21"/>
  <c r="X17" i="21" s="1"/>
  <c r="X18" i="21" s="1"/>
  <c r="W16" i="21"/>
  <c r="W17" i="21" s="1"/>
  <c r="W18" i="21" s="1"/>
  <c r="R16" i="21"/>
  <c r="R17" i="21" s="1"/>
  <c r="R18" i="21" s="1"/>
  <c r="Q16" i="21"/>
  <c r="Q17" i="21" s="1"/>
  <c r="Q18" i="21" s="1"/>
  <c r="U16" i="21"/>
  <c r="U17" i="21" s="1"/>
  <c r="U18" i="21" s="1"/>
  <c r="S16" i="21"/>
  <c r="S17" i="21" s="1"/>
  <c r="S18" i="21" s="1"/>
  <c r="V16" i="21"/>
  <c r="V17" i="21" s="1"/>
  <c r="V18" i="21" s="1"/>
  <c r="T16" i="21"/>
  <c r="T17" i="21" s="1"/>
  <c r="T18" i="21" s="1"/>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M18" i="3"/>
  <c r="L18" i="3"/>
  <c r="P32" i="3" l="1"/>
  <c r="AN32" i="3"/>
  <c r="AZ32" i="3"/>
  <c r="N32" i="3"/>
  <c r="AB32" i="3"/>
  <c r="O32" i="3"/>
  <c r="AA32" i="3"/>
  <c r="AM32" i="3"/>
  <c r="AY32" i="3"/>
  <c r="AO32" i="3"/>
  <c r="BB32" i="3"/>
  <c r="AE32" i="3"/>
  <c r="R32" i="3"/>
  <c r="U32" i="3"/>
  <c r="AG32" i="3"/>
  <c r="AS32" i="3"/>
  <c r="BE32" i="3"/>
  <c r="BB5" i="17" s="1"/>
  <c r="Q32" i="3"/>
  <c r="AQ32" i="3"/>
  <c r="T32" i="3"/>
  <c r="V32" i="3"/>
  <c r="AH32" i="3"/>
  <c r="AT32" i="3"/>
  <c r="BF32" i="3"/>
  <c r="BC5" i="17" s="1"/>
  <c r="AP32" i="3"/>
  <c r="W32" i="3"/>
  <c r="AC32" i="3"/>
  <c r="S32" i="3"/>
  <c r="AR32" i="3"/>
  <c r="L32" i="3"/>
  <c r="I5" i="17" s="1"/>
  <c r="X32" i="3"/>
  <c r="AJ32" i="3"/>
  <c r="AV32" i="3"/>
  <c r="AF32" i="3"/>
  <c r="AW32" i="3"/>
  <c r="BA32" i="3"/>
  <c r="BD32" i="3"/>
  <c r="AI32" i="3"/>
  <c r="M32" i="3"/>
  <c r="Y32" i="3"/>
  <c r="Z32" i="3"/>
  <c r="AL32" i="3"/>
  <c r="AX32" i="3"/>
  <c r="AD32" i="3"/>
  <c r="BC32" i="3"/>
  <c r="AU32" i="3"/>
  <c r="AK32" i="3"/>
  <c r="AL5" i="17" l="1"/>
  <c r="AT5" i="17"/>
  <c r="AB5" i="17"/>
  <c r="AE5" i="17"/>
  <c r="S5" i="17"/>
  <c r="AG5" i="17"/>
  <c r="AN5" i="17"/>
  <c r="N5" i="17"/>
  <c r="L5" i="17"/>
  <c r="AX5" i="17"/>
  <c r="AR5" i="17"/>
  <c r="AZ5" i="17"/>
  <c r="AJ5" i="17"/>
  <c r="Y5" i="17"/>
  <c r="AQ5" i="17"/>
  <c r="AV5" i="17"/>
  <c r="AU5" i="17"/>
  <c r="AI5" i="17"/>
  <c r="K5" i="17"/>
  <c r="AH5" i="17"/>
  <c r="Q5" i="17"/>
  <c r="X5" i="17"/>
  <c r="AO5" i="17"/>
  <c r="P5" i="17"/>
  <c r="J5" i="17"/>
  <c r="AD5" i="17"/>
  <c r="AW5" i="17"/>
  <c r="AY5" i="17"/>
  <c r="W5" i="17"/>
  <c r="V5" i="17"/>
  <c r="AP5" i="17"/>
  <c r="Z5" i="17"/>
  <c r="AF5" i="17"/>
  <c r="T5" i="17"/>
  <c r="R5" i="17"/>
  <c r="AK5" i="17"/>
  <c r="AC5" i="17"/>
  <c r="AS5" i="17"/>
  <c r="AA5" i="17"/>
  <c r="U5" i="17"/>
  <c r="BA5" i="17"/>
  <c r="AM5" i="17"/>
  <c r="O5" i="17"/>
  <c r="M5" i="17"/>
  <c r="BC6" i="17"/>
  <c r="BC7" i="17" s="1"/>
  <c r="BC8" i="17" s="1"/>
  <c r="AW5" i="18" s="1"/>
  <c r="BB6" i="17"/>
  <c r="BB7" i="17" s="1"/>
  <c r="BB8" i="17" s="1"/>
  <c r="AV5" i="18" s="1"/>
  <c r="V8" i="22" s="1"/>
  <c r="AV33" i="18" l="1"/>
  <c r="AW33" i="18"/>
  <c r="R8" i="22"/>
  <c r="R27" i="10"/>
  <c r="R28" i="10" s="1"/>
  <c r="F59" i="1"/>
  <c r="X59" i="1" l="1"/>
  <c r="AU59" i="1"/>
  <c r="AI59" i="1"/>
  <c r="W59" i="1"/>
  <c r="K59" i="1"/>
  <c r="AT59" i="1"/>
  <c r="AH59" i="1"/>
  <c r="V59" i="1"/>
  <c r="J59" i="1"/>
  <c r="J89" i="1" s="1"/>
  <c r="M85" i="17" s="1"/>
  <c r="Q59" i="1"/>
  <c r="AK59" i="1"/>
  <c r="L59" i="1"/>
  <c r="AS59" i="1"/>
  <c r="AG59" i="1"/>
  <c r="U59" i="1"/>
  <c r="I59" i="1"/>
  <c r="I89" i="1" s="1"/>
  <c r="L85" i="17" s="1"/>
  <c r="AQ59" i="1"/>
  <c r="S59" i="1"/>
  <c r="G59" i="1"/>
  <c r="G89" i="1" s="1"/>
  <c r="J101" i="17" s="1"/>
  <c r="J103" i="17" s="1"/>
  <c r="J104" i="17" s="1"/>
  <c r="J105" i="17" s="1"/>
  <c r="D18" i="18" s="1"/>
  <c r="AP59" i="1"/>
  <c r="R59" i="1"/>
  <c r="AO59" i="1"/>
  <c r="AR59" i="1"/>
  <c r="AF59" i="1"/>
  <c r="T59" i="1"/>
  <c r="H59" i="1"/>
  <c r="H89" i="1" s="1"/>
  <c r="K108" i="17" s="1"/>
  <c r="K110" i="17" s="1"/>
  <c r="K111" i="17" s="1"/>
  <c r="K112" i="17" s="1"/>
  <c r="E19" i="18" s="1"/>
  <c r="E47" i="18" s="1"/>
  <c r="AE59" i="1"/>
  <c r="AD59" i="1"/>
  <c r="AC59" i="1"/>
  <c r="AW59" i="1"/>
  <c r="AJ59" i="1"/>
  <c r="AN59" i="1"/>
  <c r="AB59" i="1"/>
  <c r="P59" i="1"/>
  <c r="AM59" i="1"/>
  <c r="AA59" i="1"/>
  <c r="O59" i="1"/>
  <c r="AX59" i="1"/>
  <c r="AL59" i="1"/>
  <c r="Z59" i="1"/>
  <c r="N59" i="1"/>
  <c r="Y59" i="1"/>
  <c r="M59" i="1"/>
  <c r="AV59" i="1"/>
  <c r="L11" i="17"/>
  <c r="E12" i="12"/>
  <c r="L30" i="10"/>
  <c r="L33" i="10" s="1"/>
  <c r="L83" i="1" s="1"/>
  <c r="N33" i="10"/>
  <c r="N83" i="1" s="1"/>
  <c r="O33" i="10"/>
  <c r="O83" i="1" s="1"/>
  <c r="K30" i="10"/>
  <c r="K33" i="10" s="1"/>
  <c r="K83" i="1" s="1"/>
  <c r="M30" i="10"/>
  <c r="M33" i="10" s="1"/>
  <c r="S27" i="10"/>
  <c r="S28" i="10" s="1"/>
  <c r="E11" i="12" s="1"/>
  <c r="F89" i="1"/>
  <c r="F76" i="12"/>
  <c r="F132" i="12"/>
  <c r="F103" i="12"/>
  <c r="L89" i="1" l="1"/>
  <c r="O116" i="17" s="1"/>
  <c r="D46" i="18"/>
  <c r="AX18" i="18"/>
  <c r="M18" i="17"/>
  <c r="M71" i="17"/>
  <c r="M11" i="17"/>
  <c r="J85" i="17"/>
  <c r="J87" i="17" s="1"/>
  <c r="J88" i="17" s="1"/>
  <c r="J89" i="17" s="1"/>
  <c r="D16" i="18" s="1"/>
  <c r="J26" i="17"/>
  <c r="J28" i="17" s="1"/>
  <c r="J29" i="17" s="1"/>
  <c r="J30" i="17" s="1"/>
  <c r="D8" i="18" s="1"/>
  <c r="J49" i="17"/>
  <c r="J51" i="17" s="1"/>
  <c r="J52" i="17" s="1"/>
  <c r="J53" i="17" s="1"/>
  <c r="D11" i="18" s="1"/>
  <c r="L4" i="17"/>
  <c r="J40" i="17"/>
  <c r="J42" i="17" s="1"/>
  <c r="J43" i="17" s="1"/>
  <c r="J44" i="17" s="1"/>
  <c r="D10" i="18" s="1"/>
  <c r="J71" i="17"/>
  <c r="J73" i="17" s="1"/>
  <c r="J74" i="17" s="1"/>
  <c r="J75" i="17" s="1"/>
  <c r="D14" i="18" s="1"/>
  <c r="J94" i="17"/>
  <c r="J96" i="17" s="1"/>
  <c r="J97" i="17" s="1"/>
  <c r="J98" i="17" s="1"/>
  <c r="D17" i="18" s="1"/>
  <c r="L40" i="17"/>
  <c r="L18" i="17"/>
  <c r="J116" i="17"/>
  <c r="J118" i="17" s="1"/>
  <c r="J119" i="17" s="1"/>
  <c r="J120" i="17" s="1"/>
  <c r="D20" i="18" s="1"/>
  <c r="J108" i="17"/>
  <c r="J110" i="17" s="1"/>
  <c r="J111" i="17" s="1"/>
  <c r="J112" i="17" s="1"/>
  <c r="D19" i="18" s="1"/>
  <c r="N89" i="1"/>
  <c r="Q56" i="17" s="1"/>
  <c r="L71" i="17"/>
  <c r="J18" i="17"/>
  <c r="J20" i="17" s="1"/>
  <c r="J21" i="17" s="1"/>
  <c r="J22" i="17" s="1"/>
  <c r="D7" i="18" s="1"/>
  <c r="J130" i="17"/>
  <c r="J132" i="17" s="1"/>
  <c r="J133" i="17" s="1"/>
  <c r="J134" i="17" s="1"/>
  <c r="D22" i="18" s="1"/>
  <c r="J63" i="17"/>
  <c r="J65" i="17" s="1"/>
  <c r="J66" i="17" s="1"/>
  <c r="J67" i="17" s="1"/>
  <c r="D13" i="18" s="1"/>
  <c r="J11" i="17"/>
  <c r="M101" i="17"/>
  <c r="J123" i="17"/>
  <c r="J125" i="17" s="1"/>
  <c r="J126" i="17" s="1"/>
  <c r="J127" i="17" s="1"/>
  <c r="D21" i="18" s="1"/>
  <c r="K89" i="1"/>
  <c r="N18" i="17" s="1"/>
  <c r="J4" i="17"/>
  <c r="J6" i="17" s="1"/>
  <c r="J7" i="17" s="1"/>
  <c r="J8" i="17" s="1"/>
  <c r="D5" i="18" s="1"/>
  <c r="L63" i="17"/>
  <c r="K78" i="17"/>
  <c r="K80" i="17" s="1"/>
  <c r="K81" i="17" s="1"/>
  <c r="K82" i="17" s="1"/>
  <c r="E15" i="18" s="1"/>
  <c r="E43" i="18" s="1"/>
  <c r="K11" i="17"/>
  <c r="M49" i="17"/>
  <c r="K94" i="17"/>
  <c r="K96" i="17" s="1"/>
  <c r="K97" i="17" s="1"/>
  <c r="K98" i="17" s="1"/>
  <c r="E17" i="18" s="1"/>
  <c r="E45" i="18" s="1"/>
  <c r="K26" i="17"/>
  <c r="K28" i="17" s="1"/>
  <c r="K29" i="17" s="1"/>
  <c r="K30" i="17" s="1"/>
  <c r="E8" i="18" s="1"/>
  <c r="E36" i="18" s="1"/>
  <c r="M63" i="17"/>
  <c r="K116" i="17"/>
  <c r="K118" i="17" s="1"/>
  <c r="K119" i="17" s="1"/>
  <c r="K120" i="17" s="1"/>
  <c r="E20" i="18" s="1"/>
  <c r="E48" i="18" s="1"/>
  <c r="K85" i="17"/>
  <c r="K87" i="17" s="1"/>
  <c r="K88" i="17" s="1"/>
  <c r="K89" i="17" s="1"/>
  <c r="E16" i="18" s="1"/>
  <c r="E44" i="18" s="1"/>
  <c r="K40" i="17"/>
  <c r="K42" i="17" s="1"/>
  <c r="K43" i="17" s="1"/>
  <c r="K44" i="17" s="1"/>
  <c r="E10" i="18" s="1"/>
  <c r="E38" i="18" s="1"/>
  <c r="K130" i="17"/>
  <c r="K132" i="17" s="1"/>
  <c r="K133" i="17" s="1"/>
  <c r="K134" i="17" s="1"/>
  <c r="E22" i="18" s="1"/>
  <c r="E50" i="18" s="1"/>
  <c r="J33" i="17"/>
  <c r="J35" i="17" s="1"/>
  <c r="J36" i="17" s="1"/>
  <c r="J37" i="17" s="1"/>
  <c r="D9" i="18" s="1"/>
  <c r="K33" i="17"/>
  <c r="K35" i="17" s="1"/>
  <c r="K36" i="17" s="1"/>
  <c r="K37" i="17" s="1"/>
  <c r="E9" i="18" s="1"/>
  <c r="E37" i="18" s="1"/>
  <c r="M78" i="17"/>
  <c r="K101" i="17"/>
  <c r="K103" i="17" s="1"/>
  <c r="K104" i="17" s="1"/>
  <c r="K105" i="17" s="1"/>
  <c r="E18" i="18" s="1"/>
  <c r="E46" i="18" s="1"/>
  <c r="K4" i="17"/>
  <c r="K6" i="17" s="1"/>
  <c r="K7" i="17" s="1"/>
  <c r="K8" i="17" s="1"/>
  <c r="E5" i="18" s="1"/>
  <c r="K63" i="17"/>
  <c r="K65" i="17" s="1"/>
  <c r="K66" i="17" s="1"/>
  <c r="K67" i="17" s="1"/>
  <c r="E13" i="18" s="1"/>
  <c r="E41" i="18" s="1"/>
  <c r="K56" i="17"/>
  <c r="K58" i="17" s="1"/>
  <c r="K59" i="17" s="1"/>
  <c r="K60" i="17" s="1"/>
  <c r="E12" i="18" s="1"/>
  <c r="E40" i="18" s="1"/>
  <c r="K71" i="17"/>
  <c r="K73" i="17" s="1"/>
  <c r="K74" i="17" s="1"/>
  <c r="K75" i="17" s="1"/>
  <c r="E14" i="18" s="1"/>
  <c r="E42" i="18" s="1"/>
  <c r="J56" i="17"/>
  <c r="J58" i="17" s="1"/>
  <c r="J59" i="17" s="1"/>
  <c r="J60" i="17" s="1"/>
  <c r="D12" i="18" s="1"/>
  <c r="K123" i="17"/>
  <c r="K125" i="17" s="1"/>
  <c r="K126" i="17" s="1"/>
  <c r="K127" i="17" s="1"/>
  <c r="E21" i="18" s="1"/>
  <c r="E49" i="18" s="1"/>
  <c r="M40" i="17"/>
  <c r="O89" i="1"/>
  <c r="R56" i="17" s="1"/>
  <c r="K18" i="17"/>
  <c r="K20" i="17" s="1"/>
  <c r="K21" i="17" s="1"/>
  <c r="K22" i="17" s="1"/>
  <c r="E7" i="18" s="1"/>
  <c r="E35" i="18" s="1"/>
  <c r="M130" i="17"/>
  <c r="K49" i="17"/>
  <c r="K51" i="17" s="1"/>
  <c r="K52" i="17" s="1"/>
  <c r="K53" i="17" s="1"/>
  <c r="E11" i="18" s="1"/>
  <c r="E39" i="18" s="1"/>
  <c r="J78" i="17"/>
  <c r="J80" i="17" s="1"/>
  <c r="J81" i="17" s="1"/>
  <c r="J82" i="17" s="1"/>
  <c r="D15" i="18" s="1"/>
  <c r="M4" i="17"/>
  <c r="L78" i="17"/>
  <c r="L49" i="17"/>
  <c r="L130" i="17"/>
  <c r="L101" i="17"/>
  <c r="L94" i="17"/>
  <c r="M94" i="17"/>
  <c r="L56" i="17"/>
  <c r="M56" i="17"/>
  <c r="L108" i="17"/>
  <c r="M108" i="17"/>
  <c r="L33" i="17"/>
  <c r="M33" i="17"/>
  <c r="L26" i="17"/>
  <c r="L123" i="17"/>
  <c r="M26" i="17"/>
  <c r="M123" i="17"/>
  <c r="L116" i="17"/>
  <c r="M116" i="17"/>
  <c r="I71" i="17"/>
  <c r="I73" i="17" s="1"/>
  <c r="I74" i="17" s="1"/>
  <c r="I75" i="17" s="1"/>
  <c r="I63" i="17"/>
  <c r="I65" i="17" s="1"/>
  <c r="I66" i="17" s="1"/>
  <c r="I67" i="17" s="1"/>
  <c r="I56" i="17"/>
  <c r="I58" i="17" s="1"/>
  <c r="I59" i="17" s="1"/>
  <c r="I60" i="17" s="1"/>
  <c r="I49" i="17"/>
  <c r="I51" i="17" s="1"/>
  <c r="I52" i="17" s="1"/>
  <c r="I53" i="17" s="1"/>
  <c r="I130" i="17"/>
  <c r="I132" i="17" s="1"/>
  <c r="I133" i="17" s="1"/>
  <c r="I134" i="17" s="1"/>
  <c r="I40" i="17"/>
  <c r="I42" i="17" s="1"/>
  <c r="I43" i="17" s="1"/>
  <c r="I44" i="17" s="1"/>
  <c r="I123" i="17"/>
  <c r="I125" i="17" s="1"/>
  <c r="I126" i="17" s="1"/>
  <c r="I127" i="17" s="1"/>
  <c r="I33" i="17"/>
  <c r="I35" i="17" s="1"/>
  <c r="I36" i="17" s="1"/>
  <c r="I37" i="17" s="1"/>
  <c r="I26" i="17"/>
  <c r="I28" i="17" s="1"/>
  <c r="I29" i="17" s="1"/>
  <c r="I30" i="17" s="1"/>
  <c r="I116" i="17"/>
  <c r="I118" i="17" s="1"/>
  <c r="I119" i="17" s="1"/>
  <c r="I120" i="17" s="1"/>
  <c r="I108" i="17"/>
  <c r="I110" i="17" s="1"/>
  <c r="I111" i="17" s="1"/>
  <c r="I112" i="17" s="1"/>
  <c r="I18" i="17"/>
  <c r="I20" i="17" s="1"/>
  <c r="I21" i="17" s="1"/>
  <c r="I22" i="17" s="1"/>
  <c r="I78" i="17"/>
  <c r="I80" i="17" s="1"/>
  <c r="I81" i="17" s="1"/>
  <c r="I82" i="17" s="1"/>
  <c r="I101" i="17"/>
  <c r="I103" i="17" s="1"/>
  <c r="I104" i="17" s="1"/>
  <c r="I105" i="17" s="1"/>
  <c r="I11" i="17"/>
  <c r="I85" i="17"/>
  <c r="I87" i="17" s="1"/>
  <c r="I88" i="17" s="1"/>
  <c r="I89" i="17" s="1"/>
  <c r="I94" i="17"/>
  <c r="I96" i="17" s="1"/>
  <c r="I97" i="17" s="1"/>
  <c r="I98" i="17" s="1"/>
  <c r="U27" i="10"/>
  <c r="U28" i="10" s="1"/>
  <c r="T27" i="10"/>
  <c r="T28" i="10" s="1"/>
  <c r="I4" i="17"/>
  <c r="I6" i="17" s="1"/>
  <c r="I7" i="17" s="1"/>
  <c r="I8" i="17" s="1"/>
  <c r="C5" i="18" s="1"/>
  <c r="O27" i="10"/>
  <c r="O28" i="10" s="1"/>
  <c r="P27" i="10"/>
  <c r="P28" i="10" s="1"/>
  <c r="Q27" i="10"/>
  <c r="Q28" i="10" s="1"/>
  <c r="N27" i="10"/>
  <c r="N28" i="10" s="1"/>
  <c r="M27" i="10"/>
  <c r="M28" i="10" s="1"/>
  <c r="C2" i="18" l="1"/>
  <c r="O40" i="17"/>
  <c r="O11" i="17"/>
  <c r="O4" i="17"/>
  <c r="O85" i="17"/>
  <c r="O49" i="17"/>
  <c r="O63" i="17"/>
  <c r="O108" i="17"/>
  <c r="O78" i="17"/>
  <c r="O71" i="17"/>
  <c r="O18" i="17"/>
  <c r="O101" i="17"/>
  <c r="O94" i="17"/>
  <c r="O130" i="17"/>
  <c r="O33" i="17"/>
  <c r="O26" i="17"/>
  <c r="O56" i="17"/>
  <c r="O123" i="17"/>
  <c r="AX17" i="18"/>
  <c r="AX5" i="18"/>
  <c r="D49" i="18"/>
  <c r="AX21" i="18"/>
  <c r="D40" i="18"/>
  <c r="AX12" i="18"/>
  <c r="D41" i="18"/>
  <c r="AX13" i="18"/>
  <c r="D42" i="18"/>
  <c r="AX14" i="18"/>
  <c r="D50" i="18"/>
  <c r="AX22" i="18"/>
  <c r="AX11" i="18"/>
  <c r="AB8" i="22"/>
  <c r="D38" i="18"/>
  <c r="AX10" i="18"/>
  <c r="D35" i="18"/>
  <c r="AX7" i="18"/>
  <c r="D36" i="18"/>
  <c r="AX8" i="18"/>
  <c r="D43" i="18"/>
  <c r="AX15" i="18"/>
  <c r="D47" i="18"/>
  <c r="AX19" i="18"/>
  <c r="D44" i="18"/>
  <c r="AX16" i="18"/>
  <c r="D48" i="18"/>
  <c r="AX20" i="18"/>
  <c r="D37" i="18"/>
  <c r="AX9" i="18"/>
  <c r="C21" i="18"/>
  <c r="C49" i="18" s="1"/>
  <c r="C22" i="18"/>
  <c r="C50" i="18" s="1"/>
  <c r="C12" i="18"/>
  <c r="C40" i="18" s="1"/>
  <c r="C14" i="18"/>
  <c r="C42" i="18" s="1"/>
  <c r="C17" i="18"/>
  <c r="C45" i="18" s="1"/>
  <c r="C11" i="18"/>
  <c r="C39" i="18" s="1"/>
  <c r="C18" i="18"/>
  <c r="C46" i="18" s="1"/>
  <c r="C16" i="18"/>
  <c r="C44" i="18" s="1"/>
  <c r="C19" i="18"/>
  <c r="C47" i="18" s="1"/>
  <c r="C20" i="18"/>
  <c r="C48" i="18" s="1"/>
  <c r="C13" i="18"/>
  <c r="C41" i="18" s="1"/>
  <c r="C15" i="18"/>
  <c r="C43" i="18" s="1"/>
  <c r="C10" i="18"/>
  <c r="C38" i="18" s="1"/>
  <c r="C7" i="18"/>
  <c r="C35" i="18" s="1"/>
  <c r="C9" i="18"/>
  <c r="C37" i="18" s="1"/>
  <c r="C8" i="18"/>
  <c r="C36" i="18" s="1"/>
  <c r="D45" i="18"/>
  <c r="AC8" i="22"/>
  <c r="Y8" i="22"/>
  <c r="D39" i="18"/>
  <c r="Q18" i="17"/>
  <c r="Q4" i="17"/>
  <c r="Q108" i="17"/>
  <c r="Q26" i="17"/>
  <c r="Q63" i="17"/>
  <c r="Q49" i="17"/>
  <c r="Q71" i="17"/>
  <c r="Q94" i="17"/>
  <c r="Q116" i="17"/>
  <c r="Q40" i="17"/>
  <c r="Q11" i="17"/>
  <c r="Q85" i="17"/>
  <c r="Q78" i="17"/>
  <c r="P8" i="22"/>
  <c r="Q33" i="17"/>
  <c r="Q101" i="17"/>
  <c r="Q123" i="17"/>
  <c r="Q130" i="17"/>
  <c r="N11" i="17"/>
  <c r="N94" i="17"/>
  <c r="N63" i="17"/>
  <c r="N4" i="17"/>
  <c r="R71" i="17"/>
  <c r="R78" i="17"/>
  <c r="N85" i="17"/>
  <c r="R26" i="17"/>
  <c r="R4" i="17"/>
  <c r="R101" i="17"/>
  <c r="N108" i="17"/>
  <c r="R123" i="17"/>
  <c r="N130" i="17"/>
  <c r="R18" i="17"/>
  <c r="N40" i="17"/>
  <c r="N33" i="17"/>
  <c r="N26" i="17"/>
  <c r="N116" i="17"/>
  <c r="N123" i="17"/>
  <c r="N78" i="17"/>
  <c r="N49" i="17"/>
  <c r="N101" i="17"/>
  <c r="N56" i="17"/>
  <c r="N71" i="17"/>
  <c r="R11" i="17"/>
  <c r="R63" i="17"/>
  <c r="R40" i="17"/>
  <c r="R49" i="17"/>
  <c r="R85" i="17"/>
  <c r="R94" i="17"/>
  <c r="R108" i="17"/>
  <c r="R116" i="17"/>
  <c r="R130" i="17"/>
  <c r="R33" i="17"/>
  <c r="E33" i="18"/>
  <c r="D33" i="18"/>
  <c r="N8" i="22"/>
  <c r="U8" i="22" s="1"/>
  <c r="O30" i="10"/>
  <c r="N30" i="10"/>
  <c r="AA33" i="10"/>
  <c r="Y33" i="10"/>
  <c r="X33" i="10"/>
  <c r="AC33" i="10"/>
  <c r="Z33" i="10"/>
  <c r="W33" i="10"/>
  <c r="AH33" i="10"/>
  <c r="AG33" i="10"/>
  <c r="AF33" i="10"/>
  <c r="AE33" i="10"/>
  <c r="AD33" i="10"/>
  <c r="AB33" i="10"/>
  <c r="AQ33" i="10"/>
  <c r="AO33" i="10"/>
  <c r="AN33" i="10"/>
  <c r="AR33" i="10"/>
  <c r="AP33" i="10"/>
  <c r="AS33" i="10"/>
  <c r="AM33" i="10"/>
  <c r="AX33" i="10"/>
  <c r="AL33" i="10"/>
  <c r="AT33" i="10"/>
  <c r="AW33" i="10"/>
  <c r="AK33" i="10"/>
  <c r="AU33" i="10"/>
  <c r="AV33" i="10"/>
  <c r="AJ33" i="10"/>
  <c r="AI33" i="10"/>
  <c r="S33" i="10"/>
  <c r="R33" i="10"/>
  <c r="Q33" i="10"/>
  <c r="P33" i="10"/>
  <c r="T33" i="10"/>
  <c r="P30" i="10"/>
  <c r="V33" i="10"/>
  <c r="U33" i="10"/>
  <c r="K13" i="17"/>
  <c r="K14" i="17" s="1"/>
  <c r="K15" i="17" s="1"/>
  <c r="E6" i="18" s="1"/>
  <c r="E34" i="18" s="1"/>
  <c r="J13" i="17"/>
  <c r="J14" i="17" s="1"/>
  <c r="J15" i="17" s="1"/>
  <c r="D6" i="18" s="1"/>
  <c r="I13" i="17"/>
  <c r="I14" i="17" s="1"/>
  <c r="I15" i="17" s="1"/>
  <c r="AW30" i="10"/>
  <c r="AK30" i="10"/>
  <c r="AV30" i="10"/>
  <c r="AJ30" i="10"/>
  <c r="AU30" i="10"/>
  <c r="AI30" i="10"/>
  <c r="AL30" i="10"/>
  <c r="AT30" i="10"/>
  <c r="AS30" i="10"/>
  <c r="AR30" i="10"/>
  <c r="AQ30" i="10"/>
  <c r="AN30" i="10"/>
  <c r="AX30" i="10"/>
  <c r="AP30" i="10"/>
  <c r="AO30" i="10"/>
  <c r="AM30" i="10"/>
  <c r="AC30" i="10"/>
  <c r="AB30" i="10"/>
  <c r="AA30" i="10"/>
  <c r="Z30" i="10"/>
  <c r="Y30" i="10"/>
  <c r="X30" i="10"/>
  <c r="AH30" i="10"/>
  <c r="AF30" i="10"/>
  <c r="AG30" i="10"/>
  <c r="AE30" i="10"/>
  <c r="W30" i="10"/>
  <c r="AD30" i="10"/>
  <c r="S30" i="10"/>
  <c r="R30" i="10"/>
  <c r="Q30" i="10"/>
  <c r="T30" i="10"/>
  <c r="U30" i="10"/>
  <c r="V30" i="10"/>
  <c r="AX6" i="18" l="1"/>
  <c r="C6" i="18"/>
  <c r="C34" i="18" s="1"/>
  <c r="C33" i="18"/>
  <c r="Q8" i="22"/>
  <c r="D34" i="18"/>
  <c r="O8" i="22"/>
  <c r="P83" i="1"/>
  <c r="P89" i="1" s="1"/>
  <c r="M83" i="1"/>
  <c r="M89" i="1" s="1"/>
  <c r="Q83" i="1"/>
  <c r="Q89" i="1" s="1"/>
  <c r="AM83" i="1"/>
  <c r="AM89" i="1" s="1"/>
  <c r="AT83" i="1"/>
  <c r="AT89" i="1" s="1"/>
  <c r="R83" i="1"/>
  <c r="R89" i="1" s="1"/>
  <c r="AU83" i="1"/>
  <c r="AU89" i="1" s="1"/>
  <c r="W83" i="1"/>
  <c r="W89" i="1" s="1"/>
  <c r="AE83" i="1"/>
  <c r="AE89" i="1" s="1"/>
  <c r="AX83" i="1"/>
  <c r="AX89" i="1" s="1"/>
  <c r="AW83" i="1"/>
  <c r="AW89" i="1" s="1"/>
  <c r="AL83" i="1"/>
  <c r="AL89" i="1" s="1"/>
  <c r="S83" i="1"/>
  <c r="S89" i="1" s="1"/>
  <c r="AD83" i="1"/>
  <c r="AD89" i="1" s="1"/>
  <c r="AV83" i="1"/>
  <c r="AV89" i="1" s="1"/>
  <c r="T83" i="1"/>
  <c r="T89" i="1" s="1"/>
  <c r="AA83" i="1"/>
  <c r="AA89" i="1" s="1"/>
  <c r="AC83" i="1"/>
  <c r="AC89" i="1" s="1"/>
  <c r="AJ83" i="1"/>
  <c r="AJ89" i="1" s="1"/>
  <c r="AK83" i="1"/>
  <c r="AK89" i="1" s="1"/>
  <c r="AG83" i="1"/>
  <c r="AG89" i="1" s="1"/>
  <c r="AH83" i="1"/>
  <c r="AH89" i="1" s="1"/>
  <c r="Z83" i="1"/>
  <c r="Z89" i="1" s="1"/>
  <c r="AO83" i="1"/>
  <c r="AO89" i="1" s="1"/>
  <c r="AP83" i="1"/>
  <c r="AP89" i="1" s="1"/>
  <c r="AF83" i="1"/>
  <c r="AF89" i="1" s="1"/>
  <c r="AN83" i="1"/>
  <c r="AN89" i="1" s="1"/>
  <c r="X83" i="1"/>
  <c r="X89" i="1" s="1"/>
  <c r="AI83" i="1"/>
  <c r="AI89" i="1" s="1"/>
  <c r="AQ83" i="1"/>
  <c r="AQ89" i="1" s="1"/>
  <c r="V83" i="1"/>
  <c r="V89" i="1" s="1"/>
  <c r="AR83" i="1"/>
  <c r="AR89" i="1" s="1"/>
  <c r="U83" i="1"/>
  <c r="U89" i="1" s="1"/>
  <c r="Y83" i="1"/>
  <c r="Y89" i="1" s="1"/>
  <c r="AS83" i="1"/>
  <c r="AS89" i="1" s="1"/>
  <c r="AB83" i="1"/>
  <c r="AB89" i="1" s="1"/>
  <c r="AN116" i="17" l="1"/>
  <c r="AN94" i="17"/>
  <c r="AN71" i="17"/>
  <c r="AN49" i="17"/>
  <c r="AN18" i="17"/>
  <c r="AN130" i="17"/>
  <c r="AN108" i="17"/>
  <c r="AN85" i="17"/>
  <c r="AN63" i="17"/>
  <c r="AN40" i="17"/>
  <c r="AN123" i="17"/>
  <c r="AN101" i="17"/>
  <c r="AN78" i="17"/>
  <c r="AN56" i="17"/>
  <c r="AN33" i="17"/>
  <c r="AN11" i="17"/>
  <c r="AN26" i="17"/>
  <c r="AN4" i="17"/>
  <c r="Y116" i="17"/>
  <c r="Y94" i="17"/>
  <c r="Y71" i="17"/>
  <c r="Y49" i="17"/>
  <c r="Y26" i="17"/>
  <c r="Y4" i="17"/>
  <c r="Y40" i="17"/>
  <c r="Y18" i="17"/>
  <c r="Y130" i="17"/>
  <c r="Y108" i="17"/>
  <c r="Y85" i="17"/>
  <c r="Y63" i="17"/>
  <c r="Y123" i="17"/>
  <c r="Y101" i="17"/>
  <c r="Y78" i="17"/>
  <c r="Y56" i="17"/>
  <c r="Y33" i="17"/>
  <c r="Y11" i="17"/>
  <c r="AX116" i="17"/>
  <c r="AX94" i="17"/>
  <c r="AX71" i="17"/>
  <c r="AX49" i="17"/>
  <c r="AX26" i="17"/>
  <c r="AX4" i="17"/>
  <c r="AX130" i="17"/>
  <c r="AX108" i="17"/>
  <c r="AX85" i="17"/>
  <c r="AX63" i="17"/>
  <c r="AX40" i="17"/>
  <c r="AX18" i="17"/>
  <c r="AX123" i="17"/>
  <c r="AX101" i="17"/>
  <c r="AX78" i="17"/>
  <c r="AX56" i="17"/>
  <c r="AX11" i="17"/>
  <c r="AX33" i="17"/>
  <c r="U123" i="17"/>
  <c r="U101" i="17"/>
  <c r="U78" i="17"/>
  <c r="U56" i="17"/>
  <c r="U33" i="17"/>
  <c r="U11" i="17"/>
  <c r="U26" i="17"/>
  <c r="U116" i="17"/>
  <c r="U94" i="17"/>
  <c r="U71" i="17"/>
  <c r="U49" i="17"/>
  <c r="U4" i="17"/>
  <c r="U130" i="17"/>
  <c r="U108" i="17"/>
  <c r="U85" i="17"/>
  <c r="U63" i="17"/>
  <c r="U40" i="17"/>
  <c r="U18" i="17"/>
  <c r="AW116" i="17"/>
  <c r="AW94" i="17"/>
  <c r="AW71" i="17"/>
  <c r="AW49" i="17"/>
  <c r="AW26" i="17"/>
  <c r="AW4" i="17"/>
  <c r="AW18" i="17"/>
  <c r="AW130" i="17"/>
  <c r="AW108" i="17"/>
  <c r="AW85" i="17"/>
  <c r="AW63" i="17"/>
  <c r="AW40" i="17"/>
  <c r="AW123" i="17"/>
  <c r="AW101" i="17"/>
  <c r="AW78" i="17"/>
  <c r="AW56" i="17"/>
  <c r="AW33" i="17"/>
  <c r="AW11" i="17"/>
  <c r="AP130" i="17"/>
  <c r="AP108" i="17"/>
  <c r="AP85" i="17"/>
  <c r="AP63" i="17"/>
  <c r="AP40" i="17"/>
  <c r="AP18" i="17"/>
  <c r="AP123" i="17"/>
  <c r="AP101" i="17"/>
  <c r="AP78" i="17"/>
  <c r="AP56" i="17"/>
  <c r="AP33" i="17"/>
  <c r="AP11" i="17"/>
  <c r="AP116" i="17"/>
  <c r="AP94" i="17"/>
  <c r="AP49" i="17"/>
  <c r="AP4" i="17"/>
  <c r="AP71" i="17"/>
  <c r="AP26" i="17"/>
  <c r="P116" i="17"/>
  <c r="P94" i="17"/>
  <c r="P71" i="17"/>
  <c r="P18" i="17"/>
  <c r="P130" i="17"/>
  <c r="P108" i="17"/>
  <c r="P85" i="17"/>
  <c r="P63" i="17"/>
  <c r="P40" i="17"/>
  <c r="P123" i="17"/>
  <c r="P125" i="17" s="1"/>
  <c r="P126" i="17" s="1"/>
  <c r="P127" i="17" s="1"/>
  <c r="J21" i="18" s="1"/>
  <c r="J49" i="18" s="1"/>
  <c r="P101" i="17"/>
  <c r="P78" i="17"/>
  <c r="P56" i="17"/>
  <c r="P33" i="17"/>
  <c r="P11" i="17"/>
  <c r="P49" i="17"/>
  <c r="P26" i="17"/>
  <c r="P4" i="17"/>
  <c r="AU11" i="17"/>
  <c r="AU123" i="17"/>
  <c r="AU101" i="17"/>
  <c r="AU78" i="17"/>
  <c r="AU56" i="17"/>
  <c r="AU33" i="17"/>
  <c r="AU116" i="17"/>
  <c r="AU94" i="17"/>
  <c r="AU71" i="17"/>
  <c r="AU49" i="17"/>
  <c r="AU26" i="17"/>
  <c r="AU4" i="17"/>
  <c r="AU130" i="17"/>
  <c r="AU108" i="17"/>
  <c r="AU85" i="17"/>
  <c r="AU63" i="17"/>
  <c r="AU40" i="17"/>
  <c r="AU18" i="17"/>
  <c r="AM4" i="17"/>
  <c r="AM116" i="17"/>
  <c r="AM94" i="17"/>
  <c r="AM71" i="17"/>
  <c r="AM49" i="17"/>
  <c r="AM26" i="17"/>
  <c r="AM130" i="17"/>
  <c r="AM108" i="17"/>
  <c r="AM85" i="17"/>
  <c r="AM63" i="17"/>
  <c r="AM40" i="17"/>
  <c r="AM18" i="17"/>
  <c r="AM123" i="17"/>
  <c r="AM101" i="17"/>
  <c r="AM78" i="17"/>
  <c r="AM56" i="17"/>
  <c r="AM33" i="17"/>
  <c r="AM11" i="17"/>
  <c r="AT123" i="17"/>
  <c r="AT101" i="17"/>
  <c r="AT78" i="17"/>
  <c r="AT56" i="17"/>
  <c r="AT33" i="17"/>
  <c r="AT11" i="17"/>
  <c r="AT116" i="17"/>
  <c r="AT94" i="17"/>
  <c r="AT71" i="17"/>
  <c r="AT49" i="17"/>
  <c r="AT26" i="17"/>
  <c r="AT4" i="17"/>
  <c r="AT130" i="17"/>
  <c r="AT108" i="17"/>
  <c r="AT85" i="17"/>
  <c r="AT18" i="17"/>
  <c r="AT40" i="17"/>
  <c r="AT63" i="17"/>
  <c r="AF130" i="17"/>
  <c r="AF108" i="17"/>
  <c r="AF85" i="17"/>
  <c r="AF11" i="17"/>
  <c r="AF123" i="17"/>
  <c r="AF101" i="17"/>
  <c r="AF78" i="17"/>
  <c r="AF56" i="17"/>
  <c r="AF33" i="17"/>
  <c r="AF116" i="17"/>
  <c r="AF94" i="17"/>
  <c r="AF71" i="17"/>
  <c r="AF49" i="17"/>
  <c r="AF26" i="17"/>
  <c r="AF4" i="17"/>
  <c r="AF63" i="17"/>
  <c r="AF40" i="17"/>
  <c r="AF18" i="17"/>
  <c r="AD130" i="17"/>
  <c r="AD108" i="17"/>
  <c r="AD85" i="17"/>
  <c r="AD63" i="17"/>
  <c r="AD40" i="17"/>
  <c r="AD18" i="17"/>
  <c r="AD123" i="17"/>
  <c r="AD101" i="17"/>
  <c r="AD78" i="17"/>
  <c r="AD56" i="17"/>
  <c r="AD33" i="17"/>
  <c r="AD11" i="17"/>
  <c r="AD116" i="17"/>
  <c r="AD94" i="17"/>
  <c r="AD49" i="17"/>
  <c r="AD4" i="17"/>
  <c r="AD71" i="17"/>
  <c r="AD26" i="17"/>
  <c r="AA116" i="17"/>
  <c r="AA94" i="17"/>
  <c r="AA71" i="17"/>
  <c r="AA49" i="17"/>
  <c r="AA26" i="17"/>
  <c r="AA130" i="17"/>
  <c r="AA108" i="17"/>
  <c r="AA85" i="17"/>
  <c r="AA63" i="17"/>
  <c r="AA40" i="17"/>
  <c r="AA18" i="17"/>
  <c r="AA123" i="17"/>
  <c r="AA101" i="17"/>
  <c r="AA78" i="17"/>
  <c r="AA56" i="17"/>
  <c r="AA4" i="17"/>
  <c r="AA33" i="17"/>
  <c r="AA11" i="17"/>
  <c r="AQ130" i="17"/>
  <c r="AQ108" i="17"/>
  <c r="AQ85" i="17"/>
  <c r="AQ63" i="17"/>
  <c r="AQ40" i="17"/>
  <c r="AQ18" i="17"/>
  <c r="AQ123" i="17"/>
  <c r="AQ101" i="17"/>
  <c r="AQ78" i="17"/>
  <c r="AQ56" i="17"/>
  <c r="AQ33" i="17"/>
  <c r="AQ11" i="17"/>
  <c r="AQ116" i="17"/>
  <c r="AQ94" i="17"/>
  <c r="AQ71" i="17"/>
  <c r="AQ49" i="17"/>
  <c r="AQ4" i="17"/>
  <c r="AQ26" i="17"/>
  <c r="T130" i="17"/>
  <c r="T108" i="17"/>
  <c r="T85" i="17"/>
  <c r="T63" i="17"/>
  <c r="T18" i="17"/>
  <c r="T11" i="17"/>
  <c r="T123" i="17"/>
  <c r="T101" i="17"/>
  <c r="T78" i="17"/>
  <c r="T56" i="17"/>
  <c r="T33" i="17"/>
  <c r="T116" i="17"/>
  <c r="T94" i="17"/>
  <c r="T71" i="17"/>
  <c r="T49" i="17"/>
  <c r="T26" i="17"/>
  <c r="T4" i="17"/>
  <c r="T40" i="17"/>
  <c r="T42" i="17" s="1"/>
  <c r="T43" i="17" s="1"/>
  <c r="T44" i="17" s="1"/>
  <c r="N10" i="18" s="1"/>
  <c r="N38" i="18" s="1"/>
  <c r="AG123" i="17"/>
  <c r="AG101" i="17"/>
  <c r="AG78" i="17"/>
  <c r="AG56" i="17"/>
  <c r="AG33" i="17"/>
  <c r="AG11" i="17"/>
  <c r="AG4" i="17"/>
  <c r="AG116" i="17"/>
  <c r="AG94" i="17"/>
  <c r="AG71" i="17"/>
  <c r="AG49" i="17"/>
  <c r="AG26" i="17"/>
  <c r="AG130" i="17"/>
  <c r="AG108" i="17"/>
  <c r="AG85" i="17"/>
  <c r="AG63" i="17"/>
  <c r="AG40" i="17"/>
  <c r="AG18" i="17"/>
  <c r="S130" i="17"/>
  <c r="S108" i="17"/>
  <c r="S85" i="17"/>
  <c r="S63" i="17"/>
  <c r="S40" i="17"/>
  <c r="S18" i="17"/>
  <c r="S123" i="17"/>
  <c r="S101" i="17"/>
  <c r="S78" i="17"/>
  <c r="S56" i="17"/>
  <c r="S33" i="17"/>
  <c r="S11" i="17"/>
  <c r="S116" i="17"/>
  <c r="S118" i="17" s="1"/>
  <c r="S119" i="17" s="1"/>
  <c r="S120" i="17" s="1"/>
  <c r="M20" i="18" s="1"/>
  <c r="M48" i="18" s="1"/>
  <c r="S94" i="17"/>
  <c r="S71" i="17"/>
  <c r="S49" i="17"/>
  <c r="S4" i="17"/>
  <c r="S26" i="17"/>
  <c r="AC130" i="17"/>
  <c r="AC108" i="17"/>
  <c r="AC85" i="17"/>
  <c r="AC63" i="17"/>
  <c r="AC40" i="17"/>
  <c r="AC18" i="17"/>
  <c r="AC11" i="17"/>
  <c r="AC123" i="17"/>
  <c r="AC101" i="17"/>
  <c r="AC78" i="17"/>
  <c r="AC56" i="17"/>
  <c r="AC33" i="17"/>
  <c r="AC116" i="17"/>
  <c r="AC94" i="17"/>
  <c r="AC71" i="17"/>
  <c r="AC49" i="17"/>
  <c r="AC26" i="17"/>
  <c r="AC4" i="17"/>
  <c r="Z116" i="17"/>
  <c r="Z94" i="17"/>
  <c r="Z71" i="17"/>
  <c r="Z49" i="17"/>
  <c r="Z26" i="17"/>
  <c r="Z4" i="17"/>
  <c r="Z130" i="17"/>
  <c r="Z108" i="17"/>
  <c r="Z85" i="17"/>
  <c r="Z63" i="17"/>
  <c r="Z40" i="17"/>
  <c r="Z18" i="17"/>
  <c r="Z123" i="17"/>
  <c r="Z101" i="17"/>
  <c r="Z56" i="17"/>
  <c r="Z78" i="17"/>
  <c r="Z33" i="17"/>
  <c r="Z11" i="17"/>
  <c r="V123" i="17"/>
  <c r="V101" i="17"/>
  <c r="V78" i="17"/>
  <c r="V56" i="17"/>
  <c r="V33" i="17"/>
  <c r="V11" i="17"/>
  <c r="V26" i="17"/>
  <c r="V4" i="17"/>
  <c r="V6" i="17" s="1"/>
  <c r="V7" i="17" s="1"/>
  <c r="V8" i="17" s="1"/>
  <c r="P5" i="18" s="1"/>
  <c r="P33" i="18" s="1"/>
  <c r="V116" i="17"/>
  <c r="V94" i="17"/>
  <c r="V71" i="17"/>
  <c r="V49" i="17"/>
  <c r="V130" i="17"/>
  <c r="V108" i="17"/>
  <c r="V18" i="17"/>
  <c r="V40" i="17"/>
  <c r="V63" i="17"/>
  <c r="V85" i="17"/>
  <c r="AR130" i="17"/>
  <c r="AR108" i="17"/>
  <c r="AR85" i="17"/>
  <c r="AR63" i="17"/>
  <c r="AR40" i="17"/>
  <c r="AR33" i="17"/>
  <c r="AR123" i="17"/>
  <c r="AR101" i="17"/>
  <c r="AR78" i="17"/>
  <c r="AR56" i="17"/>
  <c r="AR11" i="17"/>
  <c r="AR116" i="17"/>
  <c r="AR94" i="17"/>
  <c r="AR71" i="17"/>
  <c r="AR49" i="17"/>
  <c r="AR26" i="17"/>
  <c r="AR4" i="17"/>
  <c r="AR18" i="17"/>
  <c r="BA130" i="17"/>
  <c r="BA108" i="17"/>
  <c r="BA85" i="17"/>
  <c r="BA63" i="17"/>
  <c r="BA40" i="17"/>
  <c r="BA18" i="17"/>
  <c r="BA123" i="17"/>
  <c r="BA101" i="17"/>
  <c r="BA78" i="17"/>
  <c r="BA56" i="17"/>
  <c r="BA33" i="17"/>
  <c r="BA11" i="17"/>
  <c r="BA116" i="17"/>
  <c r="BA94" i="17"/>
  <c r="BA71" i="17"/>
  <c r="BA49" i="17"/>
  <c r="BA26" i="17"/>
  <c r="BA4" i="17"/>
  <c r="AL116" i="17"/>
  <c r="AL94" i="17"/>
  <c r="AL71" i="17"/>
  <c r="AL49" i="17"/>
  <c r="AL26" i="17"/>
  <c r="AL4" i="17"/>
  <c r="AL130" i="17"/>
  <c r="AL108" i="17"/>
  <c r="AL85" i="17"/>
  <c r="AL63" i="17"/>
  <c r="AL40" i="17"/>
  <c r="AL18" i="17"/>
  <c r="AL123" i="17"/>
  <c r="AL101" i="17"/>
  <c r="AL33" i="17"/>
  <c r="AL78" i="17"/>
  <c r="AL56" i="17"/>
  <c r="AL11" i="17"/>
  <c r="W123" i="17"/>
  <c r="W101" i="17"/>
  <c r="W78" i="17"/>
  <c r="W56" i="17"/>
  <c r="W33" i="17"/>
  <c r="W116" i="17"/>
  <c r="W94" i="17"/>
  <c r="W71" i="17"/>
  <c r="W49" i="17"/>
  <c r="W26" i="17"/>
  <c r="W4" i="17"/>
  <c r="W130" i="17"/>
  <c r="W132" i="17" s="1"/>
  <c r="W133" i="17" s="1"/>
  <c r="W134" i="17" s="1"/>
  <c r="Q22" i="18" s="1"/>
  <c r="Q50" i="18" s="1"/>
  <c r="W108" i="17"/>
  <c r="W85" i="17"/>
  <c r="W63" i="17"/>
  <c r="W11" i="17"/>
  <c r="W18" i="17"/>
  <c r="W40" i="17"/>
  <c r="AY116" i="17"/>
  <c r="AY94" i="17"/>
  <c r="AY71" i="17"/>
  <c r="AY49" i="17"/>
  <c r="AY26" i="17"/>
  <c r="AY4" i="17"/>
  <c r="AY130" i="17"/>
  <c r="AY108" i="17"/>
  <c r="AY85" i="17"/>
  <c r="AY63" i="17"/>
  <c r="AY40" i="17"/>
  <c r="AY18" i="17"/>
  <c r="AY123" i="17"/>
  <c r="AY101" i="17"/>
  <c r="AY78" i="17"/>
  <c r="AY56" i="17"/>
  <c r="AY11" i="17"/>
  <c r="AY33" i="17"/>
  <c r="AI123" i="17"/>
  <c r="AI101" i="17"/>
  <c r="AI78" i="17"/>
  <c r="AI56" i="17"/>
  <c r="AI33" i="17"/>
  <c r="AI11" i="17"/>
  <c r="AI116" i="17"/>
  <c r="AI94" i="17"/>
  <c r="AI71" i="17"/>
  <c r="AI49" i="17"/>
  <c r="AI26" i="17"/>
  <c r="AI4" i="17"/>
  <c r="AI130" i="17"/>
  <c r="AI108" i="17"/>
  <c r="AI85" i="17"/>
  <c r="AI63" i="17"/>
  <c r="AI40" i="17"/>
  <c r="AI18" i="17"/>
  <c r="AS123" i="17"/>
  <c r="AS101" i="17"/>
  <c r="AS78" i="17"/>
  <c r="AS56" i="17"/>
  <c r="AS33" i="17"/>
  <c r="AS11" i="17"/>
  <c r="AS116" i="17"/>
  <c r="AS94" i="17"/>
  <c r="AS71" i="17"/>
  <c r="AS49" i="17"/>
  <c r="AS26" i="17"/>
  <c r="AS4" i="17"/>
  <c r="AS130" i="17"/>
  <c r="AS108" i="17"/>
  <c r="AS85" i="17"/>
  <c r="AS63" i="17"/>
  <c r="AS40" i="17"/>
  <c r="AS18" i="17"/>
  <c r="AE130" i="17"/>
  <c r="AE108" i="17"/>
  <c r="AE85" i="17"/>
  <c r="AE63" i="17"/>
  <c r="AE40" i="17"/>
  <c r="AE123" i="17"/>
  <c r="AE101" i="17"/>
  <c r="AE78" i="17"/>
  <c r="AE56" i="17"/>
  <c r="AE33" i="17"/>
  <c r="AE11" i="17"/>
  <c r="AE116" i="17"/>
  <c r="AE94" i="17"/>
  <c r="AE71" i="17"/>
  <c r="AE49" i="17"/>
  <c r="AE18" i="17"/>
  <c r="AE4" i="17"/>
  <c r="AE26" i="17"/>
  <c r="AO130" i="17"/>
  <c r="AO108" i="17"/>
  <c r="AO85" i="17"/>
  <c r="AO63" i="17"/>
  <c r="AO40" i="17"/>
  <c r="AO18" i="17"/>
  <c r="AO33" i="17"/>
  <c r="AO11" i="17"/>
  <c r="AO123" i="17"/>
  <c r="AO101" i="17"/>
  <c r="AO78" i="17"/>
  <c r="AO56" i="17"/>
  <c r="AO116" i="17"/>
  <c r="AO94" i="17"/>
  <c r="AO71" i="17"/>
  <c r="AO49" i="17"/>
  <c r="AO26" i="17"/>
  <c r="AO4" i="17"/>
  <c r="AV123" i="17"/>
  <c r="AV101" i="17"/>
  <c r="AV78" i="17"/>
  <c r="AV33" i="17"/>
  <c r="AV116" i="17"/>
  <c r="AV94" i="17"/>
  <c r="AV71" i="17"/>
  <c r="AV49" i="17"/>
  <c r="AV26" i="17"/>
  <c r="AV4" i="17"/>
  <c r="AV130" i="17"/>
  <c r="AV108" i="17"/>
  <c r="AV85" i="17"/>
  <c r="AV63" i="17"/>
  <c r="AV40" i="17"/>
  <c r="AV18" i="17"/>
  <c r="AV56" i="17"/>
  <c r="AV11" i="17"/>
  <c r="AZ116" i="17"/>
  <c r="AZ94" i="17"/>
  <c r="AZ71" i="17"/>
  <c r="AZ130" i="17"/>
  <c r="AZ108" i="17"/>
  <c r="AZ85" i="17"/>
  <c r="AZ63" i="17"/>
  <c r="AZ40" i="17"/>
  <c r="AZ18" i="17"/>
  <c r="AZ123" i="17"/>
  <c r="AZ101" i="17"/>
  <c r="AZ78" i="17"/>
  <c r="AZ56" i="17"/>
  <c r="AZ33" i="17"/>
  <c r="AZ11" i="17"/>
  <c r="AZ49" i="17"/>
  <c r="AZ26" i="17"/>
  <c r="AZ4" i="17"/>
  <c r="AB116" i="17"/>
  <c r="AB118" i="17" s="1"/>
  <c r="AB119" i="17" s="1"/>
  <c r="AB120" i="17" s="1"/>
  <c r="V20" i="18" s="1"/>
  <c r="V48" i="18" s="1"/>
  <c r="AB26" i="17"/>
  <c r="AB4" i="17"/>
  <c r="AB130" i="17"/>
  <c r="AB108" i="17"/>
  <c r="AB85" i="17"/>
  <c r="AB63" i="17"/>
  <c r="AB40" i="17"/>
  <c r="AB18" i="17"/>
  <c r="AB123" i="17"/>
  <c r="AB101" i="17"/>
  <c r="AB78" i="17"/>
  <c r="AB56" i="17"/>
  <c r="AB33" i="17"/>
  <c r="AB11" i="17"/>
  <c r="AB94" i="17"/>
  <c r="AB71" i="17"/>
  <c r="AB49" i="17"/>
  <c r="AK116" i="17"/>
  <c r="AK94" i="17"/>
  <c r="AK71" i="17"/>
  <c r="AK49" i="17"/>
  <c r="AK26" i="17"/>
  <c r="AK4" i="17"/>
  <c r="AK130" i="17"/>
  <c r="AK108" i="17"/>
  <c r="AK85" i="17"/>
  <c r="AK63" i="17"/>
  <c r="AK40" i="17"/>
  <c r="AK18" i="17"/>
  <c r="AK123" i="17"/>
  <c r="AK101" i="17"/>
  <c r="AK78" i="17"/>
  <c r="AK56" i="17"/>
  <c r="AK33" i="17"/>
  <c r="AK11" i="17"/>
  <c r="X123" i="17"/>
  <c r="X101" i="17"/>
  <c r="X78" i="17"/>
  <c r="X56" i="17"/>
  <c r="X33" i="17"/>
  <c r="X11" i="17"/>
  <c r="X4" i="17"/>
  <c r="X116" i="17"/>
  <c r="X94" i="17"/>
  <c r="X71" i="17"/>
  <c r="X49" i="17"/>
  <c r="X26" i="17"/>
  <c r="X130" i="17"/>
  <c r="X108" i="17"/>
  <c r="X85" i="17"/>
  <c r="X63" i="17"/>
  <c r="X40" i="17"/>
  <c r="X18" i="17"/>
  <c r="AJ123" i="17"/>
  <c r="AJ101" i="17"/>
  <c r="AJ78" i="17"/>
  <c r="AJ4" i="17"/>
  <c r="AJ116" i="17"/>
  <c r="AJ94" i="17"/>
  <c r="AJ71" i="17"/>
  <c r="AJ49" i="17"/>
  <c r="AJ26" i="17"/>
  <c r="AJ130" i="17"/>
  <c r="AJ108" i="17"/>
  <c r="AJ85" i="17"/>
  <c r="AJ63" i="17"/>
  <c r="AJ40" i="17"/>
  <c r="AJ18" i="17"/>
  <c r="AJ56" i="17"/>
  <c r="AJ33" i="17"/>
  <c r="AJ11" i="17"/>
  <c r="AH123" i="17"/>
  <c r="AH101" i="17"/>
  <c r="AH78" i="17"/>
  <c r="AH56" i="17"/>
  <c r="AH33" i="17"/>
  <c r="AH11" i="17"/>
  <c r="AH4" i="17"/>
  <c r="AH116" i="17"/>
  <c r="AH94" i="17"/>
  <c r="AH71" i="17"/>
  <c r="AH49" i="17"/>
  <c r="AH26" i="17"/>
  <c r="AH130" i="17"/>
  <c r="AH108" i="17"/>
  <c r="AH18" i="17"/>
  <c r="AH40" i="17"/>
  <c r="AH63" i="17"/>
  <c r="AH85" i="17"/>
  <c r="R118" i="17"/>
  <c r="R119" i="17" s="1"/>
  <c r="R120" i="17" s="1"/>
  <c r="L20" i="18" s="1"/>
  <c r="L48" i="18" s="1"/>
  <c r="Q125" i="17"/>
  <c r="Q126" i="17" s="1"/>
  <c r="Q127" i="17" s="1"/>
  <c r="K21" i="18" s="1"/>
  <c r="K49" i="18" s="1"/>
  <c r="O118" i="17"/>
  <c r="O119" i="17" s="1"/>
  <c r="O120" i="17" s="1"/>
  <c r="I20" i="18" s="1"/>
  <c r="I48" i="18" s="1"/>
  <c r="Q96" i="17" l="1"/>
  <c r="Q97" i="17" s="1"/>
  <c r="Q98" i="17" s="1"/>
  <c r="K17" i="18" s="1"/>
  <c r="K45" i="18" s="1"/>
  <c r="S65" i="17"/>
  <c r="S66" i="17" s="1"/>
  <c r="S67" i="17" s="1"/>
  <c r="M13" i="18" s="1"/>
  <c r="M41" i="18" s="1"/>
  <c r="Q28" i="17"/>
  <c r="Q29" i="17" s="1"/>
  <c r="Q30" i="17" s="1"/>
  <c r="K8" i="18" s="1"/>
  <c r="K36" i="18" s="1"/>
  <c r="S6" i="17"/>
  <c r="S7" i="17" s="1"/>
  <c r="S8" i="17" s="1"/>
  <c r="M5" i="18" s="1"/>
  <c r="M33" i="18" s="1"/>
  <c r="Q35" i="17"/>
  <c r="Q36" i="17" s="1"/>
  <c r="Q37" i="17" s="1"/>
  <c r="K9" i="18" s="1"/>
  <c r="K37" i="18" s="1"/>
  <c r="W13" i="17"/>
  <c r="W14" i="17" s="1"/>
  <c r="W15" i="17" s="1"/>
  <c r="Q6" i="18" s="1"/>
  <c r="Q34" i="18" s="1"/>
  <c r="Q87" i="17"/>
  <c r="Q88" i="17" s="1"/>
  <c r="Q89" i="17" s="1"/>
  <c r="K16" i="18" s="1"/>
  <c r="K44" i="18" s="1"/>
  <c r="S87" i="17"/>
  <c r="S88" i="17" s="1"/>
  <c r="S89" i="17" s="1"/>
  <c r="M16" i="18" s="1"/>
  <c r="M44" i="18" s="1"/>
  <c r="Q20" i="17"/>
  <c r="Q21" i="17" s="1"/>
  <c r="Q22" i="17" s="1"/>
  <c r="K7" i="18" s="1"/>
  <c r="K35" i="18" s="1"/>
  <c r="Q51" i="17"/>
  <c r="Q52" i="17" s="1"/>
  <c r="Q53" i="17" s="1"/>
  <c r="K11" i="18" s="1"/>
  <c r="K39" i="18" s="1"/>
  <c r="Q58" i="17"/>
  <c r="Q59" i="17" s="1"/>
  <c r="Q60" i="17" s="1"/>
  <c r="K12" i="18" s="1"/>
  <c r="K40" i="18" s="1"/>
  <c r="T73" i="17"/>
  <c r="T74" i="17" s="1"/>
  <c r="T75" i="17" s="1"/>
  <c r="N14" i="18" s="1"/>
  <c r="N42" i="18" s="1"/>
  <c r="S20" i="17"/>
  <c r="S21" i="17" s="1"/>
  <c r="S22" i="17" s="1"/>
  <c r="M7" i="18" s="1"/>
  <c r="M35" i="18" s="1"/>
  <c r="T58" i="17"/>
  <c r="T59" i="17" s="1"/>
  <c r="T60" i="17" s="1"/>
  <c r="N12" i="18" s="1"/>
  <c r="N40" i="18" s="1"/>
  <c r="S42" i="17"/>
  <c r="S43" i="17" s="1"/>
  <c r="S44" i="17" s="1"/>
  <c r="M10" i="18" s="1"/>
  <c r="M38" i="18" s="1"/>
  <c r="T80" i="17"/>
  <c r="T81" i="17" s="1"/>
  <c r="T82" i="17" s="1"/>
  <c r="N15" i="18" s="1"/>
  <c r="N43" i="18" s="1"/>
  <c r="S80" i="17"/>
  <c r="S81" i="17" s="1"/>
  <c r="S82" i="17" s="1"/>
  <c r="M15" i="18" s="1"/>
  <c r="M43" i="18" s="1"/>
  <c r="V51" i="17"/>
  <c r="V52" i="17" s="1"/>
  <c r="V53" i="17" s="1"/>
  <c r="P11" i="18" s="1"/>
  <c r="P39" i="18" s="1"/>
  <c r="T51" i="17"/>
  <c r="T52" i="17" s="1"/>
  <c r="T53" i="17" s="1"/>
  <c r="N11" i="18" s="1"/>
  <c r="N39" i="18" s="1"/>
  <c r="S13" i="17"/>
  <c r="S14" i="17" s="1"/>
  <c r="S15" i="17" s="1"/>
  <c r="M6" i="18" s="1"/>
  <c r="M34" i="18" s="1"/>
  <c r="T110" i="17"/>
  <c r="T111" i="17" s="1"/>
  <c r="T112" i="17" s="1"/>
  <c r="N19" i="18" s="1"/>
  <c r="N47" i="18" s="1"/>
  <c r="Q13" i="17"/>
  <c r="Q14" i="17" s="1"/>
  <c r="Q15" i="17" s="1"/>
  <c r="K6" i="18" s="1"/>
  <c r="K34" i="18" s="1"/>
  <c r="T132" i="17"/>
  <c r="T133" i="17" s="1"/>
  <c r="T134" i="17" s="1"/>
  <c r="N22" i="18" s="1"/>
  <c r="N50" i="18" s="1"/>
  <c r="Q73" i="17"/>
  <c r="Q74" i="17" s="1"/>
  <c r="Q75" i="17" s="1"/>
  <c r="K14" i="18" s="1"/>
  <c r="K42" i="18" s="1"/>
  <c r="Q110" i="17"/>
  <c r="Q111" i="17" s="1"/>
  <c r="Q112" i="17" s="1"/>
  <c r="K19" i="18" s="1"/>
  <c r="K47" i="18" s="1"/>
  <c r="W35" i="17"/>
  <c r="W36" i="17" s="1"/>
  <c r="W37" i="17" s="1"/>
  <c r="Q9" i="18" s="1"/>
  <c r="Q37" i="18" s="1"/>
  <c r="W58" i="17"/>
  <c r="W59" i="17" s="1"/>
  <c r="W60" i="17" s="1"/>
  <c r="Q12" i="18" s="1"/>
  <c r="Q40" i="18" s="1"/>
  <c r="W80" i="17"/>
  <c r="W81" i="17" s="1"/>
  <c r="W82" i="17" s="1"/>
  <c r="Q15" i="18" s="1"/>
  <c r="Q43" i="18" s="1"/>
  <c r="W6" i="17"/>
  <c r="W7" i="17" s="1"/>
  <c r="W8" i="17" s="1"/>
  <c r="Q5" i="18" s="1"/>
  <c r="Q33" i="18" s="1"/>
  <c r="W103" i="17"/>
  <c r="W104" i="17" s="1"/>
  <c r="W105" i="17" s="1"/>
  <c r="Q18" i="18" s="1"/>
  <c r="Q46" i="18" s="1"/>
  <c r="W28" i="17"/>
  <c r="W29" i="17" s="1"/>
  <c r="W30" i="17" s="1"/>
  <c r="Q8" i="18" s="1"/>
  <c r="Q36" i="18" s="1"/>
  <c r="W51" i="17"/>
  <c r="W52" i="17" s="1"/>
  <c r="W53" i="17" s="1"/>
  <c r="Q11" i="18" s="1"/>
  <c r="Q39" i="18" s="1"/>
  <c r="W73" i="17"/>
  <c r="W74" i="17" s="1"/>
  <c r="W75" i="17" s="1"/>
  <c r="Q14" i="18" s="1"/>
  <c r="Q42" i="18" s="1"/>
  <c r="S28" i="17"/>
  <c r="S29" i="17" s="1"/>
  <c r="S30" i="17" s="1"/>
  <c r="M8" i="18" s="1"/>
  <c r="M36" i="18" s="1"/>
  <c r="W87" i="17"/>
  <c r="W88" i="17" s="1"/>
  <c r="W89" i="17" s="1"/>
  <c r="Q16" i="18" s="1"/>
  <c r="Q44" i="18" s="1"/>
  <c r="S51" i="17"/>
  <c r="S52" i="17" s="1"/>
  <c r="S53" i="17" s="1"/>
  <c r="M11" i="18" s="1"/>
  <c r="M39" i="18" s="1"/>
  <c r="S132" i="17"/>
  <c r="S133" i="17" s="1"/>
  <c r="S134" i="17" s="1"/>
  <c r="M22" i="18" s="1"/>
  <c r="M50" i="18" s="1"/>
  <c r="S73" i="17"/>
  <c r="S74" i="17" s="1"/>
  <c r="S75" i="17" s="1"/>
  <c r="M14" i="18" s="1"/>
  <c r="M42" i="18" s="1"/>
  <c r="W20" i="17"/>
  <c r="W21" i="17" s="1"/>
  <c r="W22" i="17" s="1"/>
  <c r="Q7" i="18" s="1"/>
  <c r="Q35" i="18" s="1"/>
  <c r="P28" i="17"/>
  <c r="P29" i="17" s="1"/>
  <c r="P30" i="17" s="1"/>
  <c r="J8" i="18" s="1"/>
  <c r="J36" i="18" s="1"/>
  <c r="AB35" i="17"/>
  <c r="AB36" i="17" s="1"/>
  <c r="AB37" i="17" s="1"/>
  <c r="V9" i="18" s="1"/>
  <c r="V37" i="18" s="1"/>
  <c r="S125" i="17"/>
  <c r="S126" i="17" s="1"/>
  <c r="S127" i="17" s="1"/>
  <c r="M21" i="18" s="1"/>
  <c r="M49" i="18" s="1"/>
  <c r="W125" i="17"/>
  <c r="W126" i="17" s="1"/>
  <c r="W127" i="17" s="1"/>
  <c r="Q21" i="18" s="1"/>
  <c r="Q49" i="18" s="1"/>
  <c r="S110" i="17"/>
  <c r="S111" i="17" s="1"/>
  <c r="S112" i="17" s="1"/>
  <c r="M19" i="18" s="1"/>
  <c r="M47" i="18" s="1"/>
  <c r="W42" i="17"/>
  <c r="W43" i="17" s="1"/>
  <c r="W44" i="17" s="1"/>
  <c r="Q10" i="18" s="1"/>
  <c r="Q38" i="18" s="1"/>
  <c r="Q80" i="17"/>
  <c r="Q81" i="17" s="1"/>
  <c r="Q82" i="17" s="1"/>
  <c r="K15" i="18" s="1"/>
  <c r="K43" i="18" s="1"/>
  <c r="W65" i="17"/>
  <c r="W66" i="17" s="1"/>
  <c r="W67" i="17" s="1"/>
  <c r="Q13" i="18" s="1"/>
  <c r="Q41" i="18" s="1"/>
  <c r="V28" i="17"/>
  <c r="V29" i="17" s="1"/>
  <c r="V30" i="17" s="1"/>
  <c r="P8" i="18" s="1"/>
  <c r="P36" i="18" s="1"/>
  <c r="T87" i="17"/>
  <c r="T88" i="17" s="1"/>
  <c r="T89" i="17" s="1"/>
  <c r="N16" i="18" s="1"/>
  <c r="N44" i="18" s="1"/>
  <c r="S96" i="17"/>
  <c r="S97" i="17" s="1"/>
  <c r="S98" i="17" s="1"/>
  <c r="M17" i="18" s="1"/>
  <c r="M45" i="18" s="1"/>
  <c r="P58" i="17"/>
  <c r="P59" i="17" s="1"/>
  <c r="P60" i="17" s="1"/>
  <c r="J12" i="18" s="1"/>
  <c r="J40" i="18" s="1"/>
  <c r="P13" i="17"/>
  <c r="P14" i="17" s="1"/>
  <c r="P15" i="17" s="1"/>
  <c r="J6" i="18" s="1"/>
  <c r="J34" i="18" s="1"/>
  <c r="S35" i="17"/>
  <c r="S36" i="17" s="1"/>
  <c r="S37" i="17" s="1"/>
  <c r="M9" i="18" s="1"/>
  <c r="M37" i="18" s="1"/>
  <c r="Q6" i="17"/>
  <c r="Q7" i="17" s="1"/>
  <c r="Q8" i="17" s="1"/>
  <c r="K5" i="18" s="1"/>
  <c r="K33" i="18" s="1"/>
  <c r="T28" i="17"/>
  <c r="T29" i="17" s="1"/>
  <c r="T30" i="17" s="1"/>
  <c r="N8" i="18" s="1"/>
  <c r="N36" i="18" s="1"/>
  <c r="Q132" i="17"/>
  <c r="Q133" i="17" s="1"/>
  <c r="Q134" i="17" s="1"/>
  <c r="K22" i="18" s="1"/>
  <c r="K50" i="18" s="1"/>
  <c r="Q118" i="17"/>
  <c r="Q119" i="17" s="1"/>
  <c r="Q120" i="17" s="1"/>
  <c r="K20" i="18" s="1"/>
  <c r="K48" i="18" s="1"/>
  <c r="P35" i="17"/>
  <c r="P36" i="17" s="1"/>
  <c r="P37" i="17" s="1"/>
  <c r="J9" i="18" s="1"/>
  <c r="J37" i="18" s="1"/>
  <c r="P6" i="17"/>
  <c r="P7" i="17" s="1"/>
  <c r="P8" i="17" s="1"/>
  <c r="J5" i="18" s="1"/>
  <c r="J33" i="18" s="1"/>
  <c r="P51" i="17"/>
  <c r="P52" i="17" s="1"/>
  <c r="P53" i="17" s="1"/>
  <c r="J11" i="18" s="1"/>
  <c r="J39" i="18" s="1"/>
  <c r="AB103" i="17"/>
  <c r="AB104" i="17" s="1"/>
  <c r="AB105" i="17" s="1"/>
  <c r="V18" i="18" s="1"/>
  <c r="V46" i="18" s="1"/>
  <c r="P80" i="17"/>
  <c r="P81" i="17" s="1"/>
  <c r="P82" i="17" s="1"/>
  <c r="J15" i="18" s="1"/>
  <c r="J43" i="18" s="1"/>
  <c r="AB20" i="17"/>
  <c r="AB21" i="17" s="1"/>
  <c r="AB22" i="17" s="1"/>
  <c r="V7" i="18" s="1"/>
  <c r="V35" i="18" s="1"/>
  <c r="AB125" i="17"/>
  <c r="AB126" i="17" s="1"/>
  <c r="AB127" i="17" s="1"/>
  <c r="V21" i="18" s="1"/>
  <c r="V49" i="18" s="1"/>
  <c r="P73" i="17"/>
  <c r="P74" i="17" s="1"/>
  <c r="P75" i="17" s="1"/>
  <c r="J14" i="18" s="1"/>
  <c r="J42" i="18" s="1"/>
  <c r="AB42" i="17"/>
  <c r="AB43" i="17" s="1"/>
  <c r="AB44" i="17" s="1"/>
  <c r="V10" i="18" s="1"/>
  <c r="V38" i="18" s="1"/>
  <c r="P20" i="17"/>
  <c r="P21" i="17" s="1"/>
  <c r="P22" i="17" s="1"/>
  <c r="J7" i="18" s="1"/>
  <c r="J35" i="18" s="1"/>
  <c r="AB65" i="17"/>
  <c r="AB66" i="17" s="1"/>
  <c r="AB67" i="17" s="1"/>
  <c r="V13" i="18" s="1"/>
  <c r="V41" i="18" s="1"/>
  <c r="P42" i="17"/>
  <c r="P43" i="17" s="1"/>
  <c r="P44" i="17" s="1"/>
  <c r="J10" i="18" s="1"/>
  <c r="J38" i="18" s="1"/>
  <c r="S58" i="17"/>
  <c r="S59" i="17" s="1"/>
  <c r="S60" i="17" s="1"/>
  <c r="M12" i="18" s="1"/>
  <c r="M40" i="18" s="1"/>
  <c r="P65" i="17"/>
  <c r="P66" i="17" s="1"/>
  <c r="P67" i="17" s="1"/>
  <c r="J13" i="18" s="1"/>
  <c r="J41" i="18" s="1"/>
  <c r="Q42" i="17"/>
  <c r="Q43" i="17" s="1"/>
  <c r="Q44" i="17" s="1"/>
  <c r="K10" i="18" s="1"/>
  <c r="K38" i="18" s="1"/>
  <c r="AB58" i="17"/>
  <c r="AB59" i="17" s="1"/>
  <c r="AB60" i="17" s="1"/>
  <c r="V12" i="18" s="1"/>
  <c r="V40" i="18" s="1"/>
  <c r="T103" i="17"/>
  <c r="T104" i="17" s="1"/>
  <c r="T105" i="17" s="1"/>
  <c r="N18" i="18" s="1"/>
  <c r="N46" i="18" s="1"/>
  <c r="Q103" i="17"/>
  <c r="Q104" i="17" s="1"/>
  <c r="Q105" i="17" s="1"/>
  <c r="K18" i="18" s="1"/>
  <c r="K46" i="18" s="1"/>
  <c r="AB87" i="17"/>
  <c r="AB88" i="17" s="1"/>
  <c r="AB89" i="17" s="1"/>
  <c r="V16" i="18" s="1"/>
  <c r="V44" i="18" s="1"/>
  <c r="P87" i="17"/>
  <c r="P88" i="17" s="1"/>
  <c r="P89" i="17" s="1"/>
  <c r="J16" i="18" s="1"/>
  <c r="J44" i="18" s="1"/>
  <c r="Q65" i="17"/>
  <c r="Q66" i="17" s="1"/>
  <c r="Q67" i="17" s="1"/>
  <c r="K13" i="18" s="1"/>
  <c r="K41" i="18" s="1"/>
  <c r="AB13" i="17"/>
  <c r="AB14" i="17" s="1"/>
  <c r="AB15" i="17" s="1"/>
  <c r="V6" i="18" s="1"/>
  <c r="V34" i="18" s="1"/>
  <c r="P118" i="17"/>
  <c r="P119" i="17" s="1"/>
  <c r="P120" i="17" s="1"/>
  <c r="J20" i="18" s="1"/>
  <c r="J48" i="18" s="1"/>
  <c r="R20" i="17"/>
  <c r="R21" i="17" s="1"/>
  <c r="R22" i="17" s="1"/>
  <c r="L7" i="18" s="1"/>
  <c r="L35" i="18" s="1"/>
  <c r="R110" i="17"/>
  <c r="R111" i="17" s="1"/>
  <c r="R112" i="17" s="1"/>
  <c r="L19" i="18" s="1"/>
  <c r="L47" i="18" s="1"/>
  <c r="AB80" i="17"/>
  <c r="AB81" i="17" s="1"/>
  <c r="AB82" i="17" s="1"/>
  <c r="V15" i="18" s="1"/>
  <c r="V43" i="18" s="1"/>
  <c r="R42" i="17"/>
  <c r="R43" i="17" s="1"/>
  <c r="R44" i="17" s="1"/>
  <c r="L10" i="18" s="1"/>
  <c r="L38" i="18" s="1"/>
  <c r="R132" i="17"/>
  <c r="R133" i="17" s="1"/>
  <c r="R134" i="17" s="1"/>
  <c r="L22" i="18" s="1"/>
  <c r="L50" i="18" s="1"/>
  <c r="R65" i="17"/>
  <c r="R66" i="17" s="1"/>
  <c r="R67" i="17" s="1"/>
  <c r="L13" i="18" s="1"/>
  <c r="L41" i="18" s="1"/>
  <c r="R103" i="17"/>
  <c r="R104" i="17" s="1"/>
  <c r="R105" i="17" s="1"/>
  <c r="L18" i="18" s="1"/>
  <c r="L46" i="18" s="1"/>
  <c r="T65" i="17"/>
  <c r="T66" i="17" s="1"/>
  <c r="T67" i="17" s="1"/>
  <c r="N13" i="18" s="1"/>
  <c r="N41" i="18" s="1"/>
  <c r="R13" i="17"/>
  <c r="R14" i="17" s="1"/>
  <c r="R15" i="17" s="1"/>
  <c r="L6" i="18" s="1"/>
  <c r="L34" i="18" s="1"/>
  <c r="R125" i="17"/>
  <c r="R126" i="17" s="1"/>
  <c r="R127" i="17" s="1"/>
  <c r="L21" i="18" s="1"/>
  <c r="L49" i="18" s="1"/>
  <c r="R6" i="17"/>
  <c r="R7" i="17" s="1"/>
  <c r="R8" i="17" s="1"/>
  <c r="L5" i="18" s="1"/>
  <c r="L33" i="18" s="1"/>
  <c r="T13" i="17"/>
  <c r="T14" i="17" s="1"/>
  <c r="T15" i="17" s="1"/>
  <c r="N6" i="18" s="1"/>
  <c r="N34" i="18" s="1"/>
  <c r="R51" i="17"/>
  <c r="R52" i="17" s="1"/>
  <c r="R53" i="17" s="1"/>
  <c r="L11" i="18" s="1"/>
  <c r="L39" i="18" s="1"/>
  <c r="AB73" i="17"/>
  <c r="AB74" i="17" s="1"/>
  <c r="AB75" i="17" s="1"/>
  <c r="V14" i="18" s="1"/>
  <c r="V42" i="18" s="1"/>
  <c r="T35" i="17"/>
  <c r="T36" i="17" s="1"/>
  <c r="T37" i="17" s="1"/>
  <c r="N9" i="18" s="1"/>
  <c r="N37" i="18" s="1"/>
  <c r="S103" i="17"/>
  <c r="S104" i="17" s="1"/>
  <c r="S105" i="17" s="1"/>
  <c r="M18" i="18" s="1"/>
  <c r="M46" i="18" s="1"/>
  <c r="AE96" i="17"/>
  <c r="AE97" i="17" s="1"/>
  <c r="AE98" i="17" s="1"/>
  <c r="Y17" i="18" s="1"/>
  <c r="Y45" i="18" s="1"/>
  <c r="T125" i="17"/>
  <c r="T126" i="17" s="1"/>
  <c r="T127" i="17" s="1"/>
  <c r="N21" i="18" s="1"/>
  <c r="N49" i="18" s="1"/>
  <c r="AB6" i="17"/>
  <c r="AB7" i="17" s="1"/>
  <c r="AB8" i="17" s="1"/>
  <c r="V5" i="18" s="1"/>
  <c r="V33" i="18" s="1"/>
  <c r="T6" i="17"/>
  <c r="T7" i="17" s="1"/>
  <c r="T8" i="17" s="1"/>
  <c r="N5" i="18" s="1"/>
  <c r="N33" i="18" s="1"/>
  <c r="T96" i="17"/>
  <c r="T97" i="17" s="1"/>
  <c r="T98" i="17" s="1"/>
  <c r="N17" i="18" s="1"/>
  <c r="N45" i="18" s="1"/>
  <c r="AB28" i="17"/>
  <c r="AB29" i="17" s="1"/>
  <c r="AB30" i="17" s="1"/>
  <c r="V8" i="18" s="1"/>
  <c r="V36" i="18" s="1"/>
  <c r="T20" i="17"/>
  <c r="T21" i="17" s="1"/>
  <c r="T22" i="17" s="1"/>
  <c r="N7" i="18" s="1"/>
  <c r="N35" i="18" s="1"/>
  <c r="T118" i="17"/>
  <c r="T119" i="17" s="1"/>
  <c r="T120" i="17" s="1"/>
  <c r="N20" i="18" s="1"/>
  <c r="N48" i="18" s="1"/>
  <c r="AB110" i="17"/>
  <c r="AB111" i="17" s="1"/>
  <c r="AB112" i="17" s="1"/>
  <c r="V19" i="18" s="1"/>
  <c r="V47" i="18" s="1"/>
  <c r="AB51" i="17"/>
  <c r="AB52" i="17" s="1"/>
  <c r="AB53" i="17" s="1"/>
  <c r="V11" i="18" s="1"/>
  <c r="V39" i="18" s="1"/>
  <c r="AB132" i="17"/>
  <c r="AB133" i="17" s="1"/>
  <c r="AB134" i="17" s="1"/>
  <c r="V22" i="18" s="1"/>
  <c r="V50" i="18" s="1"/>
  <c r="AD103" i="17"/>
  <c r="AD104" i="17" s="1"/>
  <c r="AD105" i="17" s="1"/>
  <c r="X18" i="18" s="1"/>
  <c r="X46" i="18" s="1"/>
  <c r="Y35" i="17"/>
  <c r="Y36" i="17" s="1"/>
  <c r="Y37" i="17" s="1"/>
  <c r="S9" i="18" s="1"/>
  <c r="S37" i="18" s="1"/>
  <c r="AA51" i="17"/>
  <c r="AA52" i="17" s="1"/>
  <c r="AA53" i="17" s="1"/>
  <c r="U11" i="18" s="1"/>
  <c r="U39" i="18" s="1"/>
  <c r="V103" i="17"/>
  <c r="V104" i="17" s="1"/>
  <c r="V105" i="17" s="1"/>
  <c r="P18" i="18" s="1"/>
  <c r="P46" i="18" s="1"/>
  <c r="V73" i="17"/>
  <c r="V74" i="17" s="1"/>
  <c r="V75" i="17" s="1"/>
  <c r="P14" i="18" s="1"/>
  <c r="P42" i="18" s="1"/>
  <c r="V125" i="17"/>
  <c r="V126" i="17" s="1"/>
  <c r="V127" i="17" s="1"/>
  <c r="P21" i="18" s="1"/>
  <c r="P49" i="18" s="1"/>
  <c r="U103" i="17"/>
  <c r="U104" i="17" s="1"/>
  <c r="U105" i="17" s="1"/>
  <c r="O18" i="18" s="1"/>
  <c r="O46" i="18" s="1"/>
  <c r="V20" i="17"/>
  <c r="V21" i="17" s="1"/>
  <c r="V22" i="17" s="1"/>
  <c r="P7" i="18" s="1"/>
  <c r="P35" i="18" s="1"/>
  <c r="R87" i="17"/>
  <c r="R88" i="17" s="1"/>
  <c r="R89" i="17" s="1"/>
  <c r="L16" i="18" s="1"/>
  <c r="L44" i="18" s="1"/>
  <c r="W96" i="17"/>
  <c r="W97" i="17" s="1"/>
  <c r="W98" i="17" s="1"/>
  <c r="Q17" i="18" s="1"/>
  <c r="Q45" i="18" s="1"/>
  <c r="V96" i="17"/>
  <c r="V97" i="17" s="1"/>
  <c r="V98" i="17" s="1"/>
  <c r="P17" i="18" s="1"/>
  <c r="P45" i="18" s="1"/>
  <c r="V42" i="17"/>
  <c r="V43" i="17" s="1"/>
  <c r="V44" i="17" s="1"/>
  <c r="P10" i="18" s="1"/>
  <c r="P38" i="18" s="1"/>
  <c r="V65" i="17"/>
  <c r="V66" i="17" s="1"/>
  <c r="V67" i="17" s="1"/>
  <c r="P13" i="18" s="1"/>
  <c r="P41" i="18" s="1"/>
  <c r="R73" i="17"/>
  <c r="R74" i="17" s="1"/>
  <c r="R75" i="17" s="1"/>
  <c r="L14" i="18" s="1"/>
  <c r="L42" i="18" s="1"/>
  <c r="W118" i="17"/>
  <c r="W119" i="17" s="1"/>
  <c r="W120" i="17" s="1"/>
  <c r="Q20" i="18" s="1"/>
  <c r="Q48" i="18" s="1"/>
  <c r="V118" i="17"/>
  <c r="V119" i="17" s="1"/>
  <c r="V120" i="17" s="1"/>
  <c r="P20" i="18" s="1"/>
  <c r="P48" i="18" s="1"/>
  <c r="V13" i="17"/>
  <c r="V14" i="17" s="1"/>
  <c r="V15" i="17" s="1"/>
  <c r="P6" i="18" s="1"/>
  <c r="P34" i="18" s="1"/>
  <c r="W110" i="17"/>
  <c r="W111" i="17" s="1"/>
  <c r="W112" i="17" s="1"/>
  <c r="Q19" i="18" s="1"/>
  <c r="Q47" i="18" s="1"/>
  <c r="V110" i="17"/>
  <c r="V111" i="17" s="1"/>
  <c r="V112" i="17" s="1"/>
  <c r="P19" i="18" s="1"/>
  <c r="P47" i="18" s="1"/>
  <c r="V35" i="17"/>
  <c r="V36" i="17" s="1"/>
  <c r="V37" i="17" s="1"/>
  <c r="P9" i="18" s="1"/>
  <c r="P37" i="18" s="1"/>
  <c r="R35" i="17"/>
  <c r="R36" i="17" s="1"/>
  <c r="R37" i="17" s="1"/>
  <c r="L9" i="18" s="1"/>
  <c r="L37" i="18" s="1"/>
  <c r="V132" i="17"/>
  <c r="V133" i="17" s="1"/>
  <c r="V134" i="17" s="1"/>
  <c r="P22" i="18" s="1"/>
  <c r="P50" i="18" s="1"/>
  <c r="X58" i="17"/>
  <c r="X59" i="17" s="1"/>
  <c r="X60" i="17" s="1"/>
  <c r="R12" i="18" s="1"/>
  <c r="R40" i="18" s="1"/>
  <c r="V58" i="17"/>
  <c r="V59" i="17" s="1"/>
  <c r="V60" i="17" s="1"/>
  <c r="P12" i="18" s="1"/>
  <c r="P40" i="18" s="1"/>
  <c r="R58" i="17"/>
  <c r="R59" i="17" s="1"/>
  <c r="R60" i="17" s="1"/>
  <c r="L12" i="18" s="1"/>
  <c r="L40" i="18" s="1"/>
  <c r="AF58" i="17"/>
  <c r="AF59" i="17" s="1"/>
  <c r="AF60" i="17" s="1"/>
  <c r="Z12" i="18" s="1"/>
  <c r="Z40" i="18" s="1"/>
  <c r="V80" i="17"/>
  <c r="V81" i="17" s="1"/>
  <c r="V82" i="17" s="1"/>
  <c r="P15" i="18" s="1"/>
  <c r="P43" i="18" s="1"/>
  <c r="R80" i="17"/>
  <c r="R81" i="17" s="1"/>
  <c r="R82" i="17" s="1"/>
  <c r="L15" i="18" s="1"/>
  <c r="L43" i="18" s="1"/>
  <c r="R96" i="17"/>
  <c r="R97" i="17" s="1"/>
  <c r="R98" i="17" s="1"/>
  <c r="L17" i="18" s="1"/>
  <c r="L45" i="18" s="1"/>
  <c r="AB96" i="17"/>
  <c r="AB97" i="17" s="1"/>
  <c r="AB98" i="17" s="1"/>
  <c r="V17" i="18" s="1"/>
  <c r="V45" i="18" s="1"/>
  <c r="AC118" i="17"/>
  <c r="AC119" i="17" s="1"/>
  <c r="AC120" i="17" s="1"/>
  <c r="W20" i="18" s="1"/>
  <c r="W48" i="18" s="1"/>
  <c r="V87" i="17"/>
  <c r="V88" i="17" s="1"/>
  <c r="V89" i="17" s="1"/>
  <c r="P16" i="18" s="1"/>
  <c r="P44" i="18" s="1"/>
  <c r="R28" i="17"/>
  <c r="R29" i="17" s="1"/>
  <c r="R30" i="17" s="1"/>
  <c r="L8" i="18" s="1"/>
  <c r="L36" i="18" s="1"/>
  <c r="Z20" i="17"/>
  <c r="Z21" i="17" s="1"/>
  <c r="Z22" i="17" s="1"/>
  <c r="T7" i="18" s="1"/>
  <c r="T35" i="18" s="1"/>
  <c r="O6" i="17"/>
  <c r="O7" i="17" s="1"/>
  <c r="O8" i="17" s="1"/>
  <c r="I5" i="18" s="1"/>
  <c r="I33" i="18" s="1"/>
  <c r="O35" i="17"/>
  <c r="O36" i="17" s="1"/>
  <c r="O37" i="17" s="1"/>
  <c r="I9" i="18" s="1"/>
  <c r="I37" i="18" s="1"/>
  <c r="P96" i="17"/>
  <c r="P97" i="17" s="1"/>
  <c r="P98" i="17" s="1"/>
  <c r="J17" i="18" s="1"/>
  <c r="J45" i="18" s="1"/>
  <c r="P110" i="17"/>
  <c r="P111" i="17" s="1"/>
  <c r="P112" i="17" s="1"/>
  <c r="J19" i="18" s="1"/>
  <c r="J47" i="18" s="1"/>
  <c r="O132" i="17"/>
  <c r="O133" i="17" s="1"/>
  <c r="O134" i="17" s="1"/>
  <c r="I22" i="18" s="1"/>
  <c r="I50" i="18" s="1"/>
  <c r="P132" i="17"/>
  <c r="P133" i="17" s="1"/>
  <c r="P134" i="17" s="1"/>
  <c r="J22" i="18" s="1"/>
  <c r="J50" i="18" s="1"/>
  <c r="O87" i="17"/>
  <c r="O88" i="17" s="1"/>
  <c r="O89" i="17" s="1"/>
  <c r="I16" i="18" s="1"/>
  <c r="I44" i="18" s="1"/>
  <c r="P103" i="17"/>
  <c r="P104" i="17" s="1"/>
  <c r="P105" i="17" s="1"/>
  <c r="J18" i="18" s="1"/>
  <c r="J46" i="18" s="1"/>
  <c r="O110" i="17"/>
  <c r="O111" i="17" s="1"/>
  <c r="O112" i="17" s="1"/>
  <c r="I19" i="18" s="1"/>
  <c r="I47" i="18" s="1"/>
  <c r="O103" i="17"/>
  <c r="O104" i="17" s="1"/>
  <c r="O105" i="17" s="1"/>
  <c r="I18" i="18" s="1"/>
  <c r="I46" i="18" s="1"/>
  <c r="O58" i="17"/>
  <c r="O59" i="17" s="1"/>
  <c r="O60" i="17" s="1"/>
  <c r="I12" i="18" s="1"/>
  <c r="I40" i="18" s="1"/>
  <c r="O80" i="17"/>
  <c r="O81" i="17" s="1"/>
  <c r="O82" i="17" s="1"/>
  <c r="I15" i="18" s="1"/>
  <c r="I43" i="18" s="1"/>
  <c r="O125" i="17"/>
  <c r="O126" i="17" s="1"/>
  <c r="O127" i="17" s="1"/>
  <c r="I21" i="18" s="1"/>
  <c r="I49" i="18" s="1"/>
  <c r="O73" i="17"/>
  <c r="O74" i="17" s="1"/>
  <c r="O75" i="17" s="1"/>
  <c r="I14" i="18" s="1"/>
  <c r="I42" i="18" s="1"/>
  <c r="O13" i="17"/>
  <c r="O14" i="17" s="1"/>
  <c r="O15" i="17" s="1"/>
  <c r="I6" i="18" s="1"/>
  <c r="I34" i="18" s="1"/>
  <c r="O51" i="17"/>
  <c r="O52" i="17" s="1"/>
  <c r="O53" i="17" s="1"/>
  <c r="I11" i="18" s="1"/>
  <c r="I39" i="18" s="1"/>
  <c r="O28" i="17"/>
  <c r="O29" i="17" s="1"/>
  <c r="O30" i="17" s="1"/>
  <c r="I8" i="18" s="1"/>
  <c r="I36" i="18" s="1"/>
  <c r="O20" i="17"/>
  <c r="O21" i="17" s="1"/>
  <c r="O22" i="17" s="1"/>
  <c r="I7" i="18" s="1"/>
  <c r="I35" i="18" s="1"/>
  <c r="O42" i="17"/>
  <c r="O43" i="17" s="1"/>
  <c r="O44" i="17" s="1"/>
  <c r="I10" i="18" s="1"/>
  <c r="I38" i="18" s="1"/>
  <c r="O96" i="17"/>
  <c r="O97" i="17" s="1"/>
  <c r="O98" i="17" s="1"/>
  <c r="I17" i="18" s="1"/>
  <c r="I45" i="18" s="1"/>
  <c r="O65" i="17"/>
  <c r="O66" i="17" s="1"/>
  <c r="O67" i="17" s="1"/>
  <c r="I13" i="18" s="1"/>
  <c r="I41" i="18" s="1"/>
  <c r="L42" i="17"/>
  <c r="L43" i="17" s="1"/>
  <c r="L44" i="17" s="1"/>
  <c r="F10" i="18" s="1"/>
  <c r="F38" i="18" s="1"/>
  <c r="L110" i="17"/>
  <c r="L111" i="17" s="1"/>
  <c r="L112" i="17" s="1"/>
  <c r="F19" i="18" s="1"/>
  <c r="F47" i="18" s="1"/>
  <c r="L118" i="17"/>
  <c r="L119" i="17" s="1"/>
  <c r="L120" i="17" s="1"/>
  <c r="F20" i="18" s="1"/>
  <c r="F48" i="18" s="1"/>
  <c r="L28" i="17"/>
  <c r="L29" i="17" s="1"/>
  <c r="L30" i="17" s="1"/>
  <c r="F8" i="18" s="1"/>
  <c r="F36" i="18" s="1"/>
  <c r="L96" i="17"/>
  <c r="L97" i="17" s="1"/>
  <c r="L98" i="17" s="1"/>
  <c r="F17" i="18" s="1"/>
  <c r="F45" i="18" s="1"/>
  <c r="L6" i="17"/>
  <c r="L7" i="17" s="1"/>
  <c r="L8" i="17" s="1"/>
  <c r="F5" i="18" s="1"/>
  <c r="F33" i="18" s="1"/>
  <c r="L125" i="17"/>
  <c r="L126" i="17" s="1"/>
  <c r="L127" i="17" s="1"/>
  <c r="F21" i="18" s="1"/>
  <c r="F49" i="18" s="1"/>
  <c r="L80" i="17"/>
  <c r="L81" i="17" s="1"/>
  <c r="L82" i="17" s="1"/>
  <c r="F15" i="18" s="1"/>
  <c r="F43" i="18" s="1"/>
  <c r="L65" i="17"/>
  <c r="L66" i="17" s="1"/>
  <c r="L67" i="17" s="1"/>
  <c r="F13" i="18" s="1"/>
  <c r="F41" i="18" s="1"/>
  <c r="L51" i="17"/>
  <c r="L52" i="17" s="1"/>
  <c r="L53" i="17" s="1"/>
  <c r="F11" i="18" s="1"/>
  <c r="F39" i="18" s="1"/>
  <c r="L35" i="17"/>
  <c r="L36" i="17" s="1"/>
  <c r="L37" i="17" s="1"/>
  <c r="F9" i="18" s="1"/>
  <c r="F37" i="18" s="1"/>
  <c r="L73" i="17"/>
  <c r="L74" i="17" s="1"/>
  <c r="L75" i="17" s="1"/>
  <c r="F14" i="18" s="1"/>
  <c r="F42" i="18" s="1"/>
  <c r="L103" i="17"/>
  <c r="L104" i="17" s="1"/>
  <c r="L105" i="17" s="1"/>
  <c r="F18" i="18" s="1"/>
  <c r="F46" i="18" s="1"/>
  <c r="L58" i="17"/>
  <c r="L59" i="17" s="1"/>
  <c r="L60" i="17" s="1"/>
  <c r="F12" i="18" s="1"/>
  <c r="F40" i="18" s="1"/>
  <c r="L87" i="17"/>
  <c r="L88" i="17" s="1"/>
  <c r="L89" i="17" s="1"/>
  <c r="F16" i="18" s="1"/>
  <c r="F44" i="18" s="1"/>
  <c r="L13" i="17"/>
  <c r="L14" i="17" s="1"/>
  <c r="L15" i="17" s="1"/>
  <c r="F6" i="18" s="1"/>
  <c r="F34" i="18" s="1"/>
  <c r="L20" i="17"/>
  <c r="L21" i="17" s="1"/>
  <c r="L22" i="17" s="1"/>
  <c r="F7" i="18" s="1"/>
  <c r="F35" i="18" s="1"/>
  <c r="L132" i="17"/>
  <c r="L133" i="17" s="1"/>
  <c r="L134" i="17" s="1"/>
  <c r="F22" i="18" s="1"/>
  <c r="F50" i="18" s="1"/>
  <c r="N118" i="17"/>
  <c r="N119" i="17" s="1"/>
  <c r="N120" i="17" s="1"/>
  <c r="H20" i="18" s="1"/>
  <c r="H48" i="18" s="1"/>
  <c r="N35" i="17"/>
  <c r="N36" i="17" s="1"/>
  <c r="N37" i="17" s="1"/>
  <c r="H9" i="18" s="1"/>
  <c r="H37" i="18" s="1"/>
  <c r="N42" i="17"/>
  <c r="N43" i="17" s="1"/>
  <c r="N44" i="17" s="1"/>
  <c r="H10" i="18" s="1"/>
  <c r="H38" i="18" s="1"/>
  <c r="N20" i="17"/>
  <c r="N21" i="17" s="1"/>
  <c r="N22" i="17" s="1"/>
  <c r="H7" i="18" s="1"/>
  <c r="H35" i="18" s="1"/>
  <c r="N73" i="17"/>
  <c r="N74" i="17" s="1"/>
  <c r="N75" i="17" s="1"/>
  <c r="H14" i="18" s="1"/>
  <c r="H42" i="18" s="1"/>
  <c r="N125" i="17"/>
  <c r="N126" i="17" s="1"/>
  <c r="N127" i="17" s="1"/>
  <c r="H21" i="18" s="1"/>
  <c r="H49" i="18" s="1"/>
  <c r="N28" i="17"/>
  <c r="N29" i="17" s="1"/>
  <c r="N30" i="17" s="1"/>
  <c r="H8" i="18" s="1"/>
  <c r="H36" i="18" s="1"/>
  <c r="N110" i="17"/>
  <c r="N111" i="17" s="1"/>
  <c r="N112" i="17" s="1"/>
  <c r="H19" i="18" s="1"/>
  <c r="H47" i="18" s="1"/>
  <c r="N51" i="17"/>
  <c r="N52" i="17" s="1"/>
  <c r="N53" i="17" s="1"/>
  <c r="H11" i="18" s="1"/>
  <c r="H39" i="18" s="1"/>
  <c r="N58" i="17"/>
  <c r="N59" i="17" s="1"/>
  <c r="N60" i="17" s="1"/>
  <c r="H12" i="18" s="1"/>
  <c r="H40" i="18" s="1"/>
  <c r="N87" i="17"/>
  <c r="N88" i="17" s="1"/>
  <c r="N89" i="17" s="1"/>
  <c r="H16" i="18" s="1"/>
  <c r="H44" i="18" s="1"/>
  <c r="N132" i="17"/>
  <c r="N133" i="17" s="1"/>
  <c r="N134" i="17" s="1"/>
  <c r="H22" i="18" s="1"/>
  <c r="H50" i="18" s="1"/>
  <c r="N6" i="17"/>
  <c r="N7" i="17" s="1"/>
  <c r="N8" i="17" s="1"/>
  <c r="H5" i="18" s="1"/>
  <c r="N80" i="17"/>
  <c r="N81" i="17" s="1"/>
  <c r="N82" i="17" s="1"/>
  <c r="H15" i="18" s="1"/>
  <c r="H43" i="18" s="1"/>
  <c r="N103" i="17"/>
  <c r="N104" i="17" s="1"/>
  <c r="N105" i="17" s="1"/>
  <c r="H18" i="18" s="1"/>
  <c r="H46" i="18" s="1"/>
  <c r="N96" i="17"/>
  <c r="N97" i="17" s="1"/>
  <c r="N98" i="17" s="1"/>
  <c r="H17" i="18" s="1"/>
  <c r="H45" i="18" s="1"/>
  <c r="N13" i="17"/>
  <c r="N14" i="17" s="1"/>
  <c r="N15" i="17" s="1"/>
  <c r="H6" i="18" s="1"/>
  <c r="H34" i="18" s="1"/>
  <c r="N65" i="17"/>
  <c r="N66" i="17" s="1"/>
  <c r="N67" i="17" s="1"/>
  <c r="H13" i="18" s="1"/>
  <c r="H41" i="18" s="1"/>
  <c r="M42" i="17"/>
  <c r="M43" i="17" s="1"/>
  <c r="M44" i="17" s="1"/>
  <c r="G10" i="18" s="1"/>
  <c r="G38" i="18" s="1"/>
  <c r="M103" i="17"/>
  <c r="M104" i="17" s="1"/>
  <c r="M105" i="17" s="1"/>
  <c r="G18" i="18" s="1"/>
  <c r="G46" i="18" s="1"/>
  <c r="M110" i="17"/>
  <c r="M111" i="17" s="1"/>
  <c r="M112" i="17" s="1"/>
  <c r="G19" i="18" s="1"/>
  <c r="G47" i="18" s="1"/>
  <c r="M28" i="17"/>
  <c r="M29" i="17" s="1"/>
  <c r="M30" i="17" s="1"/>
  <c r="G8" i="18" s="1"/>
  <c r="G36" i="18" s="1"/>
  <c r="M125" i="17"/>
  <c r="M126" i="17" s="1"/>
  <c r="M127" i="17" s="1"/>
  <c r="G21" i="18" s="1"/>
  <c r="G49" i="18" s="1"/>
  <c r="M6" i="17"/>
  <c r="M7" i="17" s="1"/>
  <c r="M8" i="17" s="1"/>
  <c r="G5" i="18" s="1"/>
  <c r="M118" i="17"/>
  <c r="M119" i="17" s="1"/>
  <c r="M120" i="17" s="1"/>
  <c r="G20" i="18" s="1"/>
  <c r="G48" i="18" s="1"/>
  <c r="M80" i="17"/>
  <c r="M81" i="17" s="1"/>
  <c r="M82" i="17" s="1"/>
  <c r="G15" i="18" s="1"/>
  <c r="G43" i="18" s="1"/>
  <c r="M58" i="17"/>
  <c r="M59" i="17" s="1"/>
  <c r="M60" i="17" s="1"/>
  <c r="G12" i="18" s="1"/>
  <c r="G40" i="18" s="1"/>
  <c r="M73" i="17"/>
  <c r="M74" i="17" s="1"/>
  <c r="M75" i="17" s="1"/>
  <c r="G14" i="18" s="1"/>
  <c r="G42" i="18" s="1"/>
  <c r="M20" i="17"/>
  <c r="M21" i="17" s="1"/>
  <c r="M22" i="17" s="1"/>
  <c r="G7" i="18" s="1"/>
  <c r="G35" i="18" s="1"/>
  <c r="M132" i="17"/>
  <c r="M133" i="17" s="1"/>
  <c r="M134" i="17" s="1"/>
  <c r="G22" i="18" s="1"/>
  <c r="G50" i="18" s="1"/>
  <c r="M96" i="17"/>
  <c r="M97" i="17" s="1"/>
  <c r="M98" i="17" s="1"/>
  <c r="G17" i="18" s="1"/>
  <c r="G45" i="18" s="1"/>
  <c r="M13" i="17"/>
  <c r="M14" i="17" s="1"/>
  <c r="M15" i="17" s="1"/>
  <c r="G6" i="18" s="1"/>
  <c r="G34" i="18" s="1"/>
  <c r="M35" i="17"/>
  <c r="M36" i="17" s="1"/>
  <c r="M37" i="17" s="1"/>
  <c r="G9" i="18" s="1"/>
  <c r="G37" i="18" s="1"/>
  <c r="M87" i="17"/>
  <c r="M88" i="17" s="1"/>
  <c r="M89" i="17" s="1"/>
  <c r="G16" i="18" s="1"/>
  <c r="G44" i="18" s="1"/>
  <c r="M65" i="17"/>
  <c r="M66" i="17" s="1"/>
  <c r="M67" i="17" s="1"/>
  <c r="G13" i="18" s="1"/>
  <c r="G41" i="18" s="1"/>
  <c r="M51" i="17"/>
  <c r="M52" i="17" s="1"/>
  <c r="M53" i="17" s="1"/>
  <c r="G11" i="18" s="1"/>
  <c r="G39" i="18" s="1"/>
  <c r="Z8" i="22" l="1"/>
  <c r="H33" i="18"/>
  <c r="AA8" i="22"/>
  <c r="G33" i="18"/>
  <c r="AF20" i="17"/>
  <c r="AF21" i="17" s="1"/>
  <c r="AF22" i="17" s="1"/>
  <c r="Z7" i="18" s="1"/>
  <c r="Z35" i="18" s="1"/>
  <c r="AF65" i="17"/>
  <c r="AF66" i="17" s="1"/>
  <c r="AF67" i="17" s="1"/>
  <c r="Z13" i="18" s="1"/>
  <c r="Z41" i="18" s="1"/>
  <c r="AF125" i="17"/>
  <c r="AF126" i="17" s="1"/>
  <c r="AF127" i="17" s="1"/>
  <c r="Z21" i="18" s="1"/>
  <c r="Z49" i="18" s="1"/>
  <c r="AF110" i="17"/>
  <c r="AF111" i="17" s="1"/>
  <c r="AF112" i="17" s="1"/>
  <c r="Z19" i="18" s="1"/>
  <c r="Z47" i="18" s="1"/>
  <c r="AF96" i="17"/>
  <c r="AF97" i="17" s="1"/>
  <c r="AF98" i="17" s="1"/>
  <c r="Z17" i="18" s="1"/>
  <c r="Z45" i="18" s="1"/>
  <c r="U28" i="17"/>
  <c r="U29" i="17" s="1"/>
  <c r="U30" i="17" s="1"/>
  <c r="O8" i="18" s="1"/>
  <c r="O36" i="18" s="1"/>
  <c r="AE6" i="17"/>
  <c r="AE7" i="17" s="1"/>
  <c r="AE8" i="17" s="1"/>
  <c r="Y5" i="18" s="1"/>
  <c r="Y33" i="18" s="1"/>
  <c r="AE20" i="17"/>
  <c r="AE21" i="17" s="1"/>
  <c r="AE22" i="17" s="1"/>
  <c r="Y7" i="18" s="1"/>
  <c r="Y35" i="18" s="1"/>
  <c r="U35" i="17"/>
  <c r="U36" i="17" s="1"/>
  <c r="U37" i="17" s="1"/>
  <c r="O9" i="18" s="1"/>
  <c r="O37" i="18" s="1"/>
  <c r="U118" i="17"/>
  <c r="U119" i="17" s="1"/>
  <c r="U120" i="17" s="1"/>
  <c r="O20" i="18" s="1"/>
  <c r="O48" i="18" s="1"/>
  <c r="U20" i="17"/>
  <c r="U21" i="17" s="1"/>
  <c r="U22" i="17" s="1"/>
  <c r="O7" i="18" s="1"/>
  <c r="O35" i="18" s="1"/>
  <c r="U96" i="17"/>
  <c r="U97" i="17" s="1"/>
  <c r="U98" i="17" s="1"/>
  <c r="O17" i="18" s="1"/>
  <c r="O45" i="18" s="1"/>
  <c r="U110" i="17"/>
  <c r="U111" i="17" s="1"/>
  <c r="U112" i="17" s="1"/>
  <c r="O19" i="18" s="1"/>
  <c r="O47" i="18" s="1"/>
  <c r="U125" i="17"/>
  <c r="U126" i="17" s="1"/>
  <c r="U127" i="17" s="1"/>
  <c r="O21" i="18" s="1"/>
  <c r="O49" i="18" s="1"/>
  <c r="AD13" i="17"/>
  <c r="AD14" i="17" s="1"/>
  <c r="AD15" i="17" s="1"/>
  <c r="X6" i="18" s="1"/>
  <c r="X34" i="18" s="1"/>
  <c r="X65" i="17"/>
  <c r="X66" i="17" s="1"/>
  <c r="X67" i="17" s="1"/>
  <c r="R13" i="18" s="1"/>
  <c r="R41" i="18" s="1"/>
  <c r="X20" i="17"/>
  <c r="X21" i="17" s="1"/>
  <c r="X22" i="17" s="1"/>
  <c r="R7" i="18" s="1"/>
  <c r="R35" i="18" s="1"/>
  <c r="AD110" i="17"/>
  <c r="AD111" i="17" s="1"/>
  <c r="AD112" i="17" s="1"/>
  <c r="X19" i="18" s="1"/>
  <c r="X47" i="18" s="1"/>
  <c r="AD118" i="17"/>
  <c r="AD119" i="17" s="1"/>
  <c r="AD120" i="17" s="1"/>
  <c r="X20" i="18" s="1"/>
  <c r="X48" i="18" s="1"/>
  <c r="AD73" i="17"/>
  <c r="AD74" i="17" s="1"/>
  <c r="AD75" i="17" s="1"/>
  <c r="X14" i="18" s="1"/>
  <c r="X42" i="18" s="1"/>
  <c r="AD87" i="17"/>
  <c r="AD88" i="17" s="1"/>
  <c r="AD89" i="17" s="1"/>
  <c r="X16" i="18" s="1"/>
  <c r="X44" i="18" s="1"/>
  <c r="AD35" i="17"/>
  <c r="AD36" i="17" s="1"/>
  <c r="AD37" i="17" s="1"/>
  <c r="X9" i="18" s="1"/>
  <c r="X37" i="18" s="1"/>
  <c r="X103" i="17"/>
  <c r="X104" i="17" s="1"/>
  <c r="X105" i="17" s="1"/>
  <c r="R18" i="18" s="1"/>
  <c r="R46" i="18" s="1"/>
  <c r="AD58" i="17"/>
  <c r="AD59" i="17" s="1"/>
  <c r="AD60" i="17" s="1"/>
  <c r="X12" i="18" s="1"/>
  <c r="X40" i="18" s="1"/>
  <c r="AD51" i="17"/>
  <c r="AD52" i="17" s="1"/>
  <c r="AD53" i="17" s="1"/>
  <c r="X11" i="18" s="1"/>
  <c r="X39" i="18" s="1"/>
  <c r="AD132" i="17"/>
  <c r="AD133" i="17" s="1"/>
  <c r="AD134" i="17" s="1"/>
  <c r="X22" i="18" s="1"/>
  <c r="X50" i="18" s="1"/>
  <c r="X51" i="17"/>
  <c r="X52" i="17" s="1"/>
  <c r="X53" i="17" s="1"/>
  <c r="R11" i="18" s="1"/>
  <c r="R39" i="18" s="1"/>
  <c r="X6" i="17"/>
  <c r="X7" i="17" s="1"/>
  <c r="X8" i="17" s="1"/>
  <c r="R5" i="18" s="1"/>
  <c r="R33" i="18" s="1"/>
  <c r="AE80" i="17"/>
  <c r="AE81" i="17" s="1"/>
  <c r="AE82" i="17" s="1"/>
  <c r="Y15" i="18" s="1"/>
  <c r="Y43" i="18" s="1"/>
  <c r="AE73" i="17"/>
  <c r="AE74" i="17" s="1"/>
  <c r="AE75" i="17" s="1"/>
  <c r="Y14" i="18" s="1"/>
  <c r="Y42" i="18" s="1"/>
  <c r="AE125" i="17"/>
  <c r="AE126" i="17" s="1"/>
  <c r="AE127" i="17" s="1"/>
  <c r="Y21" i="18" s="1"/>
  <c r="Y49" i="18" s="1"/>
  <c r="AE118" i="17"/>
  <c r="AE119" i="17" s="1"/>
  <c r="AE120" i="17" s="1"/>
  <c r="Y20" i="18" s="1"/>
  <c r="Y48" i="18" s="1"/>
  <c r="AE51" i="17"/>
  <c r="AE52" i="17" s="1"/>
  <c r="AE53" i="17" s="1"/>
  <c r="Y11" i="18" s="1"/>
  <c r="Y39" i="18" s="1"/>
  <c r="AE110" i="17"/>
  <c r="AE111" i="17" s="1"/>
  <c r="AE112" i="17" s="1"/>
  <c r="Y19" i="18" s="1"/>
  <c r="Y47" i="18" s="1"/>
  <c r="AE103" i="17"/>
  <c r="AE104" i="17" s="1"/>
  <c r="AE105" i="17" s="1"/>
  <c r="Y18" i="18" s="1"/>
  <c r="Y46" i="18" s="1"/>
  <c r="AF87" i="17"/>
  <c r="AF88" i="17" s="1"/>
  <c r="AF89" i="17" s="1"/>
  <c r="Z16" i="18" s="1"/>
  <c r="Z44" i="18" s="1"/>
  <c r="AF13" i="17"/>
  <c r="AF14" i="17" s="1"/>
  <c r="AF15" i="17" s="1"/>
  <c r="Z6" i="18" s="1"/>
  <c r="Z34" i="18" s="1"/>
  <c r="AE28" i="17"/>
  <c r="AE29" i="17" s="1"/>
  <c r="AE30" i="17" s="1"/>
  <c r="Y8" i="18" s="1"/>
  <c r="Y36" i="18" s="1"/>
  <c r="AE87" i="17"/>
  <c r="AE88" i="17" s="1"/>
  <c r="AE89" i="17" s="1"/>
  <c r="Y16" i="18" s="1"/>
  <c r="Y44" i="18" s="1"/>
  <c r="AE132" i="17"/>
  <c r="AE133" i="17" s="1"/>
  <c r="AE134" i="17" s="1"/>
  <c r="Y22" i="18" s="1"/>
  <c r="Y50" i="18" s="1"/>
  <c r="AF28" i="17"/>
  <c r="AF29" i="17" s="1"/>
  <c r="AF30" i="17" s="1"/>
  <c r="Z8" i="18" s="1"/>
  <c r="Z36" i="18" s="1"/>
  <c r="AE65" i="17"/>
  <c r="AE66" i="17" s="1"/>
  <c r="AE67" i="17" s="1"/>
  <c r="Y13" i="18" s="1"/>
  <c r="Y41" i="18" s="1"/>
  <c r="AE58" i="17"/>
  <c r="AE59" i="17" s="1"/>
  <c r="AE60" i="17" s="1"/>
  <c r="Y12" i="18" s="1"/>
  <c r="Y40" i="18" s="1"/>
  <c r="AE13" i="17"/>
  <c r="AE14" i="17" s="1"/>
  <c r="AE15" i="17" s="1"/>
  <c r="Y6" i="18" s="1"/>
  <c r="Y34" i="18" s="1"/>
  <c r="AF51" i="17"/>
  <c r="AF52" i="17" s="1"/>
  <c r="AF53" i="17" s="1"/>
  <c r="Z11" i="18" s="1"/>
  <c r="Z39" i="18" s="1"/>
  <c r="AE42" i="17"/>
  <c r="AE43" i="17" s="1"/>
  <c r="AE44" i="17" s="1"/>
  <c r="Y10" i="18" s="1"/>
  <c r="Y38" i="18" s="1"/>
  <c r="AE35" i="17"/>
  <c r="AE36" i="17" s="1"/>
  <c r="AE37" i="17" s="1"/>
  <c r="Y9" i="18" s="1"/>
  <c r="Y37" i="18" s="1"/>
  <c r="Y51" i="17"/>
  <c r="Y52" i="17" s="1"/>
  <c r="Y53" i="17" s="1"/>
  <c r="S11" i="18" s="1"/>
  <c r="S39" i="18" s="1"/>
  <c r="Y125" i="17"/>
  <c r="Y126" i="17" s="1"/>
  <c r="Y127" i="17" s="1"/>
  <c r="S21" i="18" s="1"/>
  <c r="S49" i="18" s="1"/>
  <c r="AF6" i="17"/>
  <c r="AF7" i="17" s="1"/>
  <c r="AF8" i="17" s="1"/>
  <c r="Z5" i="18" s="1"/>
  <c r="Z33" i="18" s="1"/>
  <c r="AF35" i="17"/>
  <c r="AF36" i="17" s="1"/>
  <c r="AF37" i="17" s="1"/>
  <c r="Z9" i="18" s="1"/>
  <c r="Z37" i="18" s="1"/>
  <c r="AD20" i="17"/>
  <c r="AD21" i="17" s="1"/>
  <c r="AD22" i="17" s="1"/>
  <c r="X7" i="18" s="1"/>
  <c r="X35" i="18" s="1"/>
  <c r="X28" i="17"/>
  <c r="X29" i="17" s="1"/>
  <c r="X30" i="17" s="1"/>
  <c r="R8" i="18" s="1"/>
  <c r="R36" i="18" s="1"/>
  <c r="Y96" i="17"/>
  <c r="Y97" i="17" s="1"/>
  <c r="Y98" i="17" s="1"/>
  <c r="S17" i="18" s="1"/>
  <c r="S45" i="18" s="1"/>
  <c r="Y65" i="17"/>
  <c r="Y66" i="17" s="1"/>
  <c r="Y67" i="17" s="1"/>
  <c r="S13" i="18" s="1"/>
  <c r="S41" i="18" s="1"/>
  <c r="Y132" i="17"/>
  <c r="Y133" i="17" s="1"/>
  <c r="Y134" i="17" s="1"/>
  <c r="S22" i="18" s="1"/>
  <c r="S50" i="18" s="1"/>
  <c r="AD28" i="17"/>
  <c r="AD29" i="17" s="1"/>
  <c r="AD30" i="17" s="1"/>
  <c r="X8" i="18" s="1"/>
  <c r="X36" i="18" s="1"/>
  <c r="Y110" i="17"/>
  <c r="Y111" i="17" s="1"/>
  <c r="Y112" i="17" s="1"/>
  <c r="S19" i="18" s="1"/>
  <c r="S47" i="18" s="1"/>
  <c r="X35" i="17"/>
  <c r="X36" i="17" s="1"/>
  <c r="X37" i="17" s="1"/>
  <c r="R9" i="18" s="1"/>
  <c r="R37" i="18" s="1"/>
  <c r="AF42" i="17"/>
  <c r="AF43" i="17" s="1"/>
  <c r="AF44" i="17" s="1"/>
  <c r="Z10" i="18" s="1"/>
  <c r="Z38" i="18" s="1"/>
  <c r="X110" i="17"/>
  <c r="X111" i="17" s="1"/>
  <c r="X112" i="17" s="1"/>
  <c r="R19" i="18" s="1"/>
  <c r="R47" i="18" s="1"/>
  <c r="AF103" i="17"/>
  <c r="AF104" i="17" s="1"/>
  <c r="AF105" i="17" s="1"/>
  <c r="Z18" i="18" s="1"/>
  <c r="Z46" i="18" s="1"/>
  <c r="AD6" i="17"/>
  <c r="AD7" i="17" s="1"/>
  <c r="AD8" i="17" s="1"/>
  <c r="X5" i="18" s="1"/>
  <c r="X33" i="18" s="1"/>
  <c r="X132" i="17"/>
  <c r="X133" i="17" s="1"/>
  <c r="X134" i="17" s="1"/>
  <c r="R22" i="18" s="1"/>
  <c r="R50" i="18" s="1"/>
  <c r="X96" i="17"/>
  <c r="X97" i="17" s="1"/>
  <c r="X98" i="17" s="1"/>
  <c r="R17" i="18" s="1"/>
  <c r="R45" i="18" s="1"/>
  <c r="AD80" i="17"/>
  <c r="AD81" i="17" s="1"/>
  <c r="AD82" i="17" s="1"/>
  <c r="X15" i="18" s="1"/>
  <c r="X43" i="18" s="1"/>
  <c r="AD125" i="17"/>
  <c r="AD126" i="17" s="1"/>
  <c r="AD127" i="17" s="1"/>
  <c r="X21" i="18" s="1"/>
  <c r="X49" i="18" s="1"/>
  <c r="X73" i="17"/>
  <c r="X74" i="17" s="1"/>
  <c r="X75" i="17" s="1"/>
  <c r="R14" i="18" s="1"/>
  <c r="R42" i="18" s="1"/>
  <c r="Y28" i="17"/>
  <c r="Y29" i="17" s="1"/>
  <c r="Y30" i="17" s="1"/>
  <c r="S8" i="18" s="1"/>
  <c r="S36" i="18" s="1"/>
  <c r="AF73" i="17"/>
  <c r="AF74" i="17" s="1"/>
  <c r="AF75" i="17" s="1"/>
  <c r="Z14" i="18" s="1"/>
  <c r="Z42" i="18" s="1"/>
  <c r="AD96" i="17"/>
  <c r="AD97" i="17" s="1"/>
  <c r="AD98" i="17" s="1"/>
  <c r="X17" i="18" s="1"/>
  <c r="X45" i="18" s="1"/>
  <c r="Y6" i="17"/>
  <c r="Y7" i="17" s="1"/>
  <c r="Y8" i="17" s="1"/>
  <c r="S5" i="18" s="1"/>
  <c r="S33" i="18" s="1"/>
  <c r="AD65" i="17"/>
  <c r="AD66" i="17" s="1"/>
  <c r="AD67" i="17" s="1"/>
  <c r="X13" i="18" s="1"/>
  <c r="X41" i="18" s="1"/>
  <c r="AF80" i="17"/>
  <c r="AF81" i="17" s="1"/>
  <c r="AF82" i="17" s="1"/>
  <c r="Z15" i="18" s="1"/>
  <c r="Z43" i="18" s="1"/>
  <c r="AF118" i="17"/>
  <c r="AF119" i="17" s="1"/>
  <c r="AF120" i="17" s="1"/>
  <c r="Z20" i="18" s="1"/>
  <c r="Z48" i="18" s="1"/>
  <c r="AD42" i="17"/>
  <c r="AD43" i="17" s="1"/>
  <c r="AD44" i="17" s="1"/>
  <c r="X10" i="18" s="1"/>
  <c r="X38" i="18" s="1"/>
  <c r="X118" i="17"/>
  <c r="X119" i="17" s="1"/>
  <c r="X120" i="17" s="1"/>
  <c r="R20" i="18" s="1"/>
  <c r="R48" i="18" s="1"/>
  <c r="Y87" i="17"/>
  <c r="Y88" i="17" s="1"/>
  <c r="Y89" i="17" s="1"/>
  <c r="S16" i="18" s="1"/>
  <c r="S44" i="18" s="1"/>
  <c r="U87" i="17"/>
  <c r="U88" i="17" s="1"/>
  <c r="U89" i="17" s="1"/>
  <c r="O16" i="18" s="1"/>
  <c r="O44" i="18" s="1"/>
  <c r="Z103" i="17"/>
  <c r="Z104" i="17" s="1"/>
  <c r="Z105" i="17" s="1"/>
  <c r="T18" i="18" s="1"/>
  <c r="T46" i="18" s="1"/>
  <c r="AC35" i="17"/>
  <c r="AC36" i="17" s="1"/>
  <c r="AC37" i="17" s="1"/>
  <c r="W9" i="18" s="1"/>
  <c r="W37" i="18" s="1"/>
  <c r="AC80" i="17"/>
  <c r="AC81" i="17" s="1"/>
  <c r="AC82" i="17" s="1"/>
  <c r="W15" i="18" s="1"/>
  <c r="W43" i="18" s="1"/>
  <c r="Z110" i="17"/>
  <c r="Z111" i="17" s="1"/>
  <c r="Z112" i="17" s="1"/>
  <c r="T19" i="18" s="1"/>
  <c r="T47" i="18" s="1"/>
  <c r="AC125" i="17"/>
  <c r="AC126" i="17" s="1"/>
  <c r="AC127" i="17" s="1"/>
  <c r="W21" i="18" s="1"/>
  <c r="W49" i="18" s="1"/>
  <c r="Z118" i="17"/>
  <c r="Z119" i="17" s="1"/>
  <c r="Z120" i="17" s="1"/>
  <c r="T20" i="18" s="1"/>
  <c r="T48" i="18" s="1"/>
  <c r="Z96" i="17"/>
  <c r="Z97" i="17" s="1"/>
  <c r="Z98" i="17" s="1"/>
  <c r="T17" i="18" s="1"/>
  <c r="T45" i="18" s="1"/>
  <c r="AC20" i="17"/>
  <c r="AC21" i="17" s="1"/>
  <c r="AC22" i="17" s="1"/>
  <c r="W7" i="18" s="1"/>
  <c r="W35" i="18" s="1"/>
  <c r="AC28" i="17"/>
  <c r="AC29" i="17" s="1"/>
  <c r="AC30" i="17" s="1"/>
  <c r="W8" i="18" s="1"/>
  <c r="W36" i="18" s="1"/>
  <c r="Z6" i="17"/>
  <c r="Z7" i="17" s="1"/>
  <c r="Z8" i="17" s="1"/>
  <c r="T5" i="18" s="1"/>
  <c r="T33" i="18" s="1"/>
  <c r="AC13" i="17"/>
  <c r="AC14" i="17" s="1"/>
  <c r="AC15" i="17" s="1"/>
  <c r="W6" i="18" s="1"/>
  <c r="W34" i="18" s="1"/>
  <c r="AC96" i="17"/>
  <c r="AC97" i="17" s="1"/>
  <c r="AC98" i="17" s="1"/>
  <c r="W17" i="18" s="1"/>
  <c r="W45" i="18" s="1"/>
  <c r="Z87" i="17"/>
  <c r="Z88" i="17" s="1"/>
  <c r="Z89" i="17" s="1"/>
  <c r="T16" i="18" s="1"/>
  <c r="T44" i="18" s="1"/>
  <c r="Y118" i="17"/>
  <c r="Y119" i="17" s="1"/>
  <c r="Y120" i="17" s="1"/>
  <c r="S20" i="18" s="1"/>
  <c r="S48" i="18" s="1"/>
  <c r="AC65" i="17"/>
  <c r="AC66" i="17" s="1"/>
  <c r="AC67" i="17" s="1"/>
  <c r="W13" i="18" s="1"/>
  <c r="W41" i="18" s="1"/>
  <c r="Y13" i="17"/>
  <c r="Y14" i="17" s="1"/>
  <c r="Y15" i="17" s="1"/>
  <c r="S6" i="18" s="1"/>
  <c r="S34" i="18" s="1"/>
  <c r="Z65" i="17"/>
  <c r="Z66" i="17" s="1"/>
  <c r="Z67" i="17" s="1"/>
  <c r="T13" i="18" s="1"/>
  <c r="T41" i="18" s="1"/>
  <c r="Y80" i="17"/>
  <c r="Y81" i="17" s="1"/>
  <c r="Y82" i="17" s="1"/>
  <c r="S15" i="18" s="1"/>
  <c r="S43" i="18" s="1"/>
  <c r="Y42" i="17"/>
  <c r="Y43" i="17" s="1"/>
  <c r="Y44" i="17" s="1"/>
  <c r="S10" i="18" s="1"/>
  <c r="S38" i="18" s="1"/>
  <c r="Y73" i="17"/>
  <c r="Y74" i="17" s="1"/>
  <c r="Y75" i="17" s="1"/>
  <c r="S14" i="18" s="1"/>
  <c r="S42" i="18" s="1"/>
  <c r="AC6" i="17"/>
  <c r="AC7" i="17" s="1"/>
  <c r="AC8" i="17" s="1"/>
  <c r="W5" i="18" s="1"/>
  <c r="W33" i="18" s="1"/>
  <c r="Z125" i="17"/>
  <c r="Z126" i="17" s="1"/>
  <c r="Z127" i="17" s="1"/>
  <c r="T21" i="18" s="1"/>
  <c r="T49" i="18" s="1"/>
  <c r="X42" i="17"/>
  <c r="X43" i="17" s="1"/>
  <c r="X44" i="17" s="1"/>
  <c r="R10" i="18" s="1"/>
  <c r="R38" i="18" s="1"/>
  <c r="AC73" i="17"/>
  <c r="AC74" i="17" s="1"/>
  <c r="AC75" i="17" s="1"/>
  <c r="W14" i="18" s="1"/>
  <c r="W42" i="18" s="1"/>
  <c r="AA35" i="17"/>
  <c r="AA36" i="17" s="1"/>
  <c r="AA37" i="17" s="1"/>
  <c r="U9" i="18" s="1"/>
  <c r="U37" i="18" s="1"/>
  <c r="Z42" i="17"/>
  <c r="Z43" i="17" s="1"/>
  <c r="Z44" i="17" s="1"/>
  <c r="T10" i="18" s="1"/>
  <c r="T38" i="18" s="1"/>
  <c r="U65" i="17"/>
  <c r="U66" i="17" s="1"/>
  <c r="U67" i="17" s="1"/>
  <c r="O13" i="18" s="1"/>
  <c r="O41" i="18" s="1"/>
  <c r="AC58" i="17"/>
  <c r="AC59" i="17" s="1"/>
  <c r="AC60" i="17" s="1"/>
  <c r="W12" i="18" s="1"/>
  <c r="W40" i="18" s="1"/>
  <c r="AC110" i="17"/>
  <c r="AC111" i="17" s="1"/>
  <c r="AC112" i="17" s="1"/>
  <c r="W19" i="18" s="1"/>
  <c r="W47" i="18" s="1"/>
  <c r="AC132" i="17"/>
  <c r="AC133" i="17" s="1"/>
  <c r="AC134" i="17" s="1"/>
  <c r="W22" i="18" s="1"/>
  <c r="W50" i="18" s="1"/>
  <c r="AA96" i="17"/>
  <c r="AA97" i="17" s="1"/>
  <c r="AA98" i="17" s="1"/>
  <c r="U17" i="18" s="1"/>
  <c r="U45" i="18" s="1"/>
  <c r="AA65" i="17"/>
  <c r="AA66" i="17" s="1"/>
  <c r="AA67" i="17" s="1"/>
  <c r="U13" i="18" s="1"/>
  <c r="U41" i="18" s="1"/>
  <c r="AA103" i="17"/>
  <c r="AA104" i="17" s="1"/>
  <c r="AA105" i="17" s="1"/>
  <c r="U18" i="18" s="1"/>
  <c r="U46" i="18" s="1"/>
  <c r="AA132" i="17"/>
  <c r="AA133" i="17" s="1"/>
  <c r="AA134" i="17" s="1"/>
  <c r="U22" i="18" s="1"/>
  <c r="U50" i="18" s="1"/>
  <c r="AA42" i="17"/>
  <c r="AA43" i="17" s="1"/>
  <c r="AA44" i="17" s="1"/>
  <c r="U10" i="18" s="1"/>
  <c r="U38" i="18" s="1"/>
  <c r="U132" i="17"/>
  <c r="U133" i="17" s="1"/>
  <c r="U134" i="17" s="1"/>
  <c r="O22" i="18" s="1"/>
  <c r="O50" i="18" s="1"/>
  <c r="U80" i="17"/>
  <c r="U81" i="17" s="1"/>
  <c r="U82" i="17" s="1"/>
  <c r="O15" i="18" s="1"/>
  <c r="O43" i="18" s="1"/>
  <c r="U58" i="17"/>
  <c r="U59" i="17" s="1"/>
  <c r="U60" i="17" s="1"/>
  <c r="O12" i="18" s="1"/>
  <c r="O40" i="18" s="1"/>
  <c r="U13" i="17"/>
  <c r="U14" i="17" s="1"/>
  <c r="U15" i="17" s="1"/>
  <c r="O6" i="18" s="1"/>
  <c r="O34" i="18" s="1"/>
  <c r="U6" i="17"/>
  <c r="U7" i="17" s="1"/>
  <c r="U8" i="17" s="1"/>
  <c r="O5" i="18" s="1"/>
  <c r="O33" i="18" s="1"/>
  <c r="U42" i="17"/>
  <c r="U43" i="17" s="1"/>
  <c r="U44" i="17" s="1"/>
  <c r="O10" i="18" s="1"/>
  <c r="O38" i="18" s="1"/>
  <c r="U73" i="17"/>
  <c r="U74" i="17" s="1"/>
  <c r="U75" i="17" s="1"/>
  <c r="O14" i="18" s="1"/>
  <c r="O42" i="18" s="1"/>
  <c r="Y103" i="17"/>
  <c r="Y104" i="17" s="1"/>
  <c r="Y105" i="17" s="1"/>
  <c r="S18" i="18" s="1"/>
  <c r="S46" i="18" s="1"/>
  <c r="Y20" i="17"/>
  <c r="Y21" i="17" s="1"/>
  <c r="Y22" i="17" s="1"/>
  <c r="S7" i="18" s="1"/>
  <c r="S35" i="18" s="1"/>
  <c r="AA20" i="17"/>
  <c r="AA21" i="17" s="1"/>
  <c r="AA22" i="17" s="1"/>
  <c r="U7" i="18" s="1"/>
  <c r="U35" i="18" s="1"/>
  <c r="Z58" i="17"/>
  <c r="Z59" i="17" s="1"/>
  <c r="Z60" i="17" s="1"/>
  <c r="T12" i="18" s="1"/>
  <c r="T40" i="18" s="1"/>
  <c r="Z73" i="17"/>
  <c r="Z74" i="17" s="1"/>
  <c r="Z75" i="17" s="1"/>
  <c r="T14" i="18" s="1"/>
  <c r="T42" i="18" s="1"/>
  <c r="Z80" i="17"/>
  <c r="Z81" i="17" s="1"/>
  <c r="Z82" i="17" s="1"/>
  <c r="T15" i="18" s="1"/>
  <c r="T43" i="18" s="1"/>
  <c r="Z51" i="17"/>
  <c r="Z52" i="17" s="1"/>
  <c r="Z53" i="17" s="1"/>
  <c r="T11" i="18" s="1"/>
  <c r="T39" i="18" s="1"/>
  <c r="Z28" i="17"/>
  <c r="Z29" i="17" s="1"/>
  <c r="Z30" i="17" s="1"/>
  <c r="T8" i="18" s="1"/>
  <c r="T36" i="18" s="1"/>
  <c r="Z35" i="17"/>
  <c r="Z36" i="17" s="1"/>
  <c r="Z37" i="17" s="1"/>
  <c r="T9" i="18" s="1"/>
  <c r="T37" i="18" s="1"/>
  <c r="AC87" i="17"/>
  <c r="AC88" i="17" s="1"/>
  <c r="AC89" i="17" s="1"/>
  <c r="W16" i="18" s="1"/>
  <c r="W44" i="18" s="1"/>
  <c r="AA125" i="17"/>
  <c r="AA126" i="17" s="1"/>
  <c r="AA127" i="17" s="1"/>
  <c r="U21" i="18" s="1"/>
  <c r="U49" i="18" s="1"/>
  <c r="AA58" i="17"/>
  <c r="AA59" i="17" s="1"/>
  <c r="AA60" i="17" s="1"/>
  <c r="U12" i="18" s="1"/>
  <c r="U40" i="18" s="1"/>
  <c r="AA87" i="17"/>
  <c r="AA88" i="17" s="1"/>
  <c r="AA89" i="17" s="1"/>
  <c r="U16" i="18" s="1"/>
  <c r="U44" i="18" s="1"/>
  <c r="AA73" i="17"/>
  <c r="AA74" i="17" s="1"/>
  <c r="AA75" i="17" s="1"/>
  <c r="U14" i="18" s="1"/>
  <c r="U42" i="18" s="1"/>
  <c r="AA28" i="17"/>
  <c r="AA29" i="17" s="1"/>
  <c r="AA30" i="17" s="1"/>
  <c r="U8" i="18" s="1"/>
  <c r="U36" i="18" s="1"/>
  <c r="AA13" i="17"/>
  <c r="AA14" i="17" s="1"/>
  <c r="AA15" i="17" s="1"/>
  <c r="U6" i="18" s="1"/>
  <c r="U34" i="18" s="1"/>
  <c r="AA118" i="17"/>
  <c r="AA119" i="17" s="1"/>
  <c r="AA120" i="17" s="1"/>
  <c r="U20" i="18" s="1"/>
  <c r="U48" i="18" s="1"/>
  <c r="AA110" i="17"/>
  <c r="AA111" i="17" s="1"/>
  <c r="AA112" i="17" s="1"/>
  <c r="U19" i="18" s="1"/>
  <c r="U47" i="18" s="1"/>
  <c r="AF132" i="17"/>
  <c r="AF133" i="17" s="1"/>
  <c r="AF134" i="17" s="1"/>
  <c r="Z22" i="18" s="1"/>
  <c r="Z50" i="18" s="1"/>
  <c r="AA6" i="17"/>
  <c r="AA7" i="17" s="1"/>
  <c r="AA8" i="17" s="1"/>
  <c r="U5" i="18" s="1"/>
  <c r="U33" i="18" s="1"/>
  <c r="Z132" i="17"/>
  <c r="Z133" i="17" s="1"/>
  <c r="Z134" i="17" s="1"/>
  <c r="T22" i="18" s="1"/>
  <c r="T50" i="18" s="1"/>
  <c r="AC42" i="17"/>
  <c r="AC43" i="17" s="1"/>
  <c r="AC44" i="17" s="1"/>
  <c r="W10" i="18" s="1"/>
  <c r="W38" i="18" s="1"/>
  <c r="Y58" i="17"/>
  <c r="Y59" i="17" s="1"/>
  <c r="Y60" i="17" s="1"/>
  <c r="S12" i="18" s="1"/>
  <c r="S40" i="18" s="1"/>
  <c r="U51" i="17"/>
  <c r="U52" i="17" s="1"/>
  <c r="U53" i="17" s="1"/>
  <c r="O11" i="18" s="1"/>
  <c r="O39" i="18" s="1"/>
  <c r="AA80" i="17"/>
  <c r="AA81" i="17" s="1"/>
  <c r="AA82" i="17" s="1"/>
  <c r="U15" i="18" s="1"/>
  <c r="U43" i="18" s="1"/>
  <c r="Z13" i="17"/>
  <c r="Z14" i="17" s="1"/>
  <c r="Z15" i="17" s="1"/>
  <c r="T6" i="18" s="1"/>
  <c r="T34" i="18" s="1"/>
  <c r="AC103" i="17"/>
  <c r="AC104" i="17" s="1"/>
  <c r="AC105" i="17" s="1"/>
  <c r="W18" i="18" s="1"/>
  <c r="W46" i="18" s="1"/>
  <c r="AC51" i="17"/>
  <c r="AC52" i="17" s="1"/>
  <c r="AC53" i="17" s="1"/>
  <c r="W11" i="18" s="1"/>
  <c r="W39" i="18" s="1"/>
  <c r="X13" i="17"/>
  <c r="X14" i="17" s="1"/>
  <c r="X15" i="17" s="1"/>
  <c r="R6" i="18" s="1"/>
  <c r="R34" i="18" s="1"/>
  <c r="X80" i="17"/>
  <c r="X81" i="17" s="1"/>
  <c r="X82" i="17" s="1"/>
  <c r="R15" i="18" s="1"/>
  <c r="R43" i="18" s="1"/>
  <c r="X125" i="17"/>
  <c r="X126" i="17" s="1"/>
  <c r="X127" i="17" s="1"/>
  <c r="R21" i="18" s="1"/>
  <c r="R49" i="18" s="1"/>
  <c r="X87" i="17"/>
  <c r="X88" i="17" s="1"/>
  <c r="X89" i="17" s="1"/>
  <c r="R16" i="18" s="1"/>
  <c r="R44" i="18" s="1"/>
  <c r="AG6" i="17"/>
  <c r="AG7" i="17" s="1"/>
  <c r="AG8" i="17" s="1"/>
  <c r="AA5" i="18" s="1"/>
  <c r="AA33" i="18" s="1"/>
  <c r="AG110" i="17"/>
  <c r="AG111" i="17" s="1"/>
  <c r="AG112" i="17" s="1"/>
  <c r="AA19" i="18" s="1"/>
  <c r="AA47" i="18" s="1"/>
  <c r="AG13" i="17"/>
  <c r="AG14" i="17" s="1"/>
  <c r="AG15" i="17" s="1"/>
  <c r="AA6" i="18" s="1"/>
  <c r="AA34" i="18" s="1"/>
  <c r="AG73" i="17"/>
  <c r="AG74" i="17" s="1"/>
  <c r="AG75" i="17" s="1"/>
  <c r="AA14" i="18" s="1"/>
  <c r="AA42" i="18" s="1"/>
  <c r="AG51" i="17"/>
  <c r="AG52" i="17" s="1"/>
  <c r="AG53" i="17" s="1"/>
  <c r="AA11" i="18" s="1"/>
  <c r="AA39" i="18" s="1"/>
  <c r="AG87" i="17"/>
  <c r="AG88" i="17" s="1"/>
  <c r="AG89" i="17" s="1"/>
  <c r="AA16" i="18" s="1"/>
  <c r="AA44" i="18" s="1"/>
  <c r="AG65" i="17"/>
  <c r="AG66" i="17" s="1"/>
  <c r="AG67" i="17" s="1"/>
  <c r="AA13" i="18" s="1"/>
  <c r="AA41" i="18" s="1"/>
  <c r="AG58" i="17"/>
  <c r="AG59" i="17" s="1"/>
  <c r="AG60" i="17" s="1"/>
  <c r="AA12" i="18" s="1"/>
  <c r="AA40" i="18" s="1"/>
  <c r="AG35" i="17"/>
  <c r="AG36" i="17" s="1"/>
  <c r="AG37" i="17" s="1"/>
  <c r="AA9" i="18" s="1"/>
  <c r="AA37" i="18" s="1"/>
  <c r="AG28" i="17"/>
  <c r="AG29" i="17" s="1"/>
  <c r="AG30" i="17" s="1"/>
  <c r="AA8" i="18" s="1"/>
  <c r="AA36" i="18" s="1"/>
  <c r="AG20" i="17"/>
  <c r="AG21" i="17" s="1"/>
  <c r="AG22" i="17" s="1"/>
  <c r="AA7" i="18" s="1"/>
  <c r="AA35" i="18" s="1"/>
  <c r="AG96" i="17"/>
  <c r="AG97" i="17" s="1"/>
  <c r="AG98" i="17" s="1"/>
  <c r="AA17" i="18" s="1"/>
  <c r="AA45" i="18" s="1"/>
  <c r="AG42" i="17"/>
  <c r="AG43" i="17" s="1"/>
  <c r="AG44" i="17" s="1"/>
  <c r="AA10" i="18" s="1"/>
  <c r="AA38" i="18" s="1"/>
  <c r="AG118" i="17"/>
  <c r="AG119" i="17" s="1"/>
  <c r="AG120" i="17" s="1"/>
  <c r="AA20" i="18" s="1"/>
  <c r="AA48" i="18" s="1"/>
  <c r="AG80" i="17"/>
  <c r="AG81" i="17" s="1"/>
  <c r="AG82" i="17" s="1"/>
  <c r="AA15" i="18" s="1"/>
  <c r="AA43" i="18" s="1"/>
  <c r="AG125" i="17"/>
  <c r="AG126" i="17" s="1"/>
  <c r="AG127" i="17" s="1"/>
  <c r="AA21" i="18" s="1"/>
  <c r="AA49" i="18" s="1"/>
  <c r="AG103" i="17"/>
  <c r="AG104" i="17" s="1"/>
  <c r="AG105" i="17" s="1"/>
  <c r="AA18" i="18" s="1"/>
  <c r="AA46" i="18" s="1"/>
  <c r="AG132" i="17"/>
  <c r="AG133" i="17" s="1"/>
  <c r="AG134" i="17" s="1"/>
  <c r="AA22" i="18" s="1"/>
  <c r="AA50" i="18" s="1"/>
  <c r="AH13" i="17" l="1"/>
  <c r="AH14" i="17" s="1"/>
  <c r="AH15" i="17" s="1"/>
  <c r="AB6" i="18" s="1"/>
  <c r="AB34" i="18" s="1"/>
  <c r="AH73" i="17"/>
  <c r="AH74" i="17" s="1"/>
  <c r="AH75" i="17" s="1"/>
  <c r="AB14" i="18" s="1"/>
  <c r="AB42" i="18" s="1"/>
  <c r="AH110" i="17"/>
  <c r="AH111" i="17" s="1"/>
  <c r="AH112" i="17" s="1"/>
  <c r="AB19" i="18" s="1"/>
  <c r="AB47" i="18" s="1"/>
  <c r="AH87" i="17"/>
  <c r="AH88" i="17" s="1"/>
  <c r="AH89" i="17" s="1"/>
  <c r="AB16" i="18" s="1"/>
  <c r="AB44" i="18" s="1"/>
  <c r="AH51" i="17"/>
  <c r="AH52" i="17" s="1"/>
  <c r="AH53" i="17" s="1"/>
  <c r="AB11" i="18" s="1"/>
  <c r="AB39" i="18" s="1"/>
  <c r="AH125" i="17"/>
  <c r="AH126" i="17" s="1"/>
  <c r="AH127" i="17" s="1"/>
  <c r="AB21" i="18" s="1"/>
  <c r="AB49" i="18" s="1"/>
  <c r="AH6" i="17"/>
  <c r="AH7" i="17" s="1"/>
  <c r="AH8" i="17" s="1"/>
  <c r="AB5" i="18" s="1"/>
  <c r="AB33" i="18" s="1"/>
  <c r="AH103" i="17"/>
  <c r="AH104" i="17" s="1"/>
  <c r="AH105" i="17" s="1"/>
  <c r="AB18" i="18" s="1"/>
  <c r="AB46" i="18" s="1"/>
  <c r="AH42" i="17"/>
  <c r="AH43" i="17" s="1"/>
  <c r="AH44" i="17" s="1"/>
  <c r="AB10" i="18" s="1"/>
  <c r="AB38" i="18" s="1"/>
  <c r="AH35" i="17"/>
  <c r="AH36" i="17" s="1"/>
  <c r="AH37" i="17" s="1"/>
  <c r="AB9" i="18" s="1"/>
  <c r="AB37" i="18" s="1"/>
  <c r="AH65" i="17"/>
  <c r="AH66" i="17" s="1"/>
  <c r="AH67" i="17" s="1"/>
  <c r="AB13" i="18" s="1"/>
  <c r="AB41" i="18" s="1"/>
  <c r="AH28" i="17"/>
  <c r="AH29" i="17" s="1"/>
  <c r="AH30" i="17" s="1"/>
  <c r="AB8" i="18" s="1"/>
  <c r="AB36" i="18" s="1"/>
  <c r="AH132" i="17"/>
  <c r="AH133" i="17" s="1"/>
  <c r="AH134" i="17" s="1"/>
  <c r="AB22" i="18" s="1"/>
  <c r="AB50" i="18" s="1"/>
  <c r="AH118" i="17"/>
  <c r="AH119" i="17" s="1"/>
  <c r="AH120" i="17" s="1"/>
  <c r="AB20" i="18" s="1"/>
  <c r="AB48" i="18" s="1"/>
  <c r="AH80" i="17"/>
  <c r="AH81" i="17" s="1"/>
  <c r="AH82" i="17" s="1"/>
  <c r="AB15" i="18" s="1"/>
  <c r="AB43" i="18" s="1"/>
  <c r="AH96" i="17"/>
  <c r="AH97" i="17" s="1"/>
  <c r="AH98" i="17" s="1"/>
  <c r="AB17" i="18" s="1"/>
  <c r="AB45" i="18" s="1"/>
  <c r="AH58" i="17"/>
  <c r="AH59" i="17" s="1"/>
  <c r="AH60" i="17" s="1"/>
  <c r="AB12" i="18" s="1"/>
  <c r="AB40" i="18" s="1"/>
  <c r="AH20" i="17"/>
  <c r="AH21" i="17" s="1"/>
  <c r="AH22" i="17" s="1"/>
  <c r="AB7" i="18" s="1"/>
  <c r="AB35" i="18" s="1"/>
  <c r="AI13" i="17" l="1"/>
  <c r="AI14" i="17" s="1"/>
  <c r="AI15" i="17" s="1"/>
  <c r="AC6" i="18" s="1"/>
  <c r="AC34" i="18" s="1"/>
  <c r="AI6" i="17"/>
  <c r="AI7" i="17" s="1"/>
  <c r="AI8" i="17" s="1"/>
  <c r="AC5" i="18" s="1"/>
  <c r="AC33" i="18" s="1"/>
  <c r="AI110" i="17"/>
  <c r="AI111" i="17" s="1"/>
  <c r="AI112" i="17" s="1"/>
  <c r="AC19" i="18" s="1"/>
  <c r="AC47" i="18" s="1"/>
  <c r="AI51" i="17"/>
  <c r="AI52" i="17" s="1"/>
  <c r="AI53" i="17" s="1"/>
  <c r="AC11" i="18" s="1"/>
  <c r="AC39" i="18" s="1"/>
  <c r="AI125" i="17"/>
  <c r="AI126" i="17" s="1"/>
  <c r="AI127" i="17" s="1"/>
  <c r="AC21" i="18" s="1"/>
  <c r="AC49" i="18" s="1"/>
  <c r="AI28" i="17"/>
  <c r="AI29" i="17" s="1"/>
  <c r="AI30" i="17" s="1"/>
  <c r="AC8" i="18" s="1"/>
  <c r="AC36" i="18" s="1"/>
  <c r="AI103" i="17"/>
  <c r="AI104" i="17" s="1"/>
  <c r="AI105" i="17" s="1"/>
  <c r="AC18" i="18" s="1"/>
  <c r="AC46" i="18" s="1"/>
  <c r="AI96" i="17"/>
  <c r="AI97" i="17" s="1"/>
  <c r="AI98" i="17" s="1"/>
  <c r="AC17" i="18" s="1"/>
  <c r="AC45" i="18" s="1"/>
  <c r="AI87" i="17"/>
  <c r="AI88" i="17" s="1"/>
  <c r="AI89" i="17" s="1"/>
  <c r="AC16" i="18" s="1"/>
  <c r="AC44" i="18" s="1"/>
  <c r="AI65" i="17"/>
  <c r="AI66" i="17" s="1"/>
  <c r="AI67" i="17" s="1"/>
  <c r="AC13" i="18" s="1"/>
  <c r="AC41" i="18" s="1"/>
  <c r="AI35" i="17"/>
  <c r="AI36" i="17" s="1"/>
  <c r="AI37" i="17" s="1"/>
  <c r="AC9" i="18" s="1"/>
  <c r="AC37" i="18" s="1"/>
  <c r="AI132" i="17"/>
  <c r="AI133" i="17" s="1"/>
  <c r="AI134" i="17" s="1"/>
  <c r="AC22" i="18" s="1"/>
  <c r="AC50" i="18" s="1"/>
  <c r="AI118" i="17"/>
  <c r="AI119" i="17" s="1"/>
  <c r="AI120" i="17" s="1"/>
  <c r="AC20" i="18" s="1"/>
  <c r="AC48" i="18" s="1"/>
  <c r="AI20" i="17"/>
  <c r="AI21" i="17" s="1"/>
  <c r="AI22" i="17" s="1"/>
  <c r="AC7" i="18" s="1"/>
  <c r="AC35" i="18" s="1"/>
  <c r="AI80" i="17"/>
  <c r="AI81" i="17" s="1"/>
  <c r="AI82" i="17" s="1"/>
  <c r="AC15" i="18" s="1"/>
  <c r="AC43" i="18" s="1"/>
  <c r="AI73" i="17"/>
  <c r="AI74" i="17" s="1"/>
  <c r="AI75" i="17" s="1"/>
  <c r="AC14" i="18" s="1"/>
  <c r="AC42" i="18" s="1"/>
  <c r="AI58" i="17"/>
  <c r="AI59" i="17" s="1"/>
  <c r="AI60" i="17" s="1"/>
  <c r="AC12" i="18" s="1"/>
  <c r="AC40" i="18" s="1"/>
  <c r="AI42" i="17"/>
  <c r="AI43" i="17" s="1"/>
  <c r="AI44" i="17" s="1"/>
  <c r="AC10" i="18" s="1"/>
  <c r="AC38" i="18" s="1"/>
  <c r="AJ42" i="17" l="1"/>
  <c r="AJ43" i="17" s="1"/>
  <c r="AJ44" i="17" s="1"/>
  <c r="AD10" i="18" s="1"/>
  <c r="AD38" i="18" s="1"/>
  <c r="AJ103" i="17"/>
  <c r="AJ104" i="17" s="1"/>
  <c r="AJ105" i="17" s="1"/>
  <c r="AD18" i="18" s="1"/>
  <c r="AD46" i="18" s="1"/>
  <c r="AJ87" i="17"/>
  <c r="AJ88" i="17" s="1"/>
  <c r="AJ89" i="17" s="1"/>
  <c r="AD16" i="18" s="1"/>
  <c r="AD44" i="18" s="1"/>
  <c r="AJ96" i="17"/>
  <c r="AJ97" i="17" s="1"/>
  <c r="AJ98" i="17" s="1"/>
  <c r="AD17" i="18" s="1"/>
  <c r="AD45" i="18" s="1"/>
  <c r="AJ6" i="17"/>
  <c r="AJ7" i="17" s="1"/>
  <c r="AJ8" i="17" s="1"/>
  <c r="AD5" i="18" s="1"/>
  <c r="AD33" i="18" s="1"/>
  <c r="AJ125" i="17"/>
  <c r="AJ126" i="17" s="1"/>
  <c r="AJ127" i="17" s="1"/>
  <c r="AD21" i="18" s="1"/>
  <c r="AD49" i="18" s="1"/>
  <c r="AJ51" i="17"/>
  <c r="AJ52" i="17" s="1"/>
  <c r="AJ53" i="17" s="1"/>
  <c r="AD11" i="18" s="1"/>
  <c r="AD39" i="18" s="1"/>
  <c r="AJ80" i="17"/>
  <c r="AJ81" i="17" s="1"/>
  <c r="AJ82" i="17" s="1"/>
  <c r="AD15" i="18" s="1"/>
  <c r="AD43" i="18" s="1"/>
  <c r="AJ110" i="17"/>
  <c r="AJ111" i="17" s="1"/>
  <c r="AJ112" i="17" s="1"/>
  <c r="AD19" i="18" s="1"/>
  <c r="AD47" i="18" s="1"/>
  <c r="AJ58" i="17"/>
  <c r="AJ59" i="17" s="1"/>
  <c r="AJ60" i="17" s="1"/>
  <c r="AD12" i="18" s="1"/>
  <c r="AD40" i="18" s="1"/>
  <c r="AJ13" i="17"/>
  <c r="AJ14" i="17" s="1"/>
  <c r="AJ15" i="17" s="1"/>
  <c r="AD6" i="18" s="1"/>
  <c r="AD34" i="18" s="1"/>
  <c r="AJ118" i="17"/>
  <c r="AJ119" i="17" s="1"/>
  <c r="AJ120" i="17" s="1"/>
  <c r="AD20" i="18" s="1"/>
  <c r="AD48" i="18" s="1"/>
  <c r="AJ65" i="17"/>
  <c r="AJ66" i="17" s="1"/>
  <c r="AJ67" i="17" s="1"/>
  <c r="AD13" i="18" s="1"/>
  <c r="AD41" i="18" s="1"/>
  <c r="AJ28" i="17"/>
  <c r="AJ29" i="17" s="1"/>
  <c r="AJ30" i="17" s="1"/>
  <c r="AD8" i="18" s="1"/>
  <c r="AD36" i="18" s="1"/>
  <c r="AJ132" i="17"/>
  <c r="AJ133" i="17" s="1"/>
  <c r="AJ134" i="17" s="1"/>
  <c r="AD22" i="18" s="1"/>
  <c r="AD50" i="18" s="1"/>
  <c r="AJ73" i="17"/>
  <c r="AJ74" i="17" s="1"/>
  <c r="AJ75" i="17" s="1"/>
  <c r="AD14" i="18" s="1"/>
  <c r="AD42" i="18" s="1"/>
  <c r="AJ35" i="17"/>
  <c r="AJ36" i="17" s="1"/>
  <c r="AJ37" i="17" s="1"/>
  <c r="AD9" i="18" s="1"/>
  <c r="AD37" i="18" s="1"/>
  <c r="AJ20" i="17"/>
  <c r="AJ21" i="17" s="1"/>
  <c r="AJ22" i="17" s="1"/>
  <c r="AD7" i="18" s="1"/>
  <c r="AD35" i="18" s="1"/>
  <c r="AK35" i="17" l="1"/>
  <c r="AK36" i="17" s="1"/>
  <c r="AK37" i="17" s="1"/>
  <c r="AE9" i="18" s="1"/>
  <c r="AE37" i="18" s="1"/>
  <c r="AK58" i="17"/>
  <c r="AK59" i="17" s="1"/>
  <c r="AK60" i="17" s="1"/>
  <c r="AE12" i="18" s="1"/>
  <c r="AE40" i="18" s="1"/>
  <c r="AK110" i="17"/>
  <c r="AK111" i="17" s="1"/>
  <c r="AK112" i="17" s="1"/>
  <c r="AE19" i="18" s="1"/>
  <c r="AE47" i="18" s="1"/>
  <c r="AK20" i="17"/>
  <c r="AK21" i="17" s="1"/>
  <c r="AK22" i="17" s="1"/>
  <c r="AE7" i="18" s="1"/>
  <c r="AE35" i="18" s="1"/>
  <c r="AK42" i="17"/>
  <c r="AK43" i="17" s="1"/>
  <c r="AK44" i="17" s="1"/>
  <c r="AE10" i="18" s="1"/>
  <c r="AE38" i="18" s="1"/>
  <c r="AK96" i="17"/>
  <c r="AK97" i="17" s="1"/>
  <c r="AK98" i="17" s="1"/>
  <c r="AE17" i="18" s="1"/>
  <c r="AE45" i="18" s="1"/>
  <c r="AK103" i="17"/>
  <c r="AK104" i="17" s="1"/>
  <c r="AK105" i="17" s="1"/>
  <c r="AE18" i="18" s="1"/>
  <c r="AE46" i="18" s="1"/>
  <c r="AK87" i="17"/>
  <c r="AK88" i="17" s="1"/>
  <c r="AK89" i="17" s="1"/>
  <c r="AE16" i="18" s="1"/>
  <c r="AE44" i="18" s="1"/>
  <c r="AK28" i="17"/>
  <c r="AK29" i="17" s="1"/>
  <c r="AK30" i="17" s="1"/>
  <c r="AE8" i="18" s="1"/>
  <c r="AE36" i="18" s="1"/>
  <c r="AK80" i="17"/>
  <c r="AK81" i="17" s="1"/>
  <c r="AK82" i="17" s="1"/>
  <c r="AE15" i="18" s="1"/>
  <c r="AE43" i="18" s="1"/>
  <c r="AK125" i="17"/>
  <c r="AK126" i="17" s="1"/>
  <c r="AK127" i="17" s="1"/>
  <c r="AE21" i="18" s="1"/>
  <c r="AE49" i="18" s="1"/>
  <c r="AK6" i="17"/>
  <c r="AK7" i="17" s="1"/>
  <c r="AK8" i="17" s="1"/>
  <c r="AE5" i="18" s="1"/>
  <c r="AE33" i="18" s="1"/>
  <c r="AK132" i="17"/>
  <c r="AK133" i="17" s="1"/>
  <c r="AK134" i="17" s="1"/>
  <c r="AE22" i="18" s="1"/>
  <c r="AE50" i="18" s="1"/>
  <c r="AK73" i="17"/>
  <c r="AK74" i="17" s="1"/>
  <c r="AK75" i="17" s="1"/>
  <c r="AE14" i="18" s="1"/>
  <c r="AE42" i="18" s="1"/>
  <c r="AK51" i="17"/>
  <c r="AK52" i="17" s="1"/>
  <c r="AK53" i="17" s="1"/>
  <c r="AE11" i="18" s="1"/>
  <c r="AE39" i="18" s="1"/>
  <c r="AK13" i="17"/>
  <c r="AK14" i="17" s="1"/>
  <c r="AK15" i="17" s="1"/>
  <c r="AE6" i="18" s="1"/>
  <c r="AE34" i="18" s="1"/>
  <c r="AK118" i="17"/>
  <c r="AK119" i="17" s="1"/>
  <c r="AK120" i="17" s="1"/>
  <c r="AE20" i="18" s="1"/>
  <c r="AE48" i="18" s="1"/>
  <c r="AK65" i="17"/>
  <c r="AK66" i="17" s="1"/>
  <c r="AK67" i="17" s="1"/>
  <c r="AE13" i="18" s="1"/>
  <c r="AE41" i="18" s="1"/>
  <c r="AL51" i="17" l="1"/>
  <c r="AL52" i="17" s="1"/>
  <c r="AL53" i="17" s="1"/>
  <c r="AF11" i="18" s="1"/>
  <c r="AF39" i="18" s="1"/>
  <c r="AL65" i="17"/>
  <c r="AL66" i="17" s="1"/>
  <c r="AL67" i="17" s="1"/>
  <c r="AF13" i="18" s="1"/>
  <c r="AF41" i="18" s="1"/>
  <c r="AL35" i="17"/>
  <c r="AL36" i="17" s="1"/>
  <c r="AL37" i="17" s="1"/>
  <c r="AF9" i="18" s="1"/>
  <c r="AF37" i="18" s="1"/>
  <c r="AL13" i="17"/>
  <c r="AL14" i="17" s="1"/>
  <c r="AL15" i="17" s="1"/>
  <c r="AF6" i="18" s="1"/>
  <c r="AF34" i="18" s="1"/>
  <c r="AL20" i="17"/>
  <c r="AL21" i="17" s="1"/>
  <c r="AL22" i="17" s="1"/>
  <c r="AF7" i="18" s="1"/>
  <c r="AF35" i="18" s="1"/>
  <c r="AL125" i="17"/>
  <c r="AL126" i="17" s="1"/>
  <c r="AL127" i="17" s="1"/>
  <c r="AF21" i="18" s="1"/>
  <c r="AF49" i="18" s="1"/>
  <c r="AL103" i="17"/>
  <c r="AL104" i="17" s="1"/>
  <c r="AL105" i="17" s="1"/>
  <c r="AF18" i="18" s="1"/>
  <c r="AF46" i="18" s="1"/>
  <c r="AL42" i="17"/>
  <c r="AL43" i="17" s="1"/>
  <c r="AL44" i="17" s="1"/>
  <c r="AF10" i="18" s="1"/>
  <c r="AF38" i="18" s="1"/>
  <c r="AL28" i="17"/>
  <c r="AL29" i="17" s="1"/>
  <c r="AL30" i="17" s="1"/>
  <c r="AF8" i="18" s="1"/>
  <c r="AF36" i="18" s="1"/>
  <c r="AL6" i="17"/>
  <c r="AL7" i="17" s="1"/>
  <c r="AL8" i="17" s="1"/>
  <c r="AF5" i="18" s="1"/>
  <c r="AF33" i="18" s="1"/>
  <c r="AL132" i="17"/>
  <c r="AL133" i="17" s="1"/>
  <c r="AL134" i="17" s="1"/>
  <c r="AF22" i="18" s="1"/>
  <c r="AF50" i="18" s="1"/>
  <c r="AL118" i="17"/>
  <c r="AL119" i="17" s="1"/>
  <c r="AL120" i="17" s="1"/>
  <c r="AF20" i="18" s="1"/>
  <c r="AF48" i="18" s="1"/>
  <c r="AL87" i="17"/>
  <c r="AL88" i="17" s="1"/>
  <c r="AL89" i="17" s="1"/>
  <c r="AF16" i="18" s="1"/>
  <c r="AF44" i="18" s="1"/>
  <c r="AL80" i="17"/>
  <c r="AL81" i="17" s="1"/>
  <c r="AL82" i="17" s="1"/>
  <c r="AF15" i="18" s="1"/>
  <c r="AF43" i="18" s="1"/>
  <c r="AL58" i="17"/>
  <c r="AL59" i="17" s="1"/>
  <c r="AL60" i="17" s="1"/>
  <c r="AF12" i="18" s="1"/>
  <c r="AF40" i="18" s="1"/>
  <c r="AL110" i="17"/>
  <c r="AL111" i="17" s="1"/>
  <c r="AL112" i="17" s="1"/>
  <c r="AF19" i="18" s="1"/>
  <c r="AF47" i="18" s="1"/>
  <c r="AL73" i="17"/>
  <c r="AL74" i="17" s="1"/>
  <c r="AL75" i="17" s="1"/>
  <c r="AF14" i="18" s="1"/>
  <c r="AF42" i="18" s="1"/>
  <c r="AL96" i="17"/>
  <c r="AL97" i="17" s="1"/>
  <c r="AL98" i="17" s="1"/>
  <c r="AF17" i="18" s="1"/>
  <c r="AF45" i="18" s="1"/>
  <c r="AM51" i="17" l="1"/>
  <c r="AM52" i="17" s="1"/>
  <c r="AM53" i="17" s="1"/>
  <c r="AG11" i="18" s="1"/>
  <c r="AG39" i="18" s="1"/>
  <c r="AM87" i="17"/>
  <c r="AM88" i="17" s="1"/>
  <c r="AM89" i="17" s="1"/>
  <c r="AG16" i="18" s="1"/>
  <c r="AG44" i="18" s="1"/>
  <c r="AM73" i="17"/>
  <c r="AM74" i="17" s="1"/>
  <c r="AM75" i="17" s="1"/>
  <c r="AG14" i="18" s="1"/>
  <c r="AG42" i="18" s="1"/>
  <c r="AM20" i="17"/>
  <c r="AM21" i="17" s="1"/>
  <c r="AM22" i="17" s="1"/>
  <c r="AG7" i="18" s="1"/>
  <c r="AG35" i="18" s="1"/>
  <c r="AM65" i="17"/>
  <c r="AM66" i="17" s="1"/>
  <c r="AM67" i="17" s="1"/>
  <c r="AG13" i="18" s="1"/>
  <c r="AG41" i="18" s="1"/>
  <c r="AM110" i="17"/>
  <c r="AM111" i="17" s="1"/>
  <c r="AM112" i="17" s="1"/>
  <c r="AG19" i="18" s="1"/>
  <c r="AG47" i="18" s="1"/>
  <c r="AM42" i="17"/>
  <c r="AM43" i="17" s="1"/>
  <c r="AM44" i="17" s="1"/>
  <c r="AG10" i="18" s="1"/>
  <c r="AG38" i="18" s="1"/>
  <c r="AM28" i="17"/>
  <c r="AM29" i="17" s="1"/>
  <c r="AM30" i="17" s="1"/>
  <c r="AG8" i="18" s="1"/>
  <c r="AG36" i="18" s="1"/>
  <c r="AM125" i="17"/>
  <c r="AM126" i="17" s="1"/>
  <c r="AM127" i="17" s="1"/>
  <c r="AG21" i="18" s="1"/>
  <c r="AG49" i="18" s="1"/>
  <c r="AM118" i="17"/>
  <c r="AM119" i="17" s="1"/>
  <c r="AM120" i="17" s="1"/>
  <c r="AG20" i="18" s="1"/>
  <c r="AG48" i="18" s="1"/>
  <c r="AM35" i="17"/>
  <c r="AM36" i="17" s="1"/>
  <c r="AM37" i="17" s="1"/>
  <c r="AG9" i="18" s="1"/>
  <c r="AG37" i="18" s="1"/>
  <c r="AM80" i="17"/>
  <c r="AM81" i="17" s="1"/>
  <c r="AM82" i="17" s="1"/>
  <c r="AG15" i="18" s="1"/>
  <c r="AG43" i="18" s="1"/>
  <c r="AM103" i="17"/>
  <c r="AM104" i="17" s="1"/>
  <c r="AM105" i="17" s="1"/>
  <c r="AG18" i="18" s="1"/>
  <c r="AG46" i="18" s="1"/>
  <c r="AM96" i="17"/>
  <c r="AM97" i="17" s="1"/>
  <c r="AM98" i="17" s="1"/>
  <c r="AG17" i="18" s="1"/>
  <c r="AG45" i="18" s="1"/>
  <c r="AM58" i="17"/>
  <c r="AM59" i="17" s="1"/>
  <c r="AM60" i="17" s="1"/>
  <c r="AG12" i="18" s="1"/>
  <c r="AG40" i="18" s="1"/>
  <c r="AM6" i="17"/>
  <c r="AM7" i="17" s="1"/>
  <c r="AM8" i="17" s="1"/>
  <c r="AG5" i="18" s="1"/>
  <c r="AG33" i="18" s="1"/>
  <c r="AM13" i="17"/>
  <c r="AM14" i="17" s="1"/>
  <c r="AM15" i="17" s="1"/>
  <c r="AG6" i="18" s="1"/>
  <c r="AG34" i="18" s="1"/>
  <c r="AM132" i="17"/>
  <c r="AM133" i="17" s="1"/>
  <c r="AM134" i="17" s="1"/>
  <c r="AG22" i="18" s="1"/>
  <c r="AG50" i="18" s="1"/>
  <c r="AN20" i="17" l="1"/>
  <c r="AN21" i="17" s="1"/>
  <c r="AN22" i="17" s="1"/>
  <c r="AH7" i="18" s="1"/>
  <c r="AH35" i="18" s="1"/>
  <c r="AN65" i="17"/>
  <c r="AN66" i="17" s="1"/>
  <c r="AN67" i="17" s="1"/>
  <c r="AH13" i="18" s="1"/>
  <c r="AH41" i="18" s="1"/>
  <c r="AN132" i="17"/>
  <c r="AN133" i="17" s="1"/>
  <c r="AN134" i="17" s="1"/>
  <c r="AH22" i="18" s="1"/>
  <c r="AH50" i="18" s="1"/>
  <c r="AN42" i="17"/>
  <c r="AN43" i="17" s="1"/>
  <c r="AN44" i="17" s="1"/>
  <c r="AH10" i="18" s="1"/>
  <c r="AH38" i="18" s="1"/>
  <c r="AN73" i="17"/>
  <c r="AN74" i="17" s="1"/>
  <c r="AN75" i="17" s="1"/>
  <c r="AH14" i="18" s="1"/>
  <c r="AH42" i="18" s="1"/>
  <c r="AN125" i="17"/>
  <c r="AN126" i="17" s="1"/>
  <c r="AN127" i="17" s="1"/>
  <c r="AH21" i="18" s="1"/>
  <c r="AH49" i="18" s="1"/>
  <c r="AN110" i="17"/>
  <c r="AN111" i="17" s="1"/>
  <c r="AN112" i="17" s="1"/>
  <c r="AH19" i="18" s="1"/>
  <c r="AH47" i="18" s="1"/>
  <c r="AN28" i="17"/>
  <c r="AN29" i="17" s="1"/>
  <c r="AN30" i="17" s="1"/>
  <c r="AH8" i="18" s="1"/>
  <c r="AH36" i="18" s="1"/>
  <c r="AN6" i="17"/>
  <c r="AN7" i="17" s="1"/>
  <c r="AN8" i="17" s="1"/>
  <c r="AH5" i="18" s="1"/>
  <c r="AH33" i="18" s="1"/>
  <c r="AN51" i="17"/>
  <c r="AN52" i="17" s="1"/>
  <c r="AN53" i="17" s="1"/>
  <c r="AH11" i="18" s="1"/>
  <c r="AH39" i="18" s="1"/>
  <c r="AN118" i="17"/>
  <c r="AN119" i="17" s="1"/>
  <c r="AN120" i="17" s="1"/>
  <c r="AH20" i="18" s="1"/>
  <c r="AH48" i="18" s="1"/>
  <c r="AN96" i="17"/>
  <c r="AN97" i="17" s="1"/>
  <c r="AN98" i="17" s="1"/>
  <c r="AH17" i="18" s="1"/>
  <c r="AH45" i="18" s="1"/>
  <c r="AN80" i="17"/>
  <c r="AN81" i="17" s="1"/>
  <c r="AN82" i="17" s="1"/>
  <c r="AH15" i="18" s="1"/>
  <c r="AH43" i="18" s="1"/>
  <c r="AN35" i="17"/>
  <c r="AN36" i="17" s="1"/>
  <c r="AN37" i="17" s="1"/>
  <c r="AH9" i="18" s="1"/>
  <c r="AH37" i="18" s="1"/>
  <c r="AN13" i="17"/>
  <c r="AN14" i="17" s="1"/>
  <c r="AN15" i="17" s="1"/>
  <c r="AH6" i="18" s="1"/>
  <c r="AH34" i="18" s="1"/>
  <c r="AN87" i="17"/>
  <c r="AN88" i="17" s="1"/>
  <c r="AN89" i="17" s="1"/>
  <c r="AH16" i="18" s="1"/>
  <c r="AH44" i="18" s="1"/>
  <c r="AN103" i="17"/>
  <c r="AN104" i="17" s="1"/>
  <c r="AN105" i="17" s="1"/>
  <c r="AH18" i="18" s="1"/>
  <c r="AH46" i="18" s="1"/>
  <c r="AN58" i="17"/>
  <c r="AN59" i="17" s="1"/>
  <c r="AN60" i="17" s="1"/>
  <c r="AH12" i="18" s="1"/>
  <c r="AH40" i="18" s="1"/>
  <c r="AO73" i="17" l="1"/>
  <c r="AO74" i="17" s="1"/>
  <c r="AO75" i="17" s="1"/>
  <c r="AI14" i="18" s="1"/>
  <c r="AI42" i="18" s="1"/>
  <c r="AO87" i="17"/>
  <c r="AO88" i="17" s="1"/>
  <c r="AO89" i="17" s="1"/>
  <c r="AI16" i="18" s="1"/>
  <c r="AI44" i="18" s="1"/>
  <c r="AO110" i="17"/>
  <c r="AO111" i="17" s="1"/>
  <c r="AO112" i="17" s="1"/>
  <c r="AI19" i="18" s="1"/>
  <c r="AI47" i="18" s="1"/>
  <c r="AO103" i="17"/>
  <c r="AO104" i="17" s="1"/>
  <c r="AO105" i="17" s="1"/>
  <c r="AI18" i="18" s="1"/>
  <c r="AI46" i="18" s="1"/>
  <c r="AO65" i="17"/>
  <c r="AO66" i="17" s="1"/>
  <c r="AO67" i="17" s="1"/>
  <c r="AI13" i="18" s="1"/>
  <c r="AI41" i="18" s="1"/>
  <c r="AO118" i="17"/>
  <c r="AO119" i="17" s="1"/>
  <c r="AO120" i="17" s="1"/>
  <c r="AI20" i="18" s="1"/>
  <c r="AI48" i="18" s="1"/>
  <c r="AO42" i="17"/>
  <c r="AO43" i="17" s="1"/>
  <c r="AO44" i="17" s="1"/>
  <c r="AI10" i="18" s="1"/>
  <c r="AI38" i="18" s="1"/>
  <c r="AO28" i="17"/>
  <c r="AO29" i="17" s="1"/>
  <c r="AO30" i="17" s="1"/>
  <c r="AI8" i="18" s="1"/>
  <c r="AI36" i="18" s="1"/>
  <c r="AO132" i="17"/>
  <c r="AO133" i="17" s="1"/>
  <c r="AO134" i="17" s="1"/>
  <c r="AI22" i="18" s="1"/>
  <c r="AI50" i="18" s="1"/>
  <c r="AO20" i="17"/>
  <c r="AO21" i="17" s="1"/>
  <c r="AO22" i="17" s="1"/>
  <c r="AI7" i="18" s="1"/>
  <c r="AI35" i="18" s="1"/>
  <c r="AO80" i="17"/>
  <c r="AO81" i="17" s="1"/>
  <c r="AO82" i="17" s="1"/>
  <c r="AI15" i="18" s="1"/>
  <c r="AI43" i="18" s="1"/>
  <c r="AO125" i="17"/>
  <c r="AO126" i="17" s="1"/>
  <c r="AO127" i="17" s="1"/>
  <c r="AI21" i="18" s="1"/>
  <c r="AI49" i="18" s="1"/>
  <c r="AO58" i="17"/>
  <c r="AO59" i="17" s="1"/>
  <c r="AO60" i="17" s="1"/>
  <c r="AI12" i="18" s="1"/>
  <c r="AI40" i="18" s="1"/>
  <c r="AO35" i="17"/>
  <c r="AO36" i="17" s="1"/>
  <c r="AO37" i="17" s="1"/>
  <c r="AI9" i="18" s="1"/>
  <c r="AI37" i="18" s="1"/>
  <c r="AO51" i="17"/>
  <c r="AO52" i="17" s="1"/>
  <c r="AO53" i="17" s="1"/>
  <c r="AI11" i="18" s="1"/>
  <c r="AI39" i="18" s="1"/>
  <c r="AO6" i="17"/>
  <c r="AO7" i="17" s="1"/>
  <c r="AO8" i="17" s="1"/>
  <c r="AI5" i="18" s="1"/>
  <c r="AI33" i="18" s="1"/>
  <c r="AO13" i="17"/>
  <c r="AO14" i="17" s="1"/>
  <c r="AO15" i="17" s="1"/>
  <c r="AI6" i="18" s="1"/>
  <c r="AI34" i="18" s="1"/>
  <c r="AO96" i="17"/>
  <c r="AO97" i="17" s="1"/>
  <c r="AO98" i="17" s="1"/>
  <c r="AI17" i="18" s="1"/>
  <c r="AI45" i="18" s="1"/>
  <c r="AP87" i="17" l="1"/>
  <c r="AP88" i="17" s="1"/>
  <c r="AP89" i="17" s="1"/>
  <c r="AJ16" i="18" s="1"/>
  <c r="AJ44" i="18" s="1"/>
  <c r="AP58" i="17"/>
  <c r="AP59" i="17" s="1"/>
  <c r="AP60" i="17" s="1"/>
  <c r="AJ12" i="18" s="1"/>
  <c r="AJ40" i="18" s="1"/>
  <c r="AP132" i="17"/>
  <c r="AP133" i="17" s="1"/>
  <c r="AP134" i="17" s="1"/>
  <c r="AJ22" i="18" s="1"/>
  <c r="AJ50" i="18" s="1"/>
  <c r="AP96" i="17"/>
  <c r="AP97" i="17" s="1"/>
  <c r="AP98" i="17" s="1"/>
  <c r="AJ17" i="18" s="1"/>
  <c r="AJ45" i="18" s="1"/>
  <c r="AP65" i="17"/>
  <c r="AP66" i="17" s="1"/>
  <c r="AP67" i="17" s="1"/>
  <c r="AJ13" i="18" s="1"/>
  <c r="AJ41" i="18" s="1"/>
  <c r="AP42" i="17"/>
  <c r="AP43" i="17" s="1"/>
  <c r="AP44" i="17" s="1"/>
  <c r="AJ10" i="18" s="1"/>
  <c r="AJ38" i="18" s="1"/>
  <c r="AP110" i="17"/>
  <c r="AP111" i="17" s="1"/>
  <c r="AP112" i="17" s="1"/>
  <c r="AJ19" i="18" s="1"/>
  <c r="AJ47" i="18" s="1"/>
  <c r="AP118" i="17"/>
  <c r="AP119" i="17" s="1"/>
  <c r="AP120" i="17" s="1"/>
  <c r="AJ20" i="18" s="1"/>
  <c r="AJ48" i="18" s="1"/>
  <c r="AP125" i="17"/>
  <c r="AP126" i="17" s="1"/>
  <c r="AP127" i="17" s="1"/>
  <c r="AJ21" i="18" s="1"/>
  <c r="AJ49" i="18" s="1"/>
  <c r="AP20" i="17"/>
  <c r="AP21" i="17" s="1"/>
  <c r="AP22" i="17" s="1"/>
  <c r="AJ7" i="18" s="1"/>
  <c r="AJ35" i="18" s="1"/>
  <c r="AP73" i="17"/>
  <c r="AP74" i="17" s="1"/>
  <c r="AP75" i="17" s="1"/>
  <c r="AJ14" i="18" s="1"/>
  <c r="AJ42" i="18" s="1"/>
  <c r="AP51" i="17"/>
  <c r="AP52" i="17" s="1"/>
  <c r="AP53" i="17" s="1"/>
  <c r="AJ11" i="18" s="1"/>
  <c r="AJ39" i="18" s="1"/>
  <c r="AP28" i="17"/>
  <c r="AP29" i="17" s="1"/>
  <c r="AP30" i="17" s="1"/>
  <c r="AJ8" i="18" s="1"/>
  <c r="AJ36" i="18" s="1"/>
  <c r="AP6" i="17"/>
  <c r="AP7" i="17" s="1"/>
  <c r="AP8" i="17" s="1"/>
  <c r="AJ5" i="18" s="1"/>
  <c r="AJ33" i="18" s="1"/>
  <c r="AP13" i="17"/>
  <c r="AP14" i="17" s="1"/>
  <c r="AP15" i="17" s="1"/>
  <c r="AJ6" i="18" s="1"/>
  <c r="AJ34" i="18" s="1"/>
  <c r="AP103" i="17"/>
  <c r="AP104" i="17" s="1"/>
  <c r="AP105" i="17" s="1"/>
  <c r="AJ18" i="18" s="1"/>
  <c r="AJ46" i="18" s="1"/>
  <c r="AP80" i="17"/>
  <c r="AP81" i="17" s="1"/>
  <c r="AP82" i="17" s="1"/>
  <c r="AJ15" i="18" s="1"/>
  <c r="AJ43" i="18" s="1"/>
  <c r="AP35" i="17"/>
  <c r="AP36" i="17" s="1"/>
  <c r="AP37" i="17" s="1"/>
  <c r="AJ9" i="18" s="1"/>
  <c r="AJ37" i="18" s="1"/>
  <c r="AQ87" i="17" l="1"/>
  <c r="AQ88" i="17" s="1"/>
  <c r="AQ89" i="17" s="1"/>
  <c r="AK16" i="18" s="1"/>
  <c r="AK44" i="18" s="1"/>
  <c r="AQ58" i="17"/>
  <c r="AQ59" i="17" s="1"/>
  <c r="AQ60" i="17" s="1"/>
  <c r="AK12" i="18" s="1"/>
  <c r="AK40" i="18" s="1"/>
  <c r="AQ13" i="17"/>
  <c r="AQ14" i="17" s="1"/>
  <c r="AQ15" i="17" s="1"/>
  <c r="AK6" i="18" s="1"/>
  <c r="AK34" i="18" s="1"/>
  <c r="AQ35" i="17"/>
  <c r="AQ36" i="17" s="1"/>
  <c r="AQ37" i="17" s="1"/>
  <c r="AK9" i="18" s="1"/>
  <c r="AK37" i="18" s="1"/>
  <c r="AQ132" i="17"/>
  <c r="AQ133" i="17" s="1"/>
  <c r="AQ134" i="17" s="1"/>
  <c r="AK22" i="18" s="1"/>
  <c r="AK50" i="18" s="1"/>
  <c r="AQ20" i="17"/>
  <c r="AQ21" i="17" s="1"/>
  <c r="AQ22" i="17" s="1"/>
  <c r="AK7" i="18" s="1"/>
  <c r="AK35" i="18" s="1"/>
  <c r="AQ80" i="17"/>
  <c r="AQ81" i="17" s="1"/>
  <c r="AQ82" i="17" s="1"/>
  <c r="AK15" i="18" s="1"/>
  <c r="AK43" i="18" s="1"/>
  <c r="AQ103" i="17"/>
  <c r="AQ104" i="17" s="1"/>
  <c r="AQ105" i="17" s="1"/>
  <c r="AK18" i="18" s="1"/>
  <c r="AK46" i="18" s="1"/>
  <c r="AQ65" i="17"/>
  <c r="AQ66" i="17" s="1"/>
  <c r="AQ67" i="17" s="1"/>
  <c r="AK13" i="18" s="1"/>
  <c r="AK41" i="18" s="1"/>
  <c r="AQ73" i="17"/>
  <c r="AQ74" i="17" s="1"/>
  <c r="AQ75" i="17" s="1"/>
  <c r="AK14" i="18" s="1"/>
  <c r="AK42" i="18" s="1"/>
  <c r="AQ110" i="17"/>
  <c r="AQ111" i="17" s="1"/>
  <c r="AQ112" i="17" s="1"/>
  <c r="AK19" i="18" s="1"/>
  <c r="AK47" i="18" s="1"/>
  <c r="AQ118" i="17"/>
  <c r="AQ119" i="17" s="1"/>
  <c r="AQ120" i="17" s="1"/>
  <c r="AK20" i="18" s="1"/>
  <c r="AK48" i="18" s="1"/>
  <c r="AQ42" i="17"/>
  <c r="AQ43" i="17" s="1"/>
  <c r="AQ44" i="17" s="1"/>
  <c r="AK10" i="18" s="1"/>
  <c r="AK38" i="18" s="1"/>
  <c r="AQ6" i="17"/>
  <c r="AQ7" i="17" s="1"/>
  <c r="AQ8" i="17" s="1"/>
  <c r="AK5" i="18" s="1"/>
  <c r="AK33" i="18" s="1"/>
  <c r="AQ125" i="17"/>
  <c r="AQ126" i="17" s="1"/>
  <c r="AQ127" i="17" s="1"/>
  <c r="AK21" i="18" s="1"/>
  <c r="AK49" i="18" s="1"/>
  <c r="AQ51" i="17"/>
  <c r="AQ52" i="17" s="1"/>
  <c r="AQ53" i="17" s="1"/>
  <c r="AK11" i="18" s="1"/>
  <c r="AK39" i="18" s="1"/>
  <c r="AQ28" i="17"/>
  <c r="AQ29" i="17" s="1"/>
  <c r="AQ30" i="17" s="1"/>
  <c r="AK8" i="18" s="1"/>
  <c r="AK36" i="18" s="1"/>
  <c r="AQ96" i="17"/>
  <c r="AQ97" i="17" s="1"/>
  <c r="AQ98" i="17" s="1"/>
  <c r="AK17" i="18" s="1"/>
  <c r="AK45" i="18" s="1"/>
  <c r="AR6" i="17" l="1"/>
  <c r="AR7" i="17" s="1"/>
  <c r="AR8" i="17" s="1"/>
  <c r="AL5" i="18" s="1"/>
  <c r="AL33" i="18" s="1"/>
  <c r="AR110" i="17"/>
  <c r="AR111" i="17" s="1"/>
  <c r="AR112" i="17" s="1"/>
  <c r="AL19" i="18" s="1"/>
  <c r="AL47" i="18" s="1"/>
  <c r="AR80" i="17"/>
  <c r="AR81" i="17" s="1"/>
  <c r="AR82" i="17" s="1"/>
  <c r="AL15" i="18" s="1"/>
  <c r="AL43" i="18" s="1"/>
  <c r="AR132" i="17"/>
  <c r="AR133" i="17" s="1"/>
  <c r="AR134" i="17" s="1"/>
  <c r="AL22" i="18" s="1"/>
  <c r="AL50" i="18" s="1"/>
  <c r="AR118" i="17"/>
  <c r="AR119" i="17" s="1"/>
  <c r="AR120" i="17" s="1"/>
  <c r="AL20" i="18" s="1"/>
  <c r="AL48" i="18" s="1"/>
  <c r="AR35" i="17"/>
  <c r="AR36" i="17" s="1"/>
  <c r="AR37" i="17" s="1"/>
  <c r="AL9" i="18" s="1"/>
  <c r="AL37" i="18" s="1"/>
  <c r="AR51" i="17"/>
  <c r="AR52" i="17" s="1"/>
  <c r="AR53" i="17" s="1"/>
  <c r="AL11" i="18" s="1"/>
  <c r="AL39" i="18" s="1"/>
  <c r="AR13" i="17"/>
  <c r="AR14" i="17" s="1"/>
  <c r="AR15" i="17" s="1"/>
  <c r="AL6" i="18" s="1"/>
  <c r="AL34" i="18" s="1"/>
  <c r="AR87" i="17"/>
  <c r="AR88" i="17" s="1"/>
  <c r="AR89" i="17" s="1"/>
  <c r="AL16" i="18" s="1"/>
  <c r="AL44" i="18" s="1"/>
  <c r="AR96" i="17"/>
  <c r="AR97" i="17" s="1"/>
  <c r="AR98" i="17" s="1"/>
  <c r="AL17" i="18" s="1"/>
  <c r="AL45" i="18" s="1"/>
  <c r="AR73" i="17"/>
  <c r="AR74" i="17" s="1"/>
  <c r="AR75" i="17" s="1"/>
  <c r="AL14" i="18" s="1"/>
  <c r="AL42" i="18" s="1"/>
  <c r="AR42" i="17"/>
  <c r="AR43" i="17" s="1"/>
  <c r="AR44" i="17" s="1"/>
  <c r="AL10" i="18" s="1"/>
  <c r="AL38" i="18" s="1"/>
  <c r="AR20" i="17"/>
  <c r="AR21" i="17" s="1"/>
  <c r="AR22" i="17" s="1"/>
  <c r="AL7" i="18" s="1"/>
  <c r="AL35" i="18" s="1"/>
  <c r="AR65" i="17"/>
  <c r="AR66" i="17" s="1"/>
  <c r="AR67" i="17" s="1"/>
  <c r="AL13" i="18" s="1"/>
  <c r="AL41" i="18" s="1"/>
  <c r="AR28" i="17"/>
  <c r="AR29" i="17" s="1"/>
  <c r="AR30" i="17" s="1"/>
  <c r="AL8" i="18" s="1"/>
  <c r="AL36" i="18" s="1"/>
  <c r="AR125" i="17"/>
  <c r="AR126" i="17" s="1"/>
  <c r="AR127" i="17" s="1"/>
  <c r="AL21" i="18" s="1"/>
  <c r="AL49" i="18" s="1"/>
  <c r="AR103" i="17"/>
  <c r="AR104" i="17" s="1"/>
  <c r="AR105" i="17" s="1"/>
  <c r="AL18" i="18" s="1"/>
  <c r="AL46" i="18" s="1"/>
  <c r="AR58" i="17"/>
  <c r="AR59" i="17" s="1"/>
  <c r="AR60" i="17" s="1"/>
  <c r="AL12" i="18" s="1"/>
  <c r="AL40" i="18" s="1"/>
  <c r="AS20" i="17" l="1"/>
  <c r="AS21" i="17" s="1"/>
  <c r="AS22" i="17" s="1"/>
  <c r="AM7" i="18" s="1"/>
  <c r="AM35" i="18" s="1"/>
  <c r="AS58" i="17"/>
  <c r="AS59" i="17" s="1"/>
  <c r="AS60" i="17" s="1"/>
  <c r="AM12" i="18" s="1"/>
  <c r="AM40" i="18" s="1"/>
  <c r="AS96" i="17"/>
  <c r="AS97" i="17" s="1"/>
  <c r="AS98" i="17" s="1"/>
  <c r="AM17" i="18" s="1"/>
  <c r="AM45" i="18" s="1"/>
  <c r="AS87" i="17"/>
  <c r="AS88" i="17" s="1"/>
  <c r="AS89" i="17" s="1"/>
  <c r="AM16" i="18" s="1"/>
  <c r="AM44" i="18" s="1"/>
  <c r="AS118" i="17"/>
  <c r="AS119" i="17" s="1"/>
  <c r="AS120" i="17" s="1"/>
  <c r="AM20" i="18" s="1"/>
  <c r="AM48" i="18" s="1"/>
  <c r="AS103" i="17"/>
  <c r="AS104" i="17" s="1"/>
  <c r="AS105" i="17" s="1"/>
  <c r="AM18" i="18" s="1"/>
  <c r="AM46" i="18" s="1"/>
  <c r="AS13" i="17"/>
  <c r="AS14" i="17" s="1"/>
  <c r="AS15" i="17" s="1"/>
  <c r="AM6" i="18" s="1"/>
  <c r="AM34" i="18" s="1"/>
  <c r="AS42" i="17"/>
  <c r="AS43" i="17" s="1"/>
  <c r="AS44" i="17" s="1"/>
  <c r="AM10" i="18" s="1"/>
  <c r="AM38" i="18" s="1"/>
  <c r="AS80" i="17"/>
  <c r="AS81" i="17" s="1"/>
  <c r="AS82" i="17" s="1"/>
  <c r="AM15" i="18" s="1"/>
  <c r="AM43" i="18" s="1"/>
  <c r="AS125" i="17"/>
  <c r="AS126" i="17" s="1"/>
  <c r="AS127" i="17" s="1"/>
  <c r="AM21" i="18" s="1"/>
  <c r="AM49" i="18" s="1"/>
  <c r="AS35" i="17"/>
  <c r="AS36" i="17" s="1"/>
  <c r="AS37" i="17" s="1"/>
  <c r="AM9" i="18" s="1"/>
  <c r="AM37" i="18" s="1"/>
  <c r="AS110" i="17"/>
  <c r="AS111" i="17" s="1"/>
  <c r="AS112" i="17" s="1"/>
  <c r="AM19" i="18" s="1"/>
  <c r="AM47" i="18" s="1"/>
  <c r="AS73" i="17"/>
  <c r="AS74" i="17" s="1"/>
  <c r="AS75" i="17" s="1"/>
  <c r="AM14" i="18" s="1"/>
  <c r="AM42" i="18" s="1"/>
  <c r="AS65" i="17"/>
  <c r="AS66" i="17" s="1"/>
  <c r="AS67" i="17" s="1"/>
  <c r="AM13" i="18" s="1"/>
  <c r="AM41" i="18" s="1"/>
  <c r="AS51" i="17"/>
  <c r="AS52" i="17" s="1"/>
  <c r="AS53" i="17" s="1"/>
  <c r="AM11" i="18" s="1"/>
  <c r="AM39" i="18" s="1"/>
  <c r="AS132" i="17"/>
  <c r="AS133" i="17" s="1"/>
  <c r="AS134" i="17" s="1"/>
  <c r="AM22" i="18" s="1"/>
  <c r="AM50" i="18" s="1"/>
  <c r="AS28" i="17"/>
  <c r="AS29" i="17" s="1"/>
  <c r="AS30" i="17" s="1"/>
  <c r="AM8" i="18" s="1"/>
  <c r="AM36" i="18" s="1"/>
  <c r="AS6" i="17"/>
  <c r="AS7" i="17" s="1"/>
  <c r="AS8" i="17" s="1"/>
  <c r="AM5" i="18" s="1"/>
  <c r="AM33" i="18" s="1"/>
  <c r="AT35" i="17" l="1"/>
  <c r="AT36" i="17" s="1"/>
  <c r="AT37" i="17" s="1"/>
  <c r="AN9" i="18" s="1"/>
  <c r="AN37" i="18" s="1"/>
  <c r="AT73" i="17"/>
  <c r="AT74" i="17" s="1"/>
  <c r="AT75" i="17" s="1"/>
  <c r="AN14" i="18" s="1"/>
  <c r="AN42" i="18" s="1"/>
  <c r="AT132" i="17"/>
  <c r="AT133" i="17" s="1"/>
  <c r="AT134" i="17" s="1"/>
  <c r="AN22" i="18" s="1"/>
  <c r="AN50" i="18" s="1"/>
  <c r="AT65" i="17"/>
  <c r="AT66" i="17" s="1"/>
  <c r="AT67" i="17" s="1"/>
  <c r="AN13" i="18" s="1"/>
  <c r="AN41" i="18" s="1"/>
  <c r="AT96" i="17"/>
  <c r="AT97" i="17" s="1"/>
  <c r="AT98" i="17" s="1"/>
  <c r="AN17" i="18" s="1"/>
  <c r="AN45" i="18" s="1"/>
  <c r="AT13" i="17"/>
  <c r="AT14" i="17" s="1"/>
  <c r="AT15" i="17" s="1"/>
  <c r="AN6" i="18" s="1"/>
  <c r="AN34" i="18" s="1"/>
  <c r="AT125" i="17"/>
  <c r="AT126" i="17" s="1"/>
  <c r="AT127" i="17" s="1"/>
  <c r="AN21" i="18" s="1"/>
  <c r="AN49" i="18" s="1"/>
  <c r="AT80" i="17"/>
  <c r="AT81" i="17" s="1"/>
  <c r="AT82" i="17" s="1"/>
  <c r="AN15" i="18" s="1"/>
  <c r="AN43" i="18" s="1"/>
  <c r="AT87" i="17"/>
  <c r="AT88" i="17" s="1"/>
  <c r="AT89" i="17" s="1"/>
  <c r="AN16" i="18" s="1"/>
  <c r="AN44" i="18" s="1"/>
  <c r="AT103" i="17"/>
  <c r="AT104" i="17" s="1"/>
  <c r="AT105" i="17" s="1"/>
  <c r="AN18" i="18" s="1"/>
  <c r="AN46" i="18" s="1"/>
  <c r="AT51" i="17"/>
  <c r="AT52" i="17" s="1"/>
  <c r="AT53" i="17" s="1"/>
  <c r="AN11" i="18" s="1"/>
  <c r="AN39" i="18" s="1"/>
  <c r="AT42" i="17"/>
  <c r="AT43" i="17" s="1"/>
  <c r="AT44" i="17" s="1"/>
  <c r="AN10" i="18" s="1"/>
  <c r="AN38" i="18" s="1"/>
  <c r="AT28" i="17"/>
  <c r="AT29" i="17" s="1"/>
  <c r="AT30" i="17" s="1"/>
  <c r="AN8" i="18" s="1"/>
  <c r="AN36" i="18" s="1"/>
  <c r="AT6" i="17"/>
  <c r="AT7" i="17" s="1"/>
  <c r="AT8" i="17" s="1"/>
  <c r="AN5" i="18" s="1"/>
  <c r="AN33" i="18" s="1"/>
  <c r="AT118" i="17"/>
  <c r="AT119" i="17" s="1"/>
  <c r="AT120" i="17" s="1"/>
  <c r="AN20" i="18" s="1"/>
  <c r="AN48" i="18" s="1"/>
  <c r="AT20" i="17"/>
  <c r="AT21" i="17" s="1"/>
  <c r="AT22" i="17" s="1"/>
  <c r="AN7" i="18" s="1"/>
  <c r="AN35" i="18" s="1"/>
  <c r="AT110" i="17"/>
  <c r="AT111" i="17" s="1"/>
  <c r="AT112" i="17" s="1"/>
  <c r="AN19" i="18" s="1"/>
  <c r="AN47" i="18" s="1"/>
  <c r="AT58" i="17"/>
  <c r="AT59" i="17" s="1"/>
  <c r="AT60" i="17" s="1"/>
  <c r="AN12" i="18" s="1"/>
  <c r="AN40" i="18" s="1"/>
  <c r="AU58" i="17" l="1"/>
  <c r="AU59" i="17" s="1"/>
  <c r="AU60" i="17" s="1"/>
  <c r="AO12" i="18" s="1"/>
  <c r="AO40" i="18" s="1"/>
  <c r="AU103" i="17"/>
  <c r="AU104" i="17" s="1"/>
  <c r="AU105" i="17" s="1"/>
  <c r="AO18" i="18" s="1"/>
  <c r="AO46" i="18" s="1"/>
  <c r="AU132" i="17"/>
  <c r="AU133" i="17" s="1"/>
  <c r="AU134" i="17" s="1"/>
  <c r="AO22" i="18" s="1"/>
  <c r="AO50" i="18" s="1"/>
  <c r="AU87" i="17"/>
  <c r="AU88" i="17" s="1"/>
  <c r="AU89" i="17" s="1"/>
  <c r="AO16" i="18" s="1"/>
  <c r="AO44" i="18" s="1"/>
  <c r="AU118" i="17"/>
  <c r="AU119" i="17" s="1"/>
  <c r="AU120" i="17" s="1"/>
  <c r="AO20" i="18" s="1"/>
  <c r="AO48" i="18" s="1"/>
  <c r="AU35" i="17"/>
  <c r="AU36" i="17" s="1"/>
  <c r="AU37" i="17" s="1"/>
  <c r="AO9" i="18" s="1"/>
  <c r="AO37" i="18" s="1"/>
  <c r="AU51" i="17"/>
  <c r="AU52" i="17" s="1"/>
  <c r="AU53" i="17" s="1"/>
  <c r="AO11" i="18" s="1"/>
  <c r="AO39" i="18" s="1"/>
  <c r="AU13" i="17"/>
  <c r="AU14" i="17" s="1"/>
  <c r="AU15" i="17" s="1"/>
  <c r="AO6" i="18" s="1"/>
  <c r="AO34" i="18" s="1"/>
  <c r="AU6" i="17"/>
  <c r="AU7" i="17" s="1"/>
  <c r="AU8" i="17" s="1"/>
  <c r="AO5" i="18" s="1"/>
  <c r="AO33" i="18" s="1"/>
  <c r="AU65" i="17"/>
  <c r="AU66" i="17" s="1"/>
  <c r="AU67" i="17" s="1"/>
  <c r="AO13" i="18" s="1"/>
  <c r="AO41" i="18" s="1"/>
  <c r="AU80" i="17"/>
  <c r="AU81" i="17" s="1"/>
  <c r="AU82" i="17" s="1"/>
  <c r="AO15" i="18" s="1"/>
  <c r="AO43" i="18" s="1"/>
  <c r="AU125" i="17"/>
  <c r="AU126" i="17" s="1"/>
  <c r="AU127" i="17" s="1"/>
  <c r="AO21" i="18" s="1"/>
  <c r="AO49" i="18" s="1"/>
  <c r="AU20" i="17"/>
  <c r="AU21" i="17" s="1"/>
  <c r="AU22" i="17" s="1"/>
  <c r="AO7" i="18" s="1"/>
  <c r="AO35" i="18" s="1"/>
  <c r="AU110" i="17"/>
  <c r="AU111" i="17" s="1"/>
  <c r="AU112" i="17" s="1"/>
  <c r="AO19" i="18" s="1"/>
  <c r="AO47" i="18" s="1"/>
  <c r="AU42" i="17"/>
  <c r="AU43" i="17" s="1"/>
  <c r="AU44" i="17" s="1"/>
  <c r="AO10" i="18" s="1"/>
  <c r="AO38" i="18" s="1"/>
  <c r="AU96" i="17"/>
  <c r="AU97" i="17" s="1"/>
  <c r="AU98" i="17" s="1"/>
  <c r="AO17" i="18" s="1"/>
  <c r="AO45" i="18" s="1"/>
  <c r="AU73" i="17"/>
  <c r="AU74" i="17" s="1"/>
  <c r="AU75" i="17" s="1"/>
  <c r="AO14" i="18" s="1"/>
  <c r="AO42" i="18" s="1"/>
  <c r="AU28" i="17"/>
  <c r="AU29" i="17" s="1"/>
  <c r="AU30" i="17" s="1"/>
  <c r="AO8" i="18" s="1"/>
  <c r="AO36" i="18" s="1"/>
  <c r="AV35" i="17" l="1"/>
  <c r="AV36" i="17" s="1"/>
  <c r="AV37" i="17" s="1"/>
  <c r="AP9" i="18" s="1"/>
  <c r="AP37" i="18" s="1"/>
  <c r="AV51" i="17"/>
  <c r="AV52" i="17" s="1"/>
  <c r="AV53" i="17" s="1"/>
  <c r="AP11" i="18" s="1"/>
  <c r="AP39" i="18" s="1"/>
  <c r="AV42" i="17"/>
  <c r="AV43" i="17" s="1"/>
  <c r="AV44" i="17" s="1"/>
  <c r="AP10" i="18" s="1"/>
  <c r="AP38" i="18" s="1"/>
  <c r="AV125" i="17"/>
  <c r="AV126" i="17" s="1"/>
  <c r="AV127" i="17" s="1"/>
  <c r="AP21" i="18" s="1"/>
  <c r="AP49" i="18" s="1"/>
  <c r="AV13" i="17"/>
  <c r="AV14" i="17" s="1"/>
  <c r="AV15" i="17" s="1"/>
  <c r="AP6" i="18" s="1"/>
  <c r="AP34" i="18" s="1"/>
  <c r="AV28" i="17"/>
  <c r="AV29" i="17" s="1"/>
  <c r="AV30" i="17" s="1"/>
  <c r="AP8" i="18" s="1"/>
  <c r="AP36" i="18" s="1"/>
  <c r="AV20" i="17"/>
  <c r="AV21" i="17" s="1"/>
  <c r="AV22" i="17" s="1"/>
  <c r="AP7" i="18" s="1"/>
  <c r="AP35" i="18" s="1"/>
  <c r="AV110" i="17"/>
  <c r="AV111" i="17" s="1"/>
  <c r="AV112" i="17" s="1"/>
  <c r="AP19" i="18" s="1"/>
  <c r="AP47" i="18" s="1"/>
  <c r="AV87" i="17"/>
  <c r="AV88" i="17" s="1"/>
  <c r="AV89" i="17" s="1"/>
  <c r="AP16" i="18" s="1"/>
  <c r="AP44" i="18" s="1"/>
  <c r="AV58" i="17"/>
  <c r="AV59" i="17" s="1"/>
  <c r="AV60" i="17" s="1"/>
  <c r="AP12" i="18" s="1"/>
  <c r="AP40" i="18" s="1"/>
  <c r="AV6" i="17"/>
  <c r="AV7" i="17" s="1"/>
  <c r="AV8" i="17" s="1"/>
  <c r="AP5" i="18" s="1"/>
  <c r="AP33" i="18" s="1"/>
  <c r="AV65" i="17"/>
  <c r="AV66" i="17" s="1"/>
  <c r="AV67" i="17" s="1"/>
  <c r="AP13" i="18" s="1"/>
  <c r="AP41" i="18" s="1"/>
  <c r="AV132" i="17"/>
  <c r="AV133" i="17" s="1"/>
  <c r="AV134" i="17" s="1"/>
  <c r="AP22" i="18" s="1"/>
  <c r="AP50" i="18" s="1"/>
  <c r="AV80" i="17"/>
  <c r="AV81" i="17" s="1"/>
  <c r="AV82" i="17" s="1"/>
  <c r="AP15" i="18" s="1"/>
  <c r="AP43" i="18" s="1"/>
  <c r="AV96" i="17"/>
  <c r="AV97" i="17" s="1"/>
  <c r="AV98" i="17" s="1"/>
  <c r="AP17" i="18" s="1"/>
  <c r="AP45" i="18" s="1"/>
  <c r="AV103" i="17"/>
  <c r="AV104" i="17" s="1"/>
  <c r="AV105" i="17" s="1"/>
  <c r="AP18" i="18" s="1"/>
  <c r="AP46" i="18" s="1"/>
  <c r="AV118" i="17"/>
  <c r="AV119" i="17" s="1"/>
  <c r="AV120" i="17" s="1"/>
  <c r="AP20" i="18" s="1"/>
  <c r="AP48" i="18" s="1"/>
  <c r="AV73" i="17"/>
  <c r="AV74" i="17" s="1"/>
  <c r="AV75" i="17" s="1"/>
  <c r="AP14" i="18" s="1"/>
  <c r="AP42" i="18" s="1"/>
  <c r="AW6" i="17" l="1"/>
  <c r="AW7" i="17" s="1"/>
  <c r="AW8" i="17" s="1"/>
  <c r="AQ5" i="18" s="1"/>
  <c r="AQ33" i="18" s="1"/>
  <c r="AW35" i="17"/>
  <c r="AW36" i="17" s="1"/>
  <c r="AW37" i="17" s="1"/>
  <c r="AQ9" i="18" s="1"/>
  <c r="AQ37" i="18" s="1"/>
  <c r="AW51" i="17"/>
  <c r="AW52" i="17" s="1"/>
  <c r="AW53" i="17" s="1"/>
  <c r="AQ11" i="18" s="1"/>
  <c r="AQ39" i="18" s="1"/>
  <c r="AW13" i="17"/>
  <c r="AW14" i="17" s="1"/>
  <c r="AW15" i="17" s="1"/>
  <c r="AQ6" i="18" s="1"/>
  <c r="AQ34" i="18" s="1"/>
  <c r="AW96" i="17"/>
  <c r="AW97" i="17" s="1"/>
  <c r="AW98" i="17" s="1"/>
  <c r="AQ17" i="18" s="1"/>
  <c r="AQ45" i="18" s="1"/>
  <c r="AW58" i="17"/>
  <c r="AW59" i="17" s="1"/>
  <c r="AW60" i="17" s="1"/>
  <c r="AQ12" i="18" s="1"/>
  <c r="AQ40" i="18" s="1"/>
  <c r="AW125" i="17"/>
  <c r="AW126" i="17" s="1"/>
  <c r="AW127" i="17" s="1"/>
  <c r="AQ21" i="18" s="1"/>
  <c r="AQ49" i="18" s="1"/>
  <c r="AW103" i="17"/>
  <c r="AW104" i="17" s="1"/>
  <c r="AW105" i="17" s="1"/>
  <c r="AQ18" i="18" s="1"/>
  <c r="AQ46" i="18" s="1"/>
  <c r="AW42" i="17"/>
  <c r="AW43" i="17" s="1"/>
  <c r="AW44" i="17" s="1"/>
  <c r="AQ10" i="18" s="1"/>
  <c r="AQ38" i="18" s="1"/>
  <c r="AW80" i="17"/>
  <c r="AW81" i="17" s="1"/>
  <c r="AW82" i="17" s="1"/>
  <c r="AQ15" i="18" s="1"/>
  <c r="AQ43" i="18" s="1"/>
  <c r="AW20" i="17"/>
  <c r="AW21" i="17" s="1"/>
  <c r="AW22" i="17" s="1"/>
  <c r="AQ7" i="18" s="1"/>
  <c r="AQ35" i="18" s="1"/>
  <c r="AW73" i="17"/>
  <c r="AW74" i="17" s="1"/>
  <c r="AW75" i="17" s="1"/>
  <c r="AQ14" i="18" s="1"/>
  <c r="AQ42" i="18" s="1"/>
  <c r="AW28" i="17"/>
  <c r="AW29" i="17" s="1"/>
  <c r="AW30" i="17" s="1"/>
  <c r="AQ8" i="18" s="1"/>
  <c r="AQ36" i="18" s="1"/>
  <c r="AW132" i="17"/>
  <c r="AW133" i="17" s="1"/>
  <c r="AW134" i="17" s="1"/>
  <c r="AQ22" i="18" s="1"/>
  <c r="AQ50" i="18" s="1"/>
  <c r="AW65" i="17"/>
  <c r="AW66" i="17" s="1"/>
  <c r="AW67" i="17" s="1"/>
  <c r="AQ13" i="18" s="1"/>
  <c r="AQ41" i="18" s="1"/>
  <c r="AW110" i="17"/>
  <c r="AW111" i="17" s="1"/>
  <c r="AW112" i="17" s="1"/>
  <c r="AQ19" i="18" s="1"/>
  <c r="AQ47" i="18" s="1"/>
  <c r="AW118" i="17"/>
  <c r="AW119" i="17" s="1"/>
  <c r="AW120" i="17" s="1"/>
  <c r="AQ20" i="18" s="1"/>
  <c r="AQ48" i="18" s="1"/>
  <c r="AW87" i="17"/>
  <c r="AW88" i="17" s="1"/>
  <c r="AW89" i="17" s="1"/>
  <c r="AQ16" i="18" s="1"/>
  <c r="AQ44" i="18" s="1"/>
  <c r="AX73" i="17" l="1"/>
  <c r="AX74" i="17" s="1"/>
  <c r="AX75" i="17" s="1"/>
  <c r="AR14" i="18" s="1"/>
  <c r="AR42" i="18" s="1"/>
  <c r="AX13" i="17"/>
  <c r="AX14" i="17" s="1"/>
  <c r="AX15" i="17" s="1"/>
  <c r="AR6" i="18" s="1"/>
  <c r="AR34" i="18" s="1"/>
  <c r="AX118" i="17"/>
  <c r="AX119" i="17" s="1"/>
  <c r="AX120" i="17" s="1"/>
  <c r="AR20" i="18" s="1"/>
  <c r="AR48" i="18" s="1"/>
  <c r="AX6" i="17"/>
  <c r="AX7" i="17" s="1"/>
  <c r="AX8" i="17" s="1"/>
  <c r="AR5" i="18" s="1"/>
  <c r="AR33" i="18" s="1"/>
  <c r="AX80" i="17"/>
  <c r="AX81" i="17" s="1"/>
  <c r="AX82" i="17" s="1"/>
  <c r="AR15" i="18" s="1"/>
  <c r="AR43" i="18" s="1"/>
  <c r="AX132" i="17"/>
  <c r="AX133" i="17" s="1"/>
  <c r="AX134" i="17" s="1"/>
  <c r="AR22" i="18" s="1"/>
  <c r="AR50" i="18" s="1"/>
  <c r="AX58" i="17"/>
  <c r="AX59" i="17" s="1"/>
  <c r="AX60" i="17" s="1"/>
  <c r="AR12" i="18" s="1"/>
  <c r="AR40" i="18" s="1"/>
  <c r="AX65" i="17"/>
  <c r="AX66" i="17" s="1"/>
  <c r="AX67" i="17" s="1"/>
  <c r="AR13" i="18" s="1"/>
  <c r="AR41" i="18" s="1"/>
  <c r="AX110" i="17"/>
  <c r="AX111" i="17" s="1"/>
  <c r="AX112" i="17" s="1"/>
  <c r="AR19" i="18" s="1"/>
  <c r="AR47" i="18" s="1"/>
  <c r="AX51" i="17"/>
  <c r="AX52" i="17" s="1"/>
  <c r="AX53" i="17" s="1"/>
  <c r="AR11" i="18" s="1"/>
  <c r="AR39" i="18" s="1"/>
  <c r="AX125" i="17"/>
  <c r="AX126" i="17" s="1"/>
  <c r="AX127" i="17" s="1"/>
  <c r="AR21" i="18" s="1"/>
  <c r="AR49" i="18" s="1"/>
  <c r="AX42" i="17"/>
  <c r="AX43" i="17" s="1"/>
  <c r="AX44" i="17" s="1"/>
  <c r="AR10" i="18" s="1"/>
  <c r="AR38" i="18" s="1"/>
  <c r="AX20" i="17"/>
  <c r="AX21" i="17" s="1"/>
  <c r="AX22" i="17" s="1"/>
  <c r="AR7" i="18" s="1"/>
  <c r="AR35" i="18" s="1"/>
  <c r="AX103" i="17"/>
  <c r="AX104" i="17" s="1"/>
  <c r="AX105" i="17" s="1"/>
  <c r="AR18" i="18" s="1"/>
  <c r="AR46" i="18" s="1"/>
  <c r="AX96" i="17"/>
  <c r="AX97" i="17" s="1"/>
  <c r="AX98" i="17" s="1"/>
  <c r="AR17" i="18" s="1"/>
  <c r="AR45" i="18" s="1"/>
  <c r="AX28" i="17"/>
  <c r="AX29" i="17" s="1"/>
  <c r="AX30" i="17" s="1"/>
  <c r="AR8" i="18" s="1"/>
  <c r="AR36" i="18" s="1"/>
  <c r="AX35" i="17"/>
  <c r="AX36" i="17" s="1"/>
  <c r="AX37" i="17" s="1"/>
  <c r="AR9" i="18" s="1"/>
  <c r="AR37" i="18" s="1"/>
  <c r="AX87" i="17"/>
  <c r="AX88" i="17" s="1"/>
  <c r="AX89" i="17" s="1"/>
  <c r="AR16" i="18" s="1"/>
  <c r="AR44" i="18" s="1"/>
  <c r="AY73" i="17" l="1"/>
  <c r="AY74" i="17" s="1"/>
  <c r="AY75" i="17" s="1"/>
  <c r="AS14" i="18" s="1"/>
  <c r="AS42" i="18" s="1"/>
  <c r="AY87" i="17"/>
  <c r="AY88" i="17" s="1"/>
  <c r="AY89" i="17" s="1"/>
  <c r="AS16" i="18" s="1"/>
  <c r="AS44" i="18" s="1"/>
  <c r="AY35" i="17"/>
  <c r="AY36" i="17" s="1"/>
  <c r="AY37" i="17" s="1"/>
  <c r="AS9" i="18" s="1"/>
  <c r="AS37" i="18" s="1"/>
  <c r="AY125" i="17"/>
  <c r="AY126" i="17" s="1"/>
  <c r="AY127" i="17" s="1"/>
  <c r="AS21" i="18" s="1"/>
  <c r="AS49" i="18" s="1"/>
  <c r="AY28" i="17"/>
  <c r="AY29" i="17" s="1"/>
  <c r="AY30" i="17" s="1"/>
  <c r="AS8" i="18" s="1"/>
  <c r="AS36" i="18" s="1"/>
  <c r="AY96" i="17"/>
  <c r="AY97" i="17" s="1"/>
  <c r="AY98" i="17" s="1"/>
  <c r="AS17" i="18" s="1"/>
  <c r="AS45" i="18" s="1"/>
  <c r="AY20" i="17"/>
  <c r="AY21" i="17" s="1"/>
  <c r="AY22" i="17" s="1"/>
  <c r="AS7" i="18" s="1"/>
  <c r="AS35" i="18" s="1"/>
  <c r="AY6" i="17"/>
  <c r="AY7" i="17" s="1"/>
  <c r="AY8" i="17" s="1"/>
  <c r="AS5" i="18" s="1"/>
  <c r="AS33" i="18" s="1"/>
  <c r="AY118" i="17"/>
  <c r="AY119" i="17" s="1"/>
  <c r="AY120" i="17" s="1"/>
  <c r="AS20" i="18" s="1"/>
  <c r="AS48" i="18" s="1"/>
  <c r="AY80" i="17"/>
  <c r="AY81" i="17" s="1"/>
  <c r="AY82" i="17" s="1"/>
  <c r="AS15" i="18" s="1"/>
  <c r="AS43" i="18" s="1"/>
  <c r="AY42" i="17"/>
  <c r="AY43" i="17" s="1"/>
  <c r="AY44" i="17" s="1"/>
  <c r="AS10" i="18" s="1"/>
  <c r="AS38" i="18" s="1"/>
  <c r="AY13" i="17"/>
  <c r="AY14" i="17" s="1"/>
  <c r="AY15" i="17" s="1"/>
  <c r="AS6" i="18" s="1"/>
  <c r="AS34" i="18" s="1"/>
  <c r="AY51" i="17"/>
  <c r="AY52" i="17" s="1"/>
  <c r="AY53" i="17" s="1"/>
  <c r="AS11" i="18" s="1"/>
  <c r="AS39" i="18" s="1"/>
  <c r="AY65" i="17"/>
  <c r="AY66" i="17" s="1"/>
  <c r="AY67" i="17" s="1"/>
  <c r="AS13" i="18" s="1"/>
  <c r="AS41" i="18" s="1"/>
  <c r="AY58" i="17"/>
  <c r="AY59" i="17" s="1"/>
  <c r="AY60" i="17" s="1"/>
  <c r="AS12" i="18" s="1"/>
  <c r="AS40" i="18" s="1"/>
  <c r="AY103" i="17"/>
  <c r="AY104" i="17" s="1"/>
  <c r="AY105" i="17" s="1"/>
  <c r="AS18" i="18" s="1"/>
  <c r="AS46" i="18" s="1"/>
  <c r="AY132" i="17"/>
  <c r="AY133" i="17" s="1"/>
  <c r="AY134" i="17" s="1"/>
  <c r="AS22" i="18" s="1"/>
  <c r="AS50" i="18" s="1"/>
  <c r="AY110" i="17"/>
  <c r="AY111" i="17" s="1"/>
  <c r="AY112" i="17" s="1"/>
  <c r="AS19" i="18" s="1"/>
  <c r="AS47" i="18" s="1"/>
  <c r="AZ80" i="17" l="1"/>
  <c r="AZ81" i="17" s="1"/>
  <c r="AZ82" i="17" s="1"/>
  <c r="AT15" i="18" s="1"/>
  <c r="AT43" i="18" s="1"/>
  <c r="AZ132" i="17"/>
  <c r="AZ133" i="17" s="1"/>
  <c r="AZ134" i="17" s="1"/>
  <c r="AT22" i="18" s="1"/>
  <c r="AT50" i="18" s="1"/>
  <c r="AZ65" i="17"/>
  <c r="AZ66" i="17" s="1"/>
  <c r="AZ67" i="17" s="1"/>
  <c r="AT13" i="18" s="1"/>
  <c r="AT41" i="18" s="1"/>
  <c r="AZ28" i="17"/>
  <c r="AZ29" i="17" s="1"/>
  <c r="AZ30" i="17" s="1"/>
  <c r="AT8" i="18" s="1"/>
  <c r="AT36" i="18" s="1"/>
  <c r="AZ58" i="17"/>
  <c r="AZ59" i="17" s="1"/>
  <c r="AZ60" i="17" s="1"/>
  <c r="AT12" i="18" s="1"/>
  <c r="AT40" i="18" s="1"/>
  <c r="AZ20" i="17"/>
  <c r="AZ21" i="17" s="1"/>
  <c r="AZ22" i="17" s="1"/>
  <c r="AT7" i="18" s="1"/>
  <c r="AT35" i="18" s="1"/>
  <c r="AZ51" i="17"/>
  <c r="AZ52" i="17" s="1"/>
  <c r="AZ53" i="17" s="1"/>
  <c r="AT11" i="18" s="1"/>
  <c r="AT39" i="18" s="1"/>
  <c r="AZ42" i="17"/>
  <c r="AZ43" i="17" s="1"/>
  <c r="AZ44" i="17" s="1"/>
  <c r="AT10" i="18" s="1"/>
  <c r="AT38" i="18" s="1"/>
  <c r="AZ87" i="17"/>
  <c r="AZ88" i="17" s="1"/>
  <c r="AZ89" i="17" s="1"/>
  <c r="AT16" i="18" s="1"/>
  <c r="AT44" i="18" s="1"/>
  <c r="AZ35" i="17"/>
  <c r="AZ36" i="17" s="1"/>
  <c r="AZ37" i="17" s="1"/>
  <c r="AT9" i="18" s="1"/>
  <c r="AT37" i="18" s="1"/>
  <c r="AZ73" i="17"/>
  <c r="AZ74" i="17" s="1"/>
  <c r="AZ75" i="17" s="1"/>
  <c r="AT14" i="18" s="1"/>
  <c r="AT42" i="18" s="1"/>
  <c r="AZ103" i="17"/>
  <c r="AZ104" i="17" s="1"/>
  <c r="AZ105" i="17" s="1"/>
  <c r="AT18" i="18" s="1"/>
  <c r="AT46" i="18" s="1"/>
  <c r="AZ118" i="17"/>
  <c r="AZ119" i="17" s="1"/>
  <c r="AZ120" i="17" s="1"/>
  <c r="AT20" i="18" s="1"/>
  <c r="AT48" i="18" s="1"/>
  <c r="AZ6" i="17"/>
  <c r="AZ7" i="17" s="1"/>
  <c r="AZ8" i="17" s="1"/>
  <c r="AT5" i="18" s="1"/>
  <c r="AT33" i="18" s="1"/>
  <c r="AZ96" i="17"/>
  <c r="AZ97" i="17" s="1"/>
  <c r="AZ98" i="17" s="1"/>
  <c r="AT17" i="18" s="1"/>
  <c r="AT45" i="18" s="1"/>
  <c r="AZ110" i="17"/>
  <c r="AZ111" i="17" s="1"/>
  <c r="AZ112" i="17" s="1"/>
  <c r="AT19" i="18" s="1"/>
  <c r="AT47" i="18" s="1"/>
  <c r="AZ125" i="17"/>
  <c r="AZ126" i="17" s="1"/>
  <c r="AZ127" i="17" s="1"/>
  <c r="AT21" i="18" s="1"/>
  <c r="AT49" i="18" s="1"/>
  <c r="AZ13" i="17"/>
  <c r="AZ14" i="17" s="1"/>
  <c r="AZ15" i="17" s="1"/>
  <c r="AT6" i="18" s="1"/>
  <c r="AT34" i="18" s="1"/>
  <c r="BA51" i="17"/>
  <c r="BA52" i="17" s="1"/>
  <c r="BA53" i="17" s="1"/>
  <c r="AU11" i="18" s="1"/>
  <c r="AU39" i="18" s="1"/>
  <c r="BA80" i="17"/>
  <c r="BA81" i="17" s="1"/>
  <c r="BA82" i="17" s="1"/>
  <c r="AU15" i="18" s="1"/>
  <c r="AU43" i="18" s="1"/>
  <c r="BA125" i="17"/>
  <c r="BA126" i="17" s="1"/>
  <c r="BA127" i="17" s="1"/>
  <c r="AU21" i="18" s="1"/>
  <c r="AU49" i="18" s="1"/>
  <c r="BA96" i="17"/>
  <c r="BA97" i="17" s="1"/>
  <c r="BA98" i="17" s="1"/>
  <c r="AU17" i="18" s="1"/>
  <c r="AU45" i="18" s="1"/>
  <c r="BA6" i="17"/>
  <c r="BA7" i="17" s="1"/>
  <c r="BA8" i="17" s="1"/>
  <c r="AU5" i="18" s="1"/>
  <c r="AU33" i="18" s="1"/>
  <c r="BA110" i="17"/>
  <c r="BA111" i="17" s="1"/>
  <c r="BA112" i="17" s="1"/>
  <c r="AU19" i="18" s="1"/>
  <c r="AU47" i="18" s="1"/>
  <c r="BA65" i="17"/>
  <c r="BA66" i="17" s="1"/>
  <c r="BA67" i="17" s="1"/>
  <c r="AU13" i="18" s="1"/>
  <c r="AU41" i="18" s="1"/>
  <c r="BA13" i="17"/>
  <c r="BA14" i="17" s="1"/>
  <c r="BA15" i="17" s="1"/>
  <c r="AU6" i="18" s="1"/>
  <c r="AU34" i="18" s="1"/>
  <c r="BA103" i="17"/>
  <c r="BA104" i="17" s="1"/>
  <c r="BA105" i="17" s="1"/>
  <c r="AU18" i="18" s="1"/>
  <c r="AU46" i="18" s="1"/>
  <c r="BA35" i="17"/>
  <c r="BA36" i="17" s="1"/>
  <c r="BA37" i="17" s="1"/>
  <c r="AU9" i="18" s="1"/>
  <c r="AU37" i="18" s="1"/>
  <c r="BA118" i="17"/>
  <c r="BA119" i="17" s="1"/>
  <c r="BA120" i="17" s="1"/>
  <c r="AU20" i="18" s="1"/>
  <c r="AU48" i="18" s="1"/>
  <c r="BA73" i="17"/>
  <c r="BA74" i="17" s="1"/>
  <c r="BA75" i="17" s="1"/>
  <c r="AU14" i="18" s="1"/>
  <c r="AU42" i="18" s="1"/>
  <c r="BA58" i="17"/>
  <c r="BA59" i="17" s="1"/>
  <c r="BA60" i="17" s="1"/>
  <c r="AU12" i="18" s="1"/>
  <c r="AU40" i="18" s="1"/>
  <c r="BA28" i="17"/>
  <c r="BA29" i="17" s="1"/>
  <c r="BA30" i="17" s="1"/>
  <c r="AU8" i="18" s="1"/>
  <c r="AU36" i="18" s="1"/>
  <c r="BA87" i="17"/>
  <c r="BA88" i="17" s="1"/>
  <c r="BA89" i="17" s="1"/>
  <c r="AU16" i="18" s="1"/>
  <c r="AU44" i="18" s="1"/>
  <c r="BA132" i="17"/>
  <c r="BA133" i="17" s="1"/>
  <c r="BA134" i="17" s="1"/>
  <c r="AU22" i="18" s="1"/>
  <c r="AU50" i="18" s="1"/>
  <c r="BA20" i="17"/>
  <c r="BA21" i="17" s="1"/>
  <c r="BA22" i="17" s="1"/>
  <c r="AU7" i="18" s="1"/>
  <c r="AU35" i="18" s="1"/>
  <c r="BA42" i="17"/>
  <c r="BA43" i="17" s="1"/>
  <c r="BA44" i="17" s="1"/>
  <c r="AU10" i="18" s="1"/>
  <c r="AU38"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Tawfiq Makhamreh</author>
  </authors>
  <commentList>
    <comment ref="D14" authorId="0" shapeId="0" xr:uid="{00000000-0006-0000-0100-000001000000}">
      <text>
        <r>
          <rPr>
            <b/>
            <sz val="11"/>
            <color indexed="81"/>
            <rFont val="Tahoma"/>
            <family val="2"/>
          </rPr>
          <t>If Buss rates will be change</t>
        </r>
        <r>
          <rPr>
            <sz val="9"/>
            <color indexed="81"/>
            <rFont val="Tahoma"/>
            <family val="2"/>
          </rPr>
          <t xml:space="preserve">
</t>
        </r>
      </text>
    </comment>
    <comment ref="B90" authorId="0" shapeId="0" xr:uid="{00000000-0006-0000-0100-000002000000}">
      <text>
        <r>
          <rPr>
            <b/>
            <sz val="9"/>
            <color indexed="81"/>
            <rFont val="Tahoma"/>
            <family val="2"/>
          </rPr>
          <t>Dead Sea SPA:</t>
        </r>
        <r>
          <rPr>
            <sz val="9"/>
            <color indexed="81"/>
            <rFont val="Tahoma"/>
            <family val="2"/>
          </rPr>
          <t xml:space="preserve">
(Children aged 6 to 11.99 years old) will pay USD 50% per child for Entrance Only or Entrance &amp; Lunch
Buffet. 
</t>
        </r>
      </text>
    </comment>
    <comment ref="B121" authorId="0" shapeId="0" xr:uid="{00000000-0006-0000-0100-000003000000}">
      <text>
        <r>
          <rPr>
            <b/>
            <sz val="9"/>
            <color indexed="81"/>
            <rFont val="Tahoma"/>
            <family val="2"/>
          </rPr>
          <t xml:space="preserve">Greetings from BALLOONS OVER RUM
Hope all is well in your side;
Please find attached BALLOONS OVER RUM Program.
We are glad to provide you with our service offering: 
-          Our Tour operator net price of JD 120 (USD 170) per PAX inclusive of in-and-out transportation within Disi camps (See list in attached document). Our ticket rack rate is JD 140 (USD 200)
-          Kids between 12 till 7 years will be charged full price.
-          Kids below 7 years are not allowed to fly. 
-          This offer is fixed until 31 Dec 2022. 
-          Please note our services are weather dependent and can be cancelled for safety/weather reasons. All cancelled reservations are fully refundable.
For further information please visit our website: www.balloonsoverrum.com , write to our email booking@balloonsoverrum.com or call us at 00962-79-9000244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Tawfiq Makhamreh</author>
  </authors>
  <commentList>
    <comment ref="A18" authorId="0" shapeId="0" xr:uid="{00000000-0006-0000-0400-000001000000}">
      <text>
        <r>
          <rPr>
            <b/>
            <sz val="9"/>
            <color indexed="81"/>
            <rFont val="Tahoma"/>
            <family val="2"/>
          </rPr>
          <t>Tawfiq Makhamreh:</t>
        </r>
        <r>
          <rPr>
            <sz val="9"/>
            <color indexed="81"/>
            <rFont val="Tahoma"/>
            <family val="2"/>
          </rPr>
          <t xml:space="preserve">
(Children aged 6 to 11.99 years old) will pay USD 10 per child for Entrance Only or Entrance &amp; Lunch
Buffet.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Tawfiq Makhamreh</author>
  </authors>
  <commentList>
    <comment ref="E19" authorId="0" shapeId="0" xr:uid="{B7F43D10-BB37-4FE3-8C62-CA52401A2CC2}">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23" authorId="0" shapeId="0" xr:uid="{E71BE082-48DE-41E9-88B6-0DA6B6511783}">
      <text>
        <r>
          <rPr>
            <b/>
            <sz val="9"/>
            <color indexed="81"/>
            <rFont val="Tahoma"/>
            <family val="2"/>
          </rPr>
          <t xml:space="preserve">Abdullah Al-Tellawi
Director of Sales &amp; Marketing  
Ramada Resort by Wyndham Dead Sea
P.O.Box 940372 Amman 11194 Jordan
Telephone: +962 5 349 5000| Mobile: +962 7957 97 44 5|  Fax: +962 5 349 5001
Email: dosm@ramadaresortdeadsea.com
</t>
        </r>
        <r>
          <rPr>
            <sz val="9"/>
            <color indexed="81"/>
            <rFont val="Tahoma"/>
            <family val="2"/>
          </rPr>
          <t xml:space="preserve">
</t>
        </r>
      </text>
    </comment>
    <comment ref="E30" authorId="0" shapeId="0" xr:uid="{A5872FB3-2D25-4229-B630-6A7A553BD47A}">
      <text>
        <r>
          <rPr>
            <b/>
            <sz val="9"/>
            <color indexed="81"/>
            <rFont val="Tahoma"/>
            <family val="2"/>
          </rPr>
          <t>Azraq Lodge:</t>
        </r>
        <r>
          <rPr>
            <sz val="9"/>
            <color indexed="81"/>
            <rFont val="Tahoma"/>
            <family val="2"/>
          </rPr>
          <t xml:space="preserve">
The above rates include:
Reserve entrance fees
Breakfast meal
Conservation fees
</t>
        </r>
      </text>
    </comment>
    <comment ref="E31" authorId="0" shapeId="0" xr:uid="{0505F769-8DCB-4995-ABB2-E3E1B21927F7}">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36" authorId="0" shapeId="0" xr:uid="{EB58B6EC-1CFE-4550-A4CD-61C3A19810F9}">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40" authorId="0" shapeId="0" xr:uid="{FFD800F9-4C5E-42BF-AECD-CB04A8EADA2C}">
      <text>
        <r>
          <rPr>
            <b/>
            <sz val="9"/>
            <color indexed="81"/>
            <rFont val="Tahoma"/>
            <family val="2"/>
          </rPr>
          <t xml:space="preserve">Abdullah Al-Tellawi
Director of Sales &amp; Marketing  
Ramada Resort by Wyndham Dead Sea
P.O.Box 940372 Amman 11194 Jordan
Telephone: +962 5 349 5000| Mobile: +962 7957 97 44 5|  Fax: +962 5 349 5001
Email: dosm@ramadaresortdeadsea.com
</t>
        </r>
        <r>
          <rPr>
            <sz val="9"/>
            <color indexed="81"/>
            <rFont val="Tahoma"/>
            <family val="2"/>
          </rPr>
          <t xml:space="preserve">
</t>
        </r>
      </text>
    </comment>
    <comment ref="E47" authorId="0" shapeId="0" xr:uid="{E3F20930-4FAF-4ECB-AA67-9E4F49B3E214}">
      <text>
        <r>
          <rPr>
            <b/>
            <sz val="9"/>
            <color indexed="81"/>
            <rFont val="Tahoma"/>
            <family val="2"/>
          </rPr>
          <t>Azraq Lodge:</t>
        </r>
        <r>
          <rPr>
            <sz val="9"/>
            <color indexed="81"/>
            <rFont val="Tahoma"/>
            <family val="2"/>
          </rPr>
          <t xml:space="preserve">
The above rates include:
Reserve entrance fees
Breakfast meal
Conservation fees
</t>
        </r>
      </text>
    </comment>
    <comment ref="E48" authorId="0" shapeId="0" xr:uid="{799FA888-8EF8-441D-9F1E-A4A9BA0B5D63}">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53" authorId="0" shapeId="0" xr:uid="{0FE7F581-F30F-4E93-A71B-B2516FBBE295}">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57" authorId="0" shapeId="0" xr:uid="{414BC9DE-8D99-4B8C-8603-96B72B5BF409}">
      <text>
        <r>
          <rPr>
            <b/>
            <sz val="9"/>
            <color indexed="81"/>
            <rFont val="Tahoma"/>
            <family val="2"/>
          </rPr>
          <t xml:space="preserve">Abdullah Al-Tellawi
Director of Sales &amp; Marketing  
Ramada Resort by Wyndham Dead Sea
P.O.Box 940372 Amman 11194 Jordan
Telephone: +962 5 349 5000| Mobile: +962 7957 97 44 5|  Fax: +962 5 349 5001
Email: dosm@ramadaresortdeadsea.com
</t>
        </r>
        <r>
          <rPr>
            <sz val="9"/>
            <color indexed="81"/>
            <rFont val="Tahoma"/>
            <family val="2"/>
          </rPr>
          <t xml:space="preserve">
</t>
        </r>
      </text>
    </comment>
    <comment ref="E64" authorId="0" shapeId="0" xr:uid="{599FFD5A-56DB-4C34-8733-061A5AE9FBE8}">
      <text>
        <r>
          <rPr>
            <b/>
            <sz val="9"/>
            <color indexed="81"/>
            <rFont val="Tahoma"/>
            <family val="2"/>
          </rPr>
          <t>Azraq Lodge:</t>
        </r>
        <r>
          <rPr>
            <sz val="9"/>
            <color indexed="81"/>
            <rFont val="Tahoma"/>
            <family val="2"/>
          </rPr>
          <t xml:space="preserve">
The above rates include:
Reserve entrance fees
Breakfast meal
Conservation fees
</t>
        </r>
      </text>
    </comment>
    <comment ref="E65" authorId="0" shapeId="0" xr:uid="{11EDAD06-3EC3-412E-9900-8CB0F78738CC}">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70" authorId="0" shapeId="0" xr:uid="{AF2B7E4A-E89A-49A2-B3C0-4FE4DD3E668C}">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74" authorId="0" shapeId="0" xr:uid="{61E301DD-61DF-4854-8FE3-09FB546C6963}">
      <text>
        <r>
          <rPr>
            <b/>
            <sz val="9"/>
            <color indexed="81"/>
            <rFont val="Tahoma"/>
            <family val="2"/>
          </rPr>
          <t xml:space="preserve">Abdullah Al-Tellawi
Director of Sales &amp; Marketing  
Ramada Resort by Wyndham Dead Sea
P.O.Box 940372 Amman 11194 Jordan
Telephone: +962 5 349 5000| Mobile: +962 7957 97 44 5|  Fax: +962 5 349 5001
Email: dosm@ramadaresortdeadsea.com
</t>
        </r>
        <r>
          <rPr>
            <sz val="9"/>
            <color indexed="81"/>
            <rFont val="Tahoma"/>
            <family val="2"/>
          </rPr>
          <t xml:space="preserve">
</t>
        </r>
      </text>
    </comment>
    <comment ref="E77" authorId="0" shapeId="0" xr:uid="{1ADA4014-C5C8-4D24-AD1E-DCD4A620F53F}">
      <text>
        <r>
          <rPr>
            <sz val="9"/>
            <color indexed="81"/>
            <rFont val="Tahoma"/>
            <family val="2"/>
          </rPr>
          <t xml:space="preserve">WildDanaLodge@gmail.com 
Wild Dana Team
(usually no network coverage)
or whatsapp (+962) 788388155
Best regards,
</t>
        </r>
      </text>
    </comment>
    <comment ref="E81" authorId="0" shapeId="0" xr:uid="{C39B6CE9-E060-4D61-993C-E8ECD635EE3C}">
      <text>
        <r>
          <rPr>
            <b/>
            <sz val="9"/>
            <color indexed="81"/>
            <rFont val="Tahoma"/>
            <family val="2"/>
          </rPr>
          <t>Azraq Lodge:</t>
        </r>
        <r>
          <rPr>
            <sz val="9"/>
            <color indexed="81"/>
            <rFont val="Tahoma"/>
            <family val="2"/>
          </rPr>
          <t xml:space="preserve">
The above rates include:
Reserve entrance fees
Breakfast meal
Conservation fees
</t>
        </r>
      </text>
    </comment>
    <comment ref="E82" authorId="0" shapeId="0" xr:uid="{6E7A468A-F8AC-4B70-BA5D-78C2D5A6B65C}">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87" authorId="0" shapeId="0" xr:uid="{DDFD8560-87AB-4B6A-83CB-AC5165A3E1C2}">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91" authorId="0" shapeId="0" xr:uid="{EC2E9D34-0A6F-4759-BC7B-9DC1E31E78E8}">
      <text>
        <r>
          <rPr>
            <b/>
            <sz val="9"/>
            <color indexed="81"/>
            <rFont val="Tahoma"/>
            <family val="2"/>
          </rPr>
          <t xml:space="preserve">Abdullah Al-Tellawi
Director of Sales &amp; Marketing  
Ramada Resort by Wyndham Dead Sea
P.O.Box 940372 Amman 11194 Jordan
Telephone: +962 5 349 5000| Mobile: +962 7957 97 44 5|  Fax: +962 5 349 5001
Email: dosm@ramadaresortdeadsea.com
</t>
        </r>
        <r>
          <rPr>
            <sz val="9"/>
            <color indexed="81"/>
            <rFont val="Tahoma"/>
            <family val="2"/>
          </rPr>
          <t xml:space="preserve">
</t>
        </r>
      </text>
    </comment>
    <comment ref="E94" authorId="0" shapeId="0" xr:uid="{80E44293-0F6E-4B50-B2D2-49EF2041D194}">
      <text>
        <r>
          <rPr>
            <sz val="9"/>
            <color indexed="81"/>
            <rFont val="Tahoma"/>
            <family val="2"/>
          </rPr>
          <t xml:space="preserve">WildDanaLodge@gmail.com 
Wild Dana Team
(usually no network coverage)
or whatsapp (+962) 788388155
Best regards,
</t>
        </r>
      </text>
    </comment>
    <comment ref="E98" authorId="0" shapeId="0" xr:uid="{54AA84C4-E631-4BE0-9F03-F9C389D660BD}">
      <text>
        <r>
          <rPr>
            <b/>
            <sz val="9"/>
            <color indexed="81"/>
            <rFont val="Tahoma"/>
            <family val="2"/>
          </rPr>
          <t>Azraq Lodge:</t>
        </r>
        <r>
          <rPr>
            <sz val="9"/>
            <color indexed="81"/>
            <rFont val="Tahoma"/>
            <family val="2"/>
          </rPr>
          <t xml:space="preserve">
The above rates include:
Reserve entrance fees
Breakfast meal
Conservation fees
</t>
        </r>
      </text>
    </comment>
    <comment ref="E99" authorId="0" shapeId="0" xr:uid="{04DF79E5-4FFE-4F03-923A-9ECF153234D6}">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104" authorId="0" shapeId="0" xr:uid="{D17AA374-2421-459E-B43A-6AAFFF04B901}">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108" authorId="0" shapeId="0" xr:uid="{97105008-D73E-42FB-8997-EED1E2712BBA}">
      <text>
        <r>
          <rPr>
            <b/>
            <sz val="9"/>
            <color indexed="81"/>
            <rFont val="Tahoma"/>
            <family val="2"/>
          </rPr>
          <t xml:space="preserve">Abdullah Al-Tellawi
Director of Sales &amp; Marketing  
Ramada Resort by Wyndham Dead Sea
P.O.Box 940372 Amman 11194 Jordan
Telephone: +962 5 349 5000| Mobile: +962 7957 97 44 5|  Fax: +962 5 349 5001
Email: dosm@ramadaresortdeadsea.com
</t>
        </r>
        <r>
          <rPr>
            <sz val="9"/>
            <color indexed="81"/>
            <rFont val="Tahoma"/>
            <family val="2"/>
          </rPr>
          <t xml:space="preserve">
</t>
        </r>
      </text>
    </comment>
    <comment ref="E111" authorId="0" shapeId="0" xr:uid="{8870B93E-05B7-4EB5-B957-F01CCD311C78}">
      <text>
        <r>
          <rPr>
            <sz val="9"/>
            <color indexed="81"/>
            <rFont val="Tahoma"/>
            <family val="2"/>
          </rPr>
          <t xml:space="preserve">WildDanaLodge@gmail.com 
Wild Dana Team
(usually no network coverage)
or whatsapp (+962) 788388155
Best regards,
</t>
        </r>
      </text>
    </comment>
    <comment ref="E115" authorId="0" shapeId="0" xr:uid="{10A73FF4-09C4-4A5B-A5BE-5161BEB428C3}">
      <text>
        <r>
          <rPr>
            <b/>
            <sz val="9"/>
            <color indexed="81"/>
            <rFont val="Tahoma"/>
            <family val="2"/>
          </rPr>
          <t>Azraq Lodge:</t>
        </r>
        <r>
          <rPr>
            <sz val="9"/>
            <color indexed="81"/>
            <rFont val="Tahoma"/>
            <family val="2"/>
          </rPr>
          <t xml:space="preserve">
The above rates include:
Reserve entrance fees
Breakfast meal
Conservation fees
</t>
        </r>
      </text>
    </comment>
    <comment ref="E116" authorId="0" shapeId="0" xr:uid="{E66C4776-B392-4FA4-881B-B56A622E6379}">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121" authorId="0" shapeId="0" xr:uid="{35D33C4E-A9E8-478C-B220-09F694A4155A}">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128" authorId="0" shapeId="0" xr:uid="{5BC7E927-E23B-4485-A7DA-F3C528422DDF}">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132" authorId="0" shapeId="0" xr:uid="{595730A3-286C-4C5B-98AE-27D836B1F03E}">
      <text>
        <r>
          <rPr>
            <b/>
            <sz val="9"/>
            <color indexed="81"/>
            <rFont val="Tahoma"/>
            <family val="2"/>
          </rPr>
          <t>Azraq Lodge:</t>
        </r>
        <r>
          <rPr>
            <sz val="9"/>
            <color indexed="81"/>
            <rFont val="Tahoma"/>
            <family val="2"/>
          </rPr>
          <t xml:space="preserve">
The above rates include:
Reserve entrance fees
Breakfast meal
Conservation fees
</t>
        </r>
      </text>
    </comment>
    <comment ref="E133" authorId="0" shapeId="0" xr:uid="{17BDD51E-FF9C-4C3F-843F-D3C059B3B2BE}">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138" authorId="0" shapeId="0" xr:uid="{4696A438-EFCC-4D77-A853-4579CF85CF46}">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145" authorId="0" shapeId="0" xr:uid="{3DAE6645-7BC3-44AB-95B0-5DF9C955AB84}">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149" authorId="0" shapeId="0" xr:uid="{3B9A6C90-B49F-42FF-85C2-1520DB4FEDCC}">
      <text>
        <r>
          <rPr>
            <b/>
            <sz val="9"/>
            <color indexed="81"/>
            <rFont val="Tahoma"/>
            <family val="2"/>
          </rPr>
          <t>Azraq Lodge:</t>
        </r>
        <r>
          <rPr>
            <sz val="9"/>
            <color indexed="81"/>
            <rFont val="Tahoma"/>
            <family val="2"/>
          </rPr>
          <t xml:space="preserve">
The above rates include:
Reserve entrance fees
Breakfast meal
Conservation fees
</t>
        </r>
      </text>
    </comment>
    <comment ref="E150" authorId="0" shapeId="0" xr:uid="{4507757A-DD83-48C7-89F9-100B845FA658}">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155" authorId="0" shapeId="0" xr:uid="{EEFBBFEB-3BD8-4D5D-A3BE-63CAF70C2612}">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162" authorId="0" shapeId="0" xr:uid="{28E091BE-7621-45C6-A977-EDA22E3CB51D}">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166" authorId="0" shapeId="0" xr:uid="{95EF62ED-E8B6-4188-B5FB-B5AFED97DEBF}">
      <text>
        <r>
          <rPr>
            <b/>
            <sz val="9"/>
            <color indexed="81"/>
            <rFont val="Tahoma"/>
            <family val="2"/>
          </rPr>
          <t>Azraq Lodge:</t>
        </r>
        <r>
          <rPr>
            <sz val="9"/>
            <color indexed="81"/>
            <rFont val="Tahoma"/>
            <family val="2"/>
          </rPr>
          <t xml:space="preserve">
The above rates include:
Reserve entrance fees
Breakfast meal
Conservation fees
</t>
        </r>
      </text>
    </comment>
    <comment ref="E167" authorId="0" shapeId="0" xr:uid="{966B57AE-D0E8-46EB-8085-77570F028AAD}">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172" authorId="0" shapeId="0" xr:uid="{0071F91A-BD7E-45BD-961D-45AF8348FB51}">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D174" authorId="0" shapeId="0" xr:uid="{CEE3930D-02B2-4253-B2FB-DE33AAEB89E7}">
      <text>
        <r>
          <rPr>
            <b/>
            <sz val="9"/>
            <color indexed="81"/>
            <rFont val="Tahoma"/>
            <family val="2"/>
          </rPr>
          <t>Luxury Dome (Martian) Twin: 5 Rooms</t>
        </r>
        <r>
          <rPr>
            <sz val="9"/>
            <color indexed="81"/>
            <rFont val="Tahoma"/>
            <family val="2"/>
          </rPr>
          <t xml:space="preserve">. Room size: 49m2. Balcony 9m2. Luxury dome style tent with
private bathroom. AC. 2 single beds. Desert Views. Accommodations 2 Adults. Extra bed is possible. 
</t>
        </r>
        <r>
          <rPr>
            <b/>
            <sz val="9"/>
            <color indexed="81"/>
            <rFont val="Tahoma"/>
            <family val="2"/>
          </rPr>
          <t xml:space="preserve">Luxury Dome (Martian) Double: 10 Tents </t>
        </r>
        <r>
          <rPr>
            <sz val="9"/>
            <color indexed="81"/>
            <rFont val="Tahoma"/>
            <family val="2"/>
          </rPr>
          <t xml:space="preserve">Room size: 49m2. Balcony 9m2. Luxury dome style tent with
private bathroom. AC. 1 Large bed. Superior Desert Views. Accommodations 2 Adults. Extra bed is possible. 
Note : 1 double superior room and 1 twin superior room have the ability to be connected rooms for a
family suite. Extra Bed in each of the rooms is possible.
</t>
        </r>
      </text>
    </comment>
    <comment ref="E174" authorId="0" shapeId="0" xr:uid="{A5CCAEE2-96EF-4B52-8602-B9EF88E57213}">
      <text>
        <r>
          <rPr>
            <b/>
            <sz val="9"/>
            <color indexed="81"/>
            <rFont val="Tahoma"/>
            <family val="2"/>
          </rPr>
          <t>All tent categories have Private Bathroom, Air Condition, hot water and panoramic views of the desert</t>
        </r>
        <r>
          <rPr>
            <sz val="9"/>
            <color indexed="81"/>
            <rFont val="Tahoma"/>
            <family val="2"/>
          </rPr>
          <t xml:space="preserve">
</t>
        </r>
      </text>
    </comment>
    <comment ref="E179" authorId="0" shapeId="0" xr:uid="{EA523FD5-16E5-4014-A83F-C9F8A4E97D94}">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183" authorId="0" shapeId="0" xr:uid="{A53F27FD-BCA3-4211-B875-3A4A174EF4FF}">
      <text>
        <r>
          <rPr>
            <b/>
            <sz val="9"/>
            <color indexed="81"/>
            <rFont val="Tahoma"/>
            <family val="2"/>
          </rPr>
          <t>Azraq Lodge:</t>
        </r>
        <r>
          <rPr>
            <sz val="9"/>
            <color indexed="81"/>
            <rFont val="Tahoma"/>
            <family val="2"/>
          </rPr>
          <t xml:space="preserve">
The above rates include:
Reserve entrance fees
Breakfast meal
Conservation fees
</t>
        </r>
      </text>
    </comment>
    <comment ref="E184" authorId="0" shapeId="0" xr:uid="{8F3CA917-DDA0-490F-8A4E-8DD94371C375}">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189" authorId="0" shapeId="0" xr:uid="{A13D1F66-15A3-4373-8B8C-DBEC6C17187B}">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D191" authorId="0" shapeId="0" xr:uid="{D003F60D-7D59-43C7-AD71-C2B0E9C15469}">
      <text>
        <r>
          <rPr>
            <b/>
            <sz val="9"/>
            <color indexed="81"/>
            <rFont val="Tahoma"/>
            <family val="2"/>
          </rPr>
          <t>Luxury Dome (Martian) Twin: 5 Rooms</t>
        </r>
        <r>
          <rPr>
            <sz val="9"/>
            <color indexed="81"/>
            <rFont val="Tahoma"/>
            <family val="2"/>
          </rPr>
          <t xml:space="preserve">. Room size: 49m2. Balcony 9m2. Luxury dome style tent with
private bathroom. AC. 2 single beds. Desert Views. Accommodations 2 Adults. Extra bed is possible. 
</t>
        </r>
        <r>
          <rPr>
            <b/>
            <sz val="9"/>
            <color indexed="81"/>
            <rFont val="Tahoma"/>
            <family val="2"/>
          </rPr>
          <t xml:space="preserve">Luxury Dome (Martian) Double: 10 Tents </t>
        </r>
        <r>
          <rPr>
            <sz val="9"/>
            <color indexed="81"/>
            <rFont val="Tahoma"/>
            <family val="2"/>
          </rPr>
          <t xml:space="preserve">Room size: 49m2. Balcony 9m2. Luxury dome style tent with
private bathroom. AC. 1 Large bed. Superior Desert Views. Accommodations 2 Adults. Extra bed is possible. 
Note : 1 double superior room and 1 twin superior room have the ability to be connected rooms for a
family suite. Extra Bed in each of the rooms is possible.
</t>
        </r>
      </text>
    </comment>
    <comment ref="E191" authorId="0" shapeId="0" xr:uid="{6B28315D-DB68-4DAA-9E2C-DC04976E0942}">
      <text>
        <r>
          <rPr>
            <b/>
            <sz val="9"/>
            <color indexed="81"/>
            <rFont val="Tahoma"/>
            <family val="2"/>
          </rPr>
          <t>All tent categories have Private Bathroom, Air Condition, hot water and panoramic views of the desert</t>
        </r>
        <r>
          <rPr>
            <sz val="9"/>
            <color indexed="81"/>
            <rFont val="Tahoma"/>
            <family val="2"/>
          </rPr>
          <t xml:space="preserve">
</t>
        </r>
      </text>
    </comment>
    <comment ref="E196" authorId="0" shapeId="0" xr:uid="{8DA21313-AD02-4DAD-819B-CBFD359CF079}">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200" authorId="0" shapeId="0" xr:uid="{C88789DB-FFE6-4219-A766-648785964BAF}">
      <text>
        <r>
          <rPr>
            <b/>
            <sz val="9"/>
            <color indexed="81"/>
            <rFont val="Tahoma"/>
            <family val="2"/>
          </rPr>
          <t>Azraq Lodge:</t>
        </r>
        <r>
          <rPr>
            <sz val="9"/>
            <color indexed="81"/>
            <rFont val="Tahoma"/>
            <family val="2"/>
          </rPr>
          <t xml:space="preserve">
The above rates include:
Reserve entrance fees
Breakfast meal
Conservation fees
</t>
        </r>
      </text>
    </comment>
    <comment ref="E201" authorId="0" shapeId="0" xr:uid="{5382F549-A22A-4494-BD50-0E1D2786A768}">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206" authorId="0" shapeId="0" xr:uid="{A334E4F1-7104-4803-BB12-90E0DE4EF1D3}">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D208" authorId="0" shapeId="0" xr:uid="{C78DDD0D-A6E8-4562-9CA5-BFA4A0C734B2}">
      <text>
        <r>
          <rPr>
            <b/>
            <sz val="9"/>
            <color indexed="81"/>
            <rFont val="Tahoma"/>
            <family val="2"/>
          </rPr>
          <t>Luxury Dome (Martian) Twin: 5 Rooms</t>
        </r>
        <r>
          <rPr>
            <sz val="9"/>
            <color indexed="81"/>
            <rFont val="Tahoma"/>
            <family val="2"/>
          </rPr>
          <t xml:space="preserve">. Room size: 49m2. Balcony 9m2. Luxury dome style tent with
private bathroom. AC. 2 single beds. Desert Views. Accommodations 2 Adults. Extra bed is possible. 
</t>
        </r>
        <r>
          <rPr>
            <b/>
            <sz val="9"/>
            <color indexed="81"/>
            <rFont val="Tahoma"/>
            <family val="2"/>
          </rPr>
          <t xml:space="preserve">Luxury Dome (Martian) Double: 10 Tents </t>
        </r>
        <r>
          <rPr>
            <sz val="9"/>
            <color indexed="81"/>
            <rFont val="Tahoma"/>
            <family val="2"/>
          </rPr>
          <t xml:space="preserve">Room size: 49m2. Balcony 9m2. Luxury dome style tent with
private bathroom. AC. 1 Large bed. Superior Desert Views. Accommodations 2 Adults. Extra bed is possible. 
Note : 1 double superior room and 1 twin superior room have the ability to be connected rooms for a
family suite. Extra Bed in each of the rooms is possible.
</t>
        </r>
      </text>
    </comment>
    <comment ref="E208" authorId="0" shapeId="0" xr:uid="{3EC1E0D0-549E-4505-BA6B-1BFF5F04A223}">
      <text>
        <r>
          <rPr>
            <b/>
            <sz val="9"/>
            <color indexed="81"/>
            <rFont val="Tahoma"/>
            <family val="2"/>
          </rPr>
          <t>All tent categories have Private Bathroom, Air Condition, hot water and panoramic views of the desert</t>
        </r>
        <r>
          <rPr>
            <sz val="9"/>
            <color indexed="81"/>
            <rFont val="Tahoma"/>
            <family val="2"/>
          </rPr>
          <t xml:space="preserve">
</t>
        </r>
      </text>
    </comment>
    <comment ref="E213" authorId="0" shapeId="0" xr:uid="{38F77526-CE6E-4348-A010-A6EB81176861}">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217" authorId="0" shapeId="0" xr:uid="{B90914C3-5EBB-4BEC-824A-C2AA3A133D0B}">
      <text>
        <r>
          <rPr>
            <b/>
            <sz val="9"/>
            <color indexed="81"/>
            <rFont val="Tahoma"/>
            <family val="2"/>
          </rPr>
          <t>Azraq Lodge:</t>
        </r>
        <r>
          <rPr>
            <sz val="9"/>
            <color indexed="81"/>
            <rFont val="Tahoma"/>
            <family val="2"/>
          </rPr>
          <t xml:space="preserve">
The above rates include:
Reserve entrance fees
Breakfast meal
Conservation fees
</t>
        </r>
      </text>
    </comment>
    <comment ref="E218" authorId="0" shapeId="0" xr:uid="{C55EFB53-B939-4694-AA06-B4CD97E595FA}">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223" authorId="0" shapeId="0" xr:uid="{3BF78EED-B664-48A5-AFB8-E83319A485C1}">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225" authorId="0" shapeId="0" xr:uid="{63DD77C7-982E-4396-80D3-7A71D73F4680}">
      <text>
        <r>
          <rPr>
            <b/>
            <sz val="9"/>
            <color indexed="81"/>
            <rFont val="Tahoma"/>
            <family val="2"/>
          </rPr>
          <t>+962 79 70 80 001
Wissam Awwad
Reservation Department
Wadirumpalmeracamp@gmail.com 
reservation@palmeracampwadirum.com</t>
        </r>
      </text>
    </comment>
    <comment ref="E227" authorId="0" shapeId="0" xr:uid="{F9F4565C-A361-45E9-84B9-0B6065765911}">
      <text>
        <r>
          <rPr>
            <sz val="9"/>
            <color indexed="81"/>
            <rFont val="Tahoma"/>
            <family val="2"/>
          </rPr>
          <t xml:space="preserve">All above rates are valid for new bookings from 09, Nov, 2024 until 28, Mar, 2025.
Meal Supplement (Lunch or Dinner): USD 25.00 inclusive per person per meal. 
</t>
        </r>
        <r>
          <rPr>
            <b/>
            <sz val="9"/>
            <color indexed="81"/>
            <rFont val="Tahoma"/>
            <family val="2"/>
          </rPr>
          <t xml:space="preserve"> New year Eve supplement: USD 90.00 </t>
        </r>
        <r>
          <rPr>
            <sz val="9"/>
            <color indexed="81"/>
            <rFont val="Tahoma"/>
            <family val="2"/>
          </rPr>
          <t xml:space="preserve">inclusive per person including Gala dinner.
</t>
        </r>
        <r>
          <rPr>
            <b/>
            <sz val="9"/>
            <color indexed="81"/>
            <rFont val="Tahoma"/>
            <family val="2"/>
          </rPr>
          <t>Atieh Qaduome.</t>
        </r>
        <r>
          <rPr>
            <sz val="9"/>
            <color indexed="81"/>
            <rFont val="Tahoma"/>
            <family val="2"/>
          </rPr>
          <t xml:space="preserve">
Cluster Sales Executive.
InterContinental Aqaba Resort
Crowne Plaza Amman 
Crowne Plaza Jordan Resort &amp; Spa Dead Sea  
Holiday Inn Resort Dead Sea
Petra Guest House Hotel 
IHG® Jordan Hotels
King Faisal Bin Abdul Aziz Street, 6th Circle - Building #7, P.O.Box 950555, Amman 11195, Jordan
M: +962 795599779
</t>
        </r>
      </text>
    </comment>
    <comment ref="E230" authorId="0" shapeId="0" xr:uid="{6C14819D-C512-430F-86E9-16AB6C83021F}">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231" authorId="0" shapeId="0" xr:uid="{C8DF8AA2-995D-4F56-ACAD-1761E1451E7E}">
      <text>
        <r>
          <rPr>
            <b/>
            <sz val="9"/>
            <color indexed="81"/>
            <rFont val="Tahoma"/>
            <family val="2"/>
          </rPr>
          <t>Tawfiq Makhamreh:</t>
        </r>
        <r>
          <rPr>
            <sz val="9"/>
            <color indexed="81"/>
            <rFont val="Tahoma"/>
            <family val="2"/>
          </rPr>
          <t xml:space="preserve">
(One room &amp; one living room with view of the forest)</t>
        </r>
      </text>
    </comment>
    <comment ref="E234" authorId="0" shapeId="0" xr:uid="{F4DC5631-401E-4B24-ACCB-AFC87031AB58}">
      <text>
        <r>
          <rPr>
            <b/>
            <sz val="9"/>
            <color indexed="81"/>
            <rFont val="Tahoma"/>
            <family val="2"/>
          </rPr>
          <t>Azraq Lodge:</t>
        </r>
        <r>
          <rPr>
            <sz val="9"/>
            <color indexed="81"/>
            <rFont val="Tahoma"/>
            <family val="2"/>
          </rPr>
          <t xml:space="preserve">
The above rates include:
Reserve entrance fees
Breakfast meal
Conservation fees
</t>
        </r>
      </text>
    </comment>
    <comment ref="E235" authorId="0" shapeId="0" xr:uid="{A2008C8D-22DD-4864-A175-F546BBC1943B}">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240" authorId="0" shapeId="0" xr:uid="{0B1327A0-51F4-467D-8F29-49F093D8245F}">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242" authorId="0" shapeId="0" xr:uid="{85326527-E060-4371-9C6F-BF577524F798}">
      <text>
        <r>
          <rPr>
            <b/>
            <sz val="9"/>
            <color indexed="81"/>
            <rFont val="Tahoma"/>
            <family val="2"/>
          </rPr>
          <t>+962 79 70 80 001
Wissam Awwad
Reservation Department
Wadirumpalmeracamp@gmail.com 
reservation@palmeracampwadirum.com</t>
        </r>
      </text>
    </comment>
    <comment ref="E244" authorId="0" shapeId="0" xr:uid="{438546D9-54FF-45C3-B93B-8404F8F787E8}">
      <text>
        <r>
          <rPr>
            <sz val="9"/>
            <color indexed="81"/>
            <rFont val="Tahoma"/>
            <family val="2"/>
          </rPr>
          <t xml:space="preserve">All above rates are valid for new bookings from 09, Nov, 2024 until 28, Mar, 2025.
Meal Supplement (Lunch or Dinner): USD 25.00 inclusive per person per meal. 
</t>
        </r>
        <r>
          <rPr>
            <b/>
            <sz val="9"/>
            <color indexed="81"/>
            <rFont val="Tahoma"/>
            <family val="2"/>
          </rPr>
          <t xml:space="preserve"> New year Eve supplement: USD 90.00 </t>
        </r>
        <r>
          <rPr>
            <sz val="9"/>
            <color indexed="81"/>
            <rFont val="Tahoma"/>
            <family val="2"/>
          </rPr>
          <t xml:space="preserve">inclusive per person including Gala dinner.
</t>
        </r>
        <r>
          <rPr>
            <b/>
            <sz val="9"/>
            <color indexed="81"/>
            <rFont val="Tahoma"/>
            <family val="2"/>
          </rPr>
          <t>Atieh Qaduome.</t>
        </r>
        <r>
          <rPr>
            <sz val="9"/>
            <color indexed="81"/>
            <rFont val="Tahoma"/>
            <family val="2"/>
          </rPr>
          <t xml:space="preserve">
Cluster Sales Executive.
InterContinental Aqaba Resort
Crowne Plaza Amman 
Crowne Plaza Jordan Resort &amp; Spa Dead Sea  
Holiday Inn Resort Dead Sea
Petra Guest House Hotel 
IHG® Jordan Hotels
King Faisal Bin Abdul Aziz Street, 6th Circle - Building #7, P.O.Box 950555, Amman 11195, Jordan
M: +962 795599779
</t>
        </r>
      </text>
    </comment>
    <comment ref="E247" authorId="0" shapeId="0" xr:uid="{D0F48417-12E2-4493-92E3-3C1F3C925F29}">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248" authorId="0" shapeId="0" xr:uid="{C6BF301C-218A-4A59-B1E1-DC83DC51BB89}">
      <text>
        <r>
          <rPr>
            <b/>
            <sz val="9"/>
            <color indexed="81"/>
            <rFont val="Tahoma"/>
            <family val="2"/>
          </rPr>
          <t>Tawfiq Makhamreh:</t>
        </r>
        <r>
          <rPr>
            <sz val="9"/>
            <color indexed="81"/>
            <rFont val="Tahoma"/>
            <family val="2"/>
          </rPr>
          <t xml:space="preserve">
(One room &amp; one living room with view of the forest)</t>
        </r>
      </text>
    </comment>
    <comment ref="E251" authorId="0" shapeId="0" xr:uid="{FA8B3DE4-489E-4872-854C-568E5AF122F1}">
      <text>
        <r>
          <rPr>
            <b/>
            <sz val="9"/>
            <color indexed="81"/>
            <rFont val="Tahoma"/>
            <family val="2"/>
          </rPr>
          <t>Azraq Lodge:</t>
        </r>
        <r>
          <rPr>
            <sz val="9"/>
            <color indexed="81"/>
            <rFont val="Tahoma"/>
            <family val="2"/>
          </rPr>
          <t xml:space="preserve">
The above rates include:
Reserve entrance fees
Breakfast meal
Conservation fees
</t>
        </r>
      </text>
    </comment>
    <comment ref="E252" authorId="0" shapeId="0" xr:uid="{2AB15630-A7DF-4E9B-9F74-77EA62B43194}">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257" authorId="0" shapeId="0" xr:uid="{C3AA4559-9915-4421-AC03-61C4E428E024}">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259" authorId="0" shapeId="0" xr:uid="{AB192DAF-F7CA-4920-AD31-30DCDB19A5D4}">
      <text>
        <r>
          <rPr>
            <b/>
            <sz val="9"/>
            <color indexed="81"/>
            <rFont val="Tahoma"/>
            <family val="2"/>
          </rPr>
          <t>+962 79 70 80 001
Wissam Awwad
Reservation Department
Wadirumpalmeracamp@gmail.com 
reservation@palmeracampwadirum.com</t>
        </r>
      </text>
    </comment>
    <comment ref="E261" authorId="0" shapeId="0" xr:uid="{5677205E-6A62-4D52-B720-12A76C28A89C}">
      <text>
        <r>
          <rPr>
            <sz val="9"/>
            <color indexed="81"/>
            <rFont val="Tahoma"/>
            <family val="2"/>
          </rPr>
          <t xml:space="preserve">All above rates are valid for new bookings from 09, Nov, 2024 until 28, Mar, 2025.
Meal Supplement (Lunch or Dinner): USD 25.00 inclusive per person per meal. 
</t>
        </r>
        <r>
          <rPr>
            <b/>
            <sz val="9"/>
            <color indexed="81"/>
            <rFont val="Tahoma"/>
            <family val="2"/>
          </rPr>
          <t xml:space="preserve"> New year Eve supplement: USD 90.00 </t>
        </r>
        <r>
          <rPr>
            <sz val="9"/>
            <color indexed="81"/>
            <rFont val="Tahoma"/>
            <family val="2"/>
          </rPr>
          <t xml:space="preserve">inclusive per person including Gala dinner.
</t>
        </r>
        <r>
          <rPr>
            <b/>
            <sz val="9"/>
            <color indexed="81"/>
            <rFont val="Tahoma"/>
            <family val="2"/>
          </rPr>
          <t>Atieh Qaduome.</t>
        </r>
        <r>
          <rPr>
            <sz val="9"/>
            <color indexed="81"/>
            <rFont val="Tahoma"/>
            <family val="2"/>
          </rPr>
          <t xml:space="preserve">
Cluster Sales Executive.
InterContinental Aqaba Resort
Crowne Plaza Amman 
Crowne Plaza Jordan Resort &amp; Spa Dead Sea  
Holiday Inn Resort Dead Sea
Petra Guest House Hotel 
IHG® Jordan Hotels
King Faisal Bin Abdul Aziz Street, 6th Circle - Building #7, P.O.Box 950555, Amman 11195, Jordan
M: +962 795599779
</t>
        </r>
      </text>
    </comment>
    <comment ref="E264" authorId="0" shapeId="0" xr:uid="{493EEAAA-8536-43B0-93AC-2C4D826B48FE}">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265" authorId="0" shapeId="0" xr:uid="{AAF822E3-848E-44A7-B916-49749825B646}">
      <text>
        <r>
          <rPr>
            <b/>
            <sz val="9"/>
            <color indexed="81"/>
            <rFont val="Tahoma"/>
            <family val="2"/>
          </rPr>
          <t>Tawfiq Makhamreh:</t>
        </r>
        <r>
          <rPr>
            <sz val="9"/>
            <color indexed="81"/>
            <rFont val="Tahoma"/>
            <family val="2"/>
          </rPr>
          <t xml:space="preserve">
(One room &amp; one living room with view of the forest)</t>
        </r>
      </text>
    </comment>
    <comment ref="E268" authorId="0" shapeId="0" xr:uid="{E436B4D1-FB3C-4A74-AD98-AF5D7FB808AD}">
      <text>
        <r>
          <rPr>
            <b/>
            <sz val="9"/>
            <color indexed="81"/>
            <rFont val="Tahoma"/>
            <family val="2"/>
          </rPr>
          <t>Azraq Lodge:</t>
        </r>
        <r>
          <rPr>
            <sz val="9"/>
            <color indexed="81"/>
            <rFont val="Tahoma"/>
            <family val="2"/>
          </rPr>
          <t xml:space="preserve">
The above rates include:
Reserve entrance fees
Breakfast meal
Conservation fees
</t>
        </r>
      </text>
    </comment>
    <comment ref="E269" authorId="0" shapeId="0" xr:uid="{7A926F19-EE9C-42C5-A36F-826B8417CB78}">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274" authorId="0" shapeId="0" xr:uid="{4D7BE017-D1C0-4EA0-A758-4E168F3AD3F1}">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276" authorId="0" shapeId="0" xr:uid="{31323382-F4FE-4AF6-BA37-CC5F21C585B7}">
      <text>
        <r>
          <rPr>
            <b/>
            <sz val="9"/>
            <color indexed="81"/>
            <rFont val="Tahoma"/>
            <family val="2"/>
          </rPr>
          <t>+962 79 70 80 001
Wissam Awwad
Reservation Department
Wadirumpalmeracamp@gmail.com 
reservation@palmeracampwadirum.com</t>
        </r>
      </text>
    </comment>
    <comment ref="E281" authorId="0" shapeId="0" xr:uid="{C95B4101-F278-4A40-AD40-277E8DB951FB}">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282" authorId="0" shapeId="0" xr:uid="{2A70C4CA-ED58-4B89-A92C-EA69E44A1038}">
      <text>
        <r>
          <rPr>
            <b/>
            <sz val="9"/>
            <color indexed="81"/>
            <rFont val="Tahoma"/>
            <family val="2"/>
          </rPr>
          <t>Tawfiq Makhamreh:</t>
        </r>
        <r>
          <rPr>
            <sz val="9"/>
            <color indexed="81"/>
            <rFont val="Tahoma"/>
            <family val="2"/>
          </rPr>
          <t xml:space="preserve">
(One room &amp; one living room with view of the forest)</t>
        </r>
      </text>
    </comment>
    <comment ref="E285" authorId="0" shapeId="0" xr:uid="{FC79AC69-0929-4DD4-84AD-5B6E600842B1}">
      <text>
        <r>
          <rPr>
            <b/>
            <sz val="9"/>
            <color indexed="81"/>
            <rFont val="Tahoma"/>
            <family val="2"/>
          </rPr>
          <t>Azraq Lodge:</t>
        </r>
        <r>
          <rPr>
            <sz val="9"/>
            <color indexed="81"/>
            <rFont val="Tahoma"/>
            <family val="2"/>
          </rPr>
          <t xml:space="preserve">
The above rates include:
Reserve entrance fees
Breakfast meal
Conservation fees
</t>
        </r>
      </text>
    </comment>
    <comment ref="E286" authorId="0" shapeId="0" xr:uid="{9CF9969C-43CA-4DD4-883B-85B83C7C64D9}">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291" authorId="0" shapeId="0" xr:uid="{234F98AE-E25A-461F-A60C-0146A60ACF1E}">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293" authorId="0" shapeId="0" xr:uid="{5227D7F0-8638-4A23-83A8-3A6C7FB877EC}">
      <text>
        <r>
          <rPr>
            <b/>
            <sz val="9"/>
            <color indexed="81"/>
            <rFont val="Tahoma"/>
            <family val="2"/>
          </rPr>
          <t>+962 79 70 80 001
Wissam Awwad
Reservation Department
Wadirumpalmeracamp@gmail.com 
reservation@palmeracampwadirum.com</t>
        </r>
      </text>
    </comment>
    <comment ref="E298" authorId="0" shapeId="0" xr:uid="{D6E02E43-87FF-4A21-A4FA-21EB49275904}">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299" authorId="0" shapeId="0" xr:uid="{AA372C36-DAC9-45D7-9F63-B3C737AE9CA4}">
      <text>
        <r>
          <rPr>
            <b/>
            <sz val="9"/>
            <color indexed="81"/>
            <rFont val="Tahoma"/>
            <family val="2"/>
          </rPr>
          <t>Tawfiq Makhamreh:</t>
        </r>
        <r>
          <rPr>
            <sz val="9"/>
            <color indexed="81"/>
            <rFont val="Tahoma"/>
            <family val="2"/>
          </rPr>
          <t xml:space="preserve">
(One room &amp; one living room with view of the forest)</t>
        </r>
      </text>
    </comment>
    <comment ref="E302" authorId="0" shapeId="0" xr:uid="{38ED5EAA-3EFA-4B00-97AB-3067E95E2E13}">
      <text>
        <r>
          <rPr>
            <b/>
            <sz val="9"/>
            <color indexed="81"/>
            <rFont val="Tahoma"/>
            <family val="2"/>
          </rPr>
          <t>Azraq Lodge:</t>
        </r>
        <r>
          <rPr>
            <sz val="9"/>
            <color indexed="81"/>
            <rFont val="Tahoma"/>
            <family val="2"/>
          </rPr>
          <t xml:space="preserve">
The above rates include:
Reserve entrance fees
Breakfast meal
Conservation fees
</t>
        </r>
      </text>
    </comment>
    <comment ref="E303" authorId="0" shapeId="0" xr:uid="{E9520154-1BEC-4AD4-BC88-19E98FC5E3DE}">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 ref="E308" authorId="0" shapeId="0" xr:uid="{93943E09-F9C3-4151-8E78-5A56D1D90175}">
      <text>
        <r>
          <rPr>
            <b/>
            <sz val="9"/>
            <color indexed="81"/>
            <rFont val="Tahoma"/>
            <family val="2"/>
          </rPr>
          <t>reservations@aitchhotel.com
info@aitchhotel.com 
fadi.karadshih@aitchhotel.co</t>
        </r>
        <r>
          <rPr>
            <sz val="9"/>
            <color indexed="81"/>
            <rFont val="Tahoma"/>
            <family val="2"/>
          </rPr>
          <t xml:space="preserve">
Fadi Karadshih, Sales Manager, 
Aitch Boutique Hotel, Madaba
M-JO: +962 79 6694015 
</t>
        </r>
      </text>
    </comment>
    <comment ref="E310" authorId="0" shapeId="0" xr:uid="{43DA59AA-99CF-4A32-9BE0-1922FD1C00B9}">
      <text>
        <r>
          <rPr>
            <b/>
            <sz val="9"/>
            <color indexed="81"/>
            <rFont val="Tahoma"/>
            <family val="2"/>
          </rPr>
          <t>+962 79 70 80 001
Wissam Awwad
Reservation Department
Wadirumpalmeracamp@gmail.com 
reservation@palmeracampwadirum.com</t>
        </r>
      </text>
    </comment>
    <comment ref="E315" authorId="0" shapeId="0" xr:uid="{8F57D2CB-F502-4508-AB4B-9C93F4DB903F}">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316" authorId="0" shapeId="0" xr:uid="{6B591261-17FD-40C9-84D0-B6697B96F9ED}">
      <text>
        <r>
          <rPr>
            <b/>
            <sz val="9"/>
            <color indexed="81"/>
            <rFont val="Tahoma"/>
            <family val="2"/>
          </rPr>
          <t>Tawfiq Makhamreh:</t>
        </r>
        <r>
          <rPr>
            <sz val="9"/>
            <color indexed="81"/>
            <rFont val="Tahoma"/>
            <family val="2"/>
          </rPr>
          <t xml:space="preserve">
(One room &amp; one living room with view of the forest)</t>
        </r>
      </text>
    </comment>
    <comment ref="E319" authorId="0" shapeId="0" xr:uid="{148A8C98-9187-475B-BEBA-131E460D8391}">
      <text>
        <r>
          <rPr>
            <b/>
            <sz val="9"/>
            <color indexed="81"/>
            <rFont val="Tahoma"/>
            <family val="2"/>
          </rPr>
          <t>Azraq Lodge:</t>
        </r>
        <r>
          <rPr>
            <sz val="9"/>
            <color indexed="81"/>
            <rFont val="Tahoma"/>
            <family val="2"/>
          </rPr>
          <t xml:space="preserve">
The above rates include:
Reserve entrance fees
Breakfast meal
Conservation fees
</t>
        </r>
      </text>
    </comment>
    <comment ref="E320" authorId="0" shapeId="0" xr:uid="{BAF13C7F-3C3F-4045-9F9D-316D271192E1}">
      <text>
        <r>
          <rPr>
            <b/>
            <sz val="9"/>
            <color indexed="81"/>
            <rFont val="Tahoma"/>
            <family val="2"/>
          </rPr>
          <t>Feynan Ecolodge:</t>
        </r>
        <r>
          <rPr>
            <sz val="9"/>
            <color indexed="81"/>
            <rFont val="Tahoma"/>
            <family val="2"/>
          </rPr>
          <t xml:space="preserve">
Price includes the following (per person per night):
● Accommodation
● 1x dinner on day 1. 1x breakfast and 1x light mezze lunch or lunch box on day 2
● A range of group guided activities (check the daily schedule online)
● 1x morning and 1x afternoon refreshment station with local teas and filter coffee
● Mineral water refills at any time
● Entrance fee for the Dana Biosphere Reser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Tawfiq Makhamreh</author>
  </authors>
  <commentList>
    <comment ref="E9" authorId="0" shapeId="0" xr:uid="{B128CBBE-9B23-45C6-9F13-A56B5A421302}">
      <text>
        <r>
          <rPr>
            <b/>
            <sz val="9"/>
            <color indexed="81"/>
            <rFont val="Tahoma"/>
            <family val="2"/>
          </rPr>
          <t>All tent categories have Private Bathroom, Air Condition, hot water and panoramic views of the desert</t>
        </r>
        <r>
          <rPr>
            <sz val="9"/>
            <color indexed="81"/>
            <rFont val="Tahoma"/>
            <family val="2"/>
          </rPr>
          <t xml:space="preserve">
</t>
        </r>
      </text>
    </comment>
    <comment ref="F9" authorId="0" shapeId="0" xr:uid="{75889908-B53E-41D9-A8B5-D7512C5FDD6E}">
      <text>
        <r>
          <rPr>
            <b/>
            <sz val="9"/>
            <color indexed="81"/>
            <rFont val="Tahoma"/>
            <family val="2"/>
          </rPr>
          <t>+962 79 70 80 001
Wissam Awwad
Reservation Department
Wadirumpalmeracamp@gmail.com 
reservation@palmeracampwadirum.com</t>
        </r>
      </text>
    </comment>
    <comment ref="G9" authorId="0" shapeId="0" xr:uid="{A5C12757-F8C5-459C-8A4B-14096793066A}">
      <text>
        <r>
          <rPr>
            <b/>
            <sz val="9"/>
            <color indexed="81"/>
            <rFont val="Tahoma"/>
            <family val="2"/>
          </rPr>
          <t>+962 79 70 80 001
Wissam Awwad
Reservation Department
Wadirumpalmeracamp@gmail.com 
reservation@palmeracampwadirum.com</t>
        </r>
      </text>
    </comment>
    <comment ref="B11" authorId="0" shapeId="0" xr:uid="{86F07184-3ECC-4575-93EC-35110A19E175}">
      <text>
        <r>
          <rPr>
            <b/>
            <sz val="9"/>
            <color indexed="81"/>
            <rFont val="Tahoma"/>
            <family val="2"/>
          </rPr>
          <t xml:space="preserve">Abdullah Al-Tellawi
Director of Sales &amp; Marketing  
Ramada Resort by Wyndham Dead Sea
P.O.Box 940372 Amman 11194 Jordan
Telephone: +962 5 349 5000| Mobile: +962 7957 97 44 5|  Fax: +962 5 349 5001
Email: dosm@ramadaresortdeadsea.com
</t>
        </r>
        <r>
          <rPr>
            <sz val="9"/>
            <color indexed="81"/>
            <rFont val="Tahoma"/>
            <family val="2"/>
          </rPr>
          <t xml:space="preserve">
</t>
        </r>
      </text>
    </comment>
    <comment ref="C11" authorId="0" shapeId="0" xr:uid="{F4F312DD-82E4-4DB4-9731-B640EC8EB044}">
      <text>
        <r>
          <rPr>
            <b/>
            <sz val="9"/>
            <color indexed="81"/>
            <rFont val="Tahoma"/>
            <family val="2"/>
          </rPr>
          <t xml:space="preserve">Abdullah Al-Tellawi
Director of Sales &amp; Marketing  
Ramada Resort by Wyndham Dead Sea
P.O.Box 940372 Amman 11194 Jordan
Telephone: +962 5 349 5000| Mobile: +962 7957 97 44 5|  Fax: +962 5 349 5001
Email: dosm@ramadaresortdeadsea.com
</t>
        </r>
        <r>
          <rPr>
            <sz val="9"/>
            <color indexed="81"/>
            <rFont val="Tahoma"/>
            <family val="2"/>
          </rPr>
          <t xml:space="preserve">
</t>
        </r>
      </text>
    </comment>
    <comment ref="F11" authorId="0" shapeId="0" xr:uid="{FDF50E9F-D00F-4F8A-8686-08C96E37FE57}">
      <text>
        <r>
          <rPr>
            <sz val="9"/>
            <color indexed="81"/>
            <rFont val="Tahoma"/>
            <family val="2"/>
          </rPr>
          <t xml:space="preserve">All above rates are valid for new bookings from 09, Nov, 2024 until 28, Mar, 2025.
Meal Supplement (Lunch or Dinner): USD 25.00 inclusive per person per meal. 
</t>
        </r>
        <r>
          <rPr>
            <b/>
            <sz val="9"/>
            <color indexed="81"/>
            <rFont val="Tahoma"/>
            <family val="2"/>
          </rPr>
          <t xml:space="preserve"> New year Eve supplement: USD 90.00 </t>
        </r>
        <r>
          <rPr>
            <sz val="9"/>
            <color indexed="81"/>
            <rFont val="Tahoma"/>
            <family val="2"/>
          </rPr>
          <t xml:space="preserve">inclusive per person including Gala dinner.
</t>
        </r>
        <r>
          <rPr>
            <b/>
            <sz val="9"/>
            <color indexed="81"/>
            <rFont val="Tahoma"/>
            <family val="2"/>
          </rPr>
          <t>Atieh Qaduome.</t>
        </r>
        <r>
          <rPr>
            <sz val="9"/>
            <color indexed="81"/>
            <rFont val="Tahoma"/>
            <family val="2"/>
          </rPr>
          <t xml:space="preserve">
Cluster Sales Executive.
InterContinental Aqaba Resort
Crowne Plaza Amman 
Crowne Plaza Jordan Resort &amp; Spa Dead Sea  
Holiday Inn Resort Dead Sea
Petra Guest House Hotel 
IHG® Jordan Hotels
King Faisal Bin Abdul Aziz Street, 6th Circle - Building #7, P.O.Box 950555, Amman 11195, Jordan
M: +962 795599779
</t>
        </r>
      </text>
    </comment>
    <comment ref="C14" authorId="0" shapeId="0" xr:uid="{DDCDF2D6-5436-4564-9000-D859C2377996}">
      <text>
        <r>
          <rPr>
            <sz val="9"/>
            <color indexed="81"/>
            <rFont val="Tahoma"/>
            <family val="2"/>
          </rPr>
          <t xml:space="preserve">WildDanaLodge@gmail.com 
Wild Dana Team
(usually no network coverage)
or whatsapp (+962) 788388155
Best regards,
</t>
        </r>
      </text>
    </comment>
    <comment ref="D14" authorId="0" shapeId="0" xr:uid="{3C90F93C-CD4F-4E29-9374-FB5043775497}">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E14" authorId="0" shapeId="0" xr:uid="{9BF16642-B562-489A-BD6F-99D7C0BF7D27}">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F14" authorId="0" shapeId="0" xr:uid="{B84CEE4B-88EC-4BA1-B885-92DCB8A4C067}">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G14" authorId="0" shapeId="0" xr:uid="{31396B50-C40A-4779-BFAA-5ACE1CA9FA1D}">
      <text>
        <r>
          <rPr>
            <sz val="9"/>
            <color indexed="81"/>
            <rFont val="Tahoma"/>
            <family val="2"/>
          </rPr>
          <t>Dana Guesthouse
The above rates are per night &amp; include:
Reserve entrance fee, except Rummana Campsite entrance fee
Breakfast meal
Conservation fee
Shuttle service from the reserve entrance tower to the campsite and back
* Economy rooms at the Guesthouse share one female and one male bathroom
* Deluxe rooms at the Guesthouse have private bathrooms</t>
        </r>
      </text>
    </comment>
    <comment ref="F15" authorId="0" shapeId="0" xr:uid="{89F843D8-6A0D-4BB1-8059-4748A58CAD9F}">
      <text>
        <r>
          <rPr>
            <b/>
            <sz val="9"/>
            <color indexed="81"/>
            <rFont val="Tahoma"/>
            <family val="2"/>
          </rPr>
          <t>Tawfiq Makhamreh:</t>
        </r>
        <r>
          <rPr>
            <sz val="9"/>
            <color indexed="81"/>
            <rFont val="Tahoma"/>
            <family val="2"/>
          </rPr>
          <t xml:space="preserve">
(One room &amp; one living room with view of the forest)</t>
        </r>
      </text>
    </comment>
    <comment ref="G15" authorId="0" shapeId="0" xr:uid="{AF4592C7-BC8C-40A8-9D99-8D71A4582C1B}">
      <text>
        <r>
          <rPr>
            <b/>
            <sz val="9"/>
            <color indexed="81"/>
            <rFont val="Tahoma"/>
            <family val="2"/>
          </rPr>
          <t>Tawfiq Makhamreh:</t>
        </r>
        <r>
          <rPr>
            <sz val="9"/>
            <color indexed="81"/>
            <rFont val="Tahoma"/>
            <family val="2"/>
          </rPr>
          <t xml:space="preserve">
(One room &amp; one living room with view of the forest)</t>
        </r>
      </text>
    </comment>
  </commentList>
</comments>
</file>

<file path=xl/sharedStrings.xml><?xml version="1.0" encoding="utf-8"?>
<sst xmlns="http://schemas.openxmlformats.org/spreadsheetml/2006/main" count="2544" uniqueCount="682">
  <si>
    <t>Itinerary Package</t>
  </si>
  <si>
    <t>Wadi Rum</t>
  </si>
  <si>
    <t>Dana/Enter Foreg.+ trail 2hrs</t>
  </si>
  <si>
    <t>JOD</t>
  </si>
  <si>
    <t>Fees</t>
  </si>
  <si>
    <t>City</t>
  </si>
  <si>
    <t>SGL</t>
  </si>
  <si>
    <t>VAN</t>
  </si>
  <si>
    <t>DAY</t>
  </si>
  <si>
    <t>MAX TOTAL PAX.</t>
  </si>
  <si>
    <t>AMMAN AIRPORT - AMM HOTEL</t>
  </si>
  <si>
    <t xml:space="preserve">EXTRA KM </t>
  </si>
  <si>
    <t>STOP BUS NO MOVE</t>
  </si>
  <si>
    <t>2 point in Aqaba city</t>
  </si>
  <si>
    <t xml:space="preserve">Aqaba - Petra - Aqaba </t>
  </si>
  <si>
    <t>Total</t>
  </si>
  <si>
    <t>F.DAY WITH 200KM Max</t>
  </si>
  <si>
    <t>H. DAY WITH 5HRS ONLY 100km Max.</t>
  </si>
  <si>
    <t>Hotel Name</t>
  </si>
  <si>
    <t>P.P DBL</t>
  </si>
  <si>
    <t>Nights</t>
  </si>
  <si>
    <t>H.B Supp</t>
  </si>
  <si>
    <t>S.Sup</t>
  </si>
  <si>
    <t>Total/s</t>
  </si>
  <si>
    <t>Single Sup</t>
  </si>
  <si>
    <t>Total for Sale</t>
  </si>
  <si>
    <t>USD</t>
  </si>
  <si>
    <t>RATE</t>
  </si>
  <si>
    <t>Profit Package</t>
  </si>
  <si>
    <t>49+2</t>
  </si>
  <si>
    <t>30+2</t>
  </si>
  <si>
    <t>25+2</t>
  </si>
  <si>
    <t>10+2</t>
  </si>
  <si>
    <t>Type SEATS</t>
  </si>
  <si>
    <t>Pax.</t>
  </si>
  <si>
    <t>Total Service\s</t>
  </si>
  <si>
    <t>Total Total Service</t>
  </si>
  <si>
    <t>Total Net</t>
  </si>
  <si>
    <t xml:space="preserve">Profit </t>
  </si>
  <si>
    <t>E. Fees/Service/Trans</t>
  </si>
  <si>
    <t>Service</t>
  </si>
  <si>
    <t>Jerash</t>
  </si>
  <si>
    <t>Marka APT - Amman City V.V (1hour only)</t>
  </si>
  <si>
    <t>Aqaba APT / Port/Border/City-Petra &amp; back</t>
  </si>
  <si>
    <t>Jett</t>
  </si>
  <si>
    <t>Aqaba Port / Wadi Rum - Aqaba Port 1 FD</t>
  </si>
  <si>
    <t>Aqaba Port / Dead Sea - Aqaba Port 1 FD</t>
  </si>
  <si>
    <t>DEP Tax</t>
  </si>
  <si>
    <t>Lowest Point Museum Dead Sea</t>
  </si>
  <si>
    <t>Yes, No</t>
  </si>
  <si>
    <t>Amman</t>
  </si>
  <si>
    <t>Madaba</t>
  </si>
  <si>
    <t>Petra</t>
  </si>
  <si>
    <t>Aqaba</t>
  </si>
  <si>
    <t>Dead Sea</t>
  </si>
  <si>
    <t>The Royal Automobile Museum</t>
  </si>
  <si>
    <t>Umm Qays Museum</t>
  </si>
  <si>
    <t>Dana Biosphere Reserve</t>
  </si>
  <si>
    <t>Azraq Wetland Reserve</t>
  </si>
  <si>
    <t>Shawmari Reserve</t>
  </si>
  <si>
    <t>Total Transport cost</t>
  </si>
  <si>
    <t>If Buss rates will be change</t>
  </si>
  <si>
    <t>Ajloun</t>
  </si>
  <si>
    <t>Dana</t>
  </si>
  <si>
    <t>How many ?</t>
  </si>
  <si>
    <t xml:space="preserve">🏨              Amman </t>
  </si>
  <si>
    <t>🏨               Madaba</t>
  </si>
  <si>
    <t>🏨                     Petra</t>
  </si>
  <si>
    <t>🏨                  Aqaba</t>
  </si>
  <si>
    <t>🏨                      Main</t>
  </si>
  <si>
    <t>🏨                Jerash</t>
  </si>
  <si>
    <t>Services 🎫 🛅 🛄</t>
  </si>
  <si>
    <t>Dinner 🍽️</t>
  </si>
  <si>
    <t>Lunches // Lunch Box 🍽️</t>
  </si>
  <si>
    <t>Kan Zaman L.D Min 4 🍽️</t>
  </si>
  <si>
    <t>Kan Zaman L.D FIT 🍽️</t>
  </si>
  <si>
    <t>Amman Citadel,  🏯</t>
  </si>
  <si>
    <t>Kerak Castle 🏯</t>
  </si>
  <si>
    <t>Ma'ain Spa  Swim and Lunch 🍽️ ⛱️</t>
  </si>
  <si>
    <t>Madaba St. Georges ⛪</t>
  </si>
  <si>
    <t>Bethany Bab. Site ⛪</t>
  </si>
  <si>
    <t>Petra , Horse { 72$/78$/85$ } 🐴</t>
  </si>
  <si>
    <t>Other fees muslim sites 🕌</t>
  </si>
  <si>
    <t>TKT ( Airline, Boat…) ✈</t>
  </si>
  <si>
    <t>Add Bethany with PASS (Baptism site)⛪</t>
  </si>
  <si>
    <t>Car Rate                      🚔</t>
  </si>
  <si>
    <t>Van Rate                    🚌</t>
  </si>
  <si>
    <t>Fees💵 💲</t>
  </si>
  <si>
    <t>Fees 💵 💲</t>
  </si>
  <si>
    <r>
      <rPr>
        <b/>
        <sz val="11"/>
        <color rgb="FF00B050"/>
        <rFont val="Calibri"/>
        <family val="2"/>
        <scheme val="minor"/>
      </rPr>
      <t>✔️</t>
    </r>
    <r>
      <rPr>
        <b/>
        <sz val="11"/>
        <color theme="0"/>
        <rFont val="Calibri"/>
        <family val="2"/>
        <scheme val="minor"/>
      </rPr>
      <t>Yes/No</t>
    </r>
    <r>
      <rPr>
        <b/>
        <sz val="11"/>
        <color rgb="FFFF0000"/>
        <rFont val="Calibri"/>
        <family val="2"/>
        <scheme val="minor"/>
      </rPr>
      <t>❌</t>
    </r>
  </si>
  <si>
    <r>
      <rPr>
        <b/>
        <sz val="14"/>
        <color rgb="FF00B050"/>
        <rFont val="Academy"/>
      </rPr>
      <t>✔️</t>
    </r>
    <r>
      <rPr>
        <b/>
        <sz val="14"/>
        <color theme="0"/>
        <rFont val="Academy"/>
      </rPr>
      <t>Yes/No</t>
    </r>
    <r>
      <rPr>
        <b/>
        <sz val="14"/>
        <color rgb="FFFF0000"/>
        <rFont val="Academy"/>
      </rPr>
      <t>❌</t>
    </r>
  </si>
  <si>
    <t>🏨            Dad Sea</t>
  </si>
  <si>
    <t>Ma'ain Entrance to Public Area 🍽️ ⛱️</t>
  </si>
  <si>
    <t>Shobak Castle / Tafeelah  🏯</t>
  </si>
  <si>
    <t>Desert Castles 🏯</t>
  </si>
  <si>
    <t>Wadi Rum 〽️〽️</t>
  </si>
  <si>
    <t>&gt;&gt;&gt;&gt;&gt;&gt;&gt;&gt;&gt;&gt;</t>
  </si>
  <si>
    <r>
      <t xml:space="preserve">Bus &amp; Van Rout </t>
    </r>
    <r>
      <rPr>
        <sz val="26"/>
        <rFont val="Bookman Old Style"/>
        <family val="1"/>
      </rPr>
      <t xml:space="preserve"> </t>
    </r>
    <r>
      <rPr>
        <sz val="12"/>
        <rFont val="Bookman Old Style"/>
        <family val="1"/>
      </rPr>
      <t>🚌</t>
    </r>
  </si>
  <si>
    <t>Tawfiq</t>
  </si>
  <si>
    <t>🏩 Hotels overnights h</t>
  </si>
  <si>
    <t>JD &gt;&gt; USD💲</t>
  </si>
  <si>
    <t>Pax free 🆓 (Manual  add)</t>
  </si>
  <si>
    <t>Main Spa</t>
  </si>
  <si>
    <t>Shobak</t>
  </si>
  <si>
    <t>Ajloun Cabins / Economy</t>
  </si>
  <si>
    <t>Mujib Chalets</t>
  </si>
  <si>
    <t>Dana Guesthouse / Economy</t>
  </si>
  <si>
    <t>Azraq Lodge</t>
  </si>
  <si>
    <t>⛺         Wadi Rum</t>
  </si>
  <si>
    <t>Feynan Ecolodge</t>
  </si>
  <si>
    <t>Total Car JOD 🚔</t>
  </si>
  <si>
    <t>Total Van JOD 🚌</t>
  </si>
  <si>
    <t>Montreal Hotel Shobak</t>
  </si>
  <si>
    <t>5 STD Peack</t>
  </si>
  <si>
    <t>5 DLX High</t>
  </si>
  <si>
    <t>5 DLX LOW</t>
  </si>
  <si>
    <t>5 STD High</t>
  </si>
  <si>
    <t>5 STD LOW</t>
  </si>
  <si>
    <t>4 STD Peack</t>
  </si>
  <si>
    <t>4 DLX High</t>
  </si>
  <si>
    <t>4 DLX LOW</t>
  </si>
  <si>
    <t>4 STD High</t>
  </si>
  <si>
    <t>4 STD LOW</t>
  </si>
  <si>
    <t>3 STD Peack</t>
  </si>
  <si>
    <t>3 DLX High</t>
  </si>
  <si>
    <t>3 DLX LOW</t>
  </si>
  <si>
    <t>3 STD High</t>
  </si>
  <si>
    <t>3 DLX Peack</t>
  </si>
  <si>
    <t>4 DLX Peack</t>
  </si>
  <si>
    <t>Total Entrance fees</t>
  </si>
  <si>
    <t>H.B</t>
  </si>
  <si>
    <t>CODE</t>
  </si>
  <si>
    <t>3 STD Low</t>
  </si>
  <si>
    <t>5 DLX Peack</t>
  </si>
  <si>
    <t>Cat, Season</t>
  </si>
  <si>
    <t>3* STD LOW</t>
  </si>
  <si>
    <t>3* STD HIGH</t>
  </si>
  <si>
    <t>3* STD Peak</t>
  </si>
  <si>
    <t>4* STD LOW</t>
  </si>
  <si>
    <t>4* STD HIGH</t>
  </si>
  <si>
    <t>3* DLX Peak</t>
  </si>
  <si>
    <t>3* DLX HIGH</t>
  </si>
  <si>
    <t>3* DLX LOW</t>
  </si>
  <si>
    <t>%</t>
  </si>
  <si>
    <t>4* STD Peak</t>
  </si>
  <si>
    <t>4* DLX LOW</t>
  </si>
  <si>
    <t>4* DLX HIGH</t>
  </si>
  <si>
    <t>4* DLX Peak</t>
  </si>
  <si>
    <t>Total Transport's</t>
  </si>
  <si>
    <t>5* STD LOW</t>
  </si>
  <si>
    <t>5* STD HIGH</t>
  </si>
  <si>
    <t>5* STD Peak</t>
  </si>
  <si>
    <t>5* DLX LOW</t>
  </si>
  <si>
    <t>5* DLX HIGH</t>
  </si>
  <si>
    <t>5* DLX Peak</t>
  </si>
  <si>
    <t>Profit</t>
  </si>
  <si>
    <t>S. Supp</t>
  </si>
  <si>
    <r>
      <t>Pax.  &gt;</t>
    </r>
    <r>
      <rPr>
        <sz val="14"/>
        <color theme="0"/>
        <rFont val="Calibri"/>
        <family val="2"/>
        <scheme val="minor"/>
      </rPr>
      <t>&gt;</t>
    </r>
    <r>
      <rPr>
        <b/>
        <sz val="14"/>
        <color theme="0"/>
        <rFont val="Calibri"/>
        <family val="2"/>
        <scheme val="minor"/>
      </rPr>
      <t>&gt;</t>
    </r>
    <r>
      <rPr>
        <sz val="14"/>
        <color theme="0"/>
        <rFont val="Calibri"/>
        <family val="2"/>
        <scheme val="minor"/>
      </rPr>
      <t>&gt;</t>
    </r>
    <r>
      <rPr>
        <b/>
        <sz val="14"/>
        <color theme="0"/>
        <rFont val="Calibri"/>
        <family val="2"/>
        <scheme val="minor"/>
      </rPr>
      <t>&gt;</t>
    </r>
  </si>
  <si>
    <t>3* STD</t>
  </si>
  <si>
    <t>3* DLX</t>
  </si>
  <si>
    <t>4* STD</t>
  </si>
  <si>
    <t>4* DLX</t>
  </si>
  <si>
    <t>5* STD</t>
  </si>
  <si>
    <t>5* DLX</t>
  </si>
  <si>
    <t>Total Nights &gt;&gt;</t>
  </si>
  <si>
    <t>Total for Sale 3* STD LOW</t>
  </si>
  <si>
    <t>Total for Sale 3* DLX LOW</t>
  </si>
  <si>
    <t>Total for Sale 3* STD HIGH</t>
  </si>
  <si>
    <t>Total for Sale 3* DLX HIGH</t>
  </si>
  <si>
    <t>Total for Sale 4* DLX OW</t>
  </si>
  <si>
    <t>Total for Sale 4* DLX HIGH</t>
  </si>
  <si>
    <t>Total for Sale 3* STD PEAK</t>
  </si>
  <si>
    <t>Total for Sale 3* DLX PEAK</t>
  </si>
  <si>
    <t>Total for Sale 4* DLX PEAK</t>
  </si>
  <si>
    <t>Total for Sale 5* STD LOW</t>
  </si>
  <si>
    <t>Total for Sale 5* STD HIGH</t>
  </si>
  <si>
    <t>Total for Sale 5* STD PEAK</t>
  </si>
  <si>
    <t>Total for Sale 5* DLX LOW</t>
  </si>
  <si>
    <t>Total for Sale 5* DLX HIGH</t>
  </si>
  <si>
    <t>Total for Sale 5* DLX PEAK</t>
  </si>
  <si>
    <t>Total for Sale 4* DLX LOW</t>
  </si>
  <si>
    <t>USD  &gt; Euro</t>
  </si>
  <si>
    <t xml:space="preserve">Roman Theater the Museum of Popular Life </t>
  </si>
  <si>
    <t>Mount. Nebo  ⛪</t>
  </si>
  <si>
    <t>Qasr Al Kharanah, Al Azraq Castle, Qasr Al Mashta, Qasr Amra, Qasr AlHalabat, Qasr Hammam As Sarah 🏯</t>
  </si>
  <si>
    <t>Ajloun Forest Reserve</t>
  </si>
  <si>
    <t>Iraq Al Amir 🏯</t>
  </si>
  <si>
    <t>Jerash Archaeological city , Archaeological Museum  🏯</t>
  </si>
  <si>
    <t>Dibeen Forest Small Car Entry fees 🚘</t>
  </si>
  <si>
    <t xml:space="preserve">Local guide  🗣️ </t>
  </si>
  <si>
    <t xml:space="preserve">Wadi Rum Jeep 4hrs  🚘 45 JOD </t>
  </si>
  <si>
    <t xml:space="preserve">Wadi Rum Jeep 2hrs 🚘 35 JOD </t>
  </si>
  <si>
    <t xml:space="preserve">Petra Local Guide 2hrs  🗣️ </t>
  </si>
  <si>
    <t xml:space="preserve">Jerash Local Guide 2hrs  🗣️ </t>
  </si>
  <si>
    <t>Aqaba Castle/ Hamima / Sharif Hussein Bin Ali Mosque</t>
  </si>
  <si>
    <t>Dibeen Forest Big BUS Entry fees 🚌 🚌</t>
  </si>
  <si>
    <t xml:space="preserve">Dibeen Forest SMALL BUS Entry fees 🚌 </t>
  </si>
  <si>
    <t>Jordan Pass 01 day visit to Petra 🎫</t>
  </si>
  <si>
    <t>Jordan Pass  02 consecutive visit Petra 🎟️</t>
  </si>
  <si>
    <t>Jordan Pass 03 consecutive visit Petra</t>
  </si>
  <si>
    <t>Madaba Archaeological Park &amp; Museum</t>
  </si>
  <si>
    <t>Olive Jerash Hotel</t>
  </si>
  <si>
    <t>Madaba 1880 Hotel, St. John Hotel</t>
  </si>
  <si>
    <t>Dead Sea SPA Hotel</t>
  </si>
  <si>
    <t>Kempinski Hotel, Crowne Plaza Hotel</t>
  </si>
  <si>
    <t>Low Season</t>
  </si>
  <si>
    <t>High Season</t>
  </si>
  <si>
    <t>Peak Season</t>
  </si>
  <si>
    <t>Seasonality</t>
  </si>
  <si>
    <t>Total cost Service 1 Pax</t>
  </si>
  <si>
    <t>Total cost Service 2 Pax</t>
  </si>
  <si>
    <t>Total cost Service 3 Pax</t>
  </si>
  <si>
    <t>Total cost Service 4 Pax</t>
  </si>
  <si>
    <t>Total cost Service 5 Pax</t>
  </si>
  <si>
    <t>Total cost Service 6 Pax</t>
  </si>
  <si>
    <t>Total cost Service 7 Pax</t>
  </si>
  <si>
    <t>Total cost Service 8 Pax</t>
  </si>
  <si>
    <r>
      <t xml:space="preserve">Date         </t>
    </r>
    <r>
      <rPr>
        <sz val="16"/>
        <color rgb="FF000099"/>
        <rFont val="Adobe Garamond Pro Bold"/>
        <family val="1"/>
      </rPr>
      <t>📆</t>
    </r>
  </si>
  <si>
    <t>Other activity</t>
  </si>
  <si>
    <t>without guide full time</t>
  </si>
  <si>
    <t>with guide 7 days 3 overnight</t>
  </si>
  <si>
    <t>Car</t>
  </si>
  <si>
    <r>
      <t xml:space="preserve">Meet &amp; Assist 🤝 </t>
    </r>
    <r>
      <rPr>
        <b/>
        <sz val="11"/>
        <rFont val="Travelcons"/>
      </rPr>
      <t>e</t>
    </r>
    <r>
      <rPr>
        <b/>
        <sz val="11"/>
        <rFont val="Calibri"/>
        <family val="2"/>
        <scheme val="minor"/>
      </rPr>
      <t>🛂 35 JOD</t>
    </r>
  </si>
  <si>
    <t>2022 Bus rates</t>
  </si>
  <si>
    <t>11+2</t>
  </si>
  <si>
    <t xml:space="preserve">  Medium Bus           or if avilabel  MCV Buss 25 Seats</t>
  </si>
  <si>
    <t>MED 30</t>
  </si>
  <si>
    <t>LRG 49</t>
  </si>
  <si>
    <t>M.C.V 25</t>
  </si>
  <si>
    <t>VIP 8</t>
  </si>
  <si>
    <t>VIP 2 29</t>
  </si>
  <si>
    <t xml:space="preserve">Large Bus 49 Seats </t>
  </si>
  <si>
    <t>Fixed Profit</t>
  </si>
  <si>
    <t>Persent</t>
  </si>
  <si>
    <t>Fixed</t>
  </si>
  <si>
    <t xml:space="preserve">Guide </t>
  </si>
  <si>
    <t>Guide</t>
  </si>
  <si>
    <t xml:space="preserve">Madaba 1880 Hotel, Aitch Boutique </t>
  </si>
  <si>
    <t>S.V supp 20$ per room</t>
  </si>
  <si>
    <t>Pool V. Supp p room 20$, S.V Sup p.r 25$</t>
  </si>
  <si>
    <t>Season</t>
  </si>
  <si>
    <t>code</t>
  </si>
  <si>
    <t>Dead Sea SPA</t>
  </si>
  <si>
    <t>Period from</t>
  </si>
  <si>
    <t>period to</t>
  </si>
  <si>
    <t>Note 1</t>
  </si>
  <si>
    <t>Note 2</t>
  </si>
  <si>
    <t>S.V Room Supp 20$</t>
  </si>
  <si>
    <t>Premium Room Supp 40$</t>
  </si>
  <si>
    <t xml:space="preserve">Deluxe Room Pool View  10.00  USD  Per room per night </t>
  </si>
  <si>
    <t xml:space="preserve">Premium Room  Panoramic View  20.00  USD  Per room per night </t>
  </si>
  <si>
    <t xml:space="preserve">High Season </t>
  </si>
  <si>
    <t>Crowne Plaza Jordan Dead Sea Resort &amp; Spa</t>
  </si>
  <si>
    <t xml:space="preserve">Holiday Inn Jordan Dead Sea Resort </t>
  </si>
  <si>
    <t xml:space="preserve">S.V 25.00  USD  P.room P. night , P.V   20.00  USD  P.room p. night   </t>
  </si>
  <si>
    <t xml:space="preserve">9&amp;10  April Easter Supplement 20$ per person on To of High season Rates. </t>
  </si>
  <si>
    <t>Hilton Dead Sea Resort &amp; Spa</t>
  </si>
  <si>
    <t>Sea view Room 20$ per room</t>
  </si>
  <si>
    <t>Extra bed Supplement $60.00 Per Person</t>
  </si>
  <si>
    <t>Ramada Resort Dead Sea</t>
  </si>
  <si>
    <t>Grand East Hotel Dead Sea</t>
  </si>
  <si>
    <t xml:space="preserve">EID AL FITR &amp; EID AL ADHA USD 79 Per person on Bed &amp; Breakfast,  USD 60 Single Supplement </t>
  </si>
  <si>
    <t>Premium   USD 15.00 , Deluxe Suite   USD 30.00 , P</t>
  </si>
  <si>
    <t xml:space="preserve">remium Suite   USD 40.00 , Family Room   USD 35.00  </t>
  </si>
  <si>
    <t>Aitch Boutique Hotel</t>
  </si>
  <si>
    <t>Flat</t>
  </si>
  <si>
    <t>SALOME HOTEL</t>
  </si>
  <si>
    <t>USD 20.00 per extra bed for BB, USD 30.00 per extra bed for H/B</t>
  </si>
  <si>
    <t>Saint John Hotel</t>
  </si>
  <si>
    <t>MADABA 1880 HOTEL</t>
  </si>
  <si>
    <t>x</t>
  </si>
  <si>
    <r>
      <t xml:space="preserve">Bus &amp; Van Rout </t>
    </r>
    <r>
      <rPr>
        <sz val="26"/>
        <color theme="0"/>
        <rFont val="Bookman Old Style"/>
        <family val="1"/>
      </rPr>
      <t xml:space="preserve"> </t>
    </r>
    <r>
      <rPr>
        <sz val="12"/>
        <color theme="0"/>
        <rFont val="Bookman Old Style"/>
        <family val="1"/>
      </rPr>
      <t>🚌</t>
    </r>
  </si>
  <si>
    <r>
      <t xml:space="preserve">Amman Beach   </t>
    </r>
    <r>
      <rPr>
        <b/>
        <sz val="11"/>
        <rFont val="Calibri"/>
        <family val="2"/>
        <scheme val="minor"/>
      </rPr>
      <t>GRP</t>
    </r>
    <r>
      <rPr>
        <sz val="11"/>
        <rFont val="Calibri"/>
        <family val="2"/>
        <scheme val="minor"/>
      </rPr>
      <t xml:space="preserve"> ⛱️</t>
    </r>
  </si>
  <si>
    <r>
      <t xml:space="preserve">Amman Beach </t>
    </r>
    <r>
      <rPr>
        <b/>
        <sz val="11"/>
        <rFont val="Calibri"/>
        <family val="2"/>
        <scheme val="minor"/>
      </rPr>
      <t>FIT</t>
    </r>
    <r>
      <rPr>
        <sz val="11"/>
        <rFont val="Calibri"/>
        <family val="2"/>
        <scheme val="minor"/>
      </rPr>
      <t xml:space="preserve"> ⛱️</t>
    </r>
  </si>
  <si>
    <t>Wadi Rum balloon 🎈🧶 160 JOD</t>
  </si>
  <si>
    <t xml:space="preserve">If rates changed </t>
  </si>
  <si>
    <t>Total with changes</t>
  </si>
  <si>
    <t>Wadi Rum Balloons  140 JD - 20 JD = 120 JOD</t>
  </si>
  <si>
    <t xml:space="preserve">Pick you up Or Drop you off </t>
  </si>
  <si>
    <t xml:space="preserve">Trip Duration </t>
  </si>
  <si>
    <t>Van</t>
  </si>
  <si>
    <t>Airport Pick up</t>
  </si>
  <si>
    <t>Airport Drop Off</t>
  </si>
  <si>
    <t xml:space="preserve">Amman- Dead Sea (OR) King Hussein Bridge </t>
  </si>
  <si>
    <t xml:space="preserve">Amman- Sheikh Hussein Bridge </t>
  </si>
  <si>
    <t>Amman or Airport to Petra</t>
  </si>
  <si>
    <t>Amman or Airport to Aqaba</t>
  </si>
  <si>
    <t>Amman- Wadi rum</t>
  </si>
  <si>
    <t>TRANSFER ONLY</t>
  </si>
  <si>
    <t>Amman- Dead Sea (OR) Bethany - Amman (Transfers only)</t>
  </si>
  <si>
    <t>Amman - Dead Sea (OR) Bethany - Amman (2 hour visit)</t>
  </si>
  <si>
    <t>Amman—Desert Castle – Amman</t>
  </si>
  <si>
    <t>Amman- Dead Sea- Baptism Site – Amman</t>
  </si>
  <si>
    <t>Amman- Ma'in-Dead Sea- Amman</t>
  </si>
  <si>
    <t>Amman – Madaba- Nebo- Dead Sea- Baptism Site – Amman</t>
  </si>
  <si>
    <t xml:space="preserve">Jerash – Ajloun- Um Qais </t>
  </si>
  <si>
    <t xml:space="preserve">  Amman -Jerash - Amman</t>
  </si>
  <si>
    <t>5 HRS</t>
  </si>
  <si>
    <t xml:space="preserve">  Amman- Jerash -Ajloun - Amman</t>
  </si>
  <si>
    <t>8 HRS</t>
  </si>
  <si>
    <t xml:space="preserve">  Amman- Jerash - UM Qais - Amman</t>
  </si>
  <si>
    <t xml:space="preserve">  Amman-Jerash - City Tour - Amman</t>
  </si>
  <si>
    <t>Madaba- Nebo- Karak</t>
  </si>
  <si>
    <t>Amman-Madaba-Nebo-Amman</t>
  </si>
  <si>
    <t>4 HRS</t>
  </si>
  <si>
    <t>Amman-Madaba-Nebo- Karak- Amman</t>
  </si>
  <si>
    <t>Amman-Madaba-Nebo- Mojib- Amman</t>
  </si>
  <si>
    <t>Amman-Wadi Rum- Amman</t>
  </si>
  <si>
    <t>10 HRS</t>
  </si>
  <si>
    <t>Amman-Petra-Amman</t>
  </si>
  <si>
    <t xml:space="preserve">Amman- Petra- Wadi Rum-Amman </t>
  </si>
  <si>
    <t>12 HRS</t>
  </si>
  <si>
    <t>Per Hours (Every Extra Hour)</t>
  </si>
  <si>
    <t xml:space="preserve">10 JD per Extra Hour </t>
  </si>
  <si>
    <t>Petra By Night</t>
  </si>
  <si>
    <t>17+2</t>
  </si>
  <si>
    <t>SML 17</t>
  </si>
  <si>
    <t>Small</t>
  </si>
  <si>
    <t>Exchange Rate</t>
  </si>
  <si>
    <t>Total Routs</t>
  </si>
  <si>
    <t>Routs</t>
  </si>
  <si>
    <t>How Many Nights</t>
  </si>
  <si>
    <t>9+1</t>
  </si>
  <si>
    <t>Van 6+1</t>
  </si>
  <si>
    <t>Van 10 Hiace</t>
  </si>
  <si>
    <t>16+1</t>
  </si>
  <si>
    <t>30+1</t>
  </si>
  <si>
    <t>Van 12 Jett/smart</t>
  </si>
  <si>
    <t>Guide Fees k🗣️ ✈  ( Group 5pax + )</t>
  </si>
  <si>
    <t>Overnight Guide 🗣️ 35 JOD  ( Group 5pax + )</t>
  </si>
  <si>
    <t>Guide Fees k🗣️ ✈  ( FIT -1-2-3-4  Pax )</t>
  </si>
  <si>
    <t>Overnight Guide 🗣️ 35 JOD ( FIT -1-2-3-4  Pax )</t>
  </si>
  <si>
    <t>Hike or Trail Guide Fees k🗣️ ✈</t>
  </si>
  <si>
    <t>2024 Bus rates</t>
  </si>
  <si>
    <t>Ajlun Castle &amp; Museum &amp;* Mar Elyas ⛪</t>
  </si>
  <si>
    <t>Machaerus. Free</t>
  </si>
  <si>
    <r>
      <rPr>
        <b/>
        <sz val="14"/>
        <color theme="3" tint="0.39997558519241921"/>
        <rFont val="Academy"/>
      </rPr>
      <t>⛫</t>
    </r>
    <r>
      <rPr>
        <b/>
        <sz val="14"/>
        <color theme="0"/>
        <rFont val="Academy"/>
      </rPr>
      <t xml:space="preserve"> Entrance Fees 2025 </t>
    </r>
    <r>
      <rPr>
        <b/>
        <sz val="14"/>
        <color theme="3" tint="0.39997558519241921"/>
        <rFont val="Academy"/>
      </rPr>
      <t>🗺️</t>
    </r>
  </si>
  <si>
    <t>Total E. Fees 2025</t>
  </si>
  <si>
    <r>
      <t>1</t>
    </r>
    <r>
      <rPr>
        <sz val="28"/>
        <color theme="0"/>
        <rFont val="Calibri"/>
        <family val="2"/>
        <scheme val="minor"/>
      </rPr>
      <t>St</t>
    </r>
    <r>
      <rPr>
        <sz val="48"/>
        <color theme="0"/>
        <rFont val="Calibri"/>
        <family val="2"/>
        <scheme val="minor"/>
      </rPr>
      <t xml:space="preserve"> 2025 Copy</t>
    </r>
  </si>
  <si>
    <r>
      <t>Transport!</t>
    </r>
    <r>
      <rPr>
        <b/>
        <sz val="12"/>
        <color rgb="FFFF3399"/>
        <rFont val="Bookman Old Style"/>
        <family val="1"/>
      </rPr>
      <t>S28</t>
    </r>
  </si>
  <si>
    <r>
      <t>Transport!</t>
    </r>
    <r>
      <rPr>
        <b/>
        <sz val="12"/>
        <color rgb="FFFF3399"/>
        <rFont val="Bookman Old Style"/>
        <family val="1"/>
      </rPr>
      <t>R28</t>
    </r>
  </si>
  <si>
    <t>02.05.2025 - 08.05.2025</t>
  </si>
  <si>
    <t>09.07.2025 - 16.07.2025</t>
  </si>
  <si>
    <t>21.12.2025 - 08.01.2026</t>
  </si>
  <si>
    <t>01.09.2025 - 30.11.2025</t>
  </si>
  <si>
    <t>01.03.2025 - 31.05.2025</t>
  </si>
  <si>
    <t>01.01.2025 - 28-02.2025</t>
  </si>
  <si>
    <t>01.06.2025 - 30.08.2025</t>
  </si>
  <si>
    <t>01.12.2025 - 08.01.2026</t>
  </si>
  <si>
    <r>
      <rPr>
        <b/>
        <sz val="11"/>
        <color rgb="FFFF0000"/>
        <rFont val="Calibri"/>
        <family val="2"/>
        <scheme val="minor"/>
      </rPr>
      <t>01.12.2025</t>
    </r>
    <r>
      <rPr>
        <b/>
        <sz val="11"/>
        <color theme="0" tint="-0.34998626667073579"/>
        <rFont val="Calibri"/>
        <family val="2"/>
        <scheme val="minor"/>
      </rPr>
      <t xml:space="preserve"> - </t>
    </r>
    <r>
      <rPr>
        <b/>
        <sz val="11"/>
        <color rgb="FFFF66FF"/>
        <rFont val="Calibri"/>
        <family val="2"/>
        <scheme val="minor"/>
      </rPr>
      <t>20.12.2025</t>
    </r>
  </si>
  <si>
    <t>Dead Sea SPA Towels     3$ ////  Lockers 3$</t>
  </si>
  <si>
    <r>
      <t>Dead Sea SPA Entrance Only (</t>
    </r>
    <r>
      <rPr>
        <b/>
        <sz val="11"/>
        <color rgb="FF3333FF"/>
        <rFont val="Calibri"/>
        <family val="2"/>
        <scheme val="minor"/>
      </rPr>
      <t>Groups</t>
    </r>
    <r>
      <rPr>
        <sz val="11"/>
        <color rgb="FF3333FF"/>
        <rFont val="Calibri"/>
        <family val="2"/>
        <scheme val="minor"/>
      </rPr>
      <t>) (Min 7 persons) ⛱️  CHD 6-12 = 5$</t>
    </r>
  </si>
  <si>
    <r>
      <t>Dead Sea SPA Entrance Only (</t>
    </r>
    <r>
      <rPr>
        <b/>
        <sz val="11"/>
        <color rgb="FF3333FF"/>
        <rFont val="Calibri"/>
        <family val="2"/>
        <scheme val="minor"/>
      </rPr>
      <t>FIT</t>
    </r>
    <r>
      <rPr>
        <sz val="11"/>
        <color rgb="FF3333FF"/>
        <rFont val="Calibri"/>
        <family val="2"/>
        <scheme val="minor"/>
      </rPr>
      <t>) ⛱️      CHD 6-12 = 10$</t>
    </r>
  </si>
  <si>
    <r>
      <t xml:space="preserve">Dead Sea SPA </t>
    </r>
    <r>
      <rPr>
        <b/>
        <sz val="11"/>
        <color theme="5" tint="-0.249977111117893"/>
        <rFont val="Calibri"/>
        <family val="2"/>
        <scheme val="minor"/>
      </rPr>
      <t>Entrance &amp; Lunch</t>
    </r>
    <r>
      <rPr>
        <sz val="11"/>
        <color rgb="FF3333FF"/>
        <rFont val="Calibri"/>
        <family val="2"/>
        <scheme val="minor"/>
      </rPr>
      <t xml:space="preserve"> Buffet (</t>
    </r>
    <r>
      <rPr>
        <b/>
        <sz val="11"/>
        <color rgb="FF3333FF"/>
        <rFont val="Calibri"/>
        <family val="2"/>
        <scheme val="minor"/>
      </rPr>
      <t>Groups</t>
    </r>
    <r>
      <rPr>
        <sz val="11"/>
        <color rgb="FF3333FF"/>
        <rFont val="Calibri"/>
        <family val="2"/>
        <scheme val="minor"/>
      </rPr>
      <t>) (Min 7 persons) ⛱️</t>
    </r>
  </si>
  <si>
    <r>
      <t xml:space="preserve">Dead Sea SPA </t>
    </r>
    <r>
      <rPr>
        <b/>
        <sz val="11"/>
        <color theme="5" tint="-0.249977111117893"/>
        <rFont val="Calibri"/>
        <family val="2"/>
        <scheme val="minor"/>
      </rPr>
      <t>Entrance &amp; Lunch</t>
    </r>
    <r>
      <rPr>
        <sz val="11"/>
        <color rgb="FF3333FF"/>
        <rFont val="Calibri"/>
        <family val="2"/>
        <scheme val="minor"/>
      </rPr>
      <t xml:space="preserve"> Buffet ( </t>
    </r>
    <r>
      <rPr>
        <b/>
        <sz val="11"/>
        <color rgb="FF3333FF"/>
        <rFont val="Calibri"/>
        <family val="2"/>
        <scheme val="minor"/>
      </rPr>
      <t>FIT</t>
    </r>
    <r>
      <rPr>
        <sz val="11"/>
        <color rgb="FF3333FF"/>
        <rFont val="Calibri"/>
        <family val="2"/>
        <scheme val="minor"/>
      </rPr>
      <t xml:space="preserve"> ) ⛱️       CHD 6-12 = 15$</t>
    </r>
  </si>
  <si>
    <t>serveice</t>
  </si>
  <si>
    <t>Title</t>
  </si>
  <si>
    <t>ID</t>
  </si>
  <si>
    <t># Nights</t>
  </si>
  <si>
    <t>Excursions start from</t>
  </si>
  <si>
    <t>Trekking Beyond The Moon</t>
  </si>
  <si>
    <t>6 Nights</t>
  </si>
  <si>
    <t>From Amman</t>
  </si>
  <si>
    <t>Montreal Tour</t>
  </si>
  <si>
    <t>Stopover Holy City &amp; Red Rock City</t>
  </si>
  <si>
    <t>2 Nights</t>
  </si>
  <si>
    <t>From Borders</t>
  </si>
  <si>
    <t>Enthralling Beauty Of Wadis</t>
  </si>
  <si>
    <t>YOLO Tour</t>
  </si>
  <si>
    <t>7 Nights</t>
  </si>
  <si>
    <t>Unique Wonders Of Jordan</t>
  </si>
  <si>
    <t>11 Nights</t>
  </si>
  <si>
    <t>Unforgettable Discovery Tour</t>
  </si>
  <si>
    <t>3 Nights</t>
  </si>
  <si>
    <t>Super Stunning Stillness Tour</t>
  </si>
  <si>
    <t>13 Nights</t>
  </si>
  <si>
    <t>Stunning Style Tour</t>
  </si>
  <si>
    <t>10 Nights</t>
  </si>
  <si>
    <t>Splendor Impressiveness Tour</t>
  </si>
  <si>
    <t>Sparkler Journey</t>
  </si>
  <si>
    <t>Sparkle Stars Tour</t>
  </si>
  <si>
    <t>4 Nights</t>
  </si>
  <si>
    <t>Soul Star Tour</t>
  </si>
  <si>
    <t>8 Nights</t>
  </si>
  <si>
    <t>Significant Tour</t>
  </si>
  <si>
    <t>9 Nights</t>
  </si>
  <si>
    <t>Passion Of The Desert</t>
  </si>
  <si>
    <t>Mosaics Attractively Tour</t>
  </si>
  <si>
    <t>1 Night</t>
  </si>
  <si>
    <t>Magical Days at Jordan</t>
  </si>
  <si>
    <t>Jordan Imagination Tour</t>
  </si>
  <si>
    <t>Jordan Dreamers Tour</t>
  </si>
  <si>
    <t>Jordan Briefly Tour Best</t>
  </si>
  <si>
    <t>Jordan Breathtaking Tour</t>
  </si>
  <si>
    <t>Jordan At A Luminous Glance</t>
  </si>
  <si>
    <t>Inspired Tours</t>
  </si>
  <si>
    <t>Holy City and Red Rock City</t>
  </si>
  <si>
    <t>Jordan Discovery</t>
  </si>
  <si>
    <t>5 Nights</t>
  </si>
  <si>
    <t>From The Rocks To The Secret Of The Sea</t>
  </si>
  <si>
    <t>From Dana To Petra Trek Gold</t>
  </si>
  <si>
    <t>Female Tours</t>
  </si>
  <si>
    <t>Diamond Tour</t>
  </si>
  <si>
    <t>Date To Remember Of Family Tour**</t>
  </si>
  <si>
    <t>Charming Treasures Of Jordan</t>
  </si>
  <si>
    <t>Bike Trails Of Jordan</t>
  </si>
  <si>
    <t>Beauty Of Nature Tour</t>
  </si>
  <si>
    <t>Beautiful Majestic Desert Tour</t>
  </si>
  <si>
    <t>Adventurer Passion Tour</t>
  </si>
  <si>
    <t>Activity Brimming Tours</t>
  </si>
  <si>
    <t>Christian Tour At Jordan</t>
  </si>
  <si>
    <t>Car JOD</t>
  </si>
  <si>
    <t>Van JOD</t>
  </si>
  <si>
    <t>Car USD</t>
  </si>
  <si>
    <t>Van USD</t>
  </si>
  <si>
    <t>Solo Traveler</t>
  </si>
  <si>
    <t>S.S</t>
  </si>
  <si>
    <t>Child</t>
  </si>
  <si>
    <t>3 / 4 Pax</t>
  </si>
  <si>
    <t>5 / 6 Pax</t>
  </si>
  <si>
    <t>Rates P.P</t>
  </si>
  <si>
    <t>JAN / FEB</t>
  </si>
  <si>
    <t>LOW</t>
  </si>
  <si>
    <t>High</t>
  </si>
  <si>
    <t>Peck</t>
  </si>
  <si>
    <t>Arena Space Hotel, Grand Palce</t>
  </si>
  <si>
    <r>
      <rPr>
        <b/>
        <sz val="11"/>
        <rFont val="Calibri"/>
        <family val="2"/>
        <scheme val="minor"/>
      </rPr>
      <t>Grand East Hotel</t>
    </r>
    <r>
      <rPr>
        <sz val="11"/>
        <rFont val="Calibri"/>
        <family val="2"/>
        <scheme val="minor"/>
      </rPr>
      <t xml:space="preserve"> / </t>
    </r>
    <r>
      <rPr>
        <b/>
        <sz val="11"/>
        <rFont val="Calibri"/>
        <family val="2"/>
        <scheme val="minor"/>
      </rPr>
      <t>Ramada</t>
    </r>
    <r>
      <rPr>
        <sz val="11"/>
        <rFont val="Calibri"/>
        <family val="2"/>
        <scheme val="minor"/>
      </rPr>
      <t xml:space="preserve"> Entrance &amp; Lunch Buffet   </t>
    </r>
    <r>
      <rPr>
        <b/>
        <sz val="11"/>
        <rFont val="Calibri"/>
        <family val="2"/>
        <scheme val="minor"/>
      </rPr>
      <t xml:space="preserve">Group    </t>
    </r>
    <r>
      <rPr>
        <sz val="11"/>
        <rFont val="Calibri"/>
        <family val="2"/>
        <scheme val="minor"/>
      </rPr>
      <t xml:space="preserve"> ⛱️</t>
    </r>
  </si>
  <si>
    <r>
      <rPr>
        <b/>
        <sz val="11"/>
        <rFont val="Calibri"/>
        <family val="2"/>
        <scheme val="minor"/>
      </rPr>
      <t>Grand East Hotel / Ramada Entrance</t>
    </r>
    <r>
      <rPr>
        <sz val="11"/>
        <rFont val="Calibri"/>
        <family val="2"/>
        <scheme val="minor"/>
      </rPr>
      <t xml:space="preserve"> &amp; Lunch     FIT  ⛱️</t>
    </r>
  </si>
  <si>
    <r>
      <rPr>
        <b/>
        <sz val="11"/>
        <rFont val="Calibri"/>
        <family val="2"/>
        <scheme val="minor"/>
      </rPr>
      <t xml:space="preserve">Grand East Hotel / Ramada </t>
    </r>
    <r>
      <rPr>
        <sz val="11"/>
        <rFont val="Calibri"/>
        <family val="2"/>
        <scheme val="minor"/>
      </rPr>
      <t>Entrance only  FIT  ⛱️</t>
    </r>
  </si>
  <si>
    <t>Min Prise  6 Pax</t>
  </si>
  <si>
    <t>Al-Raed Hotel</t>
  </si>
  <si>
    <t>Camel Trek</t>
  </si>
  <si>
    <r>
      <rPr>
        <b/>
        <sz val="11"/>
        <rFont val="Calibri"/>
        <family val="2"/>
        <scheme val="minor"/>
      </rPr>
      <t xml:space="preserve">Grand East Hotel / Ramada </t>
    </r>
    <r>
      <rPr>
        <sz val="11"/>
        <rFont val="Calibri"/>
        <family val="2"/>
        <scheme val="minor"/>
      </rPr>
      <t xml:space="preserve">Entrance  </t>
    </r>
    <r>
      <rPr>
        <b/>
        <sz val="11"/>
        <rFont val="Calibri"/>
        <family val="2"/>
        <scheme val="minor"/>
      </rPr>
      <t xml:space="preserve">Group  </t>
    </r>
    <r>
      <rPr>
        <sz val="11"/>
        <rFont val="Calibri"/>
        <family val="2"/>
        <scheme val="minor"/>
      </rPr>
      <t>⛱️</t>
    </r>
  </si>
  <si>
    <t>up 4*</t>
  </si>
  <si>
    <t>up 5*</t>
  </si>
  <si>
    <t>Total Nights</t>
  </si>
  <si>
    <r>
      <rPr>
        <b/>
        <sz val="16"/>
        <color theme="1" tint="4.9989318521683403E-2"/>
        <rFont val="Adobe Garamond Pro Bold"/>
        <family val="1"/>
      </rPr>
      <t>Ref: / Tour Code</t>
    </r>
    <r>
      <rPr>
        <b/>
        <sz val="16"/>
        <color rgb="FF000099"/>
        <rFont val="Adobe Garamond Pro Bold"/>
        <family val="1"/>
      </rPr>
      <t xml:space="preserve">                           📅</t>
    </r>
  </si>
  <si>
    <t>Link &gt;</t>
  </si>
  <si>
    <t>1 Solo</t>
  </si>
  <si>
    <t>S.S line</t>
  </si>
  <si>
    <t>Solo line BF</t>
  </si>
  <si>
    <t>Profit Package by %</t>
  </si>
  <si>
    <t>From Amman, </t>
  </si>
  <si>
    <t>From Amman,</t>
  </si>
  <si>
    <t>From Aqaba</t>
  </si>
  <si>
    <t>P.P DBL B.B</t>
  </si>
  <si>
    <t>Sgl .Sup</t>
  </si>
  <si>
    <t>Aitch Boutique Hotel 3*</t>
  </si>
  <si>
    <t>Ramada Dead Sea 3*</t>
  </si>
  <si>
    <t>Standard Room</t>
  </si>
  <si>
    <t>TENT (shared facilities) 4Tents x4beds</t>
  </si>
  <si>
    <t>01.12.2024 - 31.12.2025</t>
  </si>
  <si>
    <t>Ajloun Cabins / Economy (One Room)</t>
  </si>
  <si>
    <t>Montreal Hotel Shobak, Al Qalah RESTOTEL  3*</t>
  </si>
  <si>
    <t>Economy (8 twin/2 triples/no doubles)</t>
  </si>
  <si>
    <t>Room (en-suite)</t>
  </si>
  <si>
    <t>Ajloun Cabins / Standard (One Room &amp; small living corner)</t>
  </si>
  <si>
    <t xml:space="preserve">Petra Moon Hotel, Petra Guest House </t>
  </si>
  <si>
    <t>Deluxe tent</t>
  </si>
  <si>
    <t>Grand East Hotel</t>
  </si>
  <si>
    <t xml:space="preserve">Superior room  </t>
  </si>
  <si>
    <t>Economy Rooms</t>
  </si>
  <si>
    <t>Dana Guesthouse / Economy Rooms</t>
  </si>
  <si>
    <t>Ajloun Cabins / Deluxe</t>
  </si>
  <si>
    <t>Standard (1 king/5 twin)</t>
  </si>
  <si>
    <t>Petra Moon Hotel, Petra Guest House</t>
  </si>
  <si>
    <t>TILL 30.09.2025</t>
  </si>
  <si>
    <t>Luxury Dome (Martian) Tents  15</t>
  </si>
  <si>
    <t>Deluxe Rooms</t>
  </si>
  <si>
    <t>Dana Guesthouse / Deluxe Rooms</t>
  </si>
  <si>
    <t>Pistachio Cabins</t>
  </si>
  <si>
    <t>Bristol Hotel 5*, Regency Palace</t>
  </si>
  <si>
    <t>Old Village Resort 5*</t>
  </si>
  <si>
    <t>Martian Tent</t>
  </si>
  <si>
    <t>09.11.2024 - 28.03.2025</t>
  </si>
  <si>
    <t>Holiday Inn Resort Dead Sea 5*</t>
  </si>
  <si>
    <t>Orchid Cabins / Duplex</t>
  </si>
  <si>
    <t>?</t>
  </si>
  <si>
    <t>Executive suite</t>
  </si>
  <si>
    <t>Sultana Tent</t>
  </si>
  <si>
    <t xml:space="preserve">Crowne Plaza Jordan Resort &amp; Spa, </t>
  </si>
  <si>
    <t>Sadeen Hotel, Samawer Hotel</t>
  </si>
  <si>
    <t>Period</t>
  </si>
  <si>
    <t>Room Type</t>
  </si>
  <si>
    <t>Panoramic Deluxe Tent,</t>
  </si>
  <si>
    <t>CAPTAIN’S MAIN CAMP 4*, Omsiat Shahrazad Luxury Camp DLX Tent</t>
  </si>
  <si>
    <t>Main Hot Springs Resort  , STD Room</t>
  </si>
  <si>
    <t>Wild Dana Eco-Lodge and Camp (Tent)</t>
  </si>
  <si>
    <t>Total 3 STD Low</t>
  </si>
  <si>
    <t xml:space="preserve">Panoramic Deluxe Tent, </t>
  </si>
  <si>
    <t>Total 3 STD High</t>
  </si>
  <si>
    <t>Total 3 STD Peak</t>
  </si>
  <si>
    <t>Wild Dana Eco-Lodge and Camp Room (en-suite)</t>
  </si>
  <si>
    <t>Total 3 DLX LOW</t>
  </si>
  <si>
    <t>Total 3 DLX High</t>
  </si>
  <si>
    <t>Total 3 DLX Peak</t>
  </si>
  <si>
    <t>Total 4 STD LOW</t>
  </si>
  <si>
    <t>Total 4 STD High</t>
  </si>
  <si>
    <t>Total 4 STD Peak</t>
  </si>
  <si>
    <t>Desert Season Camp, Luxury Dome</t>
  </si>
  <si>
    <t>Total 4 DLX LOW</t>
  </si>
  <si>
    <t>Total 4 DLX High</t>
  </si>
  <si>
    <t>Total 4 DLX Peak</t>
  </si>
  <si>
    <t>Palmera Camp Wadi Rum, Martian Tent</t>
  </si>
  <si>
    <t>Total 5 STD LOW</t>
  </si>
  <si>
    <t>Total 5 STD High</t>
  </si>
  <si>
    <t>Total 5 STD Peak</t>
  </si>
  <si>
    <t>Palmera Camp Wadi Rum, Sultana Tent</t>
  </si>
  <si>
    <t>Total 5 DLX LOW</t>
  </si>
  <si>
    <t>Total 5 DLX High</t>
  </si>
  <si>
    <t>Total 5 DLX Peak</t>
  </si>
  <si>
    <r>
      <t xml:space="preserve">Main Hot Springs Resort  , </t>
    </r>
    <r>
      <rPr>
        <b/>
        <sz val="9"/>
        <color theme="1"/>
        <rFont val="Arial"/>
        <family val="2"/>
      </rPr>
      <t>Superior</t>
    </r>
    <r>
      <rPr>
        <sz val="9"/>
        <color theme="1"/>
        <rFont val="Arial"/>
        <family val="2"/>
      </rPr>
      <t xml:space="preserve"> room</t>
    </r>
  </si>
  <si>
    <t>Feynan</t>
  </si>
  <si>
    <t>Feynan Ecolodge, Economy (8 twin/2 triples/no doubles)</t>
  </si>
  <si>
    <t>Feynan EcolodgeStandard (1 king/5 twin)</t>
  </si>
  <si>
    <t>Off Season</t>
  </si>
  <si>
    <t>Dead Sea SPA 4*</t>
  </si>
  <si>
    <t>01.12.2024 - 28.12.2024</t>
  </si>
  <si>
    <t>01.12.2025 - 28.12.2025</t>
  </si>
  <si>
    <t>01.03.2025 - 29.03.2025</t>
  </si>
  <si>
    <t>29.12.2024 - 05.01.2025</t>
  </si>
  <si>
    <t>03.04.2025 - 15.05.2025</t>
  </si>
  <si>
    <t>30.03.2025 -02.04.2025</t>
  </si>
  <si>
    <t>06.01.2025 - 28.02.2025</t>
  </si>
  <si>
    <t>06.01.2026 - 28.02.2026</t>
  </si>
  <si>
    <t>16.05.2025 - 04.06.2025</t>
  </si>
  <si>
    <t>16.09.2025 - 10.11.2025</t>
  </si>
  <si>
    <t>05.06.2025 - 09.06.2025</t>
  </si>
  <si>
    <t>10.06.2025 - 15.09.2025</t>
  </si>
  <si>
    <t>29.12.2025 - 05.01.2026</t>
  </si>
  <si>
    <t>11.11.2025 - 30.11.2025</t>
  </si>
  <si>
    <t>49$        S.Supp 35$</t>
  </si>
  <si>
    <t>54$       S.Supp 40$</t>
  </si>
  <si>
    <t>74$</t>
  </si>
  <si>
    <t>79$         S.Supp 60$</t>
  </si>
  <si>
    <t>89$           70$ S.Supp</t>
  </si>
  <si>
    <t xml:space="preserve"> 99$          80 S.Sup</t>
  </si>
  <si>
    <t>Grand East Dead Sea 4*</t>
  </si>
  <si>
    <t>01.12.2024 - 28.02.2025</t>
  </si>
  <si>
    <t>01.03.2025 - 30.03.2025</t>
  </si>
  <si>
    <t>04.04.2025 - 30.04.2025</t>
  </si>
  <si>
    <t>31.03.2025 - 03.04.2025</t>
  </si>
  <si>
    <t>01.06.2025 - 04.06.2025</t>
  </si>
  <si>
    <t>02.05.2025 - 31.05.2025</t>
  </si>
  <si>
    <t>01.05.2025</t>
  </si>
  <si>
    <t>10.06.2025 - 25.06.2025</t>
  </si>
  <si>
    <t>27.06.2025 - 31.08.2025</t>
  </si>
  <si>
    <t>26.06.2025</t>
  </si>
  <si>
    <t>31.12.2025</t>
  </si>
  <si>
    <t>Lunch 15$</t>
  </si>
  <si>
    <t>35$ b.b   40H.B  S.Supp 30$</t>
  </si>
  <si>
    <t>50$ B.B 55 H.B  S.Sup 35$</t>
  </si>
  <si>
    <t>60$ B.B  65$ H.B  S.Sup 40$</t>
  </si>
  <si>
    <t>95$ B.B 100 H.B S.Sup 40$</t>
  </si>
  <si>
    <t>Ramada Dead Sea 4*</t>
  </si>
  <si>
    <t>01.11.2024 - 28.02.2025</t>
  </si>
  <si>
    <t>01.03.2025 - 31.03..2025</t>
  </si>
  <si>
    <t>01.04.2025 - 30.04.2025</t>
  </si>
  <si>
    <t>27.03.2025 - 03.04.2025</t>
  </si>
  <si>
    <t>05.06.2025 - 10.06.2025</t>
  </si>
  <si>
    <t>01.05.2025 - 30.09.2025</t>
  </si>
  <si>
    <t>01.10.2025 - 31.10.2025</t>
  </si>
  <si>
    <t>01.11.2025 - 30.11.2025</t>
  </si>
  <si>
    <t>01.12.2025 - 28.02.2026</t>
  </si>
  <si>
    <t>50$ B.B 55 H.B S.Sup 40$</t>
  </si>
  <si>
    <t>80$ B.B 85 H.B  S.Sup 40$</t>
  </si>
  <si>
    <t>70$ B.B 75 H.B  S.Sup 40$</t>
  </si>
  <si>
    <t>100$ B.B 105 H.B S.S 40$</t>
  </si>
  <si>
    <t>La Maison Hotel Petra 3*</t>
  </si>
  <si>
    <t>01.06.2025 - 31.08.2025</t>
  </si>
  <si>
    <t>01.12.2025 - 22.12.2025</t>
  </si>
  <si>
    <t>23.12.2025 - 10.01.2026</t>
  </si>
  <si>
    <t>27$ B.B  332$ H.B S.S 225$</t>
  </si>
  <si>
    <t>30$ B.B  37$ H.B S.S 26$</t>
  </si>
  <si>
    <t>35$ B.B  42$ H.B S.S 30$</t>
  </si>
  <si>
    <t>Edom Hotel 3*</t>
  </si>
  <si>
    <t>01.01.2025 - 28.02.2025</t>
  </si>
  <si>
    <t>01.12.2025 - 19.12.2025</t>
  </si>
  <si>
    <t>20.12.2025 - 09.01.2026</t>
  </si>
  <si>
    <t>Meal 10$</t>
  </si>
  <si>
    <t>31$ B.B  41$ H.B S.S 25$</t>
  </si>
  <si>
    <t>42$ B.B  52$ H.B S.S 25$</t>
  </si>
  <si>
    <t>Venus Hotel 3*</t>
  </si>
  <si>
    <t>05.01.2025 - 01.06.2025</t>
  </si>
  <si>
    <t>25$ B.B  30$ H.B S.S 20$</t>
  </si>
  <si>
    <t>Petra Moon 4*</t>
  </si>
  <si>
    <t>Peack</t>
  </si>
  <si>
    <t>B.B</t>
  </si>
  <si>
    <t>09.01.2025 - 28.02.2025</t>
  </si>
  <si>
    <t>01.12.2025 - 20.12.2025</t>
  </si>
  <si>
    <t>01.09.2025 - 09.09.2025</t>
  </si>
  <si>
    <t>21.12.2025- 08.01.2026</t>
  </si>
  <si>
    <t>Petra Canyon 4*</t>
  </si>
  <si>
    <t>01.01.2025 - 30.09.2025</t>
  </si>
  <si>
    <t>01.10.2025 - 30.11.2025</t>
  </si>
  <si>
    <t>Offer</t>
  </si>
  <si>
    <t>21.12.2025 - 31.12.2025</t>
  </si>
  <si>
    <t>solo Supp</t>
  </si>
  <si>
    <t>CHD</t>
  </si>
  <si>
    <t>Marina Plaza Hotel, STD Room, Luxotel Aqaba Beach Resort &amp; Spa 4*</t>
  </si>
  <si>
    <t>Grand Tala Bay Resort 5*, Standard Room</t>
  </si>
  <si>
    <t>Grand Tala Bay Resort 5*, Superior Room</t>
  </si>
  <si>
    <t>Luxotel Aqaba Beach Resort &amp; Spa 4*, Marina Plaza Hotel, STD Room,</t>
  </si>
  <si>
    <t>Grand Tala Bay Resort 5*</t>
  </si>
  <si>
    <t>Superior Room</t>
  </si>
  <si>
    <r>
      <t xml:space="preserve">Main Hot Springs Resort, </t>
    </r>
    <r>
      <rPr>
        <b/>
        <sz val="12"/>
        <color theme="1"/>
        <rFont val="Arial"/>
        <family val="2"/>
      </rPr>
      <t>Superior</t>
    </r>
    <r>
      <rPr>
        <sz val="12"/>
        <color theme="1"/>
        <rFont val="Arial"/>
        <family val="2"/>
      </rPr>
      <t xml:space="preserve"> Room</t>
    </r>
  </si>
  <si>
    <r>
      <t xml:space="preserve">Main Hot Springs Resort, </t>
    </r>
    <r>
      <rPr>
        <b/>
        <sz val="12"/>
        <color theme="1"/>
        <rFont val="Arial"/>
        <family val="2"/>
      </rPr>
      <t>Superior</t>
    </r>
    <r>
      <rPr>
        <sz val="12"/>
        <color theme="1"/>
        <rFont val="Arial"/>
        <family val="2"/>
      </rPr>
      <t xml:space="preserve"> room</t>
    </r>
  </si>
  <si>
    <t>Main Hot Springs Resort, STD Room</t>
  </si>
  <si>
    <t>Mazayin Camp, Deluxe tent, Aladdin Camp</t>
  </si>
  <si>
    <t xml:space="preserve">Guest House Amman 3*, Meneur  Hotel, Sparr Hotel </t>
  </si>
  <si>
    <t xml:space="preserve">La Casa Hotel Amman, Amman West, </t>
  </si>
  <si>
    <t>Luciana hotel, Captain Hotel</t>
  </si>
  <si>
    <t>The Loft Hotel, Bratus Hotel, La Costa</t>
  </si>
  <si>
    <t>D45</t>
  </si>
  <si>
    <t>D44</t>
  </si>
  <si>
    <t>D43</t>
  </si>
  <si>
    <t>D42</t>
  </si>
  <si>
    <t>D32</t>
  </si>
  <si>
    <t>D33</t>
  </si>
  <si>
    <t>D34</t>
  </si>
  <si>
    <t>D35</t>
  </si>
  <si>
    <t>D36</t>
  </si>
  <si>
    <t>D37</t>
  </si>
  <si>
    <t>D38</t>
  </si>
  <si>
    <t>D39</t>
  </si>
  <si>
    <t>D40</t>
  </si>
  <si>
    <t>D41</t>
  </si>
  <si>
    <t>Low</t>
  </si>
  <si>
    <t>La Maison Hotel</t>
  </si>
  <si>
    <t xml:space="preserve">Venus Hotel, Edom Hotel, </t>
  </si>
  <si>
    <t xml:space="preserve">La Maison Hotel, </t>
  </si>
  <si>
    <t>Pek</t>
  </si>
  <si>
    <t>La Maison Hotel, Edom Hotel</t>
  </si>
  <si>
    <t>Petra Canyon 4*, Petra Elite Hotel 4*</t>
  </si>
  <si>
    <t>solo supp</t>
  </si>
  <si>
    <r>
      <t>Pax.  &gt;</t>
    </r>
    <r>
      <rPr>
        <sz val="9"/>
        <rFont val="Times New Roman"/>
        <family val="1"/>
      </rPr>
      <t>&gt;</t>
    </r>
    <r>
      <rPr>
        <b/>
        <sz val="9"/>
        <rFont val="Times New Roman"/>
        <family val="1"/>
      </rPr>
      <t>&gt;</t>
    </r>
    <r>
      <rPr>
        <sz val="9"/>
        <rFont val="Times New Roman"/>
        <family val="1"/>
      </rPr>
      <t>&gt;</t>
    </r>
    <r>
      <rPr>
        <b/>
        <sz val="9"/>
        <rFont val="Times New Roman"/>
        <family val="1"/>
      </rPr>
      <t>&gt;</t>
    </r>
  </si>
  <si>
    <t>https://www.visitpetra.jo/en/Petrafees</t>
  </si>
  <si>
    <t>Accommodated Visitors</t>
  </si>
  <si>
    <t>General Tickets</t>
  </si>
  <si>
    <t>Non-Accommodated Visitors</t>
  </si>
  <si>
    <r>
      <t>One Day</t>
    </r>
    <r>
      <rPr>
        <sz val="18"/>
        <color rgb="FFC14217"/>
        <rFont val="Roboto Condensed"/>
      </rPr>
      <t>50 JD</t>
    </r>
  </si>
  <si>
    <r>
      <t>Arabs</t>
    </r>
    <r>
      <rPr>
        <sz val="18"/>
        <color rgb="FFC14217"/>
        <rFont val="Roboto Condensed"/>
      </rPr>
      <t>30 JD</t>
    </r>
  </si>
  <si>
    <r>
      <t>Entrance Ticket</t>
    </r>
    <r>
      <rPr>
        <sz val="18"/>
        <color rgb="FFC14217"/>
        <rFont val="Roboto Condensed"/>
      </rPr>
      <t>90 JD</t>
    </r>
  </si>
  <si>
    <r>
      <t>Two Days</t>
    </r>
    <r>
      <rPr>
        <sz val="18"/>
        <color rgb="FFC14217"/>
        <rFont val="Roboto Condensed"/>
      </rPr>
      <t>55 JD</t>
    </r>
  </si>
  <si>
    <r>
      <t>Residents</t>
    </r>
    <r>
      <rPr>
        <sz val="18"/>
        <color rgb="FFC14217"/>
        <rFont val="Roboto Condensed"/>
      </rPr>
      <t>10 JD</t>
    </r>
  </si>
  <si>
    <r>
      <t>Three Days</t>
    </r>
    <r>
      <rPr>
        <sz val="18"/>
        <color rgb="FFC14217"/>
        <rFont val="Roboto Condensed"/>
      </rPr>
      <t>60 JD</t>
    </r>
  </si>
  <si>
    <r>
      <t>Temporary Passport Holders</t>
    </r>
    <r>
      <rPr>
        <sz val="18"/>
        <color rgb="FFC14217"/>
        <rFont val="Roboto Condensed"/>
      </rPr>
      <t>10 JD</t>
    </r>
  </si>
  <si>
    <r>
      <t>Jordanians</t>
    </r>
    <r>
      <rPr>
        <sz val="18"/>
        <color rgb="FFC14217"/>
        <rFont val="Roboto Condensed"/>
      </rPr>
      <t>1 JD</t>
    </r>
  </si>
  <si>
    <t>Club Car Prices</t>
  </si>
  <si>
    <r>
      <t>Visitor center – Treasury (4 KM)</t>
    </r>
    <r>
      <rPr>
        <sz val="18"/>
        <color rgb="FFC14217"/>
        <rFont val="Roboto Condensed"/>
      </rPr>
      <t>15 JD</t>
    </r>
  </si>
  <si>
    <r>
      <t>Visitor center – Treasury/ Two ways (8 KM)</t>
    </r>
    <r>
      <rPr>
        <sz val="18"/>
        <color rgb="FFC14217"/>
        <rFont val="Roboto Condensed"/>
      </rPr>
      <t>25 JD</t>
    </r>
  </si>
  <si>
    <r>
      <t>Petra Theater – Qaser Albint (1 KM)</t>
    </r>
    <r>
      <rPr>
        <sz val="18"/>
        <color rgb="FFC14217"/>
        <rFont val="Roboto Condensed"/>
      </rPr>
      <t>10 JD</t>
    </r>
  </si>
  <si>
    <r>
      <t>Petra Theater – Qaser Albint/ Two ways (2 KM)</t>
    </r>
    <r>
      <rPr>
        <sz val="18"/>
        <color rgb="FFC14217"/>
        <rFont val="Roboto Condensed"/>
      </rPr>
      <t>15 JD</t>
    </r>
  </si>
  <si>
    <r>
      <t>Petra Theater – Abo Oleg (1.4 KM)</t>
    </r>
    <r>
      <rPr>
        <sz val="18"/>
        <color rgb="FFC14217"/>
        <rFont val="Roboto Condensed"/>
      </rPr>
      <t>15 JD</t>
    </r>
  </si>
  <si>
    <r>
      <t>Petra Theater – Abo Oleg/ Two ways (2.8 km)</t>
    </r>
    <r>
      <rPr>
        <sz val="18"/>
        <color rgb="FFC14217"/>
        <rFont val="Roboto Condensed"/>
      </rPr>
      <t>25 JD</t>
    </r>
  </si>
  <si>
    <r>
      <t>Qaser Albint – Abo Oleg (400 M)</t>
    </r>
    <r>
      <rPr>
        <sz val="18"/>
        <color rgb="FFC14217"/>
        <rFont val="Roboto Condensed"/>
      </rPr>
      <t>5 JD</t>
    </r>
  </si>
  <si>
    <r>
      <t>Qaser Albint – Abo Oleg/ Two ways (800 M)</t>
    </r>
    <r>
      <rPr>
        <sz val="18"/>
        <color rgb="FFC14217"/>
        <rFont val="Roboto Condensed"/>
      </rPr>
      <t>10 JD</t>
    </r>
  </si>
  <si>
    <t>Tourist Guide Tickets</t>
  </si>
  <si>
    <r>
      <t>Main Trail</t>
    </r>
    <r>
      <rPr>
        <sz val="18"/>
        <color rgb="FFC14217"/>
        <rFont val="Roboto Condensed"/>
      </rPr>
      <t>50 JD</t>
    </r>
  </si>
  <si>
    <r>
      <t>Main Trail + High Place</t>
    </r>
    <r>
      <rPr>
        <sz val="18"/>
        <color rgb="FFC14217"/>
        <rFont val="Roboto Condensed"/>
      </rPr>
      <t>100 JD</t>
    </r>
  </si>
  <si>
    <r>
      <t>Main Trail + Monastery</t>
    </r>
    <r>
      <rPr>
        <sz val="18"/>
        <color rgb="FFC14217"/>
        <rFont val="Roboto Condensed"/>
      </rPr>
      <t>100 JD</t>
    </r>
  </si>
  <si>
    <t>Notes</t>
  </si>
  <si>
    <t>For the accommodated visitors who visit Petra on the first day of their arrival from the borders they will pay the border ticket fees(90JD) and return the next day to get a refund of 40 JD.</t>
  </si>
  <si>
    <t>Please submit your valid passport to the ticket office.</t>
  </si>
  <si>
    <t>Tickets are available by cash or Credit cards .</t>
  </si>
  <si>
    <t>Children under 12 years old are free of charge.</t>
  </si>
  <si>
    <t>Visit is consecutive for those who hold a two/ three days entry ticket.</t>
  </si>
  <si>
    <t>The residents fee is 10 JD as long as the resident is holding a valid residence card issued for at least one year.</t>
  </si>
  <si>
    <t>Jordan pass ticket doesn’t include the Night show "Petra by Night".</t>
  </si>
  <si>
    <t>Jordan pass ticket holders should submit their ticket in the ticket office so they can do the back road route. </t>
  </si>
  <si>
    <t>Daylight ticket is required to attend the Petra by night show. </t>
  </si>
  <si>
    <t>Club cars are available upon your arrival, no need to book in advance.</t>
  </si>
  <si>
    <t>You can make an appointment for return.</t>
  </si>
  <si>
    <t>The club car could carry up to 5 people one time.</t>
  </si>
  <si>
    <t>Cash basis only/ US Dollar and Jordan Diner are accepted.</t>
  </si>
  <si>
    <t>Children under 3 years old are free of charge. </t>
  </si>
  <si>
    <t>Drop off by 4x4 cars from little Petra to the beginning of the Monastery trail costs 5 JOD per person/ one way, this service is available for back and forth, every day  starting from 07:30 till 14:30 .</t>
  </si>
  <si>
    <t>Club cars are available everyday from 07:00 till 17:00</t>
  </si>
  <si>
    <r>
      <rPr>
        <b/>
        <sz val="16"/>
        <color theme="1" tint="4.9989318521683403E-2"/>
        <rFont val="Adobe Garamond Pro Bold"/>
        <family val="1"/>
      </rPr>
      <t xml:space="preserve">Tour Name : </t>
    </r>
    <r>
      <rPr>
        <b/>
        <sz val="16"/>
        <color rgb="FF000099"/>
        <rFont val="Adobe Garamond Pro Bold"/>
        <family val="1"/>
      </rPr>
      <t xml:space="preserve"> YOLO Tour</t>
    </r>
  </si>
  <si>
    <t xml:space="preserve">https://www.map-tours.com/tours/yolo-tour/ </t>
  </si>
  <si>
    <t>Artifacts of popular Costume and Audium</t>
  </si>
  <si>
    <r>
      <t xml:space="preserve">Dead Sea SPA  Lunch  </t>
    </r>
    <r>
      <rPr>
        <b/>
        <sz val="11"/>
        <rFont val="Calibri"/>
        <family val="2"/>
        <scheme val="minor"/>
      </rPr>
      <t>( with FIT ) for Guide or driver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</si>
</sst>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164" formatCode="&quot;$&quot;#,##0.0"/>
    <numFmt numFmtId="165" formatCode="&quot;$&quot;#,##0"/>
    <numFmt numFmtId="166" formatCode="0.0"/>
    <numFmt numFmtId="167" formatCode="[$JOD]\ #,##0"/>
    <numFmt numFmtId="168" formatCode="&quot;$&quot;#,##0.00"/>
    <numFmt numFmtId="169" formatCode="[$$-409]#,##0.0"/>
    <numFmt numFmtId="170" formatCode="[$USD]\ #,##0.00"/>
    <numFmt numFmtId="171" formatCode="[$$-409]#,##0.00"/>
    <numFmt numFmtId="172" formatCode="[$USD]\ #,##0.0000"/>
    <numFmt numFmtId="173" formatCode="[$$-409]#,##0"/>
    <numFmt numFmtId="174" formatCode="[$-809]d\ mmmm\ yyyy;@"/>
    <numFmt numFmtId="175" formatCode="[$-1000409]h:mm\ AM/PM;@"/>
    <numFmt numFmtId="176" formatCode="0.00000000"/>
    <numFmt numFmtId="177" formatCode="[$JOD]\ #,##0.00"/>
    <numFmt numFmtId="178" formatCode="#,##0\ [$€-1]"/>
    <numFmt numFmtId="179" formatCode="_(&quot;$&quot;* #,##0.0_);_(&quot;$&quot;* \(#,##0.0\);_(&quot;$&quot;* &quot;-&quot;?_);_(@_)"/>
    <numFmt numFmtId="180" formatCode="[$USD]\ #,##0.000"/>
    <numFmt numFmtId="181" formatCode="#,##0.000"/>
    <numFmt numFmtId="182" formatCode="[$$-540A]#,##0.0"/>
  </numFmts>
  <fonts count="253">
    <font>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0"/>
      <color theme="0"/>
      <name val="Arial"/>
      <family val="2"/>
    </font>
    <font>
      <b/>
      <i/>
      <sz val="14"/>
      <color theme="1" tint="4.9989318521683403E-2"/>
      <name val="Rockwell Extra Bold"/>
      <family val="1"/>
    </font>
    <font>
      <b/>
      <i/>
      <sz val="20"/>
      <color theme="0"/>
      <name val="Calibri"/>
      <family val="2"/>
      <scheme val="minor"/>
    </font>
    <font>
      <sz val="11"/>
      <color theme="1"/>
      <name val="Calibri"/>
      <family val="2"/>
      <scheme val="minor"/>
    </font>
    <font>
      <sz val="9"/>
      <name val="Calibri"/>
      <family val="2"/>
      <scheme val="minor"/>
    </font>
    <font>
      <sz val="9"/>
      <color theme="1"/>
      <name val="Calibri"/>
      <family val="2"/>
      <scheme val="minor"/>
    </font>
    <font>
      <sz val="8"/>
      <color theme="1"/>
      <name val="Calibri"/>
      <family val="2"/>
      <scheme val="minor"/>
    </font>
    <font>
      <sz val="12"/>
      <color theme="0"/>
      <name val="Arial"/>
      <family val="2"/>
    </font>
    <font>
      <sz val="12"/>
      <color theme="1"/>
      <name val="Arial"/>
      <family val="2"/>
    </font>
    <font>
      <b/>
      <sz val="11"/>
      <color theme="0"/>
      <name val="Calibri"/>
      <family val="2"/>
      <scheme val="minor"/>
    </font>
    <font>
      <sz val="8"/>
      <name val="Calibri"/>
      <family val="2"/>
      <scheme val="minor"/>
    </font>
    <font>
      <sz val="8"/>
      <color rgb="FFFF0000"/>
      <name val="Calibri"/>
      <family val="2"/>
      <scheme val="minor"/>
    </font>
    <font>
      <sz val="10"/>
      <color theme="1"/>
      <name val="Calibri"/>
      <family val="2"/>
      <scheme val="minor"/>
    </font>
    <font>
      <b/>
      <sz val="11"/>
      <color theme="1"/>
      <name val="Calibri"/>
      <family val="2"/>
      <scheme val="minor"/>
    </font>
    <font>
      <b/>
      <sz val="11"/>
      <color rgb="FF3F3F3F"/>
      <name val="Calibri"/>
      <family val="2"/>
      <scheme val="minor"/>
    </font>
    <font>
      <sz val="12"/>
      <name val="Arial"/>
      <family val="2"/>
    </font>
    <font>
      <b/>
      <sz val="12"/>
      <name val="Arial"/>
      <family val="2"/>
    </font>
    <font>
      <sz val="20"/>
      <name val="Calibri"/>
      <family val="2"/>
      <scheme val="minor"/>
    </font>
    <font>
      <sz val="12"/>
      <name val="Bookman Old Style"/>
      <family val="1"/>
    </font>
    <font>
      <b/>
      <sz val="12"/>
      <name val="Bookman Old Style"/>
      <family val="1"/>
    </font>
    <font>
      <b/>
      <sz val="14"/>
      <color theme="0"/>
      <name val="Calibri"/>
      <family val="2"/>
      <scheme val="minor"/>
    </font>
    <font>
      <b/>
      <sz val="14"/>
      <color theme="1"/>
      <name val="Calibri"/>
      <family val="2"/>
      <scheme val="minor"/>
    </font>
    <font>
      <u/>
      <sz val="10"/>
      <color theme="0"/>
      <name val="Calibri"/>
      <family val="2"/>
      <scheme val="minor"/>
    </font>
    <font>
      <b/>
      <u/>
      <sz val="10"/>
      <color theme="0"/>
      <name val="Calibri"/>
      <family val="2"/>
      <scheme val="minor"/>
    </font>
    <font>
      <sz val="11"/>
      <color rgb="FF00FF00"/>
      <name val="Calibri"/>
      <family val="2"/>
      <scheme val="minor"/>
    </font>
    <font>
      <sz val="11"/>
      <color rgb="FFFF0066"/>
      <name val="Calibri"/>
      <family val="2"/>
      <scheme val="minor"/>
    </font>
    <font>
      <sz val="8"/>
      <color rgb="FFFF0066"/>
      <name val="Calibri"/>
      <family val="2"/>
      <scheme val="minor"/>
    </font>
    <font>
      <b/>
      <sz val="14"/>
      <color rgb="FFFF0066"/>
      <name val="Academy"/>
    </font>
    <font>
      <b/>
      <sz val="14"/>
      <color rgb="FF00FF00"/>
      <name val="Academy"/>
    </font>
    <font>
      <b/>
      <sz val="11"/>
      <color rgb="FFFF0000"/>
      <name val="Aardvark Cafe"/>
    </font>
    <font>
      <b/>
      <sz val="14"/>
      <color theme="0"/>
      <name val="Academy"/>
    </font>
    <font>
      <sz val="14"/>
      <color theme="0"/>
      <name val="Academy"/>
    </font>
    <font>
      <b/>
      <sz val="14"/>
      <color theme="1"/>
      <name val="Academy"/>
    </font>
    <font>
      <b/>
      <sz val="18"/>
      <name val="Bookman Old Style"/>
      <family val="1"/>
    </font>
    <font>
      <sz val="18"/>
      <name val="Bookman Old Style"/>
      <family val="1"/>
    </font>
    <font>
      <b/>
      <sz val="18"/>
      <name val="Arial"/>
      <family val="2"/>
    </font>
    <font>
      <b/>
      <sz val="11"/>
      <name val="Calibri"/>
      <family val="2"/>
      <scheme val="minor"/>
    </font>
    <font>
      <sz val="16"/>
      <color theme="1"/>
      <name val="Calibri"/>
      <family val="2"/>
      <scheme val="minor"/>
    </font>
    <font>
      <b/>
      <sz val="14"/>
      <color theme="3" tint="0.39997558519241921"/>
      <name val="Academy"/>
    </font>
    <font>
      <b/>
      <sz val="11"/>
      <color rgb="FF00B050"/>
      <name val="Calibri"/>
      <family val="2"/>
      <scheme val="minor"/>
    </font>
    <font>
      <b/>
      <sz val="11"/>
      <color rgb="FFFF0000"/>
      <name val="Calibri"/>
      <family val="2"/>
      <scheme val="minor"/>
    </font>
    <font>
      <b/>
      <sz val="14"/>
      <color rgb="FF00B050"/>
      <name val="Academy"/>
    </font>
    <font>
      <b/>
      <sz val="14"/>
      <color rgb="FFFF0000"/>
      <name val="Academy"/>
    </font>
    <font>
      <sz val="26"/>
      <name val="Bookman Old Style"/>
      <family val="1"/>
    </font>
    <font>
      <b/>
      <sz val="15"/>
      <color theme="3"/>
      <name val="Calibri"/>
      <family val="2"/>
      <scheme val="minor"/>
    </font>
    <font>
      <sz val="11"/>
      <color rgb="FF006100"/>
      <name val="Calibri"/>
      <family val="2"/>
      <scheme val="minor"/>
    </font>
    <font>
      <sz val="11"/>
      <color rgb="FF3F3F76"/>
      <name val="Calibri"/>
      <family val="2"/>
      <scheme val="minor"/>
    </font>
    <font>
      <sz val="9"/>
      <color theme="1"/>
      <name val="Travelcons"/>
    </font>
    <font>
      <sz val="14"/>
      <color theme="1"/>
      <name val="MCS Transportation"/>
      <family val="2"/>
      <charset val="2"/>
    </font>
    <font>
      <sz val="28"/>
      <color theme="1"/>
      <name val="Aquiline"/>
    </font>
    <font>
      <sz val="28"/>
      <color theme="1"/>
      <name val="AquilineTwo"/>
    </font>
    <font>
      <b/>
      <sz val="14"/>
      <name val="Calibri"/>
      <family val="2"/>
      <scheme val="minor"/>
    </font>
    <font>
      <b/>
      <sz val="11"/>
      <color theme="3"/>
      <name val="Calibri"/>
      <family val="2"/>
      <scheme val="minor"/>
    </font>
    <font>
      <sz val="12"/>
      <name val="Bahnschrift SemiBold"/>
      <family val="2"/>
    </font>
    <font>
      <b/>
      <u/>
      <sz val="16"/>
      <color rgb="FF0000FF"/>
      <name val="Calibri"/>
      <family val="2"/>
      <scheme val="minor"/>
    </font>
    <font>
      <b/>
      <u/>
      <sz val="11"/>
      <color rgb="FF0000FF"/>
      <name val="Calibri"/>
      <family val="2"/>
      <scheme val="minor"/>
    </font>
    <font>
      <sz val="12"/>
      <color rgb="FF0000FF"/>
      <name val="Bahnschrift SemiBold"/>
      <family val="2"/>
    </font>
    <font>
      <sz val="12"/>
      <color rgb="FF0000FF"/>
      <name val="Arial"/>
      <family val="2"/>
    </font>
    <font>
      <b/>
      <u/>
      <sz val="12"/>
      <color theme="0"/>
      <name val="Calibri"/>
      <family val="2"/>
      <scheme val="minor"/>
    </font>
    <font>
      <sz val="12"/>
      <color rgb="FFFFFF00"/>
      <name val="Arial"/>
      <family val="2"/>
    </font>
    <font>
      <b/>
      <sz val="11"/>
      <color rgb="FF0000FF"/>
      <name val="Calibri"/>
      <family val="2"/>
      <scheme val="minor"/>
    </font>
    <font>
      <b/>
      <sz val="12"/>
      <color theme="0"/>
      <name val="Yu Gothic"/>
      <family val="2"/>
    </font>
    <font>
      <sz val="12"/>
      <color rgb="FFFFFF00"/>
      <name val="Yu Gothic"/>
      <family val="2"/>
    </font>
    <font>
      <sz val="12"/>
      <color theme="1"/>
      <name val="Yu Gothic"/>
      <family val="2"/>
    </font>
    <font>
      <b/>
      <sz val="11"/>
      <color theme="0"/>
      <name val="Yu Gothic"/>
      <family val="2"/>
    </font>
    <font>
      <b/>
      <u/>
      <sz val="11"/>
      <color theme="0"/>
      <name val="Calibri"/>
      <family val="2"/>
      <scheme val="minor"/>
    </font>
    <font>
      <sz val="11"/>
      <color theme="0"/>
      <name val="Arial"/>
      <family val="2"/>
    </font>
    <font>
      <sz val="11"/>
      <name val="Arial"/>
      <family val="2"/>
    </font>
    <font>
      <sz val="12"/>
      <color rgb="FFFF0000"/>
      <name val="Arial"/>
      <family val="2"/>
    </font>
    <font>
      <sz val="12"/>
      <color rgb="FFCC0099"/>
      <name val="Arial"/>
      <family val="2"/>
    </font>
    <font>
      <sz val="11"/>
      <color theme="3" tint="-0.499984740745262"/>
      <name val="Calibri"/>
      <family val="2"/>
      <scheme val="minor"/>
    </font>
    <font>
      <sz val="14"/>
      <color theme="0"/>
      <name val="Calibri"/>
      <family val="2"/>
      <scheme val="minor"/>
    </font>
    <font>
      <sz val="16"/>
      <color theme="1"/>
      <name val="Arial Black"/>
      <family val="2"/>
    </font>
    <font>
      <b/>
      <i/>
      <sz val="16"/>
      <color theme="0"/>
      <name val="Arial Black"/>
      <family val="2"/>
    </font>
    <font>
      <sz val="16"/>
      <color theme="0"/>
      <name val="Arial Black"/>
      <family val="2"/>
    </font>
    <font>
      <sz val="11"/>
      <color rgb="FFFF0000"/>
      <name val="Arial"/>
      <family val="2"/>
    </font>
    <font>
      <b/>
      <sz val="11"/>
      <color theme="1"/>
      <name val="Arial"/>
      <family val="2"/>
    </font>
    <font>
      <b/>
      <sz val="10"/>
      <color theme="0"/>
      <name val="Calibri"/>
      <family val="2"/>
      <scheme val="minor"/>
    </font>
    <font>
      <b/>
      <i/>
      <sz val="11"/>
      <color rgb="FF0066FF"/>
      <name val="Arial"/>
      <family val="2"/>
    </font>
    <font>
      <b/>
      <i/>
      <sz val="11"/>
      <color rgb="FFFF0000"/>
      <name val="Arial"/>
      <family val="2"/>
    </font>
    <font>
      <b/>
      <i/>
      <sz val="11"/>
      <color rgb="FFFF5050"/>
      <name val="Arial"/>
      <family val="2"/>
    </font>
    <font>
      <sz val="11"/>
      <color theme="1"/>
      <name val="Arial"/>
      <family val="2"/>
    </font>
    <font>
      <sz val="12"/>
      <color theme="9" tint="-0.249977111117893"/>
      <name val="Arial"/>
      <family val="2"/>
    </font>
    <font>
      <sz val="16"/>
      <color theme="9" tint="-0.249977111117893"/>
      <name val="Arial Black"/>
      <family val="2"/>
    </font>
    <font>
      <sz val="12"/>
      <color rgb="FF00FF00"/>
      <name val="Arial"/>
      <family val="2"/>
    </font>
    <font>
      <sz val="12"/>
      <color rgb="FF0066FF"/>
      <name val="Arial"/>
      <family val="2"/>
    </font>
    <font>
      <sz val="12"/>
      <color rgb="FFFF66FF"/>
      <name val="Arial"/>
      <family val="2"/>
    </font>
    <font>
      <sz val="16"/>
      <color rgb="FFFFFF00"/>
      <name val="Arial Black"/>
      <family val="2"/>
    </font>
    <font>
      <sz val="16"/>
      <color rgb="FFFF0000"/>
      <name val="Arial Black"/>
      <family val="2"/>
    </font>
    <font>
      <sz val="14"/>
      <color rgb="FFFF0000"/>
      <name val="Arial"/>
      <family val="2"/>
    </font>
    <font>
      <sz val="10"/>
      <name val="Calibri"/>
      <family val="2"/>
      <scheme val="minor"/>
    </font>
    <font>
      <sz val="16"/>
      <name val="Calibri"/>
      <family val="2"/>
      <scheme val="minor"/>
    </font>
    <font>
      <b/>
      <sz val="15"/>
      <name val="Calibri"/>
      <family val="2"/>
      <scheme val="minor"/>
    </font>
    <font>
      <sz val="16"/>
      <name val="AEZ camping"/>
    </font>
    <font>
      <sz val="11"/>
      <color theme="0" tint="-0.499984740745262"/>
      <name val="Calibri"/>
      <family val="2"/>
      <scheme val="minor"/>
    </font>
    <font>
      <sz val="11"/>
      <color theme="5" tint="-0.249977111117893"/>
      <name val="Calibri"/>
      <family val="2"/>
      <scheme val="minor"/>
    </font>
    <font>
      <sz val="11"/>
      <color rgb="FF0000CC"/>
      <name val="Calibri"/>
      <family val="2"/>
      <scheme val="minor"/>
    </font>
    <font>
      <b/>
      <u/>
      <sz val="11"/>
      <color rgb="FF0000CC"/>
      <name val="Calibri"/>
      <family val="2"/>
      <scheme val="minor"/>
    </font>
    <font>
      <u/>
      <sz val="11"/>
      <color rgb="FF0000CC"/>
      <name val="Calibri"/>
      <family val="2"/>
      <scheme val="minor"/>
    </font>
    <font>
      <sz val="9"/>
      <color indexed="81"/>
      <name val="Tahoma"/>
      <family val="2"/>
    </font>
    <font>
      <b/>
      <sz val="9"/>
      <color indexed="81"/>
      <name val="Tahoma"/>
      <family val="2"/>
    </font>
    <font>
      <b/>
      <sz val="14"/>
      <color theme="0"/>
      <name val="Arial"/>
      <family val="2"/>
    </font>
    <font>
      <b/>
      <sz val="20"/>
      <color theme="1"/>
      <name val="Calibri"/>
      <family val="2"/>
      <scheme val="minor"/>
    </font>
    <font>
      <b/>
      <sz val="14"/>
      <color rgb="FF000099"/>
      <name val="Calibri"/>
      <family val="2"/>
      <scheme val="minor"/>
    </font>
    <font>
      <sz val="11"/>
      <color rgb="FF000099"/>
      <name val="Arial Black"/>
      <family val="2"/>
    </font>
    <font>
      <b/>
      <sz val="15"/>
      <color rgb="FF000099"/>
      <name val="Calibri"/>
      <family val="2"/>
      <scheme val="minor"/>
    </font>
    <font>
      <b/>
      <sz val="11"/>
      <color rgb="FF000099"/>
      <name val="Calibri"/>
      <family val="2"/>
      <scheme val="minor"/>
    </font>
    <font>
      <b/>
      <sz val="16"/>
      <color rgb="FF000099"/>
      <name val="Adobe Garamond Pro Bold"/>
      <family val="1"/>
    </font>
    <font>
      <sz val="16"/>
      <color rgb="FF000099"/>
      <name val="Adobe Garamond Pro Bold"/>
      <family val="1"/>
    </font>
    <font>
      <b/>
      <sz val="14"/>
      <name val="Bookman Old Style"/>
      <family val="1"/>
    </font>
    <font>
      <u/>
      <sz val="11"/>
      <color theme="10"/>
      <name val="Calibri"/>
      <family val="2"/>
      <scheme val="minor"/>
    </font>
    <font>
      <b/>
      <sz val="11"/>
      <color theme="1" tint="4.9989318521683403E-2"/>
      <name val="Calibri"/>
      <family val="2"/>
      <scheme val="minor"/>
    </font>
    <font>
      <b/>
      <sz val="11"/>
      <color theme="1" tint="4.9989318521683403E-2"/>
      <name val="Arial"/>
      <family val="2"/>
    </font>
    <font>
      <sz val="11"/>
      <color theme="0"/>
      <name val="Arial Black"/>
      <family val="2"/>
    </font>
    <font>
      <sz val="11"/>
      <color rgb="FFFFFF00"/>
      <name val="Calibri"/>
      <family val="2"/>
      <scheme val="minor"/>
    </font>
    <font>
      <b/>
      <sz val="11"/>
      <name val="Arial Black"/>
      <family val="2"/>
    </font>
    <font>
      <b/>
      <sz val="11"/>
      <name val="Travelcons"/>
    </font>
    <font>
      <b/>
      <sz val="14"/>
      <color theme="0"/>
      <name val="Bookman Old Style"/>
      <family val="1"/>
    </font>
    <font>
      <b/>
      <sz val="12"/>
      <color theme="0"/>
      <name val="Bookman Old Style"/>
      <family val="1"/>
    </font>
    <font>
      <b/>
      <sz val="14"/>
      <name val="Academy"/>
    </font>
    <font>
      <b/>
      <sz val="12"/>
      <color rgb="FFC00000"/>
      <name val="Bookman Old Style"/>
      <family val="1"/>
    </font>
    <font>
      <sz val="12"/>
      <color theme="2" tint="-0.499984740745262"/>
      <name val="Bookman Old Style"/>
      <family val="1"/>
    </font>
    <font>
      <b/>
      <sz val="20"/>
      <name val="Cambria"/>
      <family val="1"/>
      <scheme val="major"/>
    </font>
    <font>
      <b/>
      <sz val="20"/>
      <color rgb="FFCCFF66"/>
      <name val="Cambria"/>
      <family val="1"/>
      <scheme val="major"/>
    </font>
    <font>
      <sz val="11"/>
      <color rgb="FFFF0000"/>
      <name val="Calibri"/>
      <family val="2"/>
      <scheme val="minor"/>
    </font>
    <font>
      <b/>
      <sz val="12"/>
      <name val="Yu Gothic"/>
      <family val="2"/>
    </font>
    <font>
      <sz val="10"/>
      <name val="Arial"/>
      <family val="2"/>
    </font>
    <font>
      <b/>
      <sz val="11"/>
      <name val="Times New Roman"/>
      <family val="1"/>
    </font>
    <font>
      <sz val="11"/>
      <name val="Times New Roman"/>
      <family val="1"/>
    </font>
    <font>
      <b/>
      <sz val="11"/>
      <name val="Arial"/>
      <family val="2"/>
    </font>
    <font>
      <sz val="11"/>
      <name val="Arial Black"/>
      <family val="2"/>
    </font>
    <font>
      <sz val="10"/>
      <name val="Times New Roman"/>
      <family val="1"/>
    </font>
    <font>
      <sz val="11"/>
      <color rgb="FFFF0000"/>
      <name val="Arial Black"/>
      <family val="2"/>
    </font>
    <font>
      <sz val="11"/>
      <color rgb="FFFF0000"/>
      <name val="Times New Roman"/>
      <family val="1"/>
    </font>
    <font>
      <sz val="12"/>
      <color theme="0"/>
      <name val="Bookman Old Style"/>
      <family val="1"/>
    </font>
    <font>
      <sz val="26"/>
      <color theme="0"/>
      <name val="Bookman Old Style"/>
      <family val="1"/>
    </font>
    <font>
      <sz val="11"/>
      <color rgb="FFFFFF00"/>
      <name val="Cambria"/>
      <family val="1"/>
      <scheme val="major"/>
    </font>
    <font>
      <sz val="12"/>
      <color rgb="FFFFFF00"/>
      <name val="Bookman Old Style"/>
      <family val="1"/>
    </font>
    <font>
      <sz val="11"/>
      <color rgb="FF00FF00"/>
      <name val="Arial"/>
      <family val="2"/>
    </font>
    <font>
      <sz val="16"/>
      <color rgb="FFFFFF00"/>
      <name val="Calibri"/>
      <family val="2"/>
      <scheme val="minor"/>
    </font>
    <font>
      <sz val="14"/>
      <color rgb="FFFFFF00"/>
      <name val="Calibri"/>
      <family val="2"/>
      <scheme val="minor"/>
    </font>
    <font>
      <sz val="11"/>
      <color rgb="FF9C6500"/>
      <name val="Calibri"/>
      <family val="2"/>
      <scheme val="minor"/>
    </font>
    <font>
      <b/>
      <sz val="16"/>
      <color theme="1" tint="4.9989318521683403E-2"/>
      <name val="Actual"/>
      <family val="3"/>
    </font>
    <font>
      <b/>
      <sz val="14"/>
      <name val="Arial"/>
      <family val="2"/>
    </font>
    <font>
      <sz val="18"/>
      <color theme="0" tint="-0.499984740745262"/>
      <name val="Bookman Old Style"/>
      <family val="1"/>
    </font>
    <font>
      <b/>
      <sz val="18"/>
      <color theme="0" tint="-0.499984740745262"/>
      <name val="Arial"/>
      <family val="2"/>
    </font>
    <font>
      <b/>
      <sz val="14"/>
      <color rgb="FFFFC000"/>
      <name val="Calibri"/>
      <family val="2"/>
      <scheme val="minor"/>
    </font>
    <font>
      <b/>
      <sz val="11"/>
      <color indexed="81"/>
      <name val="Tahoma"/>
      <family val="2"/>
    </font>
    <font>
      <b/>
      <sz val="20"/>
      <name val="Arial"/>
      <family val="2"/>
    </font>
    <font>
      <sz val="9"/>
      <color theme="0"/>
      <name val="Arial"/>
      <family val="2"/>
    </font>
    <font>
      <b/>
      <sz val="9"/>
      <color theme="0"/>
      <name val="Arial"/>
      <family val="2"/>
    </font>
    <font>
      <sz val="9"/>
      <name val="Arial"/>
      <family val="2"/>
    </font>
    <font>
      <b/>
      <sz val="9"/>
      <name val="Arial"/>
      <family val="2"/>
    </font>
    <font>
      <b/>
      <sz val="16"/>
      <color theme="0"/>
      <name val="Arial"/>
      <family val="2"/>
    </font>
    <font>
      <b/>
      <sz val="20"/>
      <color rgb="FF00B050"/>
      <name val="Cambria"/>
      <family val="1"/>
      <scheme val="major"/>
    </font>
    <font>
      <sz val="20"/>
      <color rgb="FF00B050"/>
      <name val="Calibri"/>
      <family val="2"/>
      <scheme val="minor"/>
    </font>
    <font>
      <sz val="11"/>
      <color rgb="FF00B050"/>
      <name val="Calibri"/>
      <family val="2"/>
      <scheme val="minor"/>
    </font>
    <font>
      <sz val="48"/>
      <color theme="0"/>
      <name val="Calibri"/>
      <family val="2"/>
      <scheme val="minor"/>
    </font>
    <font>
      <sz val="28"/>
      <color theme="0"/>
      <name val="Calibri"/>
      <family val="2"/>
      <scheme val="minor"/>
    </font>
    <font>
      <b/>
      <sz val="12"/>
      <color rgb="FFFF3399"/>
      <name val="Bookman Old Style"/>
      <family val="1"/>
    </font>
    <font>
      <b/>
      <sz val="12"/>
      <name val="Bahnschrift SemiBold"/>
      <family val="2"/>
    </font>
    <font>
      <b/>
      <sz val="14"/>
      <color theme="9" tint="-0.249977111117893"/>
      <name val="Calibri"/>
      <family val="2"/>
      <scheme val="minor"/>
    </font>
    <font>
      <sz val="12"/>
      <color theme="5" tint="-0.249977111117893"/>
      <name val="Arial"/>
      <family val="2"/>
    </font>
    <font>
      <b/>
      <sz val="12"/>
      <color theme="5" tint="-0.249977111117893"/>
      <name val="Arial"/>
      <family val="2"/>
    </font>
    <font>
      <b/>
      <sz val="11"/>
      <color theme="0" tint="-0.34998626667073579"/>
      <name val="Calibri"/>
      <family val="2"/>
      <scheme val="minor"/>
    </font>
    <font>
      <b/>
      <sz val="11"/>
      <color rgb="FFFF5050"/>
      <name val="Calibri"/>
      <family val="2"/>
      <scheme val="minor"/>
    </font>
    <font>
      <b/>
      <sz val="11"/>
      <color rgb="FFFF66FF"/>
      <name val="Calibri"/>
      <family val="2"/>
      <scheme val="minor"/>
    </font>
    <font>
      <sz val="11"/>
      <color rgb="FF3333FF"/>
      <name val="Calibri"/>
      <family val="2"/>
      <scheme val="minor"/>
    </font>
    <font>
      <b/>
      <sz val="11"/>
      <color rgb="FF3333FF"/>
      <name val="Calibri"/>
      <family val="2"/>
      <scheme val="minor"/>
    </font>
    <font>
      <b/>
      <sz val="11"/>
      <color theme="5" tint="-0.249977111117893"/>
      <name val="Calibri"/>
      <family val="2"/>
      <scheme val="minor"/>
    </font>
    <font>
      <b/>
      <sz val="13"/>
      <color theme="0"/>
      <name val="Bookman Old Style"/>
      <family val="1"/>
    </font>
    <font>
      <b/>
      <sz val="13"/>
      <color rgb="FF9C6500"/>
      <name val="Calibri"/>
      <family val="2"/>
      <scheme val="minor"/>
    </font>
    <font>
      <b/>
      <sz val="13"/>
      <color theme="0"/>
      <name val="Calibri"/>
      <family val="2"/>
      <scheme val="minor"/>
    </font>
    <font>
      <b/>
      <sz val="13"/>
      <name val="Bookman Old Style"/>
      <family val="1"/>
    </font>
    <font>
      <b/>
      <sz val="10.5"/>
      <color rgb="FFFFFFFF"/>
      <name val="Segoe UI"/>
      <family val="2"/>
    </font>
    <font>
      <b/>
      <sz val="11"/>
      <color rgb="FFFFFFFF"/>
      <name val="Calibri"/>
      <family val="2"/>
      <scheme val="minor"/>
    </font>
    <font>
      <b/>
      <sz val="10.5"/>
      <color rgb="FF50575E"/>
      <name val="Times New Roman"/>
      <family val="1"/>
    </font>
    <font>
      <sz val="10"/>
      <color rgb="FF000000"/>
      <name val="Times New Roman"/>
      <family val="1"/>
    </font>
    <font>
      <sz val="11"/>
      <color theme="0" tint="-0.34998626667073579"/>
      <name val="Calibri"/>
      <family val="2"/>
      <scheme val="minor"/>
    </font>
    <font>
      <b/>
      <u/>
      <sz val="11"/>
      <color theme="0" tint="-0.34998626667073579"/>
      <name val="Calibri"/>
      <family val="2"/>
      <scheme val="minor"/>
    </font>
    <font>
      <sz val="11"/>
      <color rgb="FF92D050"/>
      <name val="Calibri"/>
      <family val="2"/>
      <scheme val="minor"/>
    </font>
    <font>
      <b/>
      <sz val="12"/>
      <color rgb="FF92D050"/>
      <name val="Calibri"/>
      <family val="2"/>
      <scheme val="minor"/>
    </font>
    <font>
      <sz val="12"/>
      <color rgb="FF92D050"/>
      <name val="Arial"/>
      <family val="2"/>
    </font>
    <font>
      <sz val="11"/>
      <color theme="1" tint="0.34998626667073579"/>
      <name val="Calibri"/>
      <family val="2"/>
      <scheme val="minor"/>
    </font>
    <font>
      <sz val="12"/>
      <color theme="1" tint="0.34998626667073579"/>
      <name val="Bookman Old Style"/>
      <family val="1"/>
    </font>
    <font>
      <b/>
      <sz val="12"/>
      <color theme="1" tint="0.34998626667073579"/>
      <name val="Bookman Old Style"/>
      <family val="1"/>
    </font>
    <font>
      <sz val="14"/>
      <color rgb="FFFFFF00"/>
      <name val="Bookman Old Style"/>
      <family val="1"/>
    </font>
    <font>
      <b/>
      <sz val="16"/>
      <color theme="1" tint="4.9989318521683403E-2"/>
      <name val="Adobe Garamond Pro Bold"/>
      <family val="1"/>
    </font>
    <font>
      <b/>
      <sz val="20"/>
      <color theme="0"/>
      <name val="Cambria"/>
      <family val="1"/>
      <scheme val="major"/>
    </font>
    <font>
      <i/>
      <sz val="9"/>
      <color rgb="FFFF0000"/>
      <name val="Arial"/>
      <family val="2"/>
    </font>
    <font>
      <i/>
      <sz val="9"/>
      <color rgb="FFFFFF00"/>
      <name val="Arial"/>
      <family val="2"/>
    </font>
    <font>
      <sz val="12"/>
      <color rgb="FFFF33CC"/>
      <name val="Arial"/>
      <family val="2"/>
    </font>
    <font>
      <i/>
      <sz val="9"/>
      <color rgb="FFFF33CC"/>
      <name val="Arial"/>
      <family val="2"/>
    </font>
    <font>
      <sz val="16"/>
      <color rgb="FFFF33CC"/>
      <name val="Arial Black"/>
      <family val="2"/>
    </font>
    <font>
      <sz val="11"/>
      <color rgb="FFFF33CC"/>
      <name val="Calibri"/>
      <family val="2"/>
      <scheme val="minor"/>
    </font>
    <font>
      <sz val="12"/>
      <color rgb="FF0070C0"/>
      <name val="Arial"/>
      <family val="2"/>
    </font>
    <font>
      <i/>
      <sz val="9"/>
      <color rgb="FF0070C0"/>
      <name val="Arial"/>
      <family val="2"/>
    </font>
    <font>
      <sz val="16"/>
      <color rgb="FF0070C0"/>
      <name val="Arial Black"/>
      <family val="2"/>
    </font>
    <font>
      <sz val="11"/>
      <color rgb="FF0070C0"/>
      <name val="Calibri"/>
      <family val="2"/>
      <scheme val="minor"/>
    </font>
    <font>
      <sz val="12"/>
      <color rgb="FF00B050"/>
      <name val="Arial"/>
      <family val="2"/>
    </font>
    <font>
      <i/>
      <sz val="9"/>
      <color rgb="FF00B050"/>
      <name val="Arial"/>
      <family val="2"/>
    </font>
    <font>
      <sz val="16"/>
      <color rgb="FF00B050"/>
      <name val="Arial Black"/>
      <family val="2"/>
    </font>
    <font>
      <i/>
      <sz val="9"/>
      <color rgb="FF00B050"/>
      <name val="Calibri"/>
      <family val="2"/>
      <scheme val="minor"/>
    </font>
    <font>
      <i/>
      <sz val="9"/>
      <color theme="9" tint="-0.249977111117893"/>
      <name val="Calibri"/>
      <family val="2"/>
      <scheme val="minor"/>
    </font>
    <font>
      <i/>
      <sz val="9"/>
      <color theme="9" tint="-0.249977111117893"/>
      <name val="Arial"/>
      <family val="2"/>
    </font>
    <font>
      <sz val="9"/>
      <color theme="0"/>
      <name val="Calibri"/>
      <family val="2"/>
      <scheme val="minor"/>
    </font>
    <font>
      <i/>
      <sz val="9"/>
      <name val="Arial"/>
      <family val="2"/>
    </font>
    <font>
      <i/>
      <sz val="9"/>
      <name val="Calibri"/>
      <family val="2"/>
      <scheme val="minor"/>
    </font>
    <font>
      <b/>
      <sz val="14"/>
      <color theme="0" tint="-0.34998626667073579"/>
      <name val="Calibri"/>
      <family val="2"/>
      <scheme val="minor"/>
    </font>
    <font>
      <b/>
      <sz val="11"/>
      <color theme="0" tint="-0.499984740745262"/>
      <name val="Calibri"/>
      <family val="2"/>
      <scheme val="minor"/>
    </font>
    <font>
      <sz val="12"/>
      <color theme="0" tint="-0.499984740745262"/>
      <name val="Arial"/>
      <family val="2"/>
    </font>
    <font>
      <b/>
      <u/>
      <sz val="11"/>
      <color theme="0" tint="-0.499984740745262"/>
      <name val="Calibri"/>
      <family val="2"/>
      <scheme val="minor"/>
    </font>
    <font>
      <sz val="12"/>
      <color rgb="FFFFC000"/>
      <name val="Arial"/>
      <family val="2"/>
    </font>
    <font>
      <b/>
      <sz val="12"/>
      <color rgb="FFFFC000"/>
      <name val="Arial"/>
      <family val="2"/>
    </font>
    <font>
      <b/>
      <sz val="11"/>
      <color rgb="FFFFC000"/>
      <name val="Arial"/>
      <family val="2"/>
    </font>
    <font>
      <sz val="11"/>
      <color rgb="FF92D050"/>
      <name val="Arial"/>
      <family val="2"/>
    </font>
    <font>
      <b/>
      <sz val="11"/>
      <color theme="5" tint="-0.249977111117893"/>
      <name val="Arial"/>
      <family val="2"/>
    </font>
    <font>
      <i/>
      <sz val="11"/>
      <color theme="1"/>
      <name val="Arial"/>
      <family val="2"/>
    </font>
    <font>
      <i/>
      <sz val="12"/>
      <color theme="1"/>
      <name val="Arial"/>
      <family val="2"/>
    </font>
    <font>
      <b/>
      <sz val="12"/>
      <color theme="5" tint="-0.249977111117893"/>
      <name val="ACADEMIC"/>
      <family val="2"/>
    </font>
    <font>
      <b/>
      <sz val="11"/>
      <color theme="5" tint="-0.249977111117893"/>
      <name val="ACADEMIC"/>
      <family val="2"/>
    </font>
    <font>
      <b/>
      <sz val="12"/>
      <color theme="5" tint="-0.249977111117893"/>
      <name val="Arial Black"/>
      <family val="2"/>
    </font>
    <font>
      <i/>
      <sz val="12"/>
      <name val="Arial"/>
      <family val="2"/>
    </font>
    <font>
      <b/>
      <sz val="12"/>
      <color theme="1"/>
      <name val="Arial"/>
      <family val="2"/>
    </font>
    <font>
      <sz val="9"/>
      <color theme="1"/>
      <name val="Arial"/>
      <family val="2"/>
    </font>
    <font>
      <b/>
      <sz val="9"/>
      <color theme="1"/>
      <name val="Arial"/>
      <family val="2"/>
    </font>
    <font>
      <sz val="11"/>
      <color theme="3" tint="0.39997558519241921"/>
      <name val="Calibri"/>
      <family val="2"/>
      <scheme val="minor"/>
    </font>
    <font>
      <b/>
      <sz val="11"/>
      <color theme="3" tint="0.39997558519241921"/>
      <name val="Calibri"/>
      <family val="2"/>
      <scheme val="minor"/>
    </font>
    <font>
      <b/>
      <i/>
      <u/>
      <sz val="12"/>
      <color theme="4" tint="-0.249977111117893"/>
      <name val="Arial"/>
      <family val="2"/>
    </font>
    <font>
      <b/>
      <sz val="12"/>
      <color theme="4" tint="-0.249977111117893"/>
      <name val="Arial"/>
      <family val="2"/>
    </font>
    <font>
      <b/>
      <u/>
      <sz val="11"/>
      <color theme="0"/>
      <name val="Arial"/>
      <family val="2"/>
    </font>
    <font>
      <sz val="9"/>
      <color theme="1"/>
      <name val="Times New Roman"/>
      <family val="1"/>
    </font>
    <font>
      <sz val="9"/>
      <color rgb="FF92D050"/>
      <name val="Times New Roman"/>
      <family val="1"/>
    </font>
    <font>
      <b/>
      <sz val="9"/>
      <color rgb="FFFFFFFF"/>
      <name val="Times New Roman"/>
      <family val="1"/>
    </font>
    <font>
      <sz val="9"/>
      <color theme="0"/>
      <name val="Times New Roman"/>
      <family val="1"/>
    </font>
    <font>
      <b/>
      <sz val="9"/>
      <color theme="1" tint="4.9989318521683403E-2"/>
      <name val="Times New Roman"/>
      <family val="1"/>
    </font>
    <font>
      <b/>
      <sz val="9"/>
      <color theme="0"/>
      <name val="Times New Roman"/>
      <family val="1"/>
    </font>
    <font>
      <b/>
      <sz val="9"/>
      <color theme="1"/>
      <name val="Times New Roman"/>
      <family val="1"/>
    </font>
    <font>
      <b/>
      <sz val="9"/>
      <name val="Times New Roman"/>
      <family val="1"/>
    </font>
    <font>
      <sz val="9"/>
      <name val="Times New Roman"/>
      <family val="1"/>
    </font>
    <font>
      <b/>
      <u/>
      <sz val="9"/>
      <name val="Times New Roman"/>
      <family val="1"/>
    </font>
    <font>
      <b/>
      <u/>
      <sz val="9"/>
      <color rgb="FFFF3399"/>
      <name val="Times New Roman"/>
      <family val="1"/>
    </font>
    <font>
      <sz val="18"/>
      <color rgb="FF1B1B19"/>
      <name val="Roboto Condensed"/>
    </font>
    <font>
      <sz val="15"/>
      <color rgb="FF666666"/>
      <name val="Roboto Condensed"/>
    </font>
    <font>
      <sz val="18"/>
      <color rgb="FFC14217"/>
      <name val="Roboto Condensed"/>
    </font>
    <font>
      <sz val="36"/>
      <color rgb="FF1B1B19"/>
      <name val="FeijoaOTItalic"/>
    </font>
    <font>
      <sz val="11"/>
      <color rgb="FF1B1B19"/>
      <name val="Roboto Condensed"/>
    </font>
    <font>
      <u/>
      <sz val="14"/>
      <color theme="0"/>
      <name val="Calibri"/>
      <family val="2"/>
      <scheme val="minor"/>
    </font>
    <font>
      <b/>
      <u/>
      <sz val="11"/>
      <color rgb="FF00B050"/>
      <name val="Calibri"/>
      <family val="2"/>
      <scheme val="minor"/>
    </font>
  </fonts>
  <fills count="103">
    <fill>
      <patternFill patternType="none"/>
    </fill>
    <fill>
      <patternFill patternType="gray125"/>
    </fill>
    <fill>
      <patternFill patternType="solid">
        <fgColor theme="4"/>
      </patternFill>
    </fill>
    <fill>
      <patternFill patternType="solid">
        <fgColor theme="0" tint="-0.34998626667073579"/>
        <bgColor indexed="64"/>
      </patternFill>
    </fill>
    <fill>
      <patternFill patternType="solid">
        <fgColor theme="0"/>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rgb="FF0066FF"/>
        <bgColor indexed="64"/>
      </patternFill>
    </fill>
    <fill>
      <patternFill patternType="solid">
        <fgColor rgb="FF00206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00"/>
        <bgColor auto="1"/>
      </patternFill>
    </fill>
    <fill>
      <patternFill patternType="solid">
        <fgColor theme="0"/>
        <bgColor auto="1"/>
      </patternFill>
    </fill>
    <fill>
      <patternFill patternType="solid">
        <fgColor rgb="FFFFFF00"/>
        <bgColor indexed="64"/>
      </patternFill>
    </fill>
    <fill>
      <patternFill patternType="solid">
        <fgColor theme="3" tint="0.59999389629810485"/>
        <bgColor indexed="64"/>
      </patternFill>
    </fill>
    <fill>
      <patternFill patternType="solid">
        <fgColor rgb="FFF2F2F2"/>
      </patternFill>
    </fill>
    <fill>
      <patternFill patternType="solid">
        <fgColor theme="4" tint="0.79998168889431442"/>
        <bgColor indexed="65"/>
      </patternFill>
    </fill>
    <fill>
      <patternFill patternType="solid">
        <fgColor theme="5"/>
      </patternFill>
    </fill>
    <fill>
      <patternFill patternType="solid">
        <fgColor theme="7"/>
      </patternFill>
    </fill>
    <fill>
      <patternFill patternType="solid">
        <fgColor theme="3"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rgb="FFCC0099"/>
        <bgColor indexed="64"/>
      </patternFill>
    </fill>
    <fill>
      <patternFill patternType="solid">
        <fgColor rgb="FF00FF00"/>
        <bgColor indexed="64"/>
      </patternFill>
    </fill>
    <fill>
      <patternFill patternType="solid">
        <fgColor rgb="FFFFC000"/>
        <bgColor indexed="64"/>
      </patternFill>
    </fill>
    <fill>
      <patternFill patternType="solid">
        <fgColor theme="9" tint="0.59999389629810485"/>
        <bgColor indexed="64"/>
      </patternFill>
    </fill>
    <fill>
      <patternFill patternType="gray0625">
        <bgColor theme="3" tint="-0.499984740745262"/>
      </patternFill>
    </fill>
    <fill>
      <patternFill patternType="solid">
        <fgColor rgb="FFC6EFCE"/>
      </patternFill>
    </fill>
    <fill>
      <patternFill patternType="solid">
        <fgColor rgb="FFFFCC99"/>
      </patternFill>
    </fill>
    <fill>
      <patternFill patternType="solid">
        <fgColor rgb="FFA5A5A5"/>
      </patternFill>
    </fill>
    <fill>
      <patternFill patternType="solid">
        <fgColor theme="0" tint="-0.499984740745262"/>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rgb="FF9900FF"/>
        <bgColor indexed="64"/>
      </patternFill>
    </fill>
    <fill>
      <patternFill patternType="solid">
        <fgColor rgb="FF660033"/>
        <bgColor indexed="64"/>
      </patternFill>
    </fill>
    <fill>
      <patternFill patternType="solid">
        <fgColor theme="3" tint="0.79998168889431442"/>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39997558519241921"/>
        <bgColor indexed="65"/>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9"/>
      </patternFill>
    </fill>
    <fill>
      <patternFill patternType="solid">
        <fgColor theme="9" tint="0.59999389629810485"/>
        <bgColor indexed="65"/>
      </patternFill>
    </fill>
    <fill>
      <patternFill patternType="solid">
        <fgColor rgb="FF0070C0"/>
        <bgColor indexed="64"/>
      </patternFill>
    </fill>
    <fill>
      <patternFill patternType="solid">
        <fgColor rgb="FFFF5050"/>
        <bgColor indexed="64"/>
      </patternFill>
    </fill>
    <fill>
      <patternFill patternType="solid">
        <fgColor rgb="FFFFEB9C"/>
      </patternFill>
    </fill>
    <fill>
      <patternFill patternType="solid">
        <fgColor theme="6"/>
      </patternFill>
    </fill>
    <fill>
      <patternFill patternType="solid">
        <fgColor theme="8" tint="0.59999389629810485"/>
        <bgColor indexed="65"/>
      </patternFill>
    </fill>
    <fill>
      <patternFill patternType="solid">
        <fgColor theme="9" tint="0.39997558519241921"/>
        <bgColor indexed="65"/>
      </patternFill>
    </fill>
    <fill>
      <patternFill patternType="gray125">
        <fgColor rgb="FFFF0000"/>
        <bgColor theme="0"/>
      </patternFill>
    </fill>
    <fill>
      <patternFill patternType="gray0625">
        <fgColor theme="0" tint="-0.499984740745262"/>
        <bgColor rgb="FF0066FF"/>
      </patternFill>
    </fill>
    <fill>
      <patternFill patternType="gray0625">
        <fgColor theme="0" tint="-0.499984740745262"/>
        <bgColor theme="8" tint="0.59999389629810485"/>
      </patternFill>
    </fill>
    <fill>
      <patternFill patternType="gray0625">
        <fgColor theme="0" tint="-0.499984740745262"/>
        <bgColor theme="2" tint="-9.9978637043366805E-2"/>
      </patternFill>
    </fill>
    <fill>
      <patternFill patternType="gray0625">
        <fgColor theme="0" tint="-0.499984740745262"/>
        <bgColor theme="0" tint="-0.499984740745262"/>
      </patternFill>
    </fill>
    <fill>
      <patternFill patternType="gray0625">
        <fgColor theme="0" tint="-0.499984740745262"/>
        <bgColor theme="4" tint="0.39997558519241921"/>
      </patternFill>
    </fill>
    <fill>
      <patternFill patternType="gray0625">
        <fgColor theme="0" tint="-0.499984740745262"/>
        <bgColor theme="1" tint="4.9989318521683403E-2"/>
      </patternFill>
    </fill>
    <fill>
      <patternFill patternType="solid">
        <fgColor theme="5" tint="0.39997558519241921"/>
        <bgColor indexed="65"/>
      </patternFill>
    </fill>
    <fill>
      <patternFill patternType="solid">
        <fgColor theme="8"/>
      </patternFill>
    </fill>
    <fill>
      <patternFill patternType="lightUp">
        <fgColor rgb="FFCCFF66"/>
      </patternFill>
    </fill>
    <fill>
      <patternFill patternType="solid">
        <fgColor theme="1" tint="0.14999847407452621"/>
        <bgColor indexed="64"/>
      </patternFill>
    </fill>
    <fill>
      <patternFill patternType="solid">
        <fgColor theme="9" tint="-0.249977111117893"/>
        <bgColor indexed="64"/>
      </patternFill>
    </fill>
    <fill>
      <patternFill patternType="solid">
        <fgColor rgb="FFFF66FF"/>
        <bgColor indexed="64"/>
      </patternFill>
    </fill>
    <fill>
      <patternFill patternType="solid">
        <fgColor theme="0" tint="-0.499984740745262"/>
        <bgColor theme="6" tint="0.79998168889431442"/>
      </patternFill>
    </fill>
    <fill>
      <patternFill patternType="solid">
        <fgColor theme="8" tint="-0.249977111117893"/>
        <bgColor indexed="64"/>
      </patternFill>
    </fill>
    <fill>
      <patternFill patternType="solid">
        <fgColor theme="4" tint="0.79998168889431442"/>
        <bgColor indexed="64"/>
      </patternFill>
    </fill>
    <fill>
      <patternFill patternType="solid">
        <fgColor rgb="FF000099"/>
        <bgColor indexed="64"/>
      </patternFill>
    </fill>
    <fill>
      <patternFill patternType="solid">
        <fgColor theme="9"/>
        <bgColor indexed="64"/>
      </patternFill>
    </fill>
    <fill>
      <patternFill patternType="solid">
        <fgColor theme="5" tint="0.39997558519241921"/>
        <bgColor indexed="64"/>
      </patternFill>
    </fill>
    <fill>
      <patternFill patternType="solid">
        <fgColor theme="8"/>
        <bgColor indexed="64"/>
      </patternFill>
    </fill>
    <fill>
      <patternFill patternType="solid">
        <fgColor theme="6"/>
        <bgColor indexed="64"/>
      </patternFill>
    </fill>
    <fill>
      <patternFill patternType="solid">
        <fgColor theme="2" tint="-0.499984740745262"/>
        <bgColor indexed="64"/>
      </patternFill>
    </fill>
    <fill>
      <patternFill patternType="solid">
        <fgColor rgb="FF2F5496"/>
        <bgColor indexed="64"/>
      </patternFill>
    </fill>
    <fill>
      <patternFill patternType="solid">
        <fgColor rgb="FFA8D08D"/>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9" tint="-0.24994659260841701"/>
        <bgColor indexed="64"/>
      </patternFill>
    </fill>
    <fill>
      <patternFill patternType="solid">
        <fgColor rgb="FF9966FF"/>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rgb="FFCC3399"/>
        <bgColor indexed="64"/>
      </patternFill>
    </fill>
    <fill>
      <patternFill patternType="solid">
        <fgColor rgb="FFFFFFCC"/>
        <bgColor indexed="64"/>
      </patternFill>
    </fill>
    <fill>
      <patternFill patternType="solid">
        <fgColor rgb="FF996633"/>
        <bgColor indexed="64"/>
      </patternFill>
    </fill>
    <fill>
      <patternFill patternType="solid">
        <fgColor theme="8" tint="0.39997558519241921"/>
        <bgColor indexed="64"/>
      </patternFill>
    </fill>
    <fill>
      <patternFill patternType="solid">
        <fgColor rgb="FF009900"/>
        <bgColor indexed="64"/>
      </patternFill>
    </fill>
    <fill>
      <patternFill patternType="solid">
        <fgColor theme="7" tint="-0.249977111117893"/>
        <bgColor indexed="64"/>
      </patternFill>
    </fill>
    <fill>
      <patternFill patternType="solid">
        <fgColor theme="5" tint="0.79998168889431442"/>
        <bgColor indexed="64"/>
      </patternFill>
    </fill>
    <fill>
      <patternFill patternType="solid">
        <fgColor rgb="FFFF99FF"/>
        <bgColor indexed="64"/>
      </patternFill>
    </fill>
    <fill>
      <patternFill patternType="solid">
        <fgColor theme="7" tint="0.79998168889431442"/>
        <bgColor indexed="64"/>
      </patternFill>
    </fill>
    <fill>
      <patternFill patternType="solid">
        <fgColor rgb="FFFF9900"/>
        <bgColor indexed="64"/>
      </patternFill>
    </fill>
    <fill>
      <patternFill patternType="solid">
        <fgColor theme="4"/>
        <bgColor indexed="64"/>
      </patternFill>
    </fill>
    <fill>
      <patternFill patternType="solid">
        <fgColor theme="2" tint="-0.749992370372631"/>
        <bgColor indexed="64"/>
      </patternFill>
    </fill>
    <fill>
      <patternFill patternType="solid">
        <fgColor theme="9" tint="-0.499984740745262"/>
        <bgColor indexed="64"/>
      </patternFill>
    </fill>
    <fill>
      <patternFill patternType="solid">
        <fgColor rgb="FF3333FF"/>
        <bgColor indexed="64"/>
      </patternFill>
    </fill>
    <fill>
      <patternFill patternType="solid">
        <fgColor theme="2" tint="-0.89999084444715716"/>
        <bgColor indexed="64"/>
      </patternFill>
    </fill>
    <fill>
      <patternFill patternType="solid">
        <fgColor theme="1" tint="0.34998626667073579"/>
        <bgColor indexed="64"/>
      </patternFill>
    </fill>
    <fill>
      <patternFill patternType="solid">
        <fgColor theme="3" tint="-0.249977111117893"/>
        <bgColor indexed="64"/>
      </patternFill>
    </fill>
  </fills>
  <borders count="20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diagonalUp="1">
      <left style="thin">
        <color indexed="64"/>
      </left>
      <right style="thin">
        <color indexed="64"/>
      </right>
      <top style="thin">
        <color indexed="64"/>
      </top>
      <bottom style="thin">
        <color indexed="64"/>
      </bottom>
      <diagonal style="thin">
        <color indexed="64"/>
      </diagonal>
    </border>
    <border diagonalUp="1" diagonalDown="1">
      <left/>
      <right/>
      <top style="dashed">
        <color rgb="FF0066FF"/>
      </top>
      <bottom/>
      <diagonal style="thin">
        <color rgb="FF0066FF"/>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style="thin">
        <color indexed="64"/>
      </right>
      <top/>
      <bottom style="medium">
        <color indexed="64"/>
      </bottom>
      <diagonal/>
    </border>
    <border>
      <left style="thin">
        <color indexed="64"/>
      </left>
      <right style="thick">
        <color indexed="64"/>
      </right>
      <top/>
      <bottom style="medium">
        <color indexed="64"/>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diagonalUp="1" diagonalDown="1">
      <left style="dashed">
        <color rgb="FF0066FF"/>
      </left>
      <right/>
      <top style="dashed">
        <color rgb="FF0066FF"/>
      </top>
      <bottom style="dashed">
        <color rgb="FF0066FF"/>
      </bottom>
      <diagonal style="dashed">
        <color rgb="FF0066FF"/>
      </diagonal>
    </border>
    <border>
      <left style="thin">
        <color rgb="FF3F3F3F"/>
      </left>
      <right style="thin">
        <color rgb="FF3F3F3F"/>
      </right>
      <top style="thin">
        <color rgb="FF3F3F3F"/>
      </top>
      <bottom/>
      <diagonal/>
    </border>
    <border>
      <left/>
      <right style="thin">
        <color indexed="64"/>
      </right>
      <top style="thin">
        <color indexed="64"/>
      </top>
      <bottom/>
      <diagonal/>
    </border>
    <border>
      <left/>
      <right style="hair">
        <color theme="4" tint="-0.24994659260841701"/>
      </right>
      <top style="thin">
        <color indexed="64"/>
      </top>
      <bottom style="medium">
        <color indexed="64"/>
      </bottom>
      <diagonal/>
    </border>
    <border>
      <left style="hair">
        <color theme="4" tint="-0.24994659260841701"/>
      </left>
      <right style="hair">
        <color theme="4" tint="-0.24994659260841701"/>
      </right>
      <top style="thin">
        <color indexed="64"/>
      </top>
      <bottom style="medium">
        <color indexed="64"/>
      </bottom>
      <diagonal/>
    </border>
    <border>
      <left style="hair">
        <color theme="4" tint="-0.24994659260841701"/>
      </left>
      <right/>
      <top style="thin">
        <color indexed="64"/>
      </top>
      <bottom style="medium">
        <color indexed="64"/>
      </bottom>
      <diagonal/>
    </border>
    <border>
      <left style="hair">
        <color rgb="FF0066FF"/>
      </left>
      <right style="hair">
        <color rgb="FF0066FF"/>
      </right>
      <top style="thin">
        <color indexed="64"/>
      </top>
      <bottom style="medium">
        <color indexed="64"/>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thin">
        <color rgb="FFFF0000"/>
      </right>
      <top style="thin">
        <color rgb="FFFF0000"/>
      </top>
      <bottom/>
      <diagonal/>
    </border>
    <border>
      <left style="thin">
        <color rgb="FFFF0000"/>
      </left>
      <right style="thin">
        <color rgb="FFFF0000"/>
      </right>
      <top style="thin">
        <color rgb="FFFF0000"/>
      </top>
      <bottom/>
      <diagonal/>
    </border>
    <border>
      <left style="thin">
        <color rgb="FFFF0000"/>
      </left>
      <right style="medium">
        <color rgb="FFFFFF00"/>
      </right>
      <top style="thin">
        <color rgb="FFFF0000"/>
      </top>
      <bottom style="thin">
        <color rgb="FFFF0000"/>
      </bottom>
      <diagonal/>
    </border>
    <border>
      <left/>
      <right style="thin">
        <color rgb="FFFF0000"/>
      </right>
      <top style="thin">
        <color rgb="FFFF0000"/>
      </top>
      <bottom style="medium">
        <color rgb="FFFFFF00"/>
      </bottom>
      <diagonal/>
    </border>
    <border>
      <left style="thin">
        <color rgb="FFFF0000"/>
      </left>
      <right style="thin">
        <color rgb="FFFF0000"/>
      </right>
      <top style="thin">
        <color rgb="FFFF0000"/>
      </top>
      <bottom style="medium">
        <color rgb="FFFFFF00"/>
      </bottom>
      <diagonal/>
    </border>
    <border>
      <left style="thin">
        <color rgb="FFFF0000"/>
      </left>
      <right style="medium">
        <color rgb="FFFFFF00"/>
      </right>
      <top style="thin">
        <color rgb="FFFF0000"/>
      </top>
      <bottom style="medium">
        <color rgb="FFFFFF00"/>
      </bottom>
      <diagonal/>
    </border>
    <border>
      <left style="medium">
        <color indexed="64"/>
      </left>
      <right/>
      <top style="thin">
        <color indexed="64"/>
      </top>
      <bottom/>
      <diagonal/>
    </border>
    <border>
      <left/>
      <right style="medium">
        <color rgb="FFFF0000"/>
      </right>
      <top/>
      <bottom style="medium">
        <color rgb="FFFFFF00"/>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medium">
        <color indexed="64"/>
      </left>
      <right style="double">
        <color rgb="FF3F3F3F"/>
      </right>
      <top style="medium">
        <color indexed="64"/>
      </top>
      <bottom style="medium">
        <color indexed="64"/>
      </bottom>
      <diagonal/>
    </border>
    <border>
      <left style="double">
        <color rgb="FF3F3F3F"/>
      </left>
      <right style="double">
        <color rgb="FF3F3F3F"/>
      </right>
      <top style="medium">
        <color indexed="64"/>
      </top>
      <bottom style="medium">
        <color indexed="64"/>
      </bottom>
      <diagonal/>
    </border>
    <border>
      <left style="double">
        <color rgb="FF3F3F3F"/>
      </left>
      <right style="medium">
        <color indexed="64"/>
      </right>
      <top style="medium">
        <color indexed="64"/>
      </top>
      <bottom style="medium">
        <color indexed="64"/>
      </bottom>
      <diagonal/>
    </border>
    <border>
      <left style="double">
        <color rgb="FF3F3F3F"/>
      </left>
      <right style="double">
        <color rgb="FF3F3F3F"/>
      </right>
      <top style="medium">
        <color indexed="64"/>
      </top>
      <bottom/>
      <diagonal/>
    </border>
    <border>
      <left style="double">
        <color rgb="FF3F3F3F"/>
      </left>
      <right style="medium">
        <color indexed="64"/>
      </right>
      <top style="medium">
        <color indexed="64"/>
      </top>
      <bottom/>
      <diagonal/>
    </border>
    <border>
      <left style="thin">
        <color rgb="FFFF0000"/>
      </left>
      <right style="medium">
        <color rgb="FFFFFF00"/>
      </right>
      <top style="thin">
        <color rgb="FFFF0000"/>
      </top>
      <bottom/>
      <diagonal/>
    </border>
    <border>
      <left/>
      <right/>
      <top/>
      <bottom style="medium">
        <color theme="4" tint="0.39997558519241921"/>
      </bottom>
      <diagonal/>
    </border>
    <border>
      <left style="thin">
        <color rgb="FF0000FF"/>
      </left>
      <right style="thin">
        <color rgb="FF0000FF"/>
      </right>
      <top style="thin">
        <color rgb="FF0000FF"/>
      </top>
      <bottom style="thin">
        <color rgb="FF0000FF"/>
      </bottom>
      <diagonal/>
    </border>
    <border>
      <left/>
      <right/>
      <top style="thin">
        <color theme="4"/>
      </top>
      <bottom/>
      <diagonal/>
    </border>
    <border>
      <left style="thin">
        <color rgb="FF7F7F7F"/>
      </left>
      <right style="medium">
        <color indexed="64"/>
      </right>
      <top style="thin">
        <color rgb="FF7F7F7F"/>
      </top>
      <bottom style="dashed">
        <color indexed="64"/>
      </bottom>
      <diagonal/>
    </border>
    <border>
      <left style="thin">
        <color rgb="FF7F7F7F"/>
      </left>
      <right style="medium">
        <color indexed="64"/>
      </right>
      <top style="dashed">
        <color indexed="64"/>
      </top>
      <bottom style="dashed">
        <color indexed="64"/>
      </bottom>
      <diagonal/>
    </border>
    <border>
      <left style="dotted">
        <color auto="1"/>
      </left>
      <right style="dotted">
        <color auto="1"/>
      </right>
      <top style="dotted">
        <color auto="1"/>
      </top>
      <bottom style="dotted">
        <color auto="1"/>
      </bottom>
      <diagonal/>
    </border>
    <border>
      <left/>
      <right style="thin">
        <color indexed="64"/>
      </right>
      <top style="thin">
        <color indexed="64"/>
      </top>
      <bottom style="medium">
        <color indexed="64"/>
      </bottom>
      <diagonal/>
    </border>
    <border>
      <left style="hair">
        <color rgb="FF0000FF"/>
      </left>
      <right style="hair">
        <color rgb="FF0000FF"/>
      </right>
      <top style="hair">
        <color rgb="FF0000FF"/>
      </top>
      <bottom style="hair">
        <color rgb="FF0000FF"/>
      </bottom>
      <diagonal/>
    </border>
    <border>
      <left style="thin">
        <color rgb="FF0000FF"/>
      </left>
      <right style="thin">
        <color rgb="FF0000FF"/>
      </right>
      <top style="thin">
        <color rgb="FF0000FF"/>
      </top>
      <bottom/>
      <diagonal/>
    </border>
    <border>
      <left style="hair">
        <color rgb="FF0000CC"/>
      </left>
      <right style="hair">
        <color rgb="FF0000CC"/>
      </right>
      <top style="hair">
        <color rgb="FF0000CC"/>
      </top>
      <bottom style="hair">
        <color rgb="FF0000CC"/>
      </bottom>
      <diagonal/>
    </border>
    <border>
      <left style="medium">
        <color indexed="64"/>
      </left>
      <right style="double">
        <color rgb="FF3F3F3F"/>
      </right>
      <top style="medium">
        <color indexed="64"/>
      </top>
      <bottom/>
      <diagonal/>
    </border>
    <border diagonalDown="1">
      <left style="thin">
        <color indexed="64"/>
      </left>
      <right style="thin">
        <color indexed="64"/>
      </right>
      <top style="thin">
        <color indexed="64"/>
      </top>
      <bottom style="thin">
        <color indexed="64"/>
      </bottom>
      <diagonal style="thin">
        <color theme="0" tint="-4.9989318521683403E-2"/>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diagonalDown="1">
      <left/>
      <right/>
      <top style="thin">
        <color theme="0" tint="-4.9989318521683403E-2"/>
      </top>
      <bottom style="thin">
        <color theme="0" tint="-4.9989318521683403E-2"/>
      </bottom>
      <diagonal style="thin">
        <color theme="0" tint="-4.9989318521683403E-2"/>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tted">
        <color theme="4" tint="-0.499984740745262"/>
      </left>
      <right style="dotted">
        <color theme="4" tint="-0.499984740745262"/>
      </right>
      <top style="dotted">
        <color theme="4" tint="-0.499984740745262"/>
      </top>
      <bottom style="dotted">
        <color theme="4" tint="-0.499984740745262"/>
      </bottom>
      <diagonal/>
    </border>
    <border>
      <left style="medium">
        <color theme="4" tint="-0.499984740745262"/>
      </left>
      <right style="dotted">
        <color theme="4" tint="-0.499984740745262"/>
      </right>
      <top style="medium">
        <color theme="4" tint="-0.499984740745262"/>
      </top>
      <bottom style="dotted">
        <color theme="4" tint="-0.499984740745262"/>
      </bottom>
      <diagonal/>
    </border>
    <border>
      <left style="dotted">
        <color theme="4" tint="-0.499984740745262"/>
      </left>
      <right style="dotted">
        <color theme="4" tint="-0.499984740745262"/>
      </right>
      <top style="medium">
        <color theme="4" tint="-0.499984740745262"/>
      </top>
      <bottom style="dotted">
        <color theme="4" tint="-0.499984740745262"/>
      </bottom>
      <diagonal/>
    </border>
    <border>
      <left style="dotted">
        <color theme="4" tint="-0.499984740745262"/>
      </left>
      <right style="medium">
        <color theme="4" tint="-0.499984740745262"/>
      </right>
      <top style="medium">
        <color theme="4" tint="-0.499984740745262"/>
      </top>
      <bottom style="dotted">
        <color theme="4" tint="-0.499984740745262"/>
      </bottom>
      <diagonal/>
    </border>
    <border>
      <left style="medium">
        <color theme="4" tint="-0.499984740745262"/>
      </left>
      <right style="dotted">
        <color theme="4" tint="-0.499984740745262"/>
      </right>
      <top style="dotted">
        <color theme="4" tint="-0.499984740745262"/>
      </top>
      <bottom style="dotted">
        <color theme="4" tint="-0.499984740745262"/>
      </bottom>
      <diagonal/>
    </border>
    <border>
      <left style="dotted">
        <color theme="4" tint="-0.499984740745262"/>
      </left>
      <right style="medium">
        <color theme="4" tint="-0.499984740745262"/>
      </right>
      <top style="dotted">
        <color theme="4" tint="-0.499984740745262"/>
      </top>
      <bottom style="dotted">
        <color theme="4" tint="-0.499984740745262"/>
      </bottom>
      <diagonal/>
    </border>
    <border>
      <left style="medium">
        <color theme="4" tint="-0.499984740745262"/>
      </left>
      <right style="medium">
        <color theme="4" tint="-0.499984740745262"/>
      </right>
      <top style="medium">
        <color theme="4" tint="-0.499984740745262"/>
      </top>
      <bottom style="dotted">
        <color theme="4" tint="-0.499984740745262"/>
      </bottom>
      <diagonal/>
    </border>
    <border>
      <left style="medium">
        <color theme="4" tint="-0.499984740745262"/>
      </left>
      <right style="medium">
        <color theme="4" tint="-0.499984740745262"/>
      </right>
      <top style="dotted">
        <color theme="4" tint="-0.499984740745262"/>
      </top>
      <bottom style="dotted">
        <color theme="4" tint="-0.499984740745262"/>
      </bottom>
      <diagonal/>
    </border>
    <border>
      <left style="medium">
        <color theme="4" tint="-0.499984740745262"/>
      </left>
      <right style="medium">
        <color theme="4" tint="-0.499984740745262"/>
      </right>
      <top style="dotted">
        <color theme="4" tint="-0.499984740745262"/>
      </top>
      <bottom style="medium">
        <color theme="4" tint="-0.499984740745262"/>
      </bottom>
      <diagonal/>
    </border>
    <border>
      <left/>
      <right style="medium">
        <color rgb="FFFF0000"/>
      </right>
      <top style="medium">
        <color rgb="FFFFFF00"/>
      </top>
      <bottom/>
      <diagonal/>
    </border>
    <border>
      <left/>
      <right/>
      <top style="medium">
        <color rgb="FFFFFF00"/>
      </top>
      <bottom/>
      <diagonal/>
    </border>
    <border>
      <left style="thin">
        <color rgb="FFFF0000"/>
      </left>
      <right style="thin">
        <color rgb="FFFF0000"/>
      </right>
      <top style="medium">
        <color rgb="FFFFFF00"/>
      </top>
      <bottom/>
      <diagonal/>
    </border>
    <border>
      <left style="thin">
        <color rgb="FFFF0000"/>
      </left>
      <right style="medium">
        <color rgb="FFFFFF00"/>
      </right>
      <top style="medium">
        <color rgb="FFFFFF00"/>
      </top>
      <bottom/>
      <diagonal/>
    </border>
    <border>
      <left/>
      <right style="thin">
        <color rgb="FFFF0000"/>
      </right>
      <top/>
      <bottom style="thin">
        <color rgb="FFFF0000"/>
      </bottom>
      <diagonal/>
    </border>
    <border>
      <left style="thin">
        <color rgb="FFFF0000"/>
      </left>
      <right style="thin">
        <color rgb="FFFF0000"/>
      </right>
      <top/>
      <bottom style="thin">
        <color rgb="FFFF0000"/>
      </bottom>
      <diagonal/>
    </border>
    <border>
      <left style="thin">
        <color rgb="FFFF0000"/>
      </left>
      <right style="medium">
        <color rgb="FFFFFF00"/>
      </right>
      <top/>
      <bottom style="thin">
        <color rgb="FFFF0000"/>
      </bottom>
      <diagonal/>
    </border>
    <border>
      <left style="hair">
        <color indexed="64"/>
      </left>
      <right/>
      <top style="hair">
        <color indexed="64"/>
      </top>
      <bottom style="hair">
        <color indexed="64"/>
      </bottom>
      <diagonal/>
    </border>
    <border>
      <left style="dotted">
        <color auto="1"/>
      </left>
      <right/>
      <top style="dotted">
        <color auto="1"/>
      </top>
      <bottom style="dotted">
        <color auto="1"/>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medium">
        <color rgb="FF0000CC"/>
      </left>
      <right style="medium">
        <color indexed="64"/>
      </right>
      <top style="medium">
        <color indexed="64"/>
      </top>
      <bottom style="hair">
        <color rgb="FF0000CC"/>
      </bottom>
      <diagonal/>
    </border>
    <border>
      <left style="thin">
        <color indexed="64"/>
      </left>
      <right/>
      <top style="thin">
        <color indexed="64"/>
      </top>
      <bottom style="medium">
        <color indexed="64"/>
      </bottom>
      <diagonal/>
    </border>
    <border>
      <left style="medium">
        <color rgb="FF0000CC"/>
      </left>
      <right style="medium">
        <color indexed="64"/>
      </right>
      <top style="hair">
        <color rgb="FF0000CC"/>
      </top>
      <bottom style="medium">
        <color indexed="64"/>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dashed">
        <color indexed="64"/>
      </bottom>
      <diagonal/>
    </border>
    <border>
      <left style="medium">
        <color indexed="64"/>
      </left>
      <right style="thin">
        <color rgb="FF7F7F7F"/>
      </right>
      <top style="dashed">
        <color indexed="64"/>
      </top>
      <bottom style="dashed">
        <color indexed="64"/>
      </bottom>
      <diagonal/>
    </border>
    <border>
      <left style="medium">
        <color indexed="64"/>
      </left>
      <right style="thin">
        <color rgb="FF7F7F7F"/>
      </right>
      <top style="dashed">
        <color indexed="64"/>
      </top>
      <bottom style="medium">
        <color indexed="64"/>
      </bottom>
      <diagonal/>
    </border>
    <border>
      <left style="thin">
        <color rgb="FF7F7F7F"/>
      </left>
      <right style="medium">
        <color indexed="64"/>
      </right>
      <top style="dashed">
        <color indexed="64"/>
      </top>
      <bottom style="medium">
        <color indexed="64"/>
      </bottom>
      <diagonal/>
    </border>
    <border>
      <left style="thin">
        <color indexed="64"/>
      </left>
      <right style="medium">
        <color indexed="64"/>
      </right>
      <top style="medium">
        <color indexed="64"/>
      </top>
      <bottom/>
      <diagonal/>
    </border>
    <border>
      <left style="thin">
        <color indexed="64"/>
      </left>
      <right/>
      <top style="thin">
        <color indexed="64"/>
      </top>
      <bottom/>
      <diagonal/>
    </border>
    <border>
      <left/>
      <right/>
      <top style="hair">
        <color indexed="64"/>
      </top>
      <bottom style="hair">
        <color indexed="64"/>
      </bottom>
      <diagonal/>
    </border>
    <border>
      <left style="medium">
        <color indexed="64"/>
      </left>
      <right style="medium">
        <color indexed="64"/>
      </right>
      <top style="medium">
        <color indexed="64"/>
      </top>
      <bottom/>
      <diagonal/>
    </border>
    <border diagonalDown="1">
      <left style="thin">
        <color indexed="64"/>
      </left>
      <right style="thin">
        <color indexed="64"/>
      </right>
      <top style="thin">
        <color indexed="64"/>
      </top>
      <bottom/>
      <diagonal style="thin">
        <color theme="0" tint="-4.9989318521683403E-2"/>
      </diagonal>
    </border>
    <border diagonalDown="1">
      <left style="thin">
        <color indexed="64"/>
      </left>
      <right style="thin">
        <color indexed="64"/>
      </right>
      <top/>
      <bottom style="thin">
        <color indexed="64"/>
      </bottom>
      <diagonal style="thin">
        <color theme="0" tint="-4.9989318521683403E-2"/>
      </diagonal>
    </border>
    <border diagonalDown="1">
      <left style="thin">
        <color indexed="64"/>
      </left>
      <right style="thin">
        <color indexed="64"/>
      </right>
      <top style="medium">
        <color indexed="64"/>
      </top>
      <bottom style="thin">
        <color indexed="64"/>
      </bottom>
      <diagonal style="thin">
        <color theme="0" tint="-4.9989318521683403E-2"/>
      </diagonal>
    </border>
    <border diagonalDown="1">
      <left style="thin">
        <color indexed="64"/>
      </left>
      <right style="thin">
        <color indexed="64"/>
      </right>
      <top style="thin">
        <color indexed="64"/>
      </top>
      <bottom style="medium">
        <color indexed="64"/>
      </bottom>
      <diagonal style="thin">
        <color theme="0" tint="-4.9989318521683403E-2"/>
      </diagonal>
    </border>
    <border>
      <left/>
      <right/>
      <top/>
      <bottom style="hair">
        <color indexed="64"/>
      </bottom>
      <diagonal/>
    </border>
    <border>
      <left style="medium">
        <color indexed="64"/>
      </left>
      <right/>
      <top style="medium">
        <color indexed="64"/>
      </top>
      <bottom style="medium">
        <color theme="4" tint="0.39997558519241921"/>
      </bottom>
      <diagonal/>
    </border>
    <border>
      <left/>
      <right/>
      <top style="medium">
        <color indexed="64"/>
      </top>
      <bottom style="medium">
        <color theme="4" tint="0.39997558519241921"/>
      </bottom>
      <diagonal/>
    </border>
    <border>
      <left style="medium">
        <color indexed="64"/>
      </left>
      <right style="medium">
        <color indexed="64"/>
      </right>
      <top/>
      <bottom style="thin">
        <color indexed="64"/>
      </bottom>
      <diagonal/>
    </border>
    <border>
      <left style="thin">
        <color rgb="FF7F7F7F"/>
      </left>
      <right/>
      <top style="dashed">
        <color indexed="64"/>
      </top>
      <bottom style="dashed">
        <color indexed="64"/>
      </bottom>
      <diagonal/>
    </border>
    <border>
      <left/>
      <right/>
      <top style="medium">
        <color indexed="64"/>
      </top>
      <bottom style="thin">
        <color indexed="64"/>
      </bottom>
      <diagonal/>
    </border>
    <border>
      <left style="double">
        <color rgb="FF3F3F3F"/>
      </left>
      <right/>
      <top style="medium">
        <color indexed="64"/>
      </top>
      <bottom style="medium">
        <color indexed="64"/>
      </bottom>
      <diagonal/>
    </border>
    <border>
      <left style="medium">
        <color indexed="64"/>
      </left>
      <right style="medium">
        <color indexed="64"/>
      </right>
      <top style="medium">
        <color indexed="64"/>
      </top>
      <bottom style="hair">
        <color rgb="FF0000CC"/>
      </bottom>
      <diagonal/>
    </border>
    <border>
      <left style="medium">
        <color indexed="64"/>
      </left>
      <right style="medium">
        <color indexed="64"/>
      </right>
      <top style="hair">
        <color rgb="FF0000CC"/>
      </top>
      <bottom style="hair">
        <color rgb="FF0000CC"/>
      </bottom>
      <diagonal/>
    </border>
    <border>
      <left style="medium">
        <color indexed="64"/>
      </left>
      <right style="medium">
        <color indexed="64"/>
      </right>
      <top style="hair">
        <color rgb="FF0000CC"/>
      </top>
      <bottom style="medium">
        <color indexed="64"/>
      </bottom>
      <diagonal/>
    </border>
    <border>
      <left/>
      <right/>
      <top style="hair">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tted">
        <color theme="4" tint="-0.499984740745262"/>
      </right>
      <top style="medium">
        <color indexed="64"/>
      </top>
      <bottom style="dotted">
        <color theme="4" tint="-0.499984740745262"/>
      </bottom>
      <diagonal/>
    </border>
    <border>
      <left style="dotted">
        <color theme="4" tint="-0.499984740745262"/>
      </left>
      <right style="dotted">
        <color theme="4" tint="-0.499984740745262"/>
      </right>
      <top style="medium">
        <color indexed="64"/>
      </top>
      <bottom style="dotted">
        <color theme="4" tint="-0.499984740745262"/>
      </bottom>
      <diagonal/>
    </border>
    <border>
      <left style="dotted">
        <color theme="4" tint="-0.499984740745262"/>
      </left>
      <right style="medium">
        <color indexed="64"/>
      </right>
      <top style="medium">
        <color indexed="64"/>
      </top>
      <bottom style="dotted">
        <color theme="4" tint="-0.499984740745262"/>
      </bottom>
      <diagonal/>
    </border>
    <border>
      <left style="medium">
        <color indexed="64"/>
      </left>
      <right style="dotted">
        <color theme="4" tint="-0.499984740745262"/>
      </right>
      <top style="dotted">
        <color theme="4" tint="-0.499984740745262"/>
      </top>
      <bottom style="dotted">
        <color theme="4" tint="-0.499984740745262"/>
      </bottom>
      <diagonal/>
    </border>
    <border>
      <left style="dotted">
        <color theme="4" tint="-0.499984740745262"/>
      </left>
      <right style="medium">
        <color indexed="64"/>
      </right>
      <top style="dotted">
        <color theme="4" tint="-0.499984740745262"/>
      </top>
      <bottom style="dotted">
        <color theme="4" tint="-0.499984740745262"/>
      </bottom>
      <diagonal/>
    </border>
    <border>
      <left style="medium">
        <color indexed="64"/>
      </left>
      <right style="dotted">
        <color theme="4" tint="-0.499984740745262"/>
      </right>
      <top style="dotted">
        <color theme="4" tint="-0.499984740745262"/>
      </top>
      <bottom style="medium">
        <color indexed="64"/>
      </bottom>
      <diagonal/>
    </border>
    <border>
      <left style="dotted">
        <color theme="4" tint="-0.499984740745262"/>
      </left>
      <right style="dotted">
        <color theme="4" tint="-0.499984740745262"/>
      </right>
      <top style="dotted">
        <color theme="4" tint="-0.499984740745262"/>
      </top>
      <bottom style="medium">
        <color indexed="64"/>
      </bottom>
      <diagonal/>
    </border>
    <border>
      <left style="dotted">
        <color theme="4" tint="-0.499984740745262"/>
      </left>
      <right style="medium">
        <color indexed="64"/>
      </right>
      <top style="dotted">
        <color theme="4" tint="-0.499984740745262"/>
      </top>
      <bottom style="medium">
        <color indexed="64"/>
      </bottom>
      <diagonal/>
    </border>
    <border>
      <left style="medium">
        <color theme="4" tint="-0.499984740745262"/>
      </left>
      <right style="dotted">
        <color theme="4" tint="-0.499984740745262"/>
      </right>
      <top style="medium">
        <color theme="4" tint="-0.499984740745262"/>
      </top>
      <bottom/>
      <diagonal/>
    </border>
    <border>
      <left style="dotted">
        <color theme="4" tint="-0.499984740745262"/>
      </left>
      <right style="dotted">
        <color theme="4" tint="-0.499984740745262"/>
      </right>
      <top style="medium">
        <color theme="4" tint="-0.499984740745262"/>
      </top>
      <bottom/>
      <diagonal/>
    </border>
    <border>
      <left style="dotted">
        <color theme="4" tint="-0.499984740745262"/>
      </left>
      <right style="medium">
        <color theme="4" tint="-0.499984740745262"/>
      </right>
      <top style="medium">
        <color theme="4" tint="-0.499984740745262"/>
      </top>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dotted">
        <color rgb="FF0000CC"/>
      </bottom>
      <diagonal/>
    </border>
    <border>
      <left style="hair">
        <color rgb="FF0000CC"/>
      </left>
      <right style="hair">
        <color rgb="FF0000CC"/>
      </right>
      <top style="medium">
        <color indexed="64"/>
      </top>
      <bottom style="hair">
        <color rgb="FF0000CC"/>
      </bottom>
      <diagonal/>
    </border>
    <border>
      <left style="hair">
        <color rgb="FF0000CC"/>
      </left>
      <right style="medium">
        <color indexed="64"/>
      </right>
      <top style="medium">
        <color indexed="64"/>
      </top>
      <bottom style="hair">
        <color rgb="FF0000CC"/>
      </bottom>
      <diagonal/>
    </border>
    <border>
      <left style="medium">
        <color indexed="64"/>
      </left>
      <right/>
      <top style="dotted">
        <color rgb="FF0000CC"/>
      </top>
      <bottom style="dotted">
        <color rgb="FF0000CC"/>
      </bottom>
      <diagonal/>
    </border>
    <border>
      <left style="hair">
        <color rgb="FF0000CC"/>
      </left>
      <right style="medium">
        <color indexed="64"/>
      </right>
      <top style="hair">
        <color rgb="FF0000CC"/>
      </top>
      <bottom style="hair">
        <color rgb="FF0000CC"/>
      </bottom>
      <diagonal/>
    </border>
    <border>
      <left style="medium">
        <color indexed="64"/>
      </left>
      <right/>
      <top style="dotted">
        <color rgb="FF0000CC"/>
      </top>
      <bottom style="medium">
        <color indexed="64"/>
      </bottom>
      <diagonal/>
    </border>
    <border>
      <left style="hair">
        <color rgb="FF0000CC"/>
      </left>
      <right style="hair">
        <color rgb="FF0000CC"/>
      </right>
      <top style="hair">
        <color rgb="FF0000CC"/>
      </top>
      <bottom style="medium">
        <color indexed="64"/>
      </bottom>
      <diagonal/>
    </border>
    <border>
      <left style="hair">
        <color rgb="FF0000CC"/>
      </left>
      <right style="medium">
        <color indexed="64"/>
      </right>
      <top style="hair">
        <color rgb="FF0000CC"/>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double">
        <color theme="5" tint="-0.24994659260841701"/>
      </left>
      <right/>
      <top style="double">
        <color theme="5" tint="-0.24994659260841701"/>
      </top>
      <bottom style="medium">
        <color indexed="64"/>
      </bottom>
      <diagonal/>
    </border>
    <border>
      <left/>
      <right/>
      <top style="double">
        <color theme="5" tint="-0.24994659260841701"/>
      </top>
      <bottom style="medium">
        <color indexed="64"/>
      </bottom>
      <diagonal/>
    </border>
    <border>
      <left/>
      <right style="double">
        <color theme="5" tint="-0.24994659260841701"/>
      </right>
      <top style="double">
        <color theme="5" tint="-0.24994659260841701"/>
      </top>
      <bottom style="medium">
        <color indexed="64"/>
      </bottom>
      <diagonal/>
    </border>
    <border>
      <left style="double">
        <color theme="5" tint="-0.24994659260841701"/>
      </left>
      <right style="thin">
        <color indexed="64"/>
      </right>
      <top style="medium">
        <color indexed="64"/>
      </top>
      <bottom/>
      <diagonal/>
    </border>
    <border>
      <left style="thin">
        <color indexed="64"/>
      </left>
      <right style="double">
        <color theme="5" tint="-0.24994659260841701"/>
      </right>
      <top style="medium">
        <color indexed="64"/>
      </top>
      <bottom/>
      <diagonal/>
    </border>
    <border>
      <left style="thin">
        <color indexed="64"/>
      </left>
      <right style="double">
        <color theme="5" tint="-0.24994659260841701"/>
      </right>
      <top style="medium">
        <color indexed="64"/>
      </top>
      <bottom style="thin">
        <color indexed="64"/>
      </bottom>
      <diagonal/>
    </border>
    <border>
      <left style="thin">
        <color indexed="64"/>
      </left>
      <right style="double">
        <color theme="5" tint="-0.24994659260841701"/>
      </right>
      <top style="thin">
        <color indexed="64"/>
      </top>
      <bottom style="thin">
        <color indexed="64"/>
      </bottom>
      <diagonal/>
    </border>
    <border>
      <left style="thin">
        <color indexed="64"/>
      </left>
      <right style="double">
        <color theme="5" tint="-0.24994659260841701"/>
      </right>
      <top style="thin">
        <color indexed="64"/>
      </top>
      <bottom style="double">
        <color theme="5" tint="-0.24994659260841701"/>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right style="medium">
        <color theme="4" tint="-0.499984740745262"/>
      </right>
      <top style="dotted">
        <color theme="4" tint="-0.499984740745262"/>
      </top>
      <bottom style="medium">
        <color theme="4" tint="-0.499984740745262"/>
      </bottom>
      <diagonal/>
    </border>
    <border>
      <left style="thin">
        <color indexed="64"/>
      </left>
      <right/>
      <top style="medium">
        <color indexed="64"/>
      </top>
      <bottom style="medium">
        <color indexed="64"/>
      </bottom>
      <diagonal/>
    </border>
    <border>
      <left style="hair">
        <color theme="0" tint="-4.9989318521683403E-2"/>
      </left>
      <right style="hair">
        <color theme="0" tint="-4.9989318521683403E-2"/>
      </right>
      <top style="hair">
        <color theme="0" tint="-4.9989318521683403E-2"/>
      </top>
      <bottom style="hair">
        <color theme="0" tint="-4.9989318521683403E-2"/>
      </bottom>
      <diagonal/>
    </border>
    <border>
      <left style="dotted">
        <color theme="0" tint="-0.14996795556505021"/>
      </left>
      <right style="dotted">
        <color theme="0" tint="-0.14996795556505021"/>
      </right>
      <top style="dotted">
        <color theme="0" tint="-0.14996795556505021"/>
      </top>
      <bottom style="dotted">
        <color theme="0" tint="-0.14996795556505021"/>
      </bottom>
      <diagonal/>
    </border>
    <border>
      <left style="hair">
        <color rgb="FF0000FF"/>
      </left>
      <right/>
      <top style="hair">
        <color rgb="FF0000FF"/>
      </top>
      <bottom style="hair">
        <color rgb="FF0000FF"/>
      </bottom>
      <diagonal/>
    </border>
    <border>
      <left/>
      <right style="hair">
        <color rgb="FF0000FF"/>
      </right>
      <top style="hair">
        <color rgb="FF0000FF"/>
      </top>
      <bottom style="hair">
        <color rgb="FF0000FF"/>
      </bottom>
      <diagonal/>
    </border>
    <border>
      <left style="hair">
        <color rgb="FF0000FF"/>
      </left>
      <right style="hair">
        <color rgb="FF0000FF"/>
      </right>
      <top/>
      <bottom style="hair">
        <color rgb="FF0000FF"/>
      </bottom>
      <diagonal/>
    </border>
    <border>
      <left style="thin">
        <color indexed="64"/>
      </left>
      <right/>
      <top/>
      <bottom style="thin">
        <color indexed="64"/>
      </bottom>
      <diagonal/>
    </border>
    <border>
      <left style="hair">
        <color rgb="FF0000FF"/>
      </left>
      <right/>
      <top style="hair">
        <color rgb="FF0000FF"/>
      </top>
      <bottom/>
      <diagonal/>
    </border>
    <border>
      <left style="hair">
        <color rgb="FF0000FF"/>
      </left>
      <right/>
      <top/>
      <bottom/>
      <diagonal/>
    </border>
    <border>
      <left style="hair">
        <color rgb="FF0000FF"/>
      </left>
      <right style="hair">
        <color rgb="FF0000FF"/>
      </right>
      <top/>
      <bottom/>
      <diagonal/>
    </border>
    <border diagonalUp="1">
      <left style="hair">
        <color rgb="FF0000FF"/>
      </left>
      <right style="hair">
        <color rgb="FF0000FF"/>
      </right>
      <top/>
      <bottom/>
      <diagonal style="thin">
        <color indexed="64"/>
      </diagonal>
    </border>
    <border>
      <left/>
      <right/>
      <top/>
      <bottom style="thin">
        <color indexed="64"/>
      </bottom>
      <diagonal/>
    </border>
    <border>
      <left style="double">
        <color theme="5" tint="-0.24994659260841701"/>
      </left>
      <right/>
      <top style="medium">
        <color indexed="64"/>
      </top>
      <bottom style="thin">
        <color indexed="64"/>
      </bottom>
      <diagonal/>
    </border>
    <border>
      <left style="double">
        <color theme="5" tint="-0.24994659260841701"/>
      </left>
      <right/>
      <top style="thin">
        <color indexed="64"/>
      </top>
      <bottom style="thin">
        <color indexed="64"/>
      </bottom>
      <diagonal/>
    </border>
    <border>
      <left style="double">
        <color theme="5" tint="-0.24994659260841701"/>
      </left>
      <right/>
      <top style="thin">
        <color indexed="64"/>
      </top>
      <bottom style="double">
        <color theme="5" tint="-0.24994659260841701"/>
      </bottom>
      <diagonal/>
    </border>
    <border>
      <left/>
      <right style="thin">
        <color indexed="64"/>
      </right>
      <top style="thin">
        <color indexed="64"/>
      </top>
      <bottom style="double">
        <color theme="5" tint="-0.24994659260841701"/>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0"/>
      </left>
      <right style="thin">
        <color theme="0"/>
      </right>
      <top style="thin">
        <color theme="0"/>
      </top>
      <bottom style="thin">
        <color theme="0"/>
      </bottom>
      <diagonal/>
    </border>
    <border>
      <left/>
      <right/>
      <top style="thin">
        <color indexed="64"/>
      </top>
      <bottom/>
      <diagonal/>
    </border>
    <border diagonalDown="1">
      <left style="thin">
        <color indexed="64"/>
      </left>
      <right style="thin">
        <color indexed="64"/>
      </right>
      <top style="medium">
        <color indexed="64"/>
      </top>
      <bottom style="medium">
        <color indexed="64"/>
      </bottom>
      <diagonal style="thin">
        <color theme="0" tint="-4.9989318521683403E-2"/>
      </diagonal>
    </border>
  </borders>
  <cellStyleXfs count="25">
    <xf numFmtId="0" fontId="0" fillId="0" borderId="0"/>
    <xf numFmtId="0" fontId="1" fillId="2" borderId="0" applyNumberFormat="0" applyBorder="0" applyAlignment="0" applyProtection="0"/>
    <xf numFmtId="0" fontId="18" fillId="18" borderId="47" applyNumberFormat="0" applyAlignment="0" applyProtection="0"/>
    <xf numFmtId="0" fontId="17" fillId="0" borderId="48" applyNumberFormat="0" applyFill="0" applyAlignment="0" applyProtection="0"/>
    <xf numFmtId="0" fontId="7"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8" fillId="0" borderId="70" applyNumberFormat="0" applyFill="0" applyAlignment="0" applyProtection="0"/>
    <xf numFmtId="0" fontId="49" fillId="30" borderId="0" applyNumberFormat="0" applyBorder="0" applyAlignment="0" applyProtection="0"/>
    <xf numFmtId="0" fontId="50" fillId="31" borderId="71" applyNumberFormat="0" applyAlignment="0" applyProtection="0"/>
    <xf numFmtId="0" fontId="13" fillId="32" borderId="72" applyNumberFormat="0" applyAlignment="0" applyProtection="0"/>
    <xf numFmtId="0" fontId="56" fillId="0" borderId="79" applyNumberFormat="0" applyFill="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114" fillId="0" borderId="0" applyNumberFormat="0" applyFill="0" applyBorder="0" applyAlignment="0" applyProtection="0"/>
    <xf numFmtId="0" fontId="1" fillId="45" borderId="0" applyNumberFormat="0" applyBorder="0" applyAlignment="0" applyProtection="0"/>
    <xf numFmtId="0" fontId="7" fillId="46" borderId="0" applyNumberFormat="0" applyBorder="0" applyAlignment="0" applyProtection="0"/>
    <xf numFmtId="0" fontId="145" fillId="49" borderId="0" applyNumberFormat="0" applyBorder="0" applyAlignment="0" applyProtection="0"/>
    <xf numFmtId="0" fontId="1" fillId="50" borderId="0" applyNumberFormat="0" applyBorder="0" applyAlignment="0" applyProtection="0"/>
    <xf numFmtId="0" fontId="7" fillId="51" borderId="0" applyNumberFormat="0" applyBorder="0" applyAlignment="0" applyProtection="0"/>
    <xf numFmtId="0" fontId="1" fillId="52" borderId="0" applyNumberFormat="0" applyBorder="0" applyAlignment="0" applyProtection="0"/>
    <xf numFmtId="0" fontId="1" fillId="60" borderId="0" applyNumberFormat="0" applyBorder="0" applyAlignment="0" applyProtection="0"/>
    <xf numFmtId="0" fontId="1" fillId="61" borderId="0" applyNumberFormat="0" applyBorder="0" applyAlignment="0" applyProtection="0"/>
  </cellStyleXfs>
  <cellXfs count="1317">
    <xf numFmtId="0" fontId="0" fillId="0" borderId="0" xfId="0"/>
    <xf numFmtId="0" fontId="0" fillId="0" borderId="0" xfId="0" applyProtection="1">
      <protection locked="0"/>
    </xf>
    <xf numFmtId="0" fontId="0" fillId="0" borderId="0" xfId="0" applyAlignment="1" applyProtection="1">
      <alignment horizontal="center"/>
      <protection locked="0"/>
    </xf>
    <xf numFmtId="0" fontId="2" fillId="0" borderId="0" xfId="0" applyFont="1" applyAlignment="1" applyProtection="1">
      <alignment horizontal="center"/>
      <protection locked="0"/>
    </xf>
    <xf numFmtId="0" fontId="1" fillId="13" borderId="2" xfId="0" applyFont="1" applyFill="1" applyBorder="1" applyAlignment="1" applyProtection="1">
      <alignment horizontal="center"/>
      <protection locked="0"/>
    </xf>
    <xf numFmtId="0" fontId="9" fillId="0" borderId="0" xfId="0" applyFont="1" applyAlignment="1" applyProtection="1">
      <alignment horizontal="left" vertical="center"/>
      <protection locked="0"/>
    </xf>
    <xf numFmtId="0" fontId="10" fillId="0" borderId="0" xfId="0" applyFont="1" applyProtection="1">
      <protection locked="0"/>
    </xf>
    <xf numFmtId="0" fontId="10" fillId="0" borderId="0" xfId="0" applyFont="1" applyAlignment="1" applyProtection="1">
      <alignment horizontal="center" vertical="center"/>
      <protection locked="0"/>
    </xf>
    <xf numFmtId="0" fontId="15" fillId="0" borderId="0" xfId="0" applyFont="1" applyProtection="1">
      <protection locked="0"/>
    </xf>
    <xf numFmtId="164" fontId="14" fillId="15" borderId="0" xfId="0" applyNumberFormat="1" applyFont="1" applyFill="1" applyAlignment="1" applyProtection="1">
      <alignment horizontal="center"/>
      <protection locked="0"/>
    </xf>
    <xf numFmtId="0" fontId="14" fillId="4" borderId="0" xfId="0" applyFont="1" applyFill="1" applyProtection="1">
      <protection locked="0"/>
    </xf>
    <xf numFmtId="0" fontId="13" fillId="22" borderId="50" xfId="2" applyFont="1" applyFill="1" applyBorder="1" applyAlignment="1" applyProtection="1">
      <alignment horizontal="left" vertical="center"/>
      <protection locked="0"/>
    </xf>
    <xf numFmtId="0" fontId="13" fillId="22" borderId="50" xfId="2" applyFont="1" applyFill="1" applyBorder="1" applyProtection="1">
      <protection locked="0"/>
    </xf>
    <xf numFmtId="0" fontId="13" fillId="22" borderId="50" xfId="2" applyFont="1" applyFill="1" applyBorder="1" applyAlignment="1" applyProtection="1">
      <alignment horizontal="center" vertical="center"/>
      <protection locked="0"/>
    </xf>
    <xf numFmtId="0" fontId="13" fillId="22" borderId="50" xfId="2" applyFont="1" applyFill="1" applyBorder="1" applyAlignment="1" applyProtection="1">
      <alignment horizontal="center"/>
      <protection locked="0"/>
    </xf>
    <xf numFmtId="0" fontId="16" fillId="0" borderId="0" xfId="0" applyFont="1" applyProtection="1">
      <protection locked="0"/>
    </xf>
    <xf numFmtId="0" fontId="10" fillId="0" borderId="0" xfId="0" applyFont="1" applyAlignment="1" applyProtection="1">
      <alignment horizontal="center"/>
      <protection locked="0"/>
    </xf>
    <xf numFmtId="164" fontId="10" fillId="0" borderId="0" xfId="0" applyNumberFormat="1" applyFont="1" applyProtection="1">
      <protection locked="0"/>
    </xf>
    <xf numFmtId="170" fontId="10" fillId="0" borderId="0" xfId="0" applyNumberFormat="1" applyFont="1" applyProtection="1">
      <protection locked="0"/>
    </xf>
    <xf numFmtId="0" fontId="19" fillId="0" borderId="0" xfId="0" applyFont="1" applyAlignment="1" applyProtection="1">
      <alignment horizontal="center" vertical="center"/>
      <protection locked="0"/>
    </xf>
    <xf numFmtId="0" fontId="20" fillId="0" borderId="0" xfId="0" applyFont="1" applyAlignment="1" applyProtection="1">
      <alignment horizontal="center" vertical="center"/>
      <protection locked="0"/>
    </xf>
    <xf numFmtId="0" fontId="22" fillId="0" borderId="0" xfId="0" applyFont="1" applyAlignment="1" applyProtection="1">
      <alignment horizontal="left" vertical="center"/>
      <protection locked="0"/>
    </xf>
    <xf numFmtId="0" fontId="22" fillId="0" borderId="0" xfId="0" applyFont="1" applyProtection="1">
      <protection locked="0"/>
    </xf>
    <xf numFmtId="0" fontId="22" fillId="0" borderId="0" xfId="0" applyFont="1" applyAlignment="1" applyProtection="1">
      <alignment horizontal="center" vertical="center"/>
      <protection locked="0"/>
    </xf>
    <xf numFmtId="0" fontId="8" fillId="4" borderId="0" xfId="0" applyFont="1" applyFill="1" applyAlignment="1" applyProtection="1">
      <alignment horizontal="left" vertical="center"/>
      <protection locked="0"/>
    </xf>
    <xf numFmtId="0" fontId="8" fillId="4" borderId="0" xfId="0" applyFont="1" applyFill="1" applyProtection="1">
      <protection locked="0"/>
    </xf>
    <xf numFmtId="164" fontId="8" fillId="4" borderId="0" xfId="0" applyNumberFormat="1" applyFont="1" applyFill="1" applyAlignment="1" applyProtection="1">
      <alignment horizontal="center" vertical="center"/>
      <protection locked="0"/>
    </xf>
    <xf numFmtId="0" fontId="8" fillId="4" borderId="0" xfId="0" applyFont="1" applyFill="1" applyAlignment="1" applyProtection="1">
      <alignment horizontal="center"/>
      <protection locked="0"/>
    </xf>
    <xf numFmtId="164" fontId="10" fillId="0" borderId="0" xfId="0" applyNumberFormat="1" applyFont="1" applyAlignment="1" applyProtection="1">
      <alignment horizontal="center" vertical="center"/>
      <protection locked="0"/>
    </xf>
    <xf numFmtId="0" fontId="25"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27" fillId="25" borderId="47" xfId="2" applyFont="1" applyFill="1" applyAlignment="1" applyProtection="1">
      <alignment horizontal="center" vertical="center"/>
      <protection locked="0"/>
    </xf>
    <xf numFmtId="0" fontId="24" fillId="25" borderId="48" xfId="3" applyFont="1" applyFill="1" applyAlignment="1" applyProtection="1">
      <alignment horizontal="center" vertical="center"/>
      <protection locked="0"/>
    </xf>
    <xf numFmtId="0" fontId="28" fillId="24" borderId="2" xfId="6" applyFont="1" applyFill="1" applyBorder="1" applyAlignment="1" applyProtection="1">
      <alignment horizontal="left" vertical="center"/>
      <protection locked="0"/>
    </xf>
    <xf numFmtId="0" fontId="28" fillId="24" borderId="0" xfId="6" applyFont="1" applyFill="1" applyAlignment="1" applyProtection="1">
      <alignment horizontal="center" vertical="center"/>
      <protection locked="0"/>
    </xf>
    <xf numFmtId="164" fontId="28" fillId="24" borderId="3" xfId="0" applyNumberFormat="1" applyFont="1" applyFill="1" applyBorder="1" applyAlignment="1" applyProtection="1">
      <alignment horizontal="center" vertical="center"/>
      <protection locked="0"/>
    </xf>
    <xf numFmtId="0" fontId="29" fillId="24" borderId="28" xfId="5" applyFont="1" applyFill="1" applyBorder="1" applyProtection="1">
      <protection locked="0"/>
    </xf>
    <xf numFmtId="164" fontId="29" fillId="24" borderId="10" xfId="5" applyNumberFormat="1" applyFont="1" applyFill="1" applyBorder="1" applyAlignment="1" applyProtection="1">
      <alignment horizontal="center" vertical="center"/>
      <protection locked="0"/>
    </xf>
    <xf numFmtId="164" fontId="29" fillId="24" borderId="28" xfId="5" applyNumberFormat="1" applyFont="1" applyFill="1" applyBorder="1" applyAlignment="1" applyProtection="1">
      <alignment horizontal="center" vertical="center"/>
      <protection locked="0"/>
    </xf>
    <xf numFmtId="0" fontId="29" fillId="24" borderId="31" xfId="5" applyFont="1" applyFill="1" applyBorder="1" applyAlignment="1" applyProtection="1">
      <alignment horizontal="center"/>
      <protection locked="0"/>
    </xf>
    <xf numFmtId="0" fontId="30" fillId="0" borderId="0" xfId="0" applyFont="1" applyProtection="1">
      <protection locked="0"/>
    </xf>
    <xf numFmtId="0" fontId="31" fillId="24" borderId="30" xfId="5" applyFont="1" applyFill="1" applyBorder="1" applyAlignment="1" applyProtection="1">
      <alignment horizontal="center" vertical="center"/>
      <protection locked="0"/>
    </xf>
    <xf numFmtId="0" fontId="32" fillId="24" borderId="0" xfId="6" applyFont="1" applyFill="1" applyAlignment="1" applyProtection="1">
      <alignment horizontal="center" vertical="center"/>
      <protection locked="0"/>
    </xf>
    <xf numFmtId="0" fontId="27" fillId="25" borderId="48" xfId="3" applyFont="1" applyFill="1" applyAlignment="1" applyProtection="1">
      <alignment horizontal="center" vertical="center"/>
      <protection locked="0"/>
    </xf>
    <xf numFmtId="0" fontId="33" fillId="24" borderId="2" xfId="6" applyFont="1" applyFill="1" applyBorder="1" applyAlignment="1" applyProtection="1">
      <alignment horizontal="center" vertical="center"/>
      <protection locked="0"/>
    </xf>
    <xf numFmtId="0" fontId="34" fillId="22" borderId="50" xfId="2" applyFont="1" applyFill="1" applyBorder="1" applyAlignment="1" applyProtection="1">
      <alignment horizontal="center"/>
      <protection locked="0"/>
    </xf>
    <xf numFmtId="0" fontId="34" fillId="22" borderId="12" xfId="0" applyFont="1" applyFill="1" applyBorder="1" applyAlignment="1" applyProtection="1">
      <alignment horizontal="left" vertical="center"/>
      <protection locked="0"/>
    </xf>
    <xf numFmtId="0" fontId="35" fillId="29" borderId="49" xfId="0" applyFont="1" applyFill="1" applyBorder="1" applyProtection="1">
      <protection locked="0"/>
    </xf>
    <xf numFmtId="0" fontId="35" fillId="22" borderId="1" xfId="0" applyFont="1" applyFill="1" applyBorder="1" applyAlignment="1" applyProtection="1">
      <alignment horizontal="center" vertical="center"/>
      <protection locked="0"/>
    </xf>
    <xf numFmtId="0" fontId="35" fillId="29" borderId="38" xfId="0" applyFont="1" applyFill="1" applyBorder="1" applyProtection="1">
      <protection locked="0"/>
    </xf>
    <xf numFmtId="0" fontId="36" fillId="14" borderId="0" xfId="0" applyFont="1" applyFill="1" applyAlignment="1" applyProtection="1">
      <alignment horizontal="center"/>
      <protection locked="0"/>
    </xf>
    <xf numFmtId="0" fontId="38" fillId="0" borderId="0" xfId="0" applyFont="1" applyProtection="1">
      <protection locked="0"/>
    </xf>
    <xf numFmtId="0" fontId="37" fillId="0" borderId="0" xfId="0" applyFont="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0" xfId="0" applyFont="1" applyAlignment="1" applyProtection="1">
      <alignment horizontal="center"/>
      <protection locked="0"/>
    </xf>
    <xf numFmtId="0" fontId="22" fillId="0" borderId="12" xfId="0" applyFont="1" applyBorder="1" applyAlignment="1" applyProtection="1">
      <alignment horizontal="center" vertical="center"/>
      <protection locked="0"/>
    </xf>
    <xf numFmtId="0" fontId="19" fillId="0" borderId="41"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2" fillId="3" borderId="46" xfId="1" applyFont="1" applyFill="1" applyBorder="1" applyAlignment="1" applyProtection="1">
      <alignment horizontal="center" vertical="center"/>
      <protection locked="0"/>
    </xf>
    <xf numFmtId="0" fontId="22" fillId="3" borderId="60" xfId="1" applyFont="1" applyFill="1" applyBorder="1" applyAlignment="1" applyProtection="1">
      <alignment horizontal="center" vertical="center"/>
      <protection locked="0"/>
    </xf>
    <xf numFmtId="0" fontId="22" fillId="3" borderId="61" xfId="1" applyFont="1" applyFill="1" applyBorder="1" applyAlignment="1" applyProtection="1">
      <alignment horizontal="center" vertical="center"/>
      <protection locked="0"/>
    </xf>
    <xf numFmtId="165" fontId="39" fillId="0" borderId="0" xfId="0" applyNumberFormat="1" applyFont="1" applyAlignment="1" applyProtection="1">
      <alignment vertical="center"/>
      <protection locked="0"/>
    </xf>
    <xf numFmtId="0" fontId="10" fillId="0" borderId="0" xfId="0" applyFont="1" applyAlignment="1" applyProtection="1">
      <alignment vertical="center"/>
      <protection locked="0"/>
    </xf>
    <xf numFmtId="0" fontId="51" fillId="0" borderId="0" xfId="0" applyFont="1" applyAlignment="1" applyProtection="1">
      <alignment horizontal="left" vertical="center"/>
      <protection locked="0"/>
    </xf>
    <xf numFmtId="0" fontId="52" fillId="0" borderId="0" xfId="0" applyFont="1" applyAlignment="1" applyProtection="1">
      <alignment horizontal="left" vertical="center"/>
      <protection locked="0"/>
    </xf>
    <xf numFmtId="0" fontId="12" fillId="0" borderId="0" xfId="0" applyFont="1" applyAlignment="1" applyProtection="1">
      <alignment horizontal="center"/>
      <protection locked="0"/>
    </xf>
    <xf numFmtId="0" fontId="12" fillId="0" borderId="0" xfId="0" applyFont="1" applyAlignment="1" applyProtection="1">
      <alignment horizontal="center" vertical="center"/>
      <protection locked="0"/>
    </xf>
    <xf numFmtId="0" fontId="19" fillId="0" borderId="0" xfId="0" applyFont="1" applyAlignment="1" applyProtection="1">
      <alignment horizontal="center"/>
      <protection locked="0"/>
    </xf>
    <xf numFmtId="164" fontId="63" fillId="5" borderId="65" xfId="0" applyNumberFormat="1" applyFont="1" applyFill="1" applyBorder="1" applyAlignment="1" applyProtection="1">
      <alignment horizontal="center"/>
      <protection locked="0"/>
    </xf>
    <xf numFmtId="164" fontId="63" fillId="5" borderId="66" xfId="0" applyNumberFormat="1" applyFont="1" applyFill="1" applyBorder="1" applyAlignment="1" applyProtection="1">
      <alignment horizontal="center"/>
      <protection locked="0"/>
    </xf>
    <xf numFmtId="165" fontId="63" fillId="5" borderId="66" xfId="0" applyNumberFormat="1" applyFont="1" applyFill="1" applyBorder="1" applyAlignment="1" applyProtection="1">
      <alignment horizontal="center"/>
      <protection locked="0"/>
    </xf>
    <xf numFmtId="165" fontId="63" fillId="5" borderId="67" xfId="0" applyNumberFormat="1" applyFont="1" applyFill="1" applyBorder="1" applyAlignment="1" applyProtection="1">
      <alignment horizontal="center"/>
      <protection locked="0"/>
    </xf>
    <xf numFmtId="0" fontId="67" fillId="0" borderId="0" xfId="0" applyFont="1" applyAlignment="1" applyProtection="1">
      <alignment horizontal="center"/>
      <protection locked="0"/>
    </xf>
    <xf numFmtId="0" fontId="71" fillId="0" borderId="0" xfId="0" applyFont="1" applyAlignment="1" applyProtection="1">
      <alignment horizontal="center" vertical="center"/>
      <protection locked="0"/>
    </xf>
    <xf numFmtId="0" fontId="73" fillId="0" borderId="0" xfId="0" applyFont="1" applyAlignment="1" applyProtection="1">
      <alignment horizontal="center"/>
      <protection locked="0"/>
    </xf>
    <xf numFmtId="0" fontId="73" fillId="34" borderId="0" xfId="0" applyFont="1" applyFill="1" applyAlignment="1" applyProtection="1">
      <alignment horizontal="center"/>
      <protection locked="0"/>
    </xf>
    <xf numFmtId="0" fontId="6" fillId="0" borderId="0" xfId="0" applyFont="1" applyProtection="1">
      <protection locked="0"/>
    </xf>
    <xf numFmtId="0" fontId="1" fillId="36" borderId="2" xfId="0" applyFont="1" applyFill="1" applyBorder="1" applyAlignment="1" applyProtection="1">
      <alignment horizontal="center"/>
      <protection locked="0"/>
    </xf>
    <xf numFmtId="9" fontId="77" fillId="0" borderId="0" xfId="0" applyNumberFormat="1" applyFont="1" applyProtection="1">
      <protection locked="0"/>
    </xf>
    <xf numFmtId="0" fontId="9" fillId="0" borderId="80" xfId="0" applyFont="1" applyBorder="1" applyAlignment="1" applyProtection="1">
      <alignment horizontal="center"/>
      <protection locked="0"/>
    </xf>
    <xf numFmtId="0" fontId="24" fillId="25" borderId="81" xfId="3" applyFont="1" applyFill="1" applyBorder="1" applyAlignment="1" applyProtection="1">
      <alignment horizontal="center" vertical="center"/>
      <protection locked="0"/>
    </xf>
    <xf numFmtId="0" fontId="27" fillId="25" borderId="81" xfId="3" applyFont="1" applyFill="1" applyBorder="1" applyAlignment="1" applyProtection="1">
      <alignment horizontal="center" vertical="center"/>
      <protection locked="0"/>
    </xf>
    <xf numFmtId="0" fontId="81" fillId="25" borderId="0" xfId="0" applyFont="1" applyFill="1" applyAlignment="1" applyProtection="1">
      <alignment horizontal="center" vertical="center"/>
      <protection locked="0"/>
    </xf>
    <xf numFmtId="0" fontId="0" fillId="28" borderId="86" xfId="0" applyFill="1" applyBorder="1" applyAlignment="1" applyProtection="1">
      <alignment horizontal="center"/>
      <protection locked="0"/>
    </xf>
    <xf numFmtId="169" fontId="86" fillId="5" borderId="2" xfId="0" applyNumberFormat="1" applyFont="1" applyFill="1" applyBorder="1" applyAlignment="1" applyProtection="1">
      <alignment horizontal="center" vertical="center"/>
      <protection locked="0"/>
    </xf>
    <xf numFmtId="9" fontId="87" fillId="5" borderId="2" xfId="0" applyNumberFormat="1" applyFont="1" applyFill="1" applyBorder="1" applyAlignment="1" applyProtection="1">
      <alignment horizontal="center" vertical="center"/>
      <protection locked="0"/>
    </xf>
    <xf numFmtId="169" fontId="86" fillId="0" borderId="0" xfId="0" applyNumberFormat="1" applyFont="1" applyAlignment="1" applyProtection="1">
      <alignment horizontal="center" vertical="center"/>
      <protection locked="0"/>
    </xf>
    <xf numFmtId="169" fontId="88" fillId="5" borderId="2" xfId="0" applyNumberFormat="1" applyFont="1" applyFill="1" applyBorder="1" applyAlignment="1" applyProtection="1">
      <alignment horizontal="center" vertical="center"/>
      <protection locked="0"/>
    </xf>
    <xf numFmtId="169" fontId="89" fillId="5" borderId="2" xfId="0" applyNumberFormat="1" applyFont="1" applyFill="1" applyBorder="1" applyAlignment="1" applyProtection="1">
      <alignment horizontal="center" vertical="center"/>
      <protection locked="0"/>
    </xf>
    <xf numFmtId="169" fontId="90" fillId="5" borderId="2" xfId="0" applyNumberFormat="1" applyFont="1" applyFill="1" applyBorder="1" applyAlignment="1" applyProtection="1">
      <alignment horizontal="center" vertical="center"/>
      <protection locked="0"/>
    </xf>
    <xf numFmtId="169" fontId="63" fillId="5" borderId="2" xfId="0" applyNumberFormat="1" applyFont="1" applyFill="1" applyBorder="1" applyAlignment="1" applyProtection="1">
      <alignment horizontal="center" vertical="center"/>
      <protection locked="0"/>
    </xf>
    <xf numFmtId="9" fontId="91" fillId="5" borderId="2" xfId="0" applyNumberFormat="1" applyFont="1" applyFill="1" applyBorder="1" applyAlignment="1" applyProtection="1">
      <alignment horizontal="center" vertical="center"/>
      <protection locked="0"/>
    </xf>
    <xf numFmtId="169" fontId="63" fillId="0" borderId="0" xfId="0" applyNumberFormat="1" applyFont="1" applyAlignment="1" applyProtection="1">
      <alignment horizontal="center" vertical="center"/>
      <protection locked="0"/>
    </xf>
    <xf numFmtId="169" fontId="72" fillId="5" borderId="2" xfId="0" applyNumberFormat="1" applyFont="1" applyFill="1" applyBorder="1" applyAlignment="1" applyProtection="1">
      <alignment horizontal="center" vertical="center"/>
      <protection locked="0"/>
    </xf>
    <xf numFmtId="9" fontId="92" fillId="5" borderId="2" xfId="0" applyNumberFormat="1" applyFont="1" applyFill="1" applyBorder="1" applyAlignment="1" applyProtection="1">
      <alignment horizontal="center" vertical="center"/>
      <protection locked="0"/>
    </xf>
    <xf numFmtId="169" fontId="72" fillId="0" borderId="0" xfId="0" applyNumberFormat="1" applyFont="1" applyAlignment="1" applyProtection="1">
      <alignment horizontal="center" vertical="center"/>
      <protection locked="0"/>
    </xf>
    <xf numFmtId="0" fontId="3" fillId="38" borderId="26" xfId="6" applyFont="1" applyFill="1" applyBorder="1" applyAlignment="1" applyProtection="1">
      <alignment horizontal="left" vertical="center"/>
      <protection locked="0"/>
    </xf>
    <xf numFmtId="172" fontId="55" fillId="0" borderId="77" xfId="10" applyNumberFormat="1" applyFont="1" applyFill="1" applyBorder="1" applyAlignment="1" applyProtection="1">
      <alignment horizontal="center" vertical="center"/>
      <protection locked="0"/>
    </xf>
    <xf numFmtId="169" fontId="3" fillId="38" borderId="7" xfId="6" applyNumberFormat="1" applyFont="1" applyFill="1" applyBorder="1" applyAlignment="1" applyProtection="1">
      <alignment horizontal="center" vertical="center"/>
      <protection locked="0"/>
    </xf>
    <xf numFmtId="169" fontId="3" fillId="38" borderId="2" xfId="6" applyNumberFormat="1" applyFont="1" applyFill="1" applyBorder="1" applyAlignment="1" applyProtection="1">
      <alignment horizontal="center" vertical="center"/>
      <protection locked="0"/>
    </xf>
    <xf numFmtId="0" fontId="3" fillId="0" borderId="90" xfId="6" applyFont="1" applyFill="1" applyBorder="1" applyProtection="1">
      <protection locked="0"/>
    </xf>
    <xf numFmtId="0" fontId="3" fillId="0" borderId="0" xfId="0" applyFont="1" applyAlignment="1" applyProtection="1">
      <alignment horizontal="center"/>
      <protection locked="0"/>
    </xf>
    <xf numFmtId="0" fontId="3" fillId="0" borderId="0" xfId="0" applyFont="1" applyProtection="1">
      <protection locked="0"/>
    </xf>
    <xf numFmtId="0" fontId="94" fillId="0" borderId="0" xfId="0" applyFont="1" applyProtection="1">
      <protection locked="0"/>
    </xf>
    <xf numFmtId="0" fontId="14" fillId="0" borderId="0" xfId="0" applyFont="1" applyProtection="1">
      <protection locked="0"/>
    </xf>
    <xf numFmtId="164" fontId="3" fillId="43" borderId="91" xfId="6" applyNumberFormat="1" applyFont="1" applyFill="1" applyBorder="1" applyAlignment="1" applyProtection="1">
      <alignment horizontal="center" vertical="center"/>
      <protection locked="0"/>
    </xf>
    <xf numFmtId="0" fontId="3" fillId="43" borderId="91" xfId="6" applyFont="1" applyFill="1" applyBorder="1" applyAlignment="1" applyProtection="1">
      <alignment horizontal="center" vertical="center"/>
      <protection locked="0"/>
    </xf>
    <xf numFmtId="0" fontId="3" fillId="43" borderId="94" xfId="6" applyFont="1" applyFill="1" applyBorder="1" applyAlignment="1" applyProtection="1">
      <alignment horizontal="center" vertical="center"/>
      <protection locked="0"/>
    </xf>
    <xf numFmtId="0" fontId="3" fillId="43" borderId="94" xfId="6" applyFont="1" applyFill="1" applyBorder="1" applyAlignment="1" applyProtection="1">
      <alignment horizontal="center" vertical="center" wrapText="1"/>
      <protection locked="0"/>
    </xf>
    <xf numFmtId="0" fontId="3" fillId="43" borderId="95" xfId="6" applyFont="1" applyFill="1" applyBorder="1" applyAlignment="1" applyProtection="1">
      <alignment horizontal="center" vertical="center"/>
      <protection locked="0"/>
    </xf>
    <xf numFmtId="0" fontId="3" fillId="4" borderId="93" xfId="6" applyFont="1" applyFill="1" applyBorder="1" applyProtection="1">
      <protection locked="0"/>
    </xf>
    <xf numFmtId="0" fontId="3" fillId="43" borderId="94" xfId="6" applyFont="1" applyFill="1" applyBorder="1" applyAlignment="1" applyProtection="1">
      <alignment horizontal="left" vertical="center"/>
      <protection locked="0"/>
    </xf>
    <xf numFmtId="0" fontId="100" fillId="0" borderId="0" xfId="6" applyFont="1" applyFill="1" applyAlignment="1" applyProtection="1">
      <alignment horizontal="center" vertical="center"/>
      <protection locked="0"/>
    </xf>
    <xf numFmtId="0" fontId="100" fillId="0" borderId="0" xfId="6" applyFont="1" applyFill="1" applyAlignment="1" applyProtection="1">
      <alignment horizontal="center" vertical="center" wrapText="1"/>
      <protection locked="0"/>
    </xf>
    <xf numFmtId="0" fontId="101" fillId="0" borderId="0" xfId="6" applyFont="1" applyFill="1" applyAlignment="1" applyProtection="1">
      <alignment horizontal="center" vertical="center"/>
      <protection locked="0"/>
    </xf>
    <xf numFmtId="0" fontId="102" fillId="0" borderId="0" xfId="6" applyFont="1" applyFill="1" applyAlignment="1" applyProtection="1">
      <alignment horizontal="center" vertical="center"/>
      <protection locked="0"/>
    </xf>
    <xf numFmtId="0" fontId="107" fillId="7" borderId="76" xfId="10" applyFont="1" applyFill="1" applyBorder="1" applyAlignment="1" applyProtection="1">
      <alignment horizontal="center" vertical="center"/>
      <protection locked="0"/>
    </xf>
    <xf numFmtId="0" fontId="62" fillId="22" borderId="106" xfId="3" applyFont="1" applyFill="1" applyBorder="1" applyAlignment="1" applyProtection="1">
      <alignment horizontal="center" vertical="center"/>
      <protection locked="0"/>
    </xf>
    <xf numFmtId="0" fontId="11" fillId="22" borderId="107" xfId="0" applyFont="1" applyFill="1" applyBorder="1" applyAlignment="1" applyProtection="1">
      <alignment horizontal="center"/>
      <protection locked="0"/>
    </xf>
    <xf numFmtId="0" fontId="11" fillId="22" borderId="108" xfId="0" applyFont="1" applyFill="1" applyBorder="1" applyAlignment="1" applyProtection="1">
      <alignment horizontal="center"/>
      <protection locked="0"/>
    </xf>
    <xf numFmtId="0" fontId="19" fillId="0" borderId="10" xfId="0" applyFont="1" applyBorder="1" applyAlignment="1" applyProtection="1">
      <alignment horizontal="center"/>
      <protection locked="0"/>
    </xf>
    <xf numFmtId="0" fontId="19" fillId="17" borderId="10" xfId="0" applyFont="1" applyFill="1" applyBorder="1" applyAlignment="1" applyProtection="1">
      <alignment horizontal="center"/>
      <protection locked="0"/>
    </xf>
    <xf numFmtId="0" fontId="19" fillId="44" borderId="0" xfId="0" applyFont="1" applyFill="1" applyAlignment="1" applyProtection="1">
      <alignment horizontal="center"/>
      <protection locked="0"/>
    </xf>
    <xf numFmtId="0" fontId="3" fillId="45" borderId="74" xfId="17" applyFont="1" applyBorder="1" applyAlignment="1" applyProtection="1">
      <alignment horizontal="center" vertical="center"/>
      <protection locked="0"/>
    </xf>
    <xf numFmtId="0" fontId="1" fillId="21" borderId="28" xfId="6" applyFont="1" applyBorder="1" applyProtection="1">
      <protection locked="0"/>
    </xf>
    <xf numFmtId="1" fontId="1" fillId="21" borderId="31" xfId="6" applyNumberFormat="1" applyFont="1" applyBorder="1" applyAlignment="1" applyProtection="1">
      <alignment horizontal="center"/>
      <protection locked="0"/>
    </xf>
    <xf numFmtId="164" fontId="1" fillId="45" borderId="31" xfId="17" applyNumberFormat="1" applyFont="1" applyBorder="1" applyAlignment="1" applyProtection="1">
      <alignment horizontal="center" vertical="center"/>
      <protection locked="0"/>
    </xf>
    <xf numFmtId="0" fontId="1" fillId="45" borderId="30" xfId="17" applyFont="1" applyBorder="1" applyAlignment="1" applyProtection="1">
      <alignment horizontal="center" vertical="center"/>
      <protection locked="0"/>
    </xf>
    <xf numFmtId="0" fontId="1" fillId="45" borderId="28" xfId="17" applyFont="1" applyBorder="1" applyAlignment="1" applyProtection="1">
      <alignment horizontal="center"/>
      <protection locked="0"/>
    </xf>
    <xf numFmtId="171" fontId="3" fillId="4" borderId="104" xfId="14" applyNumberFormat="1" applyFont="1" applyFill="1" applyBorder="1" applyAlignment="1" applyProtection="1">
      <alignment horizontal="center" vertical="center"/>
      <protection locked="0"/>
    </xf>
    <xf numFmtId="0" fontId="3" fillId="45" borderId="102" xfId="17" applyFont="1" applyBorder="1" applyAlignment="1" applyProtection="1">
      <alignment horizontal="center" vertical="center"/>
      <protection locked="0"/>
    </xf>
    <xf numFmtId="0" fontId="22" fillId="0" borderId="41"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3" fillId="0" borderId="0" xfId="0" applyFont="1" applyBorder="1" applyAlignment="1" applyProtection="1">
      <alignment horizontal="center" vertical="center"/>
      <protection locked="0"/>
    </xf>
    <xf numFmtId="0" fontId="22" fillId="0" borderId="0" xfId="0" applyFont="1" applyFill="1" applyBorder="1" applyProtection="1">
      <protection locked="0"/>
    </xf>
    <xf numFmtId="0" fontId="22" fillId="0" borderId="0" xfId="0" applyFont="1" applyFill="1" applyBorder="1" applyAlignment="1" applyProtection="1">
      <alignment horizontal="left" vertical="center"/>
      <protection locked="0"/>
    </xf>
    <xf numFmtId="0" fontId="22" fillId="0" borderId="0" xfId="0" applyFont="1" applyFill="1" applyBorder="1" applyAlignment="1" applyProtection="1">
      <alignment horizontal="center" vertical="center"/>
      <protection locked="0"/>
    </xf>
    <xf numFmtId="0" fontId="22" fillId="34" borderId="24" xfId="1" applyFont="1" applyFill="1" applyBorder="1" applyAlignment="1" applyProtection="1">
      <alignment horizontal="center" vertical="center"/>
      <protection locked="0"/>
    </xf>
    <xf numFmtId="0" fontId="22" fillId="34" borderId="25" xfId="1" applyFont="1" applyFill="1" applyBorder="1" applyAlignment="1" applyProtection="1">
      <alignment horizontal="center" vertical="center"/>
      <protection locked="0"/>
    </xf>
    <xf numFmtId="0" fontId="22" fillId="34" borderId="60" xfId="1" applyFont="1" applyFill="1" applyBorder="1" applyAlignment="1" applyProtection="1">
      <alignment horizontal="center" vertical="center"/>
      <protection locked="0"/>
    </xf>
    <xf numFmtId="0" fontId="22" fillId="34" borderId="85" xfId="1" applyFont="1" applyFill="1" applyBorder="1" applyAlignment="1" applyProtection="1">
      <alignment horizontal="center" vertical="center"/>
      <protection locked="0"/>
    </xf>
    <xf numFmtId="0" fontId="34" fillId="35" borderId="0" xfId="6" applyFont="1" applyFill="1" applyAlignment="1" applyProtection="1">
      <alignment horizontal="center" vertical="center"/>
      <protection locked="0"/>
    </xf>
    <xf numFmtId="0" fontId="3" fillId="0" borderId="128" xfId="6" applyFont="1" applyFill="1" applyBorder="1" applyProtection="1">
      <protection locked="0"/>
    </xf>
    <xf numFmtId="169" fontId="3" fillId="38" borderId="51" xfId="6" applyNumberFormat="1" applyFont="1" applyFill="1" applyBorder="1" applyAlignment="1" applyProtection="1">
      <alignment horizontal="center" vertical="center"/>
      <protection locked="0"/>
    </xf>
    <xf numFmtId="0" fontId="3" fillId="0" borderId="129" xfId="6" applyFont="1" applyFill="1" applyBorder="1" applyProtection="1">
      <protection locked="0"/>
    </xf>
    <xf numFmtId="169" fontId="3" fillId="38" borderId="114" xfId="6" applyNumberFormat="1" applyFont="1" applyFill="1" applyBorder="1" applyAlignment="1" applyProtection="1">
      <alignment horizontal="center" vertical="center"/>
      <protection locked="0"/>
    </xf>
    <xf numFmtId="169" fontId="3" fillId="38" borderId="14" xfId="6" applyNumberFormat="1" applyFont="1" applyFill="1" applyBorder="1" applyAlignment="1" applyProtection="1">
      <alignment horizontal="center" vertical="center"/>
      <protection locked="0"/>
    </xf>
    <xf numFmtId="0" fontId="22" fillId="3" borderId="2" xfId="1" applyFont="1" applyFill="1" applyBorder="1" applyAlignment="1" applyProtection="1">
      <alignment horizontal="center" vertical="center"/>
      <protection locked="0"/>
    </xf>
    <xf numFmtId="0" fontId="22" fillId="3" borderId="2" xfId="0" applyFont="1" applyFill="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124" fillId="34" borderId="23" xfId="0" applyFont="1" applyFill="1" applyBorder="1" applyAlignment="1" applyProtection="1">
      <alignment horizontal="center" vertical="center"/>
      <protection locked="0"/>
    </xf>
    <xf numFmtId="0" fontId="20" fillId="0" borderId="0" xfId="0" applyFont="1" applyFill="1" applyBorder="1" applyAlignment="1" applyProtection="1">
      <alignment horizontal="center" vertical="center"/>
      <protection locked="0"/>
    </xf>
    <xf numFmtId="0" fontId="22" fillId="0" borderId="0" xfId="0" applyFont="1" applyFill="1" applyAlignment="1" applyProtection="1">
      <alignment horizontal="center" vertical="center"/>
      <protection locked="0"/>
    </xf>
    <xf numFmtId="0" fontId="23" fillId="0" borderId="0" xfId="0" applyFont="1" applyFill="1" applyBorder="1" applyAlignment="1" applyProtection="1">
      <alignment horizontal="center" vertical="center"/>
      <protection locked="0"/>
    </xf>
    <xf numFmtId="164" fontId="113" fillId="0" borderId="0" xfId="0" applyNumberFormat="1" applyFont="1" applyFill="1" applyBorder="1" applyAlignment="1" applyProtection="1">
      <alignment horizontal="center" vertical="center"/>
      <protection locked="0"/>
    </xf>
    <xf numFmtId="0" fontId="22" fillId="34" borderId="1" xfId="1" applyFont="1" applyFill="1" applyBorder="1" applyAlignment="1" applyProtection="1">
      <alignment horizontal="center" vertical="center"/>
      <protection locked="0"/>
    </xf>
    <xf numFmtId="0" fontId="22" fillId="34" borderId="92" xfId="1" applyFont="1" applyFill="1" applyBorder="1" applyAlignment="1" applyProtection="1">
      <alignment horizontal="center" vertical="center"/>
      <protection locked="0"/>
    </xf>
    <xf numFmtId="0" fontId="127" fillId="36" borderId="0" xfId="0" applyFont="1" applyFill="1" applyAlignment="1" applyProtection="1">
      <alignment horizontal="center" vertical="center"/>
      <protection locked="0"/>
    </xf>
    <xf numFmtId="0" fontId="123" fillId="0" borderId="0" xfId="6" applyFont="1" applyFill="1" applyAlignment="1" applyProtection="1">
      <alignment horizontal="center" vertical="center"/>
      <protection locked="0"/>
    </xf>
    <xf numFmtId="0" fontId="8" fillId="0" borderId="0" xfId="0" applyFont="1" applyFill="1" applyBorder="1" applyAlignment="1" applyProtection="1">
      <alignment horizontal="center"/>
      <protection locked="0"/>
    </xf>
    <xf numFmtId="169" fontId="3" fillId="0" borderId="0" xfId="0" applyNumberFormat="1" applyFont="1" applyFill="1" applyBorder="1" applyAlignment="1" applyProtection="1">
      <alignment horizontal="center" vertical="center"/>
      <protection locked="0"/>
    </xf>
    <xf numFmtId="0" fontId="14" fillId="0" borderId="0" xfId="0" applyFont="1" applyFill="1" applyProtection="1">
      <protection locked="0"/>
    </xf>
    <xf numFmtId="9" fontId="126" fillId="0" borderId="0" xfId="0" applyNumberFormat="1" applyFont="1" applyFill="1" applyAlignment="1" applyProtection="1">
      <alignment horizontal="center" vertical="center"/>
      <protection locked="0"/>
    </xf>
    <xf numFmtId="0" fontId="126" fillId="0" borderId="0" xfId="0" applyFont="1" applyFill="1" applyAlignment="1" applyProtection="1">
      <alignment horizontal="center" vertical="center"/>
      <protection locked="0"/>
    </xf>
    <xf numFmtId="0" fontId="19" fillId="0" borderId="0" xfId="0" applyFont="1" applyAlignment="1" applyProtection="1">
      <alignment horizontal="left"/>
      <protection locked="0"/>
    </xf>
    <xf numFmtId="0" fontId="19" fillId="0" borderId="0" xfId="0" applyFont="1" applyAlignment="1" applyProtection="1">
      <protection locked="0"/>
    </xf>
    <xf numFmtId="0" fontId="12" fillId="0" borderId="0" xfId="0" applyFont="1" applyAlignment="1" applyProtection="1">
      <protection locked="0"/>
    </xf>
    <xf numFmtId="0" fontId="129" fillId="7" borderId="2" xfId="0" applyFont="1" applyFill="1" applyBorder="1" applyAlignment="1" applyProtection="1">
      <alignment horizontal="center"/>
      <protection locked="0"/>
    </xf>
    <xf numFmtId="0" fontId="130" fillId="0" borderId="0" xfId="0" applyFont="1" applyAlignment="1" applyProtection="1">
      <alignment horizontal="center"/>
      <protection locked="0"/>
    </xf>
    <xf numFmtId="164" fontId="131" fillId="7" borderId="2" xfId="0" applyNumberFormat="1" applyFont="1" applyFill="1" applyBorder="1" applyAlignment="1" applyProtection="1">
      <alignment horizontal="center"/>
      <protection locked="0"/>
    </xf>
    <xf numFmtId="0" fontId="131" fillId="7" borderId="2" xfId="0" applyFont="1" applyFill="1" applyBorder="1" applyAlignment="1" applyProtection="1">
      <alignment horizontal="center"/>
      <protection locked="0"/>
    </xf>
    <xf numFmtId="0" fontId="131" fillId="7" borderId="2" xfId="0" applyFont="1" applyFill="1" applyBorder="1" applyAlignment="1" applyProtection="1">
      <alignment horizontal="left"/>
      <protection locked="0"/>
    </xf>
    <xf numFmtId="14" fontId="132" fillId="16" borderId="2" xfId="0" applyNumberFormat="1" applyFont="1" applyFill="1" applyBorder="1" applyAlignment="1">
      <alignment horizontal="center"/>
    </xf>
    <xf numFmtId="0" fontId="132" fillId="16" borderId="2" xfId="0" applyFont="1" applyFill="1" applyBorder="1" applyAlignment="1">
      <alignment horizontal="center"/>
    </xf>
    <xf numFmtId="164" fontId="132" fillId="0" borderId="2" xfId="0" applyNumberFormat="1" applyFont="1" applyBorder="1" applyAlignment="1">
      <alignment horizontal="center"/>
    </xf>
    <xf numFmtId="164" fontId="132" fillId="0" borderId="2" xfId="0" applyNumberFormat="1" applyFont="1" applyFill="1" applyBorder="1" applyAlignment="1">
      <alignment horizontal="center"/>
    </xf>
    <xf numFmtId="14" fontId="132" fillId="0" borderId="2" xfId="0" applyNumberFormat="1" applyFont="1" applyFill="1" applyBorder="1" applyAlignment="1">
      <alignment horizontal="center"/>
    </xf>
    <xf numFmtId="14" fontId="132" fillId="16" borderId="2" xfId="0" applyNumberFormat="1" applyFont="1" applyFill="1" applyBorder="1" applyAlignment="1">
      <alignment horizontal="center" wrapText="1"/>
    </xf>
    <xf numFmtId="0" fontId="71" fillId="0" borderId="2" xfId="0" applyFont="1" applyBorder="1" applyAlignment="1">
      <alignment horizontal="left"/>
    </xf>
    <xf numFmtId="0" fontId="119" fillId="7" borderId="2" xfId="0" applyFont="1" applyFill="1" applyBorder="1" applyAlignment="1" applyProtection="1">
      <alignment horizontal="center" vertical="center"/>
      <protection locked="0"/>
    </xf>
    <xf numFmtId="0" fontId="134" fillId="0" borderId="2" xfId="0" applyFont="1" applyBorder="1" applyAlignment="1">
      <alignment horizontal="center"/>
    </xf>
    <xf numFmtId="0" fontId="71" fillId="0" borderId="2" xfId="0" applyFont="1" applyBorder="1" applyAlignment="1">
      <alignment horizontal="center"/>
    </xf>
    <xf numFmtId="0" fontId="133" fillId="7" borderId="2" xfId="0" applyFont="1" applyFill="1" applyBorder="1" applyAlignment="1" applyProtection="1">
      <alignment horizontal="center" vertical="center"/>
      <protection locked="0"/>
    </xf>
    <xf numFmtId="0" fontId="133" fillId="7" borderId="2" xfId="0" applyFont="1" applyFill="1" applyBorder="1" applyAlignment="1" applyProtection="1">
      <alignment horizontal="center"/>
      <protection locked="0"/>
    </xf>
    <xf numFmtId="0" fontId="71" fillId="7" borderId="2" xfId="0" applyFont="1" applyFill="1" applyBorder="1" applyAlignment="1" applyProtection="1">
      <alignment horizontal="left" vertical="center"/>
      <protection locked="0"/>
    </xf>
    <xf numFmtId="0" fontId="3" fillId="0" borderId="0" xfId="0" applyFont="1" applyAlignment="1">
      <alignment horizontal="center"/>
    </xf>
    <xf numFmtId="0" fontId="71" fillId="34" borderId="0" xfId="0" applyFont="1" applyFill="1" applyAlignment="1" applyProtection="1">
      <alignment horizontal="center"/>
      <protection locked="0"/>
    </xf>
    <xf numFmtId="0" fontId="134" fillId="9" borderId="2" xfId="0" applyFont="1" applyFill="1" applyBorder="1" applyAlignment="1" applyProtection="1">
      <alignment horizontal="center" vertical="center"/>
      <protection locked="0"/>
    </xf>
    <xf numFmtId="0" fontId="132" fillId="0" borderId="2" xfId="0" applyFont="1" applyBorder="1" applyAlignment="1">
      <alignment horizontal="left"/>
    </xf>
    <xf numFmtId="0" fontId="132" fillId="0" borderId="0" xfId="0" applyFont="1" applyAlignment="1">
      <alignment horizontal="left"/>
    </xf>
    <xf numFmtId="0" fontId="71" fillId="34" borderId="2" xfId="0" applyFont="1" applyFill="1" applyBorder="1" applyAlignment="1" applyProtection="1">
      <alignment horizontal="center"/>
      <protection locked="0"/>
    </xf>
    <xf numFmtId="0" fontId="135" fillId="0" borderId="2" xfId="0" applyFont="1" applyBorder="1" applyAlignment="1">
      <alignment horizontal="left"/>
    </xf>
    <xf numFmtId="0" fontId="71" fillId="0" borderId="0" xfId="0" applyFont="1"/>
    <xf numFmtId="0" fontId="71" fillId="0" borderId="92" xfId="0" applyFont="1" applyBorder="1" applyAlignment="1">
      <alignment horizontal="left" vertical="center"/>
    </xf>
    <xf numFmtId="164" fontId="132" fillId="34" borderId="2" xfId="0" applyNumberFormat="1" applyFont="1" applyFill="1" applyBorder="1" applyAlignment="1" applyProtection="1">
      <alignment horizontal="center"/>
      <protection locked="0"/>
    </xf>
    <xf numFmtId="0" fontId="79" fillId="0" borderId="2" xfId="0" applyFont="1" applyBorder="1" applyAlignment="1">
      <alignment horizontal="center"/>
    </xf>
    <xf numFmtId="0" fontId="79" fillId="34" borderId="0" xfId="0" applyFont="1" applyFill="1" applyAlignment="1" applyProtection="1">
      <alignment horizontal="center"/>
      <protection locked="0"/>
    </xf>
    <xf numFmtId="0" fontId="79" fillId="0" borderId="2" xfId="0" applyFont="1" applyBorder="1" applyAlignment="1">
      <alignment horizontal="left"/>
    </xf>
    <xf numFmtId="0" fontId="136" fillId="9" borderId="2" xfId="0" applyFont="1" applyFill="1" applyBorder="1" applyAlignment="1" applyProtection="1">
      <alignment horizontal="center" vertical="center"/>
      <protection locked="0"/>
    </xf>
    <xf numFmtId="164" fontId="137" fillId="0" borderId="2" xfId="0" applyNumberFormat="1" applyFont="1" applyBorder="1" applyAlignment="1">
      <alignment horizontal="center"/>
    </xf>
    <xf numFmtId="14" fontId="137" fillId="16" borderId="2" xfId="0" applyNumberFormat="1" applyFont="1" applyFill="1" applyBorder="1" applyAlignment="1">
      <alignment horizontal="center"/>
    </xf>
    <xf numFmtId="0" fontId="137" fillId="0" borderId="2" xfId="0" applyFont="1" applyBorder="1" applyAlignment="1">
      <alignment horizontal="left"/>
    </xf>
    <xf numFmtId="0" fontId="128" fillId="0" borderId="0" xfId="0" applyFont="1" applyAlignment="1">
      <alignment horizontal="center"/>
    </xf>
    <xf numFmtId="0" fontId="134" fillId="12" borderId="2" xfId="0" applyFont="1" applyFill="1" applyBorder="1" applyAlignment="1">
      <alignment horizontal="center"/>
    </xf>
    <xf numFmtId="0" fontId="22" fillId="3" borderId="132" xfId="1" applyFont="1" applyFill="1" applyBorder="1" applyAlignment="1" applyProtection="1">
      <alignment horizontal="center" vertical="center"/>
      <protection locked="0"/>
    </xf>
    <xf numFmtId="0" fontId="22" fillId="3" borderId="126" xfId="1" applyFont="1" applyFill="1" applyBorder="1" applyAlignment="1" applyProtection="1">
      <alignment horizontal="center" vertical="center"/>
      <protection locked="0"/>
    </xf>
    <xf numFmtId="0" fontId="138" fillId="10" borderId="18" xfId="1" applyFont="1" applyFill="1" applyBorder="1" applyAlignment="1" applyProtection="1">
      <alignment horizontal="center" vertical="center"/>
      <protection locked="0"/>
    </xf>
    <xf numFmtId="0" fontId="138" fillId="10" borderId="6" xfId="0" applyFont="1" applyFill="1" applyBorder="1" applyAlignment="1" applyProtection="1">
      <alignment vertical="center"/>
      <protection locked="0"/>
    </xf>
    <xf numFmtId="0" fontId="138" fillId="10" borderId="9" xfId="0" applyFont="1" applyFill="1" applyBorder="1" applyAlignment="1" applyProtection="1">
      <alignment horizontal="center" vertical="center"/>
      <protection locked="0"/>
    </xf>
    <xf numFmtId="0" fontId="138" fillId="10" borderId="9" xfId="1" applyFont="1" applyFill="1" applyBorder="1" applyAlignment="1" applyProtection="1">
      <alignment horizontal="center" vertical="center"/>
      <protection locked="0"/>
    </xf>
    <xf numFmtId="0" fontId="138" fillId="10" borderId="1" xfId="1" applyFont="1" applyFill="1" applyBorder="1" applyAlignment="1" applyProtection="1">
      <alignment horizontal="center" vertical="center"/>
      <protection locked="0"/>
    </xf>
    <xf numFmtId="0" fontId="138" fillId="10" borderId="60" xfId="1" applyFont="1" applyFill="1" applyBorder="1" applyAlignment="1" applyProtection="1">
      <alignment horizontal="center" vertical="center"/>
      <protection locked="0"/>
    </xf>
    <xf numFmtId="0" fontId="138" fillId="10" borderId="23" xfId="1" applyFont="1" applyFill="1" applyBorder="1" applyAlignment="1" applyProtection="1">
      <alignment horizontal="center" vertical="center"/>
      <protection locked="0"/>
    </xf>
    <xf numFmtId="0" fontId="138" fillId="10" borderId="13" xfId="1" applyFont="1" applyFill="1" applyBorder="1" applyAlignment="1" applyProtection="1">
      <alignment vertical="center"/>
      <protection locked="0"/>
    </xf>
    <xf numFmtId="0" fontId="138" fillId="10" borderId="92" xfId="1" applyFont="1" applyFill="1" applyBorder="1" applyAlignment="1" applyProtection="1">
      <alignment horizontal="center" vertical="center"/>
      <protection locked="0"/>
    </xf>
    <xf numFmtId="0" fontId="1" fillId="21" borderId="1" xfId="6" applyBorder="1" applyAlignment="1" applyProtection="1">
      <alignment horizontal="center" vertical="center"/>
      <protection locked="0"/>
    </xf>
    <xf numFmtId="0" fontId="141" fillId="24" borderId="25" xfId="1" applyFont="1" applyFill="1" applyBorder="1" applyAlignment="1" applyProtection="1">
      <alignment horizontal="center" vertical="center"/>
      <protection locked="0"/>
    </xf>
    <xf numFmtId="164" fontId="71" fillId="12" borderId="23" xfId="0" applyNumberFormat="1" applyFont="1" applyFill="1" applyBorder="1" applyAlignment="1" applyProtection="1">
      <alignment horizontal="center" vertical="center"/>
      <protection locked="0"/>
    </xf>
    <xf numFmtId="0" fontId="138" fillId="10" borderId="13" xfId="1" applyFont="1" applyFill="1" applyBorder="1" applyAlignment="1" applyProtection="1">
      <alignment horizontal="center" vertical="center"/>
      <protection locked="0"/>
    </xf>
    <xf numFmtId="0" fontId="70" fillId="10" borderId="3" xfId="1" applyFont="1" applyFill="1" applyBorder="1" applyAlignment="1" applyProtection="1">
      <alignment horizontal="center" vertical="center"/>
      <protection locked="0"/>
    </xf>
    <xf numFmtId="168" fontId="71" fillId="12" borderId="23" xfId="0" applyNumberFormat="1" applyFont="1" applyFill="1" applyBorder="1" applyAlignment="1" applyProtection="1">
      <alignment horizontal="center" vertical="center"/>
      <protection locked="0"/>
    </xf>
    <xf numFmtId="165" fontId="142" fillId="5" borderId="4" xfId="0" applyNumberFormat="1" applyFont="1" applyFill="1" applyBorder="1" applyAlignment="1" applyProtection="1">
      <alignment horizontal="center" vertical="center"/>
      <protection locked="0"/>
    </xf>
    <xf numFmtId="164" fontId="71" fillId="12" borderId="85" xfId="0" applyNumberFormat="1" applyFont="1" applyFill="1" applyBorder="1" applyAlignment="1" applyProtection="1">
      <alignment horizontal="center" vertical="center"/>
      <protection locked="0"/>
    </xf>
    <xf numFmtId="165" fontId="142" fillId="5" borderId="11" xfId="0" applyNumberFormat="1" applyFont="1" applyFill="1" applyBorder="1" applyAlignment="1" applyProtection="1">
      <alignment horizontal="center" vertical="center"/>
      <protection locked="0"/>
    </xf>
    <xf numFmtId="0" fontId="22" fillId="3" borderId="8" xfId="1" applyFont="1" applyFill="1" applyBorder="1" applyAlignment="1" applyProtection="1">
      <alignment horizontal="center" vertical="center"/>
      <protection locked="0"/>
    </xf>
    <xf numFmtId="0" fontId="20" fillId="0" borderId="2" xfId="0" applyFont="1" applyFill="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0" fillId="0" borderId="20" xfId="0" applyFont="1" applyFill="1" applyBorder="1" applyAlignment="1" applyProtection="1">
      <alignment horizontal="center" vertical="center"/>
      <protection locked="0"/>
    </xf>
    <xf numFmtId="0" fontId="23" fillId="0" borderId="22" xfId="0" applyFont="1" applyBorder="1" applyAlignment="1" applyProtection="1">
      <alignment horizontal="center" vertical="center"/>
      <protection locked="0"/>
    </xf>
    <xf numFmtId="0" fontId="23" fillId="0" borderId="23" xfId="0" applyFont="1" applyBorder="1" applyAlignment="1" applyProtection="1">
      <alignment vertical="center"/>
      <protection locked="0"/>
    </xf>
    <xf numFmtId="0" fontId="138" fillId="10" borderId="2" xfId="1" applyFont="1" applyFill="1" applyBorder="1" applyAlignment="1" applyProtection="1">
      <alignment horizontal="center" vertical="center"/>
      <protection locked="0"/>
    </xf>
    <xf numFmtId="0" fontId="22" fillId="3" borderId="142" xfId="1" applyFont="1" applyFill="1" applyBorder="1" applyAlignment="1" applyProtection="1">
      <alignment horizontal="center" vertical="center"/>
      <protection locked="0"/>
    </xf>
    <xf numFmtId="0" fontId="138" fillId="10" borderId="26" xfId="1" applyFont="1" applyFill="1" applyBorder="1" applyAlignment="1" applyProtection="1">
      <alignment horizontal="center" vertical="center"/>
      <protection locked="0"/>
    </xf>
    <xf numFmtId="0" fontId="138" fillId="10" borderId="125" xfId="1" applyFont="1" applyFill="1" applyBorder="1" applyAlignment="1" applyProtection="1">
      <alignment horizontal="center" vertical="center"/>
      <protection locked="0"/>
    </xf>
    <xf numFmtId="9" fontId="80" fillId="23" borderId="6" xfId="0" applyNumberFormat="1" applyFont="1" applyFill="1" applyBorder="1" applyAlignment="1" applyProtection="1">
      <alignment horizontal="center" vertical="center"/>
      <protection locked="0"/>
    </xf>
    <xf numFmtId="0" fontId="85" fillId="10" borderId="13" xfId="1" applyFont="1" applyFill="1" applyBorder="1" applyAlignment="1" applyProtection="1">
      <alignment horizontal="center" vertical="center"/>
      <protection locked="0"/>
    </xf>
    <xf numFmtId="0" fontId="85" fillId="3" borderId="2" xfId="1" applyFont="1" applyFill="1" applyBorder="1" applyAlignment="1" applyProtection="1">
      <alignment horizontal="center" vertical="center"/>
      <protection locked="0"/>
    </xf>
    <xf numFmtId="0" fontId="85" fillId="3" borderId="2" xfId="0" applyFont="1" applyFill="1" applyBorder="1" applyAlignment="1" applyProtection="1">
      <alignment horizontal="center" vertical="center"/>
      <protection locked="0"/>
    </xf>
    <xf numFmtId="0" fontId="85" fillId="3" borderId="8" xfId="1" applyFont="1" applyFill="1" applyBorder="1" applyAlignment="1" applyProtection="1">
      <alignment horizontal="center" vertical="center"/>
      <protection locked="0"/>
    </xf>
    <xf numFmtId="0" fontId="80" fillId="0" borderId="18" xfId="0" applyFont="1" applyBorder="1" applyAlignment="1" applyProtection="1">
      <alignment horizontal="center" vertical="center"/>
      <protection locked="0"/>
    </xf>
    <xf numFmtId="0" fontId="80" fillId="0" borderId="2" xfId="0" applyFont="1" applyFill="1" applyBorder="1" applyAlignment="1" applyProtection="1">
      <alignment horizontal="center" vertical="center"/>
      <protection locked="0"/>
    </xf>
    <xf numFmtId="0" fontId="80" fillId="0" borderId="23" xfId="0" applyFont="1" applyBorder="1" applyAlignment="1" applyProtection="1">
      <alignment horizontal="center" vertical="center"/>
      <protection locked="0"/>
    </xf>
    <xf numFmtId="0" fontId="22" fillId="0" borderId="0" xfId="0" applyFont="1" applyAlignment="1" applyProtection="1">
      <alignment horizontal="right" vertical="center"/>
      <protection locked="0"/>
    </xf>
    <xf numFmtId="0" fontId="5" fillId="14" borderId="13" xfId="0" applyFont="1" applyFill="1" applyBorder="1" applyAlignment="1" applyProtection="1">
      <alignment horizontal="center"/>
      <protection locked="0"/>
    </xf>
    <xf numFmtId="177" fontId="118" fillId="5" borderId="116" xfId="4" applyNumberFormat="1" applyFont="1" applyFill="1" applyBorder="1" applyAlignment="1" applyProtection="1">
      <alignment horizontal="center" vertical="center"/>
      <protection locked="0"/>
    </xf>
    <xf numFmtId="177" fontId="118" fillId="5" borderId="118" xfId="4" applyNumberFormat="1" applyFont="1" applyFill="1" applyBorder="1" applyAlignment="1" applyProtection="1">
      <alignment horizontal="center" vertical="center"/>
      <protection locked="0"/>
    </xf>
    <xf numFmtId="0" fontId="22" fillId="3" borderId="7" xfId="1" applyFont="1" applyFill="1" applyBorder="1" applyAlignment="1" applyProtection="1">
      <alignment horizontal="center" vertical="center"/>
      <protection locked="0"/>
    </xf>
    <xf numFmtId="0" fontId="22" fillId="3" borderId="7" xfId="0" applyFont="1" applyFill="1" applyBorder="1" applyAlignment="1" applyProtection="1">
      <alignment horizontal="center" vertical="center"/>
      <protection locked="0"/>
    </xf>
    <xf numFmtId="0" fontId="138" fillId="10" borderId="144" xfId="1" applyFont="1" applyFill="1" applyBorder="1" applyAlignment="1" applyProtection="1">
      <alignment horizontal="center" vertical="center"/>
      <protection locked="0"/>
    </xf>
    <xf numFmtId="0" fontId="138" fillId="10" borderId="8" xfId="1" applyFont="1" applyFill="1" applyBorder="1" applyAlignment="1" applyProtection="1">
      <alignment horizontal="center" vertical="center"/>
      <protection locked="0"/>
    </xf>
    <xf numFmtId="0" fontId="122" fillId="10" borderId="8" xfId="0" applyFont="1" applyFill="1" applyBorder="1" applyAlignment="1" applyProtection="1">
      <alignment horizontal="center" vertical="center"/>
      <protection locked="0"/>
    </xf>
    <xf numFmtId="0" fontId="22" fillId="34" borderId="9" xfId="0" applyFont="1" applyFill="1" applyBorder="1" applyAlignment="1" applyProtection="1">
      <alignment horizontal="left" vertical="center"/>
      <protection locked="0"/>
    </xf>
    <xf numFmtId="0" fontId="22" fillId="34" borderId="9" xfId="1" applyFont="1" applyFill="1" applyBorder="1" applyAlignment="1" applyProtection="1">
      <alignment horizontal="left" vertical="center"/>
      <protection locked="0"/>
    </xf>
    <xf numFmtId="164" fontId="113" fillId="0" borderId="34" xfId="0" applyNumberFormat="1" applyFont="1" applyFill="1" applyBorder="1" applyAlignment="1" applyProtection="1">
      <alignment horizontal="center" vertical="center"/>
      <protection locked="0"/>
    </xf>
    <xf numFmtId="164" fontId="113" fillId="0" borderId="35" xfId="0" applyNumberFormat="1" applyFont="1" applyFill="1" applyBorder="1" applyAlignment="1" applyProtection="1">
      <alignment horizontal="center" vertical="center"/>
      <protection locked="0"/>
    </xf>
    <xf numFmtId="164" fontId="113" fillId="0" borderId="36" xfId="0" applyNumberFormat="1" applyFont="1" applyFill="1" applyBorder="1" applyAlignment="1" applyProtection="1">
      <alignment horizontal="center" vertical="center"/>
      <protection locked="0"/>
    </xf>
    <xf numFmtId="166" fontId="7" fillId="51" borderId="2" xfId="21" applyNumberFormat="1" applyBorder="1" applyAlignment="1" applyProtection="1">
      <alignment horizontal="center" vertical="center"/>
      <protection locked="0"/>
    </xf>
    <xf numFmtId="0" fontId="7" fillId="51" borderId="2" xfId="21" applyBorder="1" applyAlignment="1" applyProtection="1">
      <alignment horizontal="center" vertical="center"/>
      <protection locked="0"/>
    </xf>
    <xf numFmtId="2" fontId="7" fillId="51" borderId="2" xfId="21" applyNumberFormat="1" applyBorder="1" applyAlignment="1" applyProtection="1">
      <alignment horizontal="center" vertical="center"/>
      <protection locked="0"/>
    </xf>
    <xf numFmtId="0" fontId="7" fillId="51" borderId="22" xfId="21" applyBorder="1" applyAlignment="1" applyProtection="1">
      <alignment horizontal="center" vertical="center"/>
      <protection locked="0"/>
    </xf>
    <xf numFmtId="0" fontId="7" fillId="51" borderId="23" xfId="21" applyBorder="1" applyAlignment="1" applyProtection="1">
      <alignment horizontal="center" vertical="center"/>
      <protection locked="0"/>
    </xf>
    <xf numFmtId="0" fontId="1" fillId="54" borderId="51" xfId="21" applyFont="1" applyFill="1" applyBorder="1" applyAlignment="1" applyProtection="1">
      <alignment horizontal="center" vertical="center"/>
      <protection locked="0"/>
    </xf>
    <xf numFmtId="0" fontId="1" fillId="54" borderId="145" xfId="21" applyFont="1" applyFill="1" applyBorder="1" applyAlignment="1" applyProtection="1">
      <alignment horizontal="center" vertical="center"/>
      <protection locked="0"/>
    </xf>
    <xf numFmtId="166" fontId="7" fillId="55" borderId="2" xfId="21" applyNumberFormat="1" applyFill="1" applyBorder="1" applyAlignment="1" applyProtection="1">
      <alignment horizontal="center" vertical="center"/>
      <protection locked="0"/>
    </xf>
    <xf numFmtId="2" fontId="7" fillId="55" borderId="2" xfId="21" applyNumberFormat="1" applyFill="1" applyBorder="1" applyAlignment="1" applyProtection="1">
      <alignment horizontal="center" vertical="center"/>
      <protection locked="0"/>
    </xf>
    <xf numFmtId="0" fontId="7" fillId="55" borderId="2" xfId="21" applyFill="1" applyBorder="1" applyAlignment="1" applyProtection="1">
      <alignment horizontal="center" vertical="center"/>
      <protection locked="0"/>
    </xf>
    <xf numFmtId="0" fontId="7" fillId="55" borderId="23" xfId="21" applyFill="1" applyBorder="1" applyAlignment="1" applyProtection="1">
      <alignment horizontal="center" vertical="center"/>
      <protection locked="0"/>
    </xf>
    <xf numFmtId="0" fontId="7" fillId="55" borderId="24" xfId="21" applyFill="1" applyBorder="1" applyAlignment="1" applyProtection="1">
      <alignment horizontal="center" vertical="center"/>
      <protection locked="0"/>
    </xf>
    <xf numFmtId="0" fontId="70" fillId="54" borderId="3" xfId="1" applyFont="1" applyFill="1" applyBorder="1" applyAlignment="1" applyProtection="1">
      <alignment horizontal="center" vertical="center"/>
      <protection locked="0"/>
    </xf>
    <xf numFmtId="164" fontId="71" fillId="58" borderId="23" xfId="0" applyNumberFormat="1" applyFont="1" applyFill="1" applyBorder="1" applyAlignment="1" applyProtection="1">
      <alignment horizontal="center" vertical="center"/>
      <protection locked="0"/>
    </xf>
    <xf numFmtId="164" fontId="71" fillId="58" borderId="24" xfId="0" applyNumberFormat="1" applyFont="1" applyFill="1" applyBorder="1" applyAlignment="1" applyProtection="1">
      <alignment horizontal="center" vertical="center"/>
      <protection locked="0"/>
    </xf>
    <xf numFmtId="165" fontId="142" fillId="59" borderId="4" xfId="0" applyNumberFormat="1" applyFont="1" applyFill="1" applyBorder="1" applyAlignment="1" applyProtection="1">
      <alignment horizontal="center" vertical="center"/>
      <protection locked="0"/>
    </xf>
    <xf numFmtId="165" fontId="142" fillId="59" borderId="5" xfId="0" applyNumberFormat="1" applyFont="1" applyFill="1" applyBorder="1" applyAlignment="1" applyProtection="1">
      <alignment horizontal="center" vertical="center"/>
      <protection locked="0"/>
    </xf>
    <xf numFmtId="179" fontId="85" fillId="44" borderId="17" xfId="1" applyNumberFormat="1" applyFont="1" applyFill="1" applyBorder="1" applyAlignment="1" applyProtection="1">
      <alignment horizontal="center" vertical="center"/>
      <protection locked="0"/>
    </xf>
    <xf numFmtId="179" fontId="85" fillId="44" borderId="18" xfId="1" applyNumberFormat="1" applyFont="1" applyFill="1" applyBorder="1" applyAlignment="1" applyProtection="1">
      <alignment horizontal="center" vertical="center"/>
      <protection locked="0"/>
    </xf>
    <xf numFmtId="179" fontId="85" fillId="44" borderId="18" xfId="0" applyNumberFormat="1" applyFont="1" applyFill="1" applyBorder="1" applyAlignment="1" applyProtection="1">
      <alignment horizontal="center" vertical="center"/>
      <protection locked="0"/>
    </xf>
    <xf numFmtId="179" fontId="85" fillId="56" borderId="18" xfId="1" applyNumberFormat="1" applyFont="1" applyFill="1" applyBorder="1" applyAlignment="1" applyProtection="1">
      <alignment horizontal="center" vertical="center"/>
      <protection locked="0"/>
    </xf>
    <xf numFmtId="179" fontId="85" fillId="56" borderId="19" xfId="0" applyNumberFormat="1" applyFont="1" applyFill="1" applyBorder="1" applyAlignment="1" applyProtection="1">
      <alignment horizontal="center" vertical="center"/>
      <protection locked="0"/>
    </xf>
    <xf numFmtId="179" fontId="85" fillId="44" borderId="20" xfId="1" applyNumberFormat="1" applyFont="1" applyFill="1" applyBorder="1" applyAlignment="1" applyProtection="1">
      <alignment horizontal="center" vertical="center"/>
      <protection locked="0"/>
    </xf>
    <xf numFmtId="179" fontId="85" fillId="44" borderId="2" xfId="1" applyNumberFormat="1" applyFont="1" applyFill="1" applyBorder="1" applyAlignment="1" applyProtection="1">
      <alignment horizontal="center" vertical="center"/>
      <protection locked="0"/>
    </xf>
    <xf numFmtId="179" fontId="85" fillId="44" borderId="2" xfId="0" applyNumberFormat="1" applyFont="1" applyFill="1" applyBorder="1" applyAlignment="1" applyProtection="1">
      <alignment horizontal="center" vertical="center"/>
      <protection locked="0"/>
    </xf>
    <xf numFmtId="179" fontId="85" fillId="56" borderId="2" xfId="1" applyNumberFormat="1" applyFont="1" applyFill="1" applyBorder="1" applyAlignment="1" applyProtection="1">
      <alignment horizontal="center" vertical="center"/>
      <protection locked="0"/>
    </xf>
    <xf numFmtId="179" fontId="85" fillId="56" borderId="21" xfId="0" applyNumberFormat="1" applyFont="1" applyFill="1" applyBorder="1" applyAlignment="1" applyProtection="1">
      <alignment horizontal="center" vertical="center"/>
      <protection locked="0"/>
    </xf>
    <xf numFmtId="179" fontId="85" fillId="44" borderId="22" xfId="1" applyNumberFormat="1" applyFont="1" applyFill="1" applyBorder="1" applyAlignment="1" applyProtection="1">
      <alignment horizontal="center" vertical="center"/>
      <protection locked="0"/>
    </xf>
    <xf numFmtId="179" fontId="85" fillId="44" borderId="23" xfId="1" applyNumberFormat="1" applyFont="1" applyFill="1" applyBorder="1" applyAlignment="1" applyProtection="1">
      <alignment horizontal="center" vertical="center"/>
      <protection locked="0"/>
    </xf>
    <xf numFmtId="179" fontId="85" fillId="44" borderId="23" xfId="0" applyNumberFormat="1" applyFont="1" applyFill="1" applyBorder="1" applyAlignment="1" applyProtection="1">
      <alignment horizontal="center" vertical="center"/>
      <protection locked="0"/>
    </xf>
    <xf numFmtId="179" fontId="85" fillId="56" borderId="23" xfId="1" applyNumberFormat="1" applyFont="1" applyFill="1" applyBorder="1" applyAlignment="1" applyProtection="1">
      <alignment horizontal="center" vertical="center"/>
      <protection locked="0"/>
    </xf>
    <xf numFmtId="179" fontId="85" fillId="56" borderId="24" xfId="0" applyNumberFormat="1" applyFont="1" applyFill="1" applyBorder="1" applyAlignment="1" applyProtection="1">
      <alignment horizontal="center" vertical="center"/>
      <protection locked="0"/>
    </xf>
    <xf numFmtId="164" fontId="85" fillId="33" borderId="11" xfId="0" applyNumberFormat="1" applyFont="1" applyFill="1" applyBorder="1" applyAlignment="1" applyProtection="1">
      <alignment horizontal="center" vertical="center"/>
      <protection locked="0"/>
    </xf>
    <xf numFmtId="164" fontId="85" fillId="33" borderId="4" xfId="0" applyNumberFormat="1" applyFont="1" applyFill="1" applyBorder="1" applyAlignment="1" applyProtection="1">
      <alignment horizontal="center" vertical="center"/>
      <protection locked="0"/>
    </xf>
    <xf numFmtId="164" fontId="85" fillId="33" borderId="10" xfId="0" applyNumberFormat="1" applyFont="1" applyFill="1" applyBorder="1" applyAlignment="1" applyProtection="1">
      <alignment horizontal="center" vertical="center"/>
      <protection locked="0"/>
    </xf>
    <xf numFmtId="164" fontId="85" fillId="57" borderId="4" xfId="0" applyNumberFormat="1" applyFont="1" applyFill="1" applyBorder="1" applyAlignment="1" applyProtection="1">
      <alignment horizontal="center" vertical="center"/>
      <protection locked="0"/>
    </xf>
    <xf numFmtId="164" fontId="85" fillId="57" borderId="5" xfId="0" applyNumberFormat="1" applyFont="1" applyFill="1" applyBorder="1" applyAlignment="1" applyProtection="1">
      <alignment horizontal="center" vertical="center"/>
      <protection locked="0"/>
    </xf>
    <xf numFmtId="0" fontId="37" fillId="0" borderId="0" xfId="0" applyFont="1" applyBorder="1" applyProtection="1">
      <protection locked="0"/>
    </xf>
    <xf numFmtId="0" fontId="22" fillId="0" borderId="0" xfId="0" applyFont="1" applyBorder="1" applyProtection="1">
      <protection locked="0"/>
    </xf>
    <xf numFmtId="0" fontId="148" fillId="0" borderId="0" xfId="0" applyFont="1" applyFill="1" applyBorder="1" applyAlignment="1" applyProtection="1">
      <alignment vertical="center"/>
      <protection locked="0"/>
    </xf>
    <xf numFmtId="0" fontId="39" fillId="0" borderId="0" xfId="0" applyFont="1" applyBorder="1" applyAlignment="1" applyProtection="1">
      <alignment horizontal="center" vertical="center"/>
      <protection locked="0"/>
    </xf>
    <xf numFmtId="170" fontId="149" fillId="0" borderId="0" xfId="0" applyNumberFormat="1" applyFont="1" applyFill="1" applyBorder="1" applyAlignment="1" applyProtection="1">
      <alignment vertical="center"/>
      <protection locked="0"/>
    </xf>
    <xf numFmtId="0" fontId="37" fillId="0" borderId="0" xfId="0" applyFont="1" applyBorder="1" applyAlignment="1" applyProtection="1">
      <alignment horizontal="center" vertical="center"/>
      <protection locked="0"/>
    </xf>
    <xf numFmtId="0" fontId="145" fillId="49" borderId="2" xfId="19" applyBorder="1" applyAlignment="1" applyProtection="1">
      <alignment horizontal="center"/>
      <protection locked="0"/>
    </xf>
    <xf numFmtId="0" fontId="145" fillId="49" borderId="21" xfId="19" applyBorder="1" applyAlignment="1" applyProtection="1">
      <alignment horizontal="center"/>
      <protection locked="0"/>
    </xf>
    <xf numFmtId="0" fontId="71" fillId="50" borderId="17" xfId="20" applyFont="1" applyBorder="1" applyAlignment="1" applyProtection="1">
      <alignment horizontal="center" vertical="center"/>
      <protection locked="0"/>
    </xf>
    <xf numFmtId="1" fontId="146" fillId="53" borderId="61" xfId="1" applyNumberFormat="1" applyFont="1" applyFill="1" applyBorder="1" applyAlignment="1" applyProtection="1">
      <alignment horizontal="center" vertical="center"/>
      <protection locked="0"/>
    </xf>
    <xf numFmtId="0" fontId="23" fillId="0" borderId="0" xfId="0" applyFont="1" applyBorder="1" applyAlignment="1" applyProtection="1">
      <alignment horizontal="center"/>
      <protection locked="0"/>
    </xf>
    <xf numFmtId="0" fontId="19" fillId="0" borderId="0" xfId="0" applyFont="1" applyBorder="1" applyAlignment="1" applyProtection="1">
      <alignment horizontal="center" vertical="center"/>
      <protection locked="0"/>
    </xf>
    <xf numFmtId="0" fontId="22" fillId="0" borderId="0" xfId="0" applyFont="1" applyBorder="1" applyAlignment="1" applyProtection="1">
      <alignment horizontal="left" vertical="center"/>
      <protection locked="0"/>
    </xf>
    <xf numFmtId="0" fontId="23" fillId="0" borderId="9"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69" fillId="48" borderId="94" xfId="6" applyFont="1" applyFill="1" applyBorder="1" applyAlignment="1" applyProtection="1">
      <alignment horizontal="center" vertical="center"/>
      <protection locked="0"/>
    </xf>
    <xf numFmtId="169" fontId="145" fillId="49" borderId="23" xfId="19" applyNumberFormat="1" applyBorder="1" applyAlignment="1" applyProtection="1">
      <alignment horizontal="center" vertical="center"/>
      <protection locked="0"/>
    </xf>
    <xf numFmtId="169" fontId="145" fillId="49" borderId="17" xfId="19" applyNumberFormat="1" applyBorder="1" applyAlignment="1" applyProtection="1">
      <alignment horizontal="center" vertical="center"/>
      <protection locked="0"/>
    </xf>
    <xf numFmtId="169" fontId="145" fillId="49" borderId="18" xfId="19" applyNumberFormat="1" applyBorder="1" applyAlignment="1" applyProtection="1">
      <alignment horizontal="center" vertical="center"/>
      <protection locked="0"/>
    </xf>
    <xf numFmtId="169" fontId="1" fillId="45" borderId="23" xfId="17" applyNumberFormat="1" applyBorder="1" applyAlignment="1" applyProtection="1">
      <alignment horizontal="center" vertical="center"/>
      <protection locked="0"/>
    </xf>
    <xf numFmtId="169" fontId="1" fillId="45" borderId="4" xfId="17" applyNumberFormat="1" applyBorder="1" applyAlignment="1" applyProtection="1">
      <alignment horizontal="center" vertical="center"/>
      <protection locked="0"/>
    </xf>
    <xf numFmtId="0" fontId="82" fillId="7" borderId="159" xfId="0" applyFont="1" applyFill="1" applyBorder="1" applyAlignment="1" applyProtection="1">
      <alignment horizontal="center"/>
      <protection locked="0"/>
    </xf>
    <xf numFmtId="0" fontId="84" fillId="7" borderId="162" xfId="0" applyFont="1" applyFill="1" applyBorder="1" applyAlignment="1" applyProtection="1">
      <alignment horizontal="center"/>
      <protection locked="0"/>
    </xf>
    <xf numFmtId="0" fontId="83" fillId="7" borderId="164" xfId="0" applyFont="1" applyFill="1" applyBorder="1" applyAlignment="1" applyProtection="1">
      <alignment horizontal="center"/>
      <protection locked="0"/>
    </xf>
    <xf numFmtId="1" fontId="40" fillId="7" borderId="140" xfId="4" applyNumberFormat="1" applyFont="1" applyFill="1" applyBorder="1" applyAlignment="1" applyProtection="1">
      <alignment horizontal="center"/>
      <protection locked="0"/>
    </xf>
    <xf numFmtId="1" fontId="40" fillId="12" borderId="140" xfId="4" applyNumberFormat="1" applyFont="1" applyFill="1" applyBorder="1" applyAlignment="1" applyProtection="1">
      <alignment horizontal="center"/>
      <protection locked="0"/>
    </xf>
    <xf numFmtId="0" fontId="57" fillId="0" borderId="0" xfId="0" applyFont="1" applyFill="1" applyBorder="1" applyAlignment="1" applyProtection="1">
      <alignment horizontal="center" vertical="center"/>
      <protection locked="0"/>
    </xf>
    <xf numFmtId="0" fontId="12" fillId="0" borderId="0" xfId="0" applyFont="1" applyFill="1" applyAlignment="1" applyProtection="1">
      <alignment horizontal="center"/>
      <protection locked="0"/>
    </xf>
    <xf numFmtId="0" fontId="20" fillId="62" borderId="19" xfId="0" applyFont="1" applyFill="1" applyBorder="1" applyAlignment="1" applyProtection="1">
      <alignment horizontal="center" vertical="center"/>
      <protection locked="0"/>
    </xf>
    <xf numFmtId="0" fontId="20" fillId="62" borderId="24" xfId="0" applyFont="1" applyFill="1" applyBorder="1" applyAlignment="1" applyProtection="1">
      <alignment horizontal="center" vertical="center"/>
      <protection locked="0"/>
    </xf>
    <xf numFmtId="0" fontId="19" fillId="0" borderId="0" xfId="0" applyFont="1" applyFill="1" applyBorder="1" applyAlignment="1" applyProtection="1">
      <alignment horizontal="center"/>
      <protection locked="0"/>
    </xf>
    <xf numFmtId="0" fontId="39" fillId="0" borderId="0" xfId="2" applyFont="1" applyFill="1" applyBorder="1" applyAlignment="1" applyProtection="1">
      <alignment vertical="center"/>
      <protection locked="0"/>
    </xf>
    <xf numFmtId="0" fontId="147" fillId="0" borderId="91" xfId="2" applyFont="1" applyFill="1" applyBorder="1" applyAlignment="1" applyProtection="1">
      <alignment vertical="center"/>
      <protection locked="0"/>
    </xf>
    <xf numFmtId="0" fontId="20" fillId="0" borderId="0" xfId="2" applyFont="1" applyFill="1" applyBorder="1" applyAlignment="1" applyProtection="1">
      <alignment vertical="center"/>
      <protection locked="0"/>
    </xf>
    <xf numFmtId="0" fontId="147" fillId="0" borderId="94" xfId="2" applyFont="1" applyFill="1" applyBorder="1" applyAlignment="1" applyProtection="1">
      <alignment vertical="center"/>
      <protection locked="0"/>
    </xf>
    <xf numFmtId="0" fontId="20" fillId="0" borderId="0" xfId="3" applyFont="1" applyFill="1" applyBorder="1" applyAlignment="1" applyProtection="1">
      <alignment vertical="center"/>
      <protection locked="0"/>
    </xf>
    <xf numFmtId="0" fontId="147" fillId="0" borderId="94" xfId="3" applyFont="1" applyFill="1" applyBorder="1" applyAlignment="1" applyProtection="1">
      <alignment vertical="center"/>
      <protection locked="0"/>
    </xf>
    <xf numFmtId="0" fontId="19" fillId="0" borderId="0" xfId="0" applyFont="1" applyFill="1" applyBorder="1" applyAlignment="1" applyProtection="1">
      <alignment horizontal="center" vertical="center"/>
      <protection locked="0"/>
    </xf>
    <xf numFmtId="0" fontId="152" fillId="0" borderId="0" xfId="6" applyFont="1" applyFill="1" applyBorder="1" applyAlignment="1" applyProtection="1">
      <alignment vertical="center"/>
      <protection locked="0"/>
    </xf>
    <xf numFmtId="0" fontId="147" fillId="0" borderId="95" xfId="6" applyFont="1" applyFill="1" applyBorder="1" applyAlignment="1" applyProtection="1">
      <alignment vertical="center"/>
      <protection locked="0"/>
    </xf>
    <xf numFmtId="0" fontId="153" fillId="10" borderId="17" xfId="1" applyFont="1" applyFill="1" applyBorder="1" applyAlignment="1" applyProtection="1">
      <alignment horizontal="center" vertical="center"/>
      <protection locked="0"/>
    </xf>
    <xf numFmtId="0" fontId="153" fillId="10" borderId="18" xfId="1" applyFont="1" applyFill="1" applyBorder="1" applyAlignment="1" applyProtection="1">
      <alignment horizontal="center" vertical="center"/>
      <protection locked="0"/>
    </xf>
    <xf numFmtId="0" fontId="153" fillId="10" borderId="115" xfId="1" applyFont="1" applyFill="1" applyBorder="1" applyAlignment="1" applyProtection="1">
      <alignment horizontal="center" vertical="center"/>
      <protection locked="0"/>
    </xf>
    <xf numFmtId="0" fontId="154" fillId="10" borderId="18" xfId="0" applyFont="1" applyFill="1" applyBorder="1" applyAlignment="1" applyProtection="1">
      <alignment horizontal="center" vertical="center"/>
      <protection locked="0"/>
    </xf>
    <xf numFmtId="0" fontId="153" fillId="54" borderId="59" xfId="21" applyFont="1" applyFill="1" applyBorder="1" applyAlignment="1" applyProtection="1">
      <alignment horizontal="center" vertical="center"/>
      <protection locked="0"/>
    </xf>
    <xf numFmtId="0" fontId="153" fillId="54" borderId="19" xfId="21" applyFont="1" applyFill="1" applyBorder="1" applyAlignment="1" applyProtection="1">
      <alignment horizontal="center" vertical="center"/>
      <protection locked="0"/>
    </xf>
    <xf numFmtId="0" fontId="155" fillId="0" borderId="0" xfId="1" applyFont="1" applyFill="1" applyBorder="1" applyAlignment="1" applyProtection="1">
      <alignment horizontal="center" vertical="center"/>
      <protection locked="0"/>
    </xf>
    <xf numFmtId="0" fontId="156" fillId="0" borderId="0" xfId="0" applyFont="1" applyFill="1" applyBorder="1" applyAlignment="1" applyProtection="1">
      <alignment horizontal="center" vertical="center"/>
      <protection locked="0"/>
    </xf>
    <xf numFmtId="169" fontId="1" fillId="61" borderId="23" xfId="24" applyNumberFormat="1" applyBorder="1" applyAlignment="1" applyProtection="1">
      <alignment horizontal="center" vertical="center"/>
      <protection locked="0"/>
    </xf>
    <xf numFmtId="169" fontId="1" fillId="61" borderId="4" xfId="24" applyNumberFormat="1" applyBorder="1" applyAlignment="1" applyProtection="1">
      <alignment horizontal="center" vertical="center"/>
      <protection locked="0"/>
    </xf>
    <xf numFmtId="0" fontId="1" fillId="61" borderId="17" xfId="24" applyBorder="1" applyAlignment="1" applyProtection="1">
      <alignment horizontal="center" vertical="center"/>
      <protection locked="0"/>
    </xf>
    <xf numFmtId="0" fontId="1" fillId="61" borderId="23" xfId="24" applyBorder="1" applyAlignment="1" applyProtection="1">
      <alignment horizontal="center" vertical="center"/>
      <protection locked="0"/>
    </xf>
    <xf numFmtId="0" fontId="1" fillId="61" borderId="3" xfId="24" applyBorder="1" applyAlignment="1" applyProtection="1">
      <alignment horizontal="center" vertical="center"/>
      <protection locked="0"/>
    </xf>
    <xf numFmtId="169" fontId="1" fillId="61" borderId="18" xfId="24" applyNumberFormat="1" applyBorder="1" applyAlignment="1" applyProtection="1">
      <alignment horizontal="center" vertical="center"/>
      <protection locked="0"/>
    </xf>
    <xf numFmtId="169" fontId="1" fillId="61" borderId="17" xfId="24" applyNumberFormat="1" applyBorder="1" applyAlignment="1" applyProtection="1">
      <alignment horizontal="center" vertical="center"/>
      <protection locked="0"/>
    </xf>
    <xf numFmtId="164" fontId="1" fillId="61" borderId="20" xfId="24" applyNumberFormat="1" applyBorder="1" applyAlignment="1" applyProtection="1">
      <alignment horizontal="center" vertical="center"/>
      <protection locked="0"/>
    </xf>
    <xf numFmtId="164" fontId="1" fillId="61" borderId="7" xfId="24" applyNumberFormat="1" applyBorder="1" applyAlignment="1" applyProtection="1">
      <alignment horizontal="center" vertical="center"/>
      <protection locked="0"/>
    </xf>
    <xf numFmtId="164" fontId="1" fillId="61" borderId="157" xfId="24" applyNumberFormat="1" applyBorder="1" applyAlignment="1" applyProtection="1">
      <alignment horizontal="center" vertical="center"/>
      <protection locked="0"/>
    </xf>
    <xf numFmtId="0" fontId="1" fillId="61" borderId="20" xfId="24" applyBorder="1" applyAlignment="1" applyProtection="1">
      <alignment horizontal="center"/>
      <protection locked="0"/>
    </xf>
    <xf numFmtId="0" fontId="1" fillId="61" borderId="2" xfId="24" applyBorder="1" applyAlignment="1" applyProtection="1">
      <alignment horizontal="center"/>
      <protection locked="0"/>
    </xf>
    <xf numFmtId="0" fontId="1" fillId="61" borderId="21" xfId="24" applyBorder="1" applyAlignment="1" applyProtection="1">
      <alignment horizontal="center"/>
      <protection locked="0"/>
    </xf>
    <xf numFmtId="169" fontId="1" fillId="61" borderId="22" xfId="24" applyNumberFormat="1" applyBorder="1" applyAlignment="1" applyProtection="1">
      <alignment horizontal="center" vertical="center"/>
      <protection locked="0"/>
    </xf>
    <xf numFmtId="0" fontId="19" fillId="0" borderId="42" xfId="0" applyFont="1" applyFill="1" applyBorder="1" applyAlignment="1" applyProtection="1">
      <alignment horizontal="center" vertical="center"/>
      <protection locked="0"/>
    </xf>
    <xf numFmtId="169" fontId="71" fillId="52" borderId="17" xfId="22" applyNumberFormat="1" applyFont="1" applyBorder="1" applyAlignment="1" applyProtection="1">
      <alignment horizontal="center" vertical="center"/>
      <protection locked="0"/>
    </xf>
    <xf numFmtId="169" fontId="71" fillId="52" borderId="18" xfId="22" applyNumberFormat="1" applyFont="1" applyBorder="1" applyAlignment="1" applyProtection="1">
      <alignment horizontal="center" vertical="center"/>
      <protection locked="0"/>
    </xf>
    <xf numFmtId="169" fontId="71" fillId="52" borderId="115" xfId="22" applyNumberFormat="1" applyFont="1" applyBorder="1" applyAlignment="1" applyProtection="1">
      <alignment horizontal="center" vertical="center"/>
      <protection locked="0"/>
    </xf>
    <xf numFmtId="164" fontId="71" fillId="52" borderId="20" xfId="22" applyNumberFormat="1" applyFont="1" applyBorder="1" applyAlignment="1" applyProtection="1">
      <alignment horizontal="center" vertical="center"/>
      <protection locked="0"/>
    </xf>
    <xf numFmtId="164" fontId="71" fillId="52" borderId="46" xfId="22" applyNumberFormat="1" applyFont="1" applyBorder="1" applyAlignment="1" applyProtection="1">
      <alignment horizontal="center" vertical="center"/>
      <protection locked="0"/>
    </xf>
    <xf numFmtId="0" fontId="71" fillId="52" borderId="20" xfId="22" applyFont="1" applyBorder="1" applyAlignment="1" applyProtection="1">
      <alignment horizontal="center"/>
      <protection locked="0"/>
    </xf>
    <xf numFmtId="0" fontId="71" fillId="52" borderId="2" xfId="22" applyFont="1" applyBorder="1" applyAlignment="1" applyProtection="1">
      <alignment horizontal="center"/>
      <protection locked="0"/>
    </xf>
    <xf numFmtId="0" fontId="71" fillId="52" borderId="26" xfId="22" applyFont="1" applyBorder="1" applyAlignment="1" applyProtection="1">
      <alignment horizontal="center"/>
      <protection locked="0"/>
    </xf>
    <xf numFmtId="169" fontId="71" fillId="52" borderId="22" xfId="22" applyNumberFormat="1" applyFont="1" applyBorder="1" applyAlignment="1" applyProtection="1">
      <alignment horizontal="center" vertical="center"/>
      <protection locked="0"/>
    </xf>
    <xf numFmtId="169" fontId="71" fillId="52" borderId="23" xfId="22" applyNumberFormat="1" applyFont="1" applyBorder="1" applyAlignment="1" applyProtection="1">
      <alignment horizontal="center" vertical="center"/>
      <protection locked="0"/>
    </xf>
    <xf numFmtId="169" fontId="71" fillId="52" borderId="117" xfId="22" applyNumberFormat="1" applyFont="1" applyBorder="1" applyAlignment="1" applyProtection="1">
      <alignment horizontal="center" vertical="center"/>
      <protection locked="0"/>
    </xf>
    <xf numFmtId="0" fontId="7" fillId="40" borderId="20" xfId="13" applyBorder="1" applyAlignment="1" applyProtection="1">
      <alignment horizontal="center"/>
      <protection locked="0"/>
    </xf>
    <xf numFmtId="0" fontId="7" fillId="40" borderId="21" xfId="13" applyBorder="1" applyAlignment="1" applyProtection="1">
      <alignment horizontal="center"/>
      <protection locked="0"/>
    </xf>
    <xf numFmtId="169" fontId="1" fillId="2" borderId="23" xfId="1" applyNumberFormat="1" applyBorder="1" applyAlignment="1" applyProtection="1">
      <alignment horizontal="center" vertical="center"/>
      <protection locked="0"/>
    </xf>
    <xf numFmtId="169" fontId="1" fillId="2" borderId="4" xfId="1" applyNumberFormat="1" applyBorder="1" applyAlignment="1" applyProtection="1">
      <alignment horizontal="center" vertical="center"/>
      <protection locked="0"/>
    </xf>
    <xf numFmtId="0" fontId="1" fillId="2" borderId="17" xfId="1" applyBorder="1" applyAlignment="1" applyProtection="1">
      <alignment horizontal="center" vertical="center"/>
      <protection locked="0"/>
    </xf>
    <xf numFmtId="164" fontId="1" fillId="45" borderId="20" xfId="17" applyNumberFormat="1" applyBorder="1" applyAlignment="1" applyProtection="1">
      <alignment horizontal="center" vertical="center"/>
      <protection locked="0"/>
    </xf>
    <xf numFmtId="164" fontId="1" fillId="45" borderId="21" xfId="17" applyNumberFormat="1" applyBorder="1" applyAlignment="1" applyProtection="1">
      <alignment horizontal="center" vertical="center"/>
      <protection locked="0"/>
    </xf>
    <xf numFmtId="0" fontId="1" fillId="45" borderId="20" xfId="17" applyBorder="1" applyAlignment="1" applyProtection="1">
      <alignment horizontal="center"/>
      <protection locked="0"/>
    </xf>
    <xf numFmtId="0" fontId="1" fillId="45" borderId="21" xfId="17" applyBorder="1" applyAlignment="1" applyProtection="1">
      <alignment horizontal="center"/>
      <protection locked="0"/>
    </xf>
    <xf numFmtId="169" fontId="1" fillId="45" borderId="18" xfId="17" applyNumberFormat="1" applyBorder="1" applyAlignment="1" applyProtection="1">
      <alignment horizontal="center" vertical="center"/>
      <protection locked="0"/>
    </xf>
    <xf numFmtId="0" fontId="1" fillId="45" borderId="17" xfId="17" applyBorder="1" applyAlignment="1" applyProtection="1">
      <alignment horizontal="center" vertical="center"/>
      <protection locked="0"/>
    </xf>
    <xf numFmtId="164" fontId="1" fillId="60" borderId="20" xfId="23" applyNumberFormat="1" applyBorder="1" applyAlignment="1" applyProtection="1">
      <alignment horizontal="center" vertical="center"/>
      <protection locked="0"/>
    </xf>
    <xf numFmtId="164" fontId="1" fillId="60" borderId="21" xfId="23" applyNumberFormat="1" applyBorder="1" applyAlignment="1" applyProtection="1">
      <alignment horizontal="center" vertical="center"/>
      <protection locked="0"/>
    </xf>
    <xf numFmtId="0" fontId="1" fillId="60" borderId="20" xfId="23" applyBorder="1" applyAlignment="1" applyProtection="1">
      <alignment horizontal="center"/>
      <protection locked="0"/>
    </xf>
    <xf numFmtId="0" fontId="1" fillId="60" borderId="21" xfId="23" applyBorder="1" applyAlignment="1" applyProtection="1">
      <alignment horizontal="center"/>
      <protection locked="0"/>
    </xf>
    <xf numFmtId="0" fontId="1" fillId="60" borderId="3" xfId="23" applyBorder="1" applyAlignment="1" applyProtection="1">
      <alignment horizontal="center" vertical="center"/>
      <protection locked="0"/>
    </xf>
    <xf numFmtId="169" fontId="1" fillId="60" borderId="4" xfId="23" applyNumberFormat="1" applyBorder="1" applyAlignment="1" applyProtection="1">
      <alignment horizontal="center" vertical="center"/>
      <protection locked="0"/>
    </xf>
    <xf numFmtId="0" fontId="1" fillId="60" borderId="17" xfId="23" applyBorder="1" applyAlignment="1" applyProtection="1">
      <alignment horizontal="center" vertical="center"/>
      <protection locked="0"/>
    </xf>
    <xf numFmtId="0" fontId="1" fillId="60" borderId="117" xfId="23" applyBorder="1" applyAlignment="1" applyProtection="1">
      <alignment horizontal="center" vertical="center"/>
      <protection locked="0"/>
    </xf>
    <xf numFmtId="9" fontId="157" fillId="33" borderId="6" xfId="0" applyNumberFormat="1" applyFont="1" applyFill="1" applyBorder="1" applyAlignment="1" applyProtection="1">
      <alignment horizontal="center" vertical="center"/>
      <protection locked="0"/>
    </xf>
    <xf numFmtId="169" fontId="1" fillId="45" borderId="19" xfId="17" applyNumberFormat="1" applyBorder="1" applyAlignment="1" applyProtection="1">
      <alignment horizontal="center" vertical="center"/>
      <protection locked="0"/>
    </xf>
    <xf numFmtId="164" fontId="1" fillId="45" borderId="2" xfId="17" applyNumberFormat="1" applyBorder="1" applyAlignment="1" applyProtection="1">
      <alignment horizontal="center" vertical="center"/>
      <protection locked="0"/>
    </xf>
    <xf numFmtId="0" fontId="1" fillId="45" borderId="2" xfId="17" applyBorder="1" applyAlignment="1" applyProtection="1">
      <alignment horizontal="center"/>
      <protection locked="0"/>
    </xf>
    <xf numFmtId="169" fontId="1" fillId="45" borderId="24" xfId="17" applyNumberFormat="1" applyBorder="1" applyAlignment="1" applyProtection="1">
      <alignment horizontal="center" vertical="center"/>
      <protection locked="0"/>
    </xf>
    <xf numFmtId="0" fontId="1" fillId="45" borderId="23" xfId="17" applyBorder="1" applyAlignment="1" applyProtection="1">
      <alignment horizontal="center" vertical="center"/>
      <protection locked="0"/>
    </xf>
    <xf numFmtId="0" fontId="145" fillId="49" borderId="17" xfId="19" applyBorder="1" applyAlignment="1" applyProtection="1">
      <alignment horizontal="center" vertical="center"/>
      <protection locked="0"/>
    </xf>
    <xf numFmtId="0" fontId="145" fillId="49" borderId="3" xfId="19" applyBorder="1" applyAlignment="1" applyProtection="1">
      <alignment horizontal="center" vertical="center"/>
      <protection locked="0"/>
    </xf>
    <xf numFmtId="0" fontId="1" fillId="2" borderId="23" xfId="1" applyBorder="1" applyAlignment="1" applyProtection="1">
      <alignment horizontal="center" vertical="center"/>
      <protection locked="0"/>
    </xf>
    <xf numFmtId="0" fontId="145" fillId="49" borderId="7" xfId="19" applyBorder="1" applyAlignment="1" applyProtection="1">
      <alignment horizontal="center"/>
      <protection locked="0"/>
    </xf>
    <xf numFmtId="169" fontId="145" fillId="49" borderId="85" xfId="19" applyNumberFormat="1" applyBorder="1" applyAlignment="1" applyProtection="1">
      <alignment horizontal="center" vertical="center"/>
      <protection locked="0"/>
    </xf>
    <xf numFmtId="169" fontId="145" fillId="49" borderId="24" xfId="19" applyNumberFormat="1" applyBorder="1" applyAlignment="1" applyProtection="1">
      <alignment horizontal="center" vertical="center"/>
      <protection locked="0"/>
    </xf>
    <xf numFmtId="0" fontId="145" fillId="49" borderId="34" xfId="19" applyBorder="1" applyAlignment="1" applyProtection="1">
      <alignment horizontal="center" vertical="center"/>
      <protection locked="0"/>
    </xf>
    <xf numFmtId="169" fontId="145" fillId="49" borderId="3" xfId="19" applyNumberFormat="1" applyBorder="1" applyAlignment="1" applyProtection="1">
      <alignment horizontal="center" vertical="center"/>
      <protection locked="0"/>
    </xf>
    <xf numFmtId="0" fontId="145" fillId="49" borderId="22" xfId="19" applyBorder="1" applyAlignment="1" applyProtection="1">
      <alignment horizontal="center" vertical="center"/>
      <protection locked="0"/>
    </xf>
    <xf numFmtId="0" fontId="57" fillId="0" borderId="0" xfId="0" applyFont="1" applyFill="1" applyBorder="1" applyAlignment="1" applyProtection="1">
      <alignment horizontal="left" vertical="center"/>
      <protection locked="0"/>
    </xf>
    <xf numFmtId="0" fontId="99" fillId="4" borderId="2" xfId="6" applyFont="1" applyFill="1" applyBorder="1" applyAlignment="1" applyProtection="1">
      <alignment horizontal="center"/>
      <protection locked="0"/>
    </xf>
    <xf numFmtId="0" fontId="115" fillId="0" borderId="0" xfId="0" applyFont="1" applyFill="1" applyProtection="1">
      <protection locked="0"/>
    </xf>
    <xf numFmtId="0" fontId="116" fillId="0" borderId="0" xfId="0" applyFont="1" applyFill="1" applyProtection="1">
      <protection locked="0"/>
    </xf>
    <xf numFmtId="0" fontId="17" fillId="0" borderId="0" xfId="0" applyFont="1" applyProtection="1">
      <protection locked="0"/>
    </xf>
    <xf numFmtId="0" fontId="115" fillId="0" borderId="0" xfId="0" applyFont="1" applyFill="1" applyBorder="1" applyProtection="1">
      <protection locked="0"/>
    </xf>
    <xf numFmtId="0" fontId="17" fillId="0" borderId="0" xfId="0" applyFont="1" applyBorder="1" applyProtection="1">
      <protection locked="0"/>
    </xf>
    <xf numFmtId="0" fontId="80" fillId="0" borderId="0" xfId="0" applyFont="1" applyProtection="1">
      <protection locked="0"/>
    </xf>
    <xf numFmtId="0" fontId="80" fillId="23" borderId="0" xfId="0" applyFont="1" applyFill="1" applyAlignment="1" applyProtection="1">
      <alignment horizontal="center"/>
      <protection locked="0"/>
    </xf>
    <xf numFmtId="176" fontId="93" fillId="23" borderId="0" xfId="0" applyNumberFormat="1" applyFont="1" applyFill="1" applyAlignment="1" applyProtection="1">
      <alignment horizontal="center"/>
      <protection locked="0"/>
    </xf>
    <xf numFmtId="178" fontId="85" fillId="0" borderId="160" xfId="0" applyNumberFormat="1" applyFont="1" applyBorder="1" applyAlignment="1" applyProtection="1">
      <alignment horizontal="center" vertical="center"/>
      <protection locked="0"/>
    </xf>
    <xf numFmtId="178" fontId="85" fillId="0" borderId="161" xfId="0" applyNumberFormat="1" applyFont="1" applyBorder="1" applyAlignment="1" applyProtection="1">
      <alignment horizontal="center" vertical="center"/>
      <protection locked="0"/>
    </xf>
    <xf numFmtId="178" fontId="85" fillId="0" borderId="88" xfId="0" applyNumberFormat="1" applyFont="1" applyBorder="1" applyAlignment="1" applyProtection="1">
      <alignment horizontal="center" vertical="center"/>
      <protection locked="0"/>
    </xf>
    <xf numFmtId="178" fontId="85" fillId="0" borderId="163" xfId="0" applyNumberFormat="1" applyFont="1" applyBorder="1" applyAlignment="1" applyProtection="1">
      <alignment horizontal="center" vertical="center"/>
      <protection locked="0"/>
    </xf>
    <xf numFmtId="178" fontId="85" fillId="0" borderId="165" xfId="0" applyNumberFormat="1" applyFont="1" applyBorder="1" applyAlignment="1" applyProtection="1">
      <alignment horizontal="center" vertical="center"/>
      <protection locked="0"/>
    </xf>
    <xf numFmtId="178" fontId="85" fillId="0" borderId="166" xfId="0" applyNumberFormat="1" applyFont="1" applyBorder="1" applyAlignment="1" applyProtection="1">
      <alignment horizontal="center" vertical="center"/>
      <protection locked="0"/>
    </xf>
    <xf numFmtId="0" fontId="85" fillId="0" borderId="0" xfId="0" applyFont="1" applyProtection="1">
      <protection locked="0"/>
    </xf>
    <xf numFmtId="0" fontId="106" fillId="17" borderId="0" xfId="0" applyFont="1" applyFill="1" applyProtection="1">
      <protection locked="0"/>
    </xf>
    <xf numFmtId="0" fontId="17" fillId="17" borderId="0" xfId="0" applyFont="1" applyFill="1" applyProtection="1">
      <protection locked="0"/>
    </xf>
    <xf numFmtId="0" fontId="17" fillId="0" borderId="0" xfId="0" applyFont="1" applyAlignment="1" applyProtection="1">
      <alignment horizontal="center" vertical="center"/>
      <protection locked="0"/>
    </xf>
    <xf numFmtId="0" fontId="25" fillId="38" borderId="154" xfId="0" applyFont="1" applyFill="1" applyBorder="1" applyAlignment="1" applyProtection="1">
      <alignment horizontal="center" vertical="center"/>
      <protection locked="0"/>
    </xf>
    <xf numFmtId="0" fontId="25" fillId="38" borderId="155" xfId="0" applyFont="1" applyFill="1" applyBorder="1" applyAlignment="1" applyProtection="1">
      <alignment horizontal="center" vertical="center"/>
      <protection locked="0"/>
    </xf>
    <xf numFmtId="0" fontId="25" fillId="38" borderId="156" xfId="0" applyFont="1" applyFill="1" applyBorder="1" applyAlignment="1" applyProtection="1">
      <alignment horizontal="center" vertical="center"/>
      <protection locked="0"/>
    </xf>
    <xf numFmtId="0" fontId="17" fillId="0" borderId="146" xfId="0" applyFont="1" applyBorder="1" applyAlignment="1" applyProtection="1">
      <alignment horizontal="center" vertical="center"/>
      <protection locked="0"/>
    </xf>
    <xf numFmtId="0" fontId="17" fillId="0" borderId="147" xfId="0" applyFont="1" applyBorder="1" applyAlignment="1" applyProtection="1">
      <alignment horizontal="center" vertical="center"/>
      <protection locked="0"/>
    </xf>
    <xf numFmtId="0" fontId="17" fillId="0" borderId="148" xfId="0" applyFont="1" applyBorder="1" applyAlignment="1" applyProtection="1">
      <alignment horizontal="center" vertical="center"/>
      <protection locked="0"/>
    </xf>
    <xf numFmtId="0" fontId="17" fillId="0" borderId="149"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150" xfId="0" applyFont="1" applyBorder="1" applyAlignment="1" applyProtection="1">
      <alignment horizontal="center" vertical="center"/>
      <protection locked="0"/>
    </xf>
    <xf numFmtId="0" fontId="17" fillId="0" borderId="153" xfId="0" applyFont="1" applyBorder="1" applyAlignment="1" applyProtection="1">
      <alignment horizontal="center" vertical="center"/>
      <protection locked="0"/>
    </xf>
    <xf numFmtId="9" fontId="76" fillId="0" borderId="0" xfId="0" applyNumberFormat="1" applyFont="1" applyProtection="1">
      <protection locked="0"/>
    </xf>
    <xf numFmtId="0" fontId="0" fillId="35" borderId="0" xfId="0" applyFill="1" applyProtection="1">
      <protection locked="0"/>
    </xf>
    <xf numFmtId="0" fontId="0" fillId="11" borderId="0" xfId="0" applyFill="1" applyProtection="1">
      <protection locked="0"/>
    </xf>
    <xf numFmtId="9" fontId="76" fillId="11" borderId="0" xfId="0" applyNumberFormat="1" applyFont="1" applyFill="1" applyProtection="1">
      <protection locked="0"/>
    </xf>
    <xf numFmtId="0" fontId="66" fillId="5" borderId="69" xfId="0" applyFont="1" applyFill="1" applyBorder="1" applyAlignment="1" applyProtection="1">
      <alignment horizontal="center"/>
      <protection locked="0"/>
    </xf>
    <xf numFmtId="0" fontId="65" fillId="22" borderId="105" xfId="0" applyFont="1" applyFill="1" applyBorder="1" applyAlignment="1" applyProtection="1">
      <alignment horizontal="center"/>
      <protection locked="0"/>
    </xf>
    <xf numFmtId="0" fontId="16" fillId="0" borderId="2" xfId="0" applyFont="1" applyBorder="1" applyAlignment="1" applyProtection="1">
      <alignment horizontal="center"/>
      <protection locked="0"/>
    </xf>
    <xf numFmtId="164" fontId="98" fillId="38" borderId="2" xfId="6" applyNumberFormat="1" applyFont="1" applyFill="1" applyBorder="1" applyAlignment="1" applyProtection="1">
      <alignment horizontal="center" vertical="center"/>
      <protection locked="0"/>
    </xf>
    <xf numFmtId="0" fontId="59" fillId="38" borderId="2" xfId="0" applyFont="1" applyFill="1" applyBorder="1" applyAlignment="1" applyProtection="1">
      <alignment horizontal="center"/>
      <protection locked="0"/>
    </xf>
    <xf numFmtId="0" fontId="59" fillId="38" borderId="8" xfId="0" applyFont="1" applyFill="1" applyBorder="1" applyAlignment="1" applyProtection="1">
      <alignment horizontal="center"/>
      <protection locked="0"/>
    </xf>
    <xf numFmtId="0" fontId="59" fillId="38" borderId="14" xfId="0" applyFont="1" applyFill="1" applyBorder="1" applyAlignment="1" applyProtection="1">
      <alignment horizontal="center"/>
      <protection locked="0"/>
    </xf>
    <xf numFmtId="169" fontId="1" fillId="2" borderId="17" xfId="1" applyNumberFormat="1" applyBorder="1" applyAlignment="1" applyProtection="1">
      <alignment horizontal="center" vertical="center"/>
      <protection locked="0"/>
    </xf>
    <xf numFmtId="169" fontId="1" fillId="45" borderId="17" xfId="17" applyNumberFormat="1" applyBorder="1" applyAlignment="1" applyProtection="1">
      <alignment horizontal="center" vertical="center"/>
      <protection locked="0"/>
    </xf>
    <xf numFmtId="169" fontId="1" fillId="60" borderId="17" xfId="23" applyNumberFormat="1" applyBorder="1" applyAlignment="1" applyProtection="1">
      <alignment horizontal="center" vertical="center"/>
      <protection locked="0"/>
    </xf>
    <xf numFmtId="169" fontId="1" fillId="2" borderId="3" xfId="1" applyNumberFormat="1" applyBorder="1" applyAlignment="1" applyProtection="1">
      <alignment horizontal="center" vertical="center"/>
      <protection locked="0"/>
    </xf>
    <xf numFmtId="169" fontId="1" fillId="45" borderId="3" xfId="17" applyNumberFormat="1" applyBorder="1" applyAlignment="1" applyProtection="1">
      <alignment horizontal="center" vertical="center"/>
      <protection locked="0"/>
    </xf>
    <xf numFmtId="169" fontId="1" fillId="60" borderId="3" xfId="23" applyNumberFormat="1" applyBorder="1" applyAlignment="1" applyProtection="1">
      <alignment horizontal="center" vertical="center"/>
      <protection locked="0"/>
    </xf>
    <xf numFmtId="169" fontId="1" fillId="61" borderId="3" xfId="24" applyNumberFormat="1" applyBorder="1" applyAlignment="1" applyProtection="1">
      <alignment horizontal="center" vertical="center"/>
      <protection locked="0"/>
    </xf>
    <xf numFmtId="169" fontId="1" fillId="61" borderId="19" xfId="24" applyNumberFormat="1" applyBorder="1" applyAlignment="1" applyProtection="1">
      <alignment horizontal="center" vertical="center"/>
      <protection locked="0"/>
    </xf>
    <xf numFmtId="169" fontId="1" fillId="60" borderId="19" xfId="23" applyNumberFormat="1" applyBorder="1" applyAlignment="1" applyProtection="1">
      <alignment horizontal="center" vertical="center"/>
      <protection locked="0"/>
    </xf>
    <xf numFmtId="169" fontId="1" fillId="2" borderId="34" xfId="1" applyNumberFormat="1" applyBorder="1" applyAlignment="1" applyProtection="1">
      <alignment horizontal="center" vertical="center"/>
      <protection locked="0"/>
    </xf>
    <xf numFmtId="169" fontId="1" fillId="2" borderId="35" xfId="1" applyNumberFormat="1" applyBorder="1" applyAlignment="1" applyProtection="1">
      <alignment horizontal="center"/>
      <protection locked="0"/>
    </xf>
    <xf numFmtId="169" fontId="1" fillId="2" borderId="35" xfId="1" applyNumberFormat="1" applyBorder="1" applyAlignment="1" applyProtection="1">
      <alignment horizontal="center" vertical="center"/>
      <protection locked="0"/>
    </xf>
    <xf numFmtId="169" fontId="1" fillId="2" borderId="124" xfId="1" applyNumberFormat="1" applyBorder="1" applyAlignment="1" applyProtection="1">
      <alignment horizontal="center" vertical="center"/>
      <protection locked="0"/>
    </xf>
    <xf numFmtId="169" fontId="145" fillId="49" borderId="59" xfId="19" applyNumberFormat="1" applyBorder="1" applyAlignment="1" applyProtection="1">
      <alignment horizontal="center" vertical="center"/>
      <protection locked="0"/>
    </xf>
    <xf numFmtId="169" fontId="145" fillId="49" borderId="19" xfId="19" applyNumberFormat="1" applyBorder="1" applyAlignment="1" applyProtection="1">
      <alignment horizontal="center" vertical="center"/>
      <protection locked="0"/>
    </xf>
    <xf numFmtId="164" fontId="1" fillId="2" borderId="46" xfId="1" applyNumberFormat="1" applyBorder="1" applyAlignment="1" applyProtection="1">
      <alignment horizontal="left" vertical="center"/>
      <protection locked="0"/>
    </xf>
    <xf numFmtId="164" fontId="1" fillId="2" borderId="27" xfId="1" applyNumberFormat="1" applyBorder="1" applyAlignment="1" applyProtection="1">
      <alignment horizontal="center" vertical="center"/>
      <protection locked="0"/>
    </xf>
    <xf numFmtId="164" fontId="1" fillId="2" borderId="157" xfId="1" applyNumberFormat="1" applyBorder="1" applyAlignment="1" applyProtection="1">
      <alignment horizontal="center" vertical="center"/>
      <protection locked="0"/>
    </xf>
    <xf numFmtId="0" fontId="1" fillId="2" borderId="40" xfId="1" applyBorder="1" applyAlignment="1" applyProtection="1">
      <alignment horizontal="center"/>
      <protection locked="0"/>
    </xf>
    <xf numFmtId="0" fontId="1" fillId="2" borderId="14" xfId="1" applyBorder="1" applyAlignment="1" applyProtection="1">
      <alignment horizontal="center"/>
      <protection locked="0"/>
    </xf>
    <xf numFmtId="0" fontId="1" fillId="2" borderId="158" xfId="1" applyBorder="1" applyAlignment="1" applyProtection="1">
      <alignment horizontal="center"/>
      <protection locked="0"/>
    </xf>
    <xf numFmtId="169" fontId="7" fillId="40" borderId="22" xfId="13" applyNumberFormat="1" applyBorder="1" applyAlignment="1" applyProtection="1">
      <alignment horizontal="center" vertical="center"/>
      <protection locked="0"/>
    </xf>
    <xf numFmtId="169" fontId="7" fillId="40" borderId="24" xfId="13" applyNumberFormat="1" applyBorder="1" applyAlignment="1" applyProtection="1">
      <alignment horizontal="center" vertical="center"/>
      <protection locked="0"/>
    </xf>
    <xf numFmtId="169" fontId="1" fillId="61" borderId="24" xfId="24" applyNumberFormat="1" applyBorder="1" applyAlignment="1" applyProtection="1">
      <alignment horizontal="center" vertical="center"/>
      <protection locked="0"/>
    </xf>
    <xf numFmtId="169" fontId="1" fillId="60" borderId="22" xfId="23" applyNumberFormat="1" applyBorder="1" applyAlignment="1" applyProtection="1">
      <alignment horizontal="center" vertical="center"/>
      <protection locked="0"/>
    </xf>
    <xf numFmtId="169" fontId="1" fillId="60" borderId="24" xfId="23" applyNumberFormat="1" applyBorder="1" applyAlignment="1" applyProtection="1">
      <alignment horizontal="center" vertical="center"/>
      <protection locked="0"/>
    </xf>
    <xf numFmtId="169" fontId="1" fillId="45" borderId="22" xfId="17" applyNumberFormat="1" applyBorder="1" applyAlignment="1" applyProtection="1">
      <alignment horizontal="center" vertical="center"/>
      <protection locked="0"/>
    </xf>
    <xf numFmtId="169" fontId="1" fillId="2" borderId="22" xfId="1" applyNumberFormat="1" applyBorder="1" applyAlignment="1" applyProtection="1">
      <alignment horizontal="center" vertical="center"/>
      <protection locked="0"/>
    </xf>
    <xf numFmtId="169" fontId="1" fillId="2" borderId="24" xfId="1" applyNumberFormat="1" applyBorder="1" applyAlignment="1" applyProtection="1">
      <alignment horizontal="center" vertical="center"/>
      <protection locked="0"/>
    </xf>
    <xf numFmtId="0" fontId="40" fillId="0" borderId="0" xfId="0" applyFont="1" applyFill="1" applyBorder="1" applyAlignment="1" applyProtection="1">
      <alignment horizontal="center"/>
      <protection locked="0"/>
    </xf>
    <xf numFmtId="0" fontId="3" fillId="0" borderId="0" xfId="0" applyFont="1" applyFill="1" applyBorder="1" applyAlignment="1" applyProtection="1">
      <alignment horizontal="center"/>
      <protection locked="0"/>
    </xf>
    <xf numFmtId="0" fontId="17" fillId="0" borderId="2" xfId="0" applyFont="1" applyBorder="1" applyAlignment="1" applyProtection="1">
      <alignment horizontal="center"/>
      <protection locked="0"/>
    </xf>
    <xf numFmtId="0" fontId="0" fillId="0" borderId="2" xfId="0" applyBorder="1" applyAlignment="1" applyProtection="1">
      <alignment horizontal="center"/>
      <protection locked="0"/>
    </xf>
    <xf numFmtId="0" fontId="128" fillId="0" borderId="2" xfId="0" applyFont="1" applyBorder="1" applyAlignment="1" applyProtection="1">
      <alignment horizontal="center"/>
      <protection locked="0"/>
    </xf>
    <xf numFmtId="0" fontId="58" fillId="0" borderId="0" xfId="0" applyFont="1" applyAlignment="1" applyProtection="1">
      <alignment horizontal="center"/>
      <protection locked="0"/>
    </xf>
    <xf numFmtId="0" fontId="111" fillId="8" borderId="9" xfId="0" applyFont="1" applyFill="1" applyBorder="1" applyAlignment="1" applyProtection="1">
      <alignment vertical="center"/>
      <protection locked="0"/>
    </xf>
    <xf numFmtId="174" fontId="144" fillId="33" borderId="119" xfId="8" applyNumberFormat="1" applyFont="1" applyFill="1" applyBorder="1" applyAlignment="1" applyProtection="1">
      <alignment horizontal="center" vertical="center"/>
      <protection locked="0"/>
    </xf>
    <xf numFmtId="175" fontId="143" fillId="33" borderId="16" xfId="0" applyNumberFormat="1" applyFont="1" applyFill="1" applyBorder="1" applyAlignment="1" applyProtection="1">
      <alignment horizontal="center" vertical="center"/>
      <protection locked="0"/>
    </xf>
    <xf numFmtId="0" fontId="41" fillId="0" borderId="0" xfId="0" applyFont="1" applyAlignment="1" applyProtection="1">
      <alignment horizontal="left" vertical="center"/>
      <protection locked="0"/>
    </xf>
    <xf numFmtId="0" fontId="53" fillId="0" borderId="0" xfId="0" applyFont="1" applyAlignment="1" applyProtection="1">
      <alignment horizontal="center"/>
      <protection locked="0"/>
    </xf>
    <xf numFmtId="0" fontId="41" fillId="27" borderId="87" xfId="0" applyFont="1" applyFill="1" applyBorder="1" applyAlignment="1" applyProtection="1">
      <alignment horizontal="center" vertical="center"/>
      <protection locked="0"/>
    </xf>
    <xf numFmtId="0" fontId="54" fillId="0" borderId="0" xfId="0" applyFont="1" applyAlignment="1" applyProtection="1">
      <alignment horizontal="center"/>
      <protection locked="0"/>
    </xf>
    <xf numFmtId="0" fontId="41" fillId="16" borderId="12" xfId="0" applyFont="1" applyFill="1" applyBorder="1" applyAlignment="1" applyProtection="1">
      <alignment horizontal="center"/>
      <protection locked="0"/>
    </xf>
    <xf numFmtId="9" fontId="143" fillId="5" borderId="16" xfId="0" applyNumberFormat="1" applyFont="1" applyFill="1" applyBorder="1" applyAlignment="1" applyProtection="1">
      <alignment horizontal="center"/>
      <protection locked="0"/>
    </xf>
    <xf numFmtId="0" fontId="41" fillId="16" borderId="9" xfId="0" applyFont="1" applyFill="1" applyBorder="1" applyAlignment="1" applyProtection="1">
      <alignment horizontal="center"/>
      <protection locked="0"/>
    </xf>
    <xf numFmtId="165" fontId="143" fillId="5" borderId="6" xfId="0" applyNumberFormat="1" applyFont="1" applyFill="1" applyBorder="1" applyAlignment="1" applyProtection="1">
      <alignment horizontal="center"/>
      <protection locked="0"/>
    </xf>
    <xf numFmtId="0" fontId="59" fillId="0" borderId="0" xfId="0" applyFont="1" applyAlignment="1" applyProtection="1">
      <alignment horizontal="center"/>
      <protection locked="0"/>
    </xf>
    <xf numFmtId="0" fontId="107" fillId="7" borderId="89" xfId="10" applyFont="1" applyFill="1" applyBorder="1" applyAlignment="1" applyProtection="1">
      <alignment horizontal="center" vertical="center"/>
      <protection locked="0"/>
    </xf>
    <xf numFmtId="0" fontId="150" fillId="47" borderId="73" xfId="10" applyFont="1" applyFill="1" applyBorder="1" applyAlignment="1" applyProtection="1">
      <alignment horizontal="center" vertical="center"/>
      <protection locked="0"/>
    </xf>
    <xf numFmtId="0" fontId="150" fillId="47" borderId="74" xfId="10" applyFont="1" applyFill="1" applyBorder="1" applyAlignment="1" applyProtection="1">
      <alignment horizontal="center"/>
      <protection locked="0"/>
    </xf>
    <xf numFmtId="0" fontId="109" fillId="7" borderId="12" xfId="7" applyFont="1" applyFill="1" applyBorder="1" applyAlignment="1" applyProtection="1">
      <alignment vertical="center"/>
      <protection locked="0"/>
    </xf>
    <xf numFmtId="0" fontId="96" fillId="0" borderId="13" xfId="7" applyFont="1" applyBorder="1" applyProtection="1">
      <protection locked="0"/>
    </xf>
    <xf numFmtId="0" fontId="109" fillId="0" borderId="16" xfId="7" applyFont="1" applyBorder="1" applyAlignment="1" applyProtection="1">
      <alignment horizontal="center" vertical="center"/>
      <protection locked="0"/>
    </xf>
    <xf numFmtId="0" fontId="64" fillId="0" borderId="112" xfId="0" applyFont="1" applyBorder="1" applyAlignment="1" applyProtection="1">
      <alignment horizontal="center"/>
      <protection locked="0"/>
    </xf>
    <xf numFmtId="0" fontId="114" fillId="8" borderId="17" xfId="16" applyFill="1" applyBorder="1" applyAlignment="1" applyProtection="1">
      <alignment vertical="center"/>
      <protection locked="0"/>
    </xf>
    <xf numFmtId="0" fontId="3" fillId="0" borderId="13" xfId="0" applyFont="1" applyBorder="1" applyProtection="1">
      <protection locked="0"/>
    </xf>
    <xf numFmtId="0" fontId="114" fillId="8" borderId="20" xfId="16" applyFill="1" applyBorder="1" applyAlignment="1" applyProtection="1">
      <alignment vertical="center"/>
      <protection locked="0"/>
    </xf>
    <xf numFmtId="0" fontId="3" fillId="0" borderId="0" xfId="0" applyFont="1" applyBorder="1" applyProtection="1">
      <protection locked="0"/>
    </xf>
    <xf numFmtId="0" fontId="114" fillId="8" borderId="22" xfId="16" applyFill="1" applyBorder="1" applyAlignment="1" applyProtection="1">
      <alignment vertical="center"/>
      <protection locked="0"/>
    </xf>
    <xf numFmtId="0" fontId="3" fillId="0" borderId="28" xfId="0" applyFont="1" applyBorder="1" applyProtection="1">
      <protection locked="0"/>
    </xf>
    <xf numFmtId="0" fontId="117" fillId="47" borderId="32" xfId="0" applyFont="1" applyFill="1" applyBorder="1" applyAlignment="1" applyProtection="1">
      <alignment vertical="center"/>
      <protection locked="0"/>
    </xf>
    <xf numFmtId="0" fontId="117" fillId="47" borderId="28" xfId="0" applyFont="1" applyFill="1" applyBorder="1" applyProtection="1">
      <protection locked="0"/>
    </xf>
    <xf numFmtId="1" fontId="117" fillId="47" borderId="33" xfId="0" applyNumberFormat="1" applyFont="1" applyFill="1" applyBorder="1" applyAlignment="1" applyProtection="1">
      <alignment horizontal="center" vertical="center"/>
      <protection locked="0"/>
    </xf>
    <xf numFmtId="0" fontId="3" fillId="0" borderId="0" xfId="0" applyFont="1" applyAlignment="1" applyProtection="1">
      <alignment vertical="center"/>
      <protection locked="0"/>
    </xf>
    <xf numFmtId="0" fontId="3" fillId="0" borderId="0" xfId="0" applyFont="1" applyAlignment="1" applyProtection="1">
      <alignment horizontal="center" vertical="center"/>
      <protection locked="0"/>
    </xf>
    <xf numFmtId="0" fontId="59" fillId="0" borderId="113" xfId="0" applyFont="1" applyBorder="1" applyAlignment="1" applyProtection="1">
      <alignment horizontal="center"/>
      <protection locked="0"/>
    </xf>
    <xf numFmtId="0" fontId="1" fillId="21" borderId="89" xfId="6" applyBorder="1" applyAlignment="1" applyProtection="1">
      <alignment vertical="center"/>
      <protection locked="0"/>
    </xf>
    <xf numFmtId="0" fontId="1" fillId="21" borderId="138" xfId="6" applyBorder="1" applyAlignment="1" applyProtection="1">
      <alignment horizontal="center" vertical="center"/>
      <protection locked="0"/>
    </xf>
    <xf numFmtId="0" fontId="3" fillId="7" borderId="27" xfId="0" applyFont="1" applyFill="1" applyBorder="1" applyProtection="1">
      <protection locked="0"/>
    </xf>
    <xf numFmtId="0" fontId="97" fillId="12" borderId="27" xfId="0" applyFont="1" applyFill="1" applyBorder="1" applyAlignment="1" applyProtection="1">
      <alignment horizontal="center"/>
      <protection locked="0"/>
    </xf>
    <xf numFmtId="0" fontId="3" fillId="12" borderId="27" xfId="0" applyFont="1" applyFill="1" applyBorder="1" applyAlignment="1" applyProtection="1">
      <alignment horizontal="center" vertical="center"/>
      <protection locked="0"/>
    </xf>
    <xf numFmtId="0" fontId="3" fillId="7" borderId="27" xfId="0" applyFont="1" applyFill="1" applyBorder="1" applyAlignment="1" applyProtection="1">
      <alignment horizontal="center" vertical="center"/>
      <protection locked="0"/>
    </xf>
    <xf numFmtId="0" fontId="3" fillId="7" borderId="45" xfId="0" applyFont="1" applyFill="1" applyBorder="1" applyAlignment="1" applyProtection="1">
      <alignment horizontal="center" vertical="center"/>
      <protection locked="0"/>
    </xf>
    <xf numFmtId="0" fontId="59" fillId="0" borderId="84" xfId="0" applyFont="1" applyBorder="1" applyAlignment="1" applyProtection="1">
      <alignment horizontal="center"/>
      <protection locked="0"/>
    </xf>
    <xf numFmtId="0" fontId="1" fillId="21" borderId="28" xfId="6" applyFont="1" applyBorder="1" applyAlignment="1" applyProtection="1">
      <alignment horizontal="center" vertical="center"/>
      <protection locked="0"/>
    </xf>
    <xf numFmtId="0" fontId="3" fillId="45" borderId="73" xfId="17" applyFont="1" applyBorder="1" applyAlignment="1" applyProtection="1">
      <alignment vertical="center"/>
      <protection locked="0"/>
    </xf>
    <xf numFmtId="0" fontId="1" fillId="45" borderId="1" xfId="17" applyBorder="1" applyAlignment="1" applyProtection="1">
      <alignment horizontal="center" vertical="center"/>
      <protection locked="0"/>
    </xf>
    <xf numFmtId="171" fontId="7" fillId="46" borderId="14" xfId="18" applyNumberFormat="1" applyBorder="1" applyAlignment="1" applyProtection="1">
      <alignment horizontal="center" vertical="center"/>
      <protection locked="0"/>
    </xf>
    <xf numFmtId="0" fontId="3" fillId="43" borderId="94" xfId="0" applyFont="1" applyFill="1" applyBorder="1" applyAlignment="1" applyProtection="1">
      <alignment horizontal="center" vertical="center"/>
      <protection locked="0"/>
    </xf>
    <xf numFmtId="0" fontId="100" fillId="0" borderId="0" xfId="0" applyFont="1" applyAlignment="1" applyProtection="1">
      <alignment horizontal="center"/>
      <protection locked="0"/>
    </xf>
    <xf numFmtId="0" fontId="117" fillId="47" borderId="32" xfId="0" applyFont="1" applyFill="1" applyBorder="1" applyAlignment="1" applyProtection="1">
      <alignment horizontal="center" vertical="center"/>
      <protection locked="0"/>
    </xf>
    <xf numFmtId="171" fontId="108" fillId="35" borderId="29" xfId="0" applyNumberFormat="1" applyFont="1" applyFill="1" applyBorder="1" applyAlignment="1" applyProtection="1">
      <alignment horizontal="center" vertical="center"/>
      <protection locked="0"/>
    </xf>
    <xf numFmtId="0" fontId="140" fillId="35" borderId="33" xfId="0" applyFont="1" applyFill="1" applyBorder="1" applyAlignment="1" applyProtection="1">
      <alignment horizontal="center" vertical="center"/>
      <protection locked="0"/>
    </xf>
    <xf numFmtId="0" fontId="85" fillId="0" borderId="0" xfId="0" applyFont="1" applyAlignment="1" applyProtection="1">
      <alignment horizontal="center" vertical="center"/>
      <protection locked="0"/>
    </xf>
    <xf numFmtId="0" fontId="0" fillId="25" borderId="0" xfId="0" applyFill="1" applyAlignment="1" applyProtection="1">
      <alignment horizontal="center" vertical="center"/>
      <protection locked="0"/>
    </xf>
    <xf numFmtId="0" fontId="80" fillId="62" borderId="21" xfId="0" applyFont="1" applyFill="1" applyBorder="1" applyAlignment="1" applyProtection="1">
      <alignment horizontal="center"/>
      <protection locked="0"/>
    </xf>
    <xf numFmtId="1" fontId="29" fillId="24" borderId="6" xfId="5" applyNumberFormat="1" applyFont="1" applyFill="1" applyBorder="1" applyAlignment="1" applyProtection="1">
      <alignment horizontal="center"/>
      <protection locked="0"/>
    </xf>
    <xf numFmtId="0" fontId="3" fillId="43" borderId="167" xfId="0" applyFont="1" applyFill="1" applyBorder="1" applyAlignment="1" applyProtection="1">
      <alignment horizontal="center" vertical="center"/>
      <protection locked="0"/>
    </xf>
    <xf numFmtId="0" fontId="3" fillId="43" borderId="91" xfId="6" applyFont="1" applyFill="1" applyBorder="1" applyAlignment="1" applyProtection="1">
      <alignment horizontal="left" vertical="center"/>
      <protection locked="0"/>
    </xf>
    <xf numFmtId="0" fontId="3" fillId="43" borderId="167" xfId="6" applyFont="1" applyFill="1" applyBorder="1" applyAlignment="1" applyProtection="1">
      <alignment horizontal="left" vertical="center"/>
      <protection locked="0"/>
    </xf>
    <xf numFmtId="0" fontId="3" fillId="43" borderId="95" xfId="6" applyFont="1" applyFill="1" applyBorder="1" applyAlignment="1" applyProtection="1">
      <alignment horizontal="left" vertical="center"/>
      <protection locked="0"/>
    </xf>
    <xf numFmtId="0" fontId="158" fillId="0" borderId="0" xfId="0" applyFont="1" applyFill="1" applyAlignment="1" applyProtection="1">
      <alignment horizontal="center" vertical="center"/>
      <protection locked="0"/>
    </xf>
    <xf numFmtId="9" fontId="159" fillId="0" borderId="0" xfId="0" applyNumberFormat="1" applyFont="1" applyFill="1" applyAlignment="1" applyProtection="1">
      <alignment horizontal="center" vertical="center"/>
      <protection locked="0"/>
    </xf>
    <xf numFmtId="0" fontId="160" fillId="0" borderId="0" xfId="0" applyFont="1" applyFill="1" applyAlignment="1" applyProtection="1">
      <alignment horizontal="center" vertical="center"/>
      <protection locked="0"/>
    </xf>
    <xf numFmtId="169" fontId="23" fillId="3" borderId="4" xfId="0" applyNumberFormat="1" applyFont="1" applyFill="1" applyBorder="1" applyAlignment="1" applyProtection="1">
      <alignment horizontal="center" vertical="center"/>
      <protection locked="0"/>
    </xf>
    <xf numFmtId="169" fontId="23" fillId="3" borderId="5" xfId="0" applyNumberFormat="1" applyFont="1" applyFill="1" applyBorder="1" applyAlignment="1" applyProtection="1">
      <alignment horizontal="center" vertical="center"/>
      <protection locked="0"/>
    </xf>
    <xf numFmtId="169" fontId="71" fillId="3" borderId="17" xfId="0" applyNumberFormat="1" applyFont="1" applyFill="1" applyBorder="1" applyAlignment="1" applyProtection="1">
      <alignment horizontal="center" vertical="center"/>
      <protection locked="0"/>
    </xf>
    <xf numFmtId="169" fontId="71" fillId="3" borderId="91" xfId="0" applyNumberFormat="1" applyFont="1" applyFill="1" applyBorder="1" applyAlignment="1" applyProtection="1">
      <alignment horizontal="center" vertical="center"/>
      <protection locked="0"/>
    </xf>
    <xf numFmtId="169" fontId="71" fillId="3" borderId="3" xfId="0" applyNumberFormat="1" applyFont="1" applyFill="1" applyBorder="1" applyAlignment="1" applyProtection="1">
      <alignment horizontal="center" vertical="center"/>
      <protection locked="0"/>
    </xf>
    <xf numFmtId="169" fontId="71" fillId="3" borderId="1" xfId="0" applyNumberFormat="1" applyFont="1" applyFill="1" applyBorder="1" applyAlignment="1" applyProtection="1">
      <alignment horizontal="center" vertical="center"/>
      <protection locked="0"/>
    </xf>
    <xf numFmtId="0" fontId="22" fillId="7" borderId="25" xfId="1" applyFont="1" applyFill="1" applyBorder="1" applyAlignment="1" applyProtection="1">
      <alignment horizontal="center" vertical="center"/>
      <protection locked="0"/>
    </xf>
    <xf numFmtId="0" fontId="22" fillId="7" borderId="46" xfId="1" applyFont="1" applyFill="1" applyBorder="1" applyAlignment="1" applyProtection="1">
      <alignment horizontal="center" vertical="center"/>
      <protection locked="0"/>
    </xf>
    <xf numFmtId="0" fontId="22" fillId="7" borderId="60" xfId="1" applyFont="1" applyFill="1" applyBorder="1" applyAlignment="1" applyProtection="1">
      <alignment horizontal="center" vertical="center"/>
      <protection locked="0"/>
    </xf>
    <xf numFmtId="0" fontId="22" fillId="7" borderId="177" xfId="1" applyFont="1" applyFill="1" applyBorder="1" applyAlignment="1" applyProtection="1">
      <alignment horizontal="left" vertical="center"/>
      <protection locked="0"/>
    </xf>
    <xf numFmtId="0" fontId="22" fillId="7" borderId="178" xfId="1" applyFont="1" applyFill="1" applyBorder="1" applyAlignment="1" applyProtection="1">
      <alignment horizontal="left" vertical="center"/>
      <protection locked="0"/>
    </xf>
    <xf numFmtId="0" fontId="22" fillId="7" borderId="179" xfId="1" applyFont="1" applyFill="1" applyBorder="1" applyAlignment="1" applyProtection="1">
      <alignment horizontal="left" vertical="center"/>
      <protection locked="0"/>
    </xf>
    <xf numFmtId="169" fontId="19" fillId="3" borderId="4" xfId="0" applyNumberFormat="1" applyFont="1" applyFill="1" applyBorder="1" applyAlignment="1" applyProtection="1">
      <alignment horizontal="center" vertical="center"/>
      <protection locked="0"/>
    </xf>
    <xf numFmtId="169" fontId="19" fillId="3" borderId="5" xfId="0" applyNumberFormat="1" applyFont="1" applyFill="1" applyBorder="1" applyAlignment="1" applyProtection="1">
      <alignment horizontal="center" vertical="center"/>
      <protection locked="0"/>
    </xf>
    <xf numFmtId="171" fontId="3" fillId="4" borderId="180" xfId="14" applyNumberFormat="1" applyFont="1" applyFill="1"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0" xfId="0" applyAlignment="1" applyProtection="1">
      <alignment horizontal="left" vertical="top"/>
      <protection locked="0"/>
    </xf>
    <xf numFmtId="0" fontId="2" fillId="0" borderId="0" xfId="0" applyFont="1" applyAlignment="1" applyProtection="1">
      <alignment horizontal="left" vertical="top"/>
      <protection locked="0"/>
    </xf>
    <xf numFmtId="169" fontId="86" fillId="0" borderId="0" xfId="0" applyNumberFormat="1" applyFont="1" applyAlignment="1" applyProtection="1">
      <alignment horizontal="left" vertical="top"/>
      <protection locked="0"/>
    </xf>
    <xf numFmtId="0" fontId="0" fillId="16" borderId="0" xfId="0" applyFill="1" applyAlignment="1" applyProtection="1">
      <alignment horizontal="left" vertical="top"/>
      <protection locked="0"/>
    </xf>
    <xf numFmtId="169" fontId="63" fillId="0" borderId="0" xfId="0" applyNumberFormat="1" applyFont="1" applyAlignment="1" applyProtection="1">
      <alignment horizontal="left" vertical="top"/>
      <protection locked="0"/>
    </xf>
    <xf numFmtId="169" fontId="72" fillId="0" borderId="0" xfId="0" applyNumberFormat="1" applyFont="1" applyAlignment="1" applyProtection="1">
      <alignment horizontal="left" vertical="top"/>
      <protection locked="0"/>
    </xf>
    <xf numFmtId="14" fontId="22" fillId="0" borderId="0" xfId="0" applyNumberFormat="1" applyFont="1" applyProtection="1">
      <protection locked="0"/>
    </xf>
    <xf numFmtId="1" fontId="118" fillId="63" borderId="91" xfId="4" applyNumberFormat="1" applyFont="1" applyFill="1" applyBorder="1" applyAlignment="1" applyProtection="1">
      <alignment horizontal="center" vertical="center"/>
      <protection locked="0"/>
    </xf>
    <xf numFmtId="1" fontId="118" fillId="63" borderId="94" xfId="4" applyNumberFormat="1" applyFont="1" applyFill="1" applyBorder="1" applyAlignment="1" applyProtection="1">
      <alignment horizontal="center" vertical="center"/>
      <protection locked="0"/>
    </xf>
    <xf numFmtId="1" fontId="118" fillId="63" borderId="95" xfId="4" applyNumberFormat="1" applyFont="1" applyFill="1" applyBorder="1" applyAlignment="1" applyProtection="1">
      <alignment horizontal="center" vertical="center"/>
      <protection locked="0"/>
    </xf>
    <xf numFmtId="0" fontId="110" fillId="64" borderId="133" xfId="11" applyFont="1" applyFill="1" applyBorder="1" applyAlignment="1" applyProtection="1">
      <alignment horizontal="center" vertical="center"/>
      <protection locked="0"/>
    </xf>
    <xf numFmtId="0" fontId="40" fillId="64" borderId="134" xfId="11" applyFont="1" applyFill="1" applyBorder="1" applyAlignment="1" applyProtection="1">
      <alignment horizontal="center" vertical="center"/>
      <protection locked="0"/>
    </xf>
    <xf numFmtId="0" fontId="110" fillId="64" borderId="30" xfId="11" applyFont="1" applyFill="1" applyBorder="1" applyAlignment="1" applyProtection="1">
      <alignment horizontal="center" vertical="center"/>
      <protection locked="0"/>
    </xf>
    <xf numFmtId="0" fontId="40" fillId="64" borderId="28" xfId="11" applyFont="1" applyFill="1" applyBorder="1" applyAlignment="1" applyProtection="1">
      <alignment horizontal="center" vertical="center"/>
      <protection locked="0"/>
    </xf>
    <xf numFmtId="0" fontId="22" fillId="64" borderId="30" xfId="0" applyFont="1" applyFill="1" applyBorder="1" applyAlignment="1" applyProtection="1">
      <alignment horizontal="center" vertical="center"/>
      <protection locked="0"/>
    </xf>
    <xf numFmtId="0" fontId="22" fillId="64" borderId="9" xfId="0" applyFont="1" applyFill="1" applyBorder="1" applyAlignment="1" applyProtection="1">
      <alignment horizontal="center" vertical="center"/>
      <protection locked="0"/>
    </xf>
    <xf numFmtId="164" fontId="22" fillId="64" borderId="31" xfId="0" applyNumberFormat="1" applyFont="1" applyFill="1" applyBorder="1" applyAlignment="1" applyProtection="1">
      <alignment horizontal="center" vertical="center"/>
      <protection locked="0"/>
    </xf>
    <xf numFmtId="164" fontId="22" fillId="64" borderId="6" xfId="0" applyNumberFormat="1" applyFont="1" applyFill="1" applyBorder="1" applyAlignment="1" applyProtection="1">
      <alignment horizontal="center" vertical="center"/>
      <protection locked="0"/>
    </xf>
    <xf numFmtId="0" fontId="41" fillId="0" borderId="0" xfId="0" applyFont="1" applyAlignment="1" applyProtection="1">
      <alignment horizontal="center" vertical="center"/>
      <protection locked="0"/>
    </xf>
    <xf numFmtId="0" fontId="38" fillId="0" borderId="0" xfId="0" applyFont="1" applyAlignment="1" applyProtection="1">
      <alignment horizontal="center"/>
      <protection locked="0"/>
    </xf>
    <xf numFmtId="0" fontId="60" fillId="0" borderId="0" xfId="0" applyFont="1" applyFill="1" applyBorder="1" applyAlignment="1" applyProtection="1">
      <alignment horizontal="center" vertical="center"/>
      <protection locked="0"/>
    </xf>
    <xf numFmtId="0" fontId="61" fillId="0" borderId="0" xfId="0" applyFont="1" applyFill="1" applyBorder="1" applyAlignment="1" applyProtection="1">
      <alignment horizontal="center"/>
      <protection locked="0"/>
    </xf>
    <xf numFmtId="169" fontId="113" fillId="65" borderId="0" xfId="0" applyNumberFormat="1" applyFont="1" applyFill="1" applyAlignment="1" applyProtection="1">
      <alignment horizontal="center" vertical="center"/>
      <protection locked="0"/>
    </xf>
    <xf numFmtId="164" fontId="121" fillId="65" borderId="0" xfId="0" applyNumberFormat="1" applyFont="1" applyFill="1" applyBorder="1" applyAlignment="1" applyProtection="1">
      <alignment horizontal="center" vertical="center"/>
      <protection locked="0"/>
    </xf>
    <xf numFmtId="0" fontId="138" fillId="66" borderId="135" xfId="1" applyFont="1" applyFill="1" applyBorder="1" applyAlignment="1" applyProtection="1">
      <alignment horizontal="center" vertical="center"/>
      <protection locked="0"/>
    </xf>
    <xf numFmtId="0" fontId="138" fillId="66" borderId="143" xfId="1" applyFont="1" applyFill="1" applyBorder="1" applyAlignment="1" applyProtection="1">
      <alignment horizontal="center" vertical="center"/>
      <protection locked="0"/>
    </xf>
    <xf numFmtId="0" fontId="164" fillId="12" borderId="2" xfId="0" applyFont="1" applyFill="1" applyBorder="1" applyAlignment="1" applyProtection="1">
      <alignment horizontal="center" vertical="center" readingOrder="1"/>
      <protection locked="0"/>
    </xf>
    <xf numFmtId="0" fontId="164" fillId="7" borderId="2" xfId="0" applyFont="1" applyFill="1" applyBorder="1" applyAlignment="1" applyProtection="1">
      <alignment horizontal="center" vertical="center" readingOrder="1"/>
      <protection locked="0"/>
    </xf>
    <xf numFmtId="0" fontId="20" fillId="7" borderId="2" xfId="0" applyFont="1" applyFill="1" applyBorder="1" applyAlignment="1" applyProtection="1">
      <alignment horizontal="center" vertical="center" readingOrder="1"/>
      <protection locked="0"/>
    </xf>
    <xf numFmtId="0" fontId="20" fillId="12" borderId="2" xfId="0" applyFont="1" applyFill="1" applyBorder="1" applyAlignment="1" applyProtection="1">
      <alignment horizontal="center" vertical="center" readingOrder="1"/>
      <protection locked="0"/>
    </xf>
    <xf numFmtId="0" fontId="3" fillId="45" borderId="77" xfId="17" applyFont="1" applyBorder="1" applyAlignment="1" applyProtection="1">
      <alignment horizontal="center"/>
      <protection locked="0"/>
    </xf>
    <xf numFmtId="1" fontId="140" fillId="5" borderId="182" xfId="4" applyNumberFormat="1" applyFont="1" applyFill="1" applyBorder="1" applyAlignment="1" applyProtection="1">
      <alignment horizontal="center" vertical="center"/>
      <protection locked="0"/>
    </xf>
    <xf numFmtId="0" fontId="140" fillId="5" borderId="182" xfId="4" applyFont="1" applyFill="1" applyBorder="1" applyAlignment="1" applyProtection="1">
      <alignment horizontal="center"/>
      <protection locked="0"/>
    </xf>
    <xf numFmtId="0" fontId="3" fillId="45" borderId="77" xfId="17" applyFont="1" applyBorder="1" applyAlignment="1" applyProtection="1">
      <alignment horizontal="center" vertical="center"/>
      <protection locked="0"/>
    </xf>
    <xf numFmtId="1" fontId="118" fillId="63" borderId="183" xfId="4" applyNumberFormat="1" applyFont="1" applyFill="1" applyBorder="1" applyAlignment="1" applyProtection="1">
      <alignment horizontal="center" vertical="center"/>
      <protection locked="0"/>
    </xf>
    <xf numFmtId="1" fontId="118" fillId="63" borderId="183" xfId="5" applyNumberFormat="1" applyFont="1" applyFill="1" applyBorder="1" applyAlignment="1" applyProtection="1">
      <alignment horizontal="center" vertical="center"/>
      <protection locked="0"/>
    </xf>
    <xf numFmtId="0" fontId="118" fillId="63" borderId="183" xfId="5" applyFont="1" applyFill="1" applyBorder="1" applyAlignment="1" applyProtection="1">
      <alignment horizontal="center"/>
      <protection locked="0"/>
    </xf>
    <xf numFmtId="169" fontId="3" fillId="0" borderId="25" xfId="9" applyNumberFormat="1" applyFont="1" applyFill="1" applyBorder="1" applyAlignment="1" applyProtection="1">
      <alignment horizontal="center" vertical="center"/>
      <protection locked="0"/>
    </xf>
    <xf numFmtId="169" fontId="3" fillId="0" borderId="46" xfId="9" applyNumberFormat="1" applyFont="1" applyFill="1" applyBorder="1" applyAlignment="1" applyProtection="1">
      <alignment horizontal="center" vertical="center"/>
      <protection locked="0"/>
    </xf>
    <xf numFmtId="169" fontId="3" fillId="0" borderId="68" xfId="9" applyNumberFormat="1" applyFont="1" applyFill="1" applyBorder="1" applyAlignment="1" applyProtection="1">
      <alignment horizontal="center" vertical="center"/>
      <protection locked="0"/>
    </xf>
    <xf numFmtId="164" fontId="3" fillId="0" borderId="25" xfId="6" applyNumberFormat="1" applyFont="1" applyFill="1" applyBorder="1" applyAlignment="1" applyProtection="1">
      <alignment horizontal="center" vertical="center"/>
      <protection locked="0"/>
    </xf>
    <xf numFmtId="164" fontId="3" fillId="0" borderId="46" xfId="6" applyNumberFormat="1" applyFont="1" applyFill="1" applyBorder="1" applyAlignment="1" applyProtection="1">
      <alignment horizontal="center" vertical="center"/>
      <protection locked="0"/>
    </xf>
    <xf numFmtId="164" fontId="3" fillId="0" borderId="68" xfId="6" applyNumberFormat="1" applyFont="1" applyFill="1" applyBorder="1" applyAlignment="1" applyProtection="1">
      <alignment horizontal="center" vertical="center"/>
      <protection locked="0"/>
    </xf>
    <xf numFmtId="169" fontId="3" fillId="0" borderId="60" xfId="9" applyNumberFormat="1" applyFont="1" applyFill="1" applyBorder="1" applyAlignment="1" applyProtection="1">
      <alignment horizontal="center" vertical="center"/>
      <protection locked="0"/>
    </xf>
    <xf numFmtId="169" fontId="3" fillId="0" borderId="61" xfId="9" applyNumberFormat="1" applyFont="1" applyFill="1" applyBorder="1" applyAlignment="1" applyProtection="1">
      <alignment horizontal="center" vertical="center"/>
      <protection locked="0"/>
    </xf>
    <xf numFmtId="169" fontId="3" fillId="0" borderId="61" xfId="0" applyNumberFormat="1" applyFont="1" applyFill="1" applyBorder="1" applyAlignment="1" applyProtection="1">
      <alignment horizontal="center"/>
      <protection locked="0"/>
    </xf>
    <xf numFmtId="169" fontId="3" fillId="0" borderId="46" xfId="0" applyNumberFormat="1" applyFont="1" applyFill="1" applyBorder="1" applyAlignment="1" applyProtection="1">
      <alignment horizontal="center"/>
      <protection locked="0"/>
    </xf>
    <xf numFmtId="169" fontId="3" fillId="48" borderId="46" xfId="9" applyNumberFormat="1" applyFont="1" applyFill="1" applyBorder="1" applyAlignment="1" applyProtection="1">
      <alignment horizontal="center" vertical="center"/>
      <protection locked="0"/>
    </xf>
    <xf numFmtId="9" fontId="165" fillId="5" borderId="75" xfId="10" applyNumberFormat="1" applyFont="1" applyFill="1" applyBorder="1" applyAlignment="1" applyProtection="1">
      <alignment horizontal="center" vertical="center"/>
      <protection locked="0"/>
    </xf>
    <xf numFmtId="0" fontId="69" fillId="22" borderId="106" xfId="3" applyFont="1" applyFill="1" applyBorder="1" applyAlignment="1" applyProtection="1">
      <alignment horizontal="center" vertical="center"/>
      <protection locked="0"/>
    </xf>
    <xf numFmtId="0" fontId="70" fillId="22" borderId="107" xfId="0" applyFont="1" applyFill="1" applyBorder="1" applyAlignment="1" applyProtection="1">
      <alignment horizontal="center" vertical="center"/>
      <protection locked="0"/>
    </xf>
    <xf numFmtId="0" fontId="70" fillId="22" borderId="108" xfId="0" applyFont="1" applyFill="1" applyBorder="1" applyAlignment="1" applyProtection="1">
      <alignment horizontal="center" vertical="center"/>
      <protection locked="0"/>
    </xf>
    <xf numFmtId="0" fontId="68" fillId="22" borderId="105" xfId="0" applyFont="1" applyFill="1" applyBorder="1" applyAlignment="1" applyProtection="1">
      <alignment horizontal="center" vertical="center"/>
      <protection locked="0"/>
    </xf>
    <xf numFmtId="0" fontId="11" fillId="67" borderId="2" xfId="0" applyFont="1" applyFill="1" applyBorder="1" applyAlignment="1" applyProtection="1">
      <alignment horizontal="center"/>
      <protection locked="0"/>
    </xf>
    <xf numFmtId="0" fontId="168" fillId="0" borderId="151" xfId="0" applyFont="1" applyBorder="1" applyAlignment="1" applyProtection="1">
      <alignment horizontal="center" vertical="center"/>
      <protection locked="0"/>
    </xf>
    <xf numFmtId="0" fontId="169" fillId="0" borderId="152" xfId="0" applyFont="1" applyBorder="1" applyAlignment="1" applyProtection="1">
      <alignment horizontal="center" vertical="center"/>
      <protection locked="0"/>
    </xf>
    <xf numFmtId="0" fontId="170" fillId="0" borderId="0" xfId="0" applyFont="1" applyAlignment="1" applyProtection="1">
      <alignment horizontal="center"/>
      <protection locked="0"/>
    </xf>
    <xf numFmtId="0" fontId="171" fillId="43" borderId="94" xfId="6" applyFont="1" applyFill="1" applyBorder="1" applyAlignment="1" applyProtection="1">
      <alignment horizontal="left" vertical="center"/>
      <protection locked="0"/>
    </xf>
    <xf numFmtId="0" fontId="171" fillId="43" borderId="135" xfId="6" applyFont="1" applyFill="1" applyBorder="1" applyAlignment="1" applyProtection="1">
      <alignment horizontal="left" vertical="center"/>
      <protection locked="0"/>
    </xf>
    <xf numFmtId="0" fontId="171" fillId="43" borderId="95" xfId="6" applyFont="1" applyFill="1" applyBorder="1" applyAlignment="1" applyProtection="1">
      <alignment horizontal="left" vertical="center"/>
      <protection locked="0"/>
    </xf>
    <xf numFmtId="0" fontId="0" fillId="43" borderId="135" xfId="0" applyFont="1" applyFill="1" applyBorder="1" applyAlignment="1" applyProtection="1">
      <alignment horizontal="center"/>
      <protection locked="0"/>
    </xf>
    <xf numFmtId="0" fontId="0" fillId="43" borderId="94" xfId="0" applyFont="1" applyFill="1" applyBorder="1" applyAlignment="1" applyProtection="1">
      <alignment horizontal="center"/>
      <protection locked="0"/>
    </xf>
    <xf numFmtId="0" fontId="0" fillId="43" borderId="94" xfId="6" applyFont="1" applyFill="1" applyBorder="1" applyAlignment="1" applyProtection="1">
      <alignment horizontal="center" vertical="center"/>
      <protection locked="0"/>
    </xf>
    <xf numFmtId="0" fontId="171" fillId="43" borderId="95" xfId="6" applyFont="1" applyFill="1" applyBorder="1" applyAlignment="1" applyProtection="1">
      <alignment horizontal="center" vertical="center"/>
      <protection locked="0"/>
    </xf>
    <xf numFmtId="0" fontId="7" fillId="0" borderId="0" xfId="6" applyFont="1" applyFill="1" applyBorder="1" applyAlignment="1" applyProtection="1">
      <alignment horizontal="center" vertical="center"/>
      <protection locked="0"/>
    </xf>
    <xf numFmtId="171" fontId="7" fillId="0" borderId="0" xfId="9" applyNumberFormat="1" applyFont="1" applyFill="1" applyBorder="1" applyAlignment="1" applyProtection="1">
      <alignment horizontal="center" vertical="center"/>
      <protection locked="0"/>
    </xf>
    <xf numFmtId="0" fontId="7" fillId="0" borderId="0" xfId="6" applyFont="1" applyFill="1" applyBorder="1" applyAlignment="1" applyProtection="1">
      <alignment horizontal="left" vertical="center"/>
      <protection locked="0"/>
    </xf>
    <xf numFmtId="169" fontId="7" fillId="0" borderId="0" xfId="9" applyNumberFormat="1" applyFont="1" applyFill="1" applyBorder="1" applyAlignment="1" applyProtection="1">
      <alignment horizontal="center" vertical="center"/>
      <protection locked="0"/>
    </xf>
    <xf numFmtId="169" fontId="175" fillId="49" borderId="3" xfId="19" applyNumberFormat="1" applyFont="1" applyBorder="1" applyAlignment="1" applyProtection="1">
      <alignment horizontal="center" vertical="center"/>
      <protection locked="0"/>
    </xf>
    <xf numFmtId="169" fontId="176" fillId="60" borderId="4" xfId="23" applyNumberFormat="1" applyFont="1" applyBorder="1" applyAlignment="1" applyProtection="1">
      <alignment horizontal="center" vertical="center"/>
      <protection locked="0"/>
    </xf>
    <xf numFmtId="169" fontId="176" fillId="61" borderId="10" xfId="24" applyNumberFormat="1" applyFont="1" applyBorder="1" applyAlignment="1" applyProtection="1">
      <alignment horizontal="center" vertical="center"/>
      <protection locked="0"/>
    </xf>
    <xf numFmtId="169" fontId="176" fillId="35" borderId="4" xfId="1" applyNumberFormat="1" applyFont="1" applyFill="1" applyBorder="1" applyAlignment="1" applyProtection="1">
      <alignment horizontal="center" vertical="center"/>
      <protection locked="0"/>
    </xf>
    <xf numFmtId="0" fontId="1" fillId="35" borderId="3" xfId="1" applyFont="1" applyFill="1" applyBorder="1" applyAlignment="1" applyProtection="1">
      <alignment horizontal="center" vertical="center"/>
      <protection locked="0"/>
    </xf>
    <xf numFmtId="0" fontId="1" fillId="35" borderId="35" xfId="1" applyFont="1" applyFill="1" applyBorder="1" applyAlignment="1" applyProtection="1">
      <alignment horizontal="center" vertical="center"/>
      <protection locked="0"/>
    </xf>
    <xf numFmtId="169" fontId="1" fillId="35" borderId="17" xfId="19" applyNumberFormat="1" applyFont="1" applyFill="1" applyBorder="1" applyAlignment="1" applyProtection="1">
      <alignment horizontal="center" vertical="center"/>
      <protection locked="0"/>
    </xf>
    <xf numFmtId="0" fontId="1" fillId="70" borderId="3" xfId="17" applyFill="1" applyBorder="1" applyAlignment="1" applyProtection="1">
      <alignment horizontal="center" vertical="center"/>
      <protection locked="0"/>
    </xf>
    <xf numFmtId="0" fontId="1" fillId="70" borderId="35" xfId="17" applyFill="1" applyBorder="1" applyAlignment="1" applyProtection="1">
      <alignment horizontal="center" vertical="center"/>
      <protection locked="0"/>
    </xf>
    <xf numFmtId="169" fontId="145" fillId="70" borderId="17" xfId="19" applyNumberFormat="1" applyFill="1" applyBorder="1" applyAlignment="1" applyProtection="1">
      <alignment horizontal="center" vertical="center"/>
      <protection locked="0"/>
    </xf>
    <xf numFmtId="169" fontId="176" fillId="70" borderId="4" xfId="17" applyNumberFormat="1" applyFont="1" applyFill="1" applyBorder="1" applyAlignment="1" applyProtection="1">
      <alignment horizontal="center" vertical="center"/>
      <protection locked="0"/>
    </xf>
    <xf numFmtId="0" fontId="1" fillId="71" borderId="35" xfId="23" applyFill="1" applyBorder="1" applyAlignment="1" applyProtection="1">
      <alignment horizontal="center" vertical="center"/>
      <protection locked="0"/>
    </xf>
    <xf numFmtId="169" fontId="145" fillId="71" borderId="17" xfId="19" applyNumberFormat="1" applyFill="1" applyBorder="1" applyAlignment="1" applyProtection="1">
      <alignment horizontal="center" vertical="center"/>
      <protection locked="0"/>
    </xf>
    <xf numFmtId="0" fontId="1" fillId="72" borderId="35" xfId="24" applyFill="1" applyBorder="1" applyAlignment="1" applyProtection="1">
      <alignment horizontal="center" vertical="center"/>
      <protection locked="0"/>
    </xf>
    <xf numFmtId="169" fontId="145" fillId="72" borderId="17" xfId="19" applyNumberFormat="1" applyFill="1" applyBorder="1" applyAlignment="1" applyProtection="1">
      <alignment horizontal="center" vertical="center"/>
      <protection locked="0"/>
    </xf>
    <xf numFmtId="0" fontId="71" fillId="73" borderId="3" xfId="20" applyFont="1" applyFill="1" applyBorder="1" applyAlignment="1" applyProtection="1">
      <alignment horizontal="center" vertical="center"/>
      <protection locked="0"/>
    </xf>
    <xf numFmtId="0" fontId="125" fillId="73" borderId="35" xfId="0" applyFont="1" applyFill="1" applyBorder="1" applyAlignment="1" applyProtection="1">
      <alignment horizontal="center" vertical="center"/>
      <protection locked="0"/>
    </xf>
    <xf numFmtId="169" fontId="145" fillId="73" borderId="17" xfId="19" applyNumberFormat="1" applyFill="1" applyBorder="1" applyAlignment="1" applyProtection="1">
      <alignment horizontal="center" vertical="center"/>
      <protection locked="0"/>
    </xf>
    <xf numFmtId="169" fontId="174" fillId="73" borderId="10" xfId="0" applyNumberFormat="1" applyFont="1" applyFill="1" applyBorder="1" applyAlignment="1" applyProtection="1">
      <alignment horizontal="center" vertical="center"/>
      <protection locked="0"/>
    </xf>
    <xf numFmtId="169" fontId="174" fillId="74" borderId="4" xfId="0" applyNumberFormat="1" applyFont="1" applyFill="1" applyBorder="1" applyAlignment="1" applyProtection="1">
      <alignment horizontal="center" vertical="center"/>
      <protection locked="0"/>
    </xf>
    <xf numFmtId="0" fontId="70" fillId="74" borderId="3" xfId="20" applyFont="1" applyFill="1" applyBorder="1" applyAlignment="1" applyProtection="1">
      <alignment horizontal="center" vertical="center"/>
      <protection locked="0"/>
    </xf>
    <xf numFmtId="0" fontId="138" fillId="74" borderId="35" xfId="1" applyFont="1" applyFill="1" applyBorder="1" applyAlignment="1" applyProtection="1">
      <alignment horizontal="center" vertical="center"/>
      <protection locked="0"/>
    </xf>
    <xf numFmtId="169" fontId="1" fillId="74" borderId="17" xfId="19" applyNumberFormat="1" applyFont="1" applyFill="1" applyBorder="1" applyAlignment="1" applyProtection="1">
      <alignment horizontal="center" vertical="center"/>
      <protection locked="0"/>
    </xf>
    <xf numFmtId="0" fontId="71" fillId="27" borderId="3" xfId="20" applyFont="1" applyFill="1" applyBorder="1" applyAlignment="1" applyProtection="1">
      <alignment horizontal="center" vertical="center"/>
      <protection locked="0"/>
    </xf>
    <xf numFmtId="0" fontId="22" fillId="27" borderId="124" xfId="1" applyFont="1" applyFill="1" applyBorder="1" applyAlignment="1" applyProtection="1">
      <alignment horizontal="center" vertical="center"/>
      <protection locked="0"/>
    </xf>
    <xf numFmtId="169" fontId="3" fillId="27" borderId="17" xfId="19" applyNumberFormat="1" applyFont="1" applyFill="1" applyBorder="1" applyAlignment="1" applyProtection="1">
      <alignment horizontal="center" vertical="center"/>
      <protection locked="0"/>
    </xf>
    <xf numFmtId="169" fontId="177" fillId="27" borderId="5" xfId="0" applyNumberFormat="1" applyFont="1" applyFill="1" applyBorder="1" applyAlignment="1" applyProtection="1">
      <alignment horizontal="center" vertical="center"/>
      <protection locked="0"/>
    </xf>
    <xf numFmtId="0" fontId="19" fillId="0" borderId="0" xfId="0" applyFont="1" applyFill="1" applyAlignment="1" applyProtection="1">
      <alignment horizontal="center" vertical="center"/>
      <protection locked="0"/>
    </xf>
    <xf numFmtId="0" fontId="145" fillId="0" borderId="41" xfId="19" applyFill="1" applyBorder="1" applyAlignment="1" applyProtection="1">
      <alignment horizontal="center" vertical="center"/>
      <protection locked="0"/>
    </xf>
    <xf numFmtId="0" fontId="1" fillId="0" borderId="0" xfId="1" applyFill="1" applyBorder="1" applyAlignment="1" applyProtection="1">
      <alignment horizontal="center" vertical="center"/>
      <protection locked="0"/>
    </xf>
    <xf numFmtId="0" fontId="1" fillId="0" borderId="0" xfId="17" applyFill="1" applyBorder="1" applyAlignment="1" applyProtection="1">
      <alignment horizontal="center" vertical="center"/>
      <protection locked="0"/>
    </xf>
    <xf numFmtId="0" fontId="1" fillId="0" borderId="0" xfId="23" applyFill="1" applyBorder="1" applyAlignment="1" applyProtection="1">
      <alignment horizontal="center" vertical="center"/>
      <protection locked="0"/>
    </xf>
    <xf numFmtId="0" fontId="1" fillId="0" borderId="0" xfId="24" applyFill="1" applyBorder="1" applyAlignment="1" applyProtection="1">
      <alignment horizontal="center" vertical="center"/>
      <protection locked="0"/>
    </xf>
    <xf numFmtId="0" fontId="178" fillId="75" borderId="6" xfId="0" applyFont="1" applyFill="1" applyBorder="1" applyAlignment="1">
      <alignment vertical="center" wrapText="1"/>
    </xf>
    <xf numFmtId="0" fontId="114" fillId="75" borderId="6" xfId="16" applyFill="1" applyBorder="1" applyAlignment="1">
      <alignment vertical="center" wrapText="1"/>
    </xf>
    <xf numFmtId="0" fontId="179" fillId="75" borderId="6" xfId="0" applyFont="1" applyFill="1" applyBorder="1" applyAlignment="1">
      <alignment horizontal="center" vertical="center" wrapText="1"/>
    </xf>
    <xf numFmtId="0" fontId="114" fillId="0" borderId="31" xfId="16" applyBorder="1" applyAlignment="1">
      <alignment vertical="center" wrapText="1"/>
    </xf>
    <xf numFmtId="0" fontId="0" fillId="0" borderId="31" xfId="0" applyBorder="1" applyAlignment="1">
      <alignment horizontal="center" vertical="center" wrapText="1"/>
    </xf>
    <xf numFmtId="0" fontId="114" fillId="76" borderId="31" xfId="16" applyFill="1" applyBorder="1" applyAlignment="1">
      <alignment vertical="center" wrapText="1"/>
    </xf>
    <xf numFmtId="0" fontId="0" fillId="0" borderId="0" xfId="0" applyAlignment="1">
      <alignment horizontal="center"/>
    </xf>
    <xf numFmtId="0" fontId="178" fillId="75" borderId="10" xfId="0" applyFont="1" applyFill="1" applyBorder="1" applyAlignment="1">
      <alignment vertical="center" wrapText="1"/>
    </xf>
    <xf numFmtId="0" fontId="114" fillId="0" borderId="28" xfId="16" applyBorder="1" applyAlignment="1">
      <alignment vertical="center" wrapText="1"/>
    </xf>
    <xf numFmtId="0" fontId="181" fillId="76" borderId="28" xfId="0" applyFont="1" applyFill="1" applyBorder="1" applyAlignment="1">
      <alignment vertical="center" wrapText="1"/>
    </xf>
    <xf numFmtId="0" fontId="114" fillId="76" borderId="28" xfId="16" applyFill="1" applyBorder="1" applyAlignment="1">
      <alignment vertical="center" wrapText="1"/>
    </xf>
    <xf numFmtId="0" fontId="0" fillId="76" borderId="28" xfId="0" applyFill="1" applyBorder="1" applyAlignment="1">
      <alignment vertical="center" wrapText="1"/>
    </xf>
    <xf numFmtId="0" fontId="114" fillId="0" borderId="12" xfId="16" applyBorder="1" applyAlignment="1">
      <alignment vertical="center" wrapText="1"/>
    </xf>
    <xf numFmtId="0" fontId="114" fillId="0" borderId="127" xfId="16" applyBorder="1" applyAlignment="1">
      <alignment vertical="center" wrapText="1"/>
    </xf>
    <xf numFmtId="169" fontId="0" fillId="0" borderId="0" xfId="0" applyNumberFormat="1" applyAlignment="1">
      <alignment horizontal="center"/>
    </xf>
    <xf numFmtId="169" fontId="0" fillId="0" borderId="2" xfId="0" applyNumberFormat="1" applyBorder="1" applyAlignment="1">
      <alignment horizontal="center"/>
    </xf>
    <xf numFmtId="167" fontId="0" fillId="0" borderId="0" xfId="0" applyNumberFormat="1" applyAlignment="1">
      <alignment horizontal="center"/>
    </xf>
    <xf numFmtId="167" fontId="0" fillId="0" borderId="2" xfId="0" applyNumberFormat="1" applyBorder="1" applyAlignment="1">
      <alignment horizontal="center" vertical="center" wrapText="1"/>
    </xf>
    <xf numFmtId="0" fontId="0" fillId="0" borderId="127" xfId="0" applyBorder="1" applyAlignment="1">
      <alignment horizontal="center" vertical="center" wrapText="1"/>
    </xf>
    <xf numFmtId="0" fontId="0" fillId="0" borderId="0" xfId="0" applyAlignment="1">
      <alignment horizontal="center" vertical="center"/>
    </xf>
    <xf numFmtId="0" fontId="178" fillId="75" borderId="1" xfId="0" applyFont="1" applyFill="1" applyBorder="1" applyAlignment="1">
      <alignment horizontal="center" vertical="center" wrapText="1"/>
    </xf>
    <xf numFmtId="0" fontId="180" fillId="0" borderId="92" xfId="0" applyFont="1" applyBorder="1" applyAlignment="1">
      <alignment horizontal="center" vertical="center" wrapText="1"/>
    </xf>
    <xf numFmtId="0" fontId="180" fillId="0" borderId="127" xfId="0" applyFont="1" applyBorder="1" applyAlignment="1">
      <alignment horizontal="center" vertical="center" wrapText="1"/>
    </xf>
    <xf numFmtId="0" fontId="180" fillId="76" borderId="92" xfId="0" applyFont="1" applyFill="1" applyBorder="1" applyAlignment="1">
      <alignment horizontal="center" vertical="center" wrapText="1"/>
    </xf>
    <xf numFmtId="0" fontId="182" fillId="0" borderId="0" xfId="0" applyFont="1"/>
    <xf numFmtId="0" fontId="183" fillId="0" borderId="0" xfId="0" applyFont="1" applyAlignment="1" applyProtection="1">
      <alignment horizontal="center"/>
      <protection locked="0"/>
    </xf>
    <xf numFmtId="181" fontId="185" fillId="24" borderId="0" xfId="0" applyNumberFormat="1" applyFont="1" applyFill="1" applyAlignment="1">
      <alignment horizontal="center" vertical="center"/>
    </xf>
    <xf numFmtId="169" fontId="184" fillId="24" borderId="2" xfId="0" applyNumberFormat="1" applyFont="1" applyFill="1" applyBorder="1" applyAlignment="1">
      <alignment horizontal="center"/>
    </xf>
    <xf numFmtId="167" fontId="179" fillId="24" borderId="2" xfId="0" applyNumberFormat="1" applyFont="1" applyFill="1" applyBorder="1" applyAlignment="1">
      <alignment horizontal="center" vertical="center" wrapText="1"/>
    </xf>
    <xf numFmtId="167" fontId="0" fillId="77" borderId="2" xfId="0" applyNumberFormat="1" applyFill="1" applyBorder="1" applyAlignment="1">
      <alignment horizontal="center" vertical="center" wrapText="1"/>
    </xf>
    <xf numFmtId="169" fontId="184" fillId="24" borderId="80" xfId="0" applyNumberFormat="1" applyFont="1" applyFill="1" applyBorder="1" applyAlignment="1" applyProtection="1">
      <alignment horizontal="center" vertical="center"/>
      <protection locked="0"/>
    </xf>
    <xf numFmtId="164" fontId="184" fillId="24" borderId="52" xfId="5" applyNumberFormat="1" applyFont="1" applyFill="1" applyBorder="1" applyAlignment="1" applyProtection="1">
      <alignment horizontal="center" vertical="center"/>
      <protection locked="0"/>
    </xf>
    <xf numFmtId="164" fontId="184" fillId="24" borderId="53" xfId="5" applyNumberFormat="1" applyFont="1" applyFill="1" applyBorder="1" applyAlignment="1" applyProtection="1">
      <alignment horizontal="center" vertical="center"/>
      <protection locked="0"/>
    </xf>
    <xf numFmtId="164" fontId="184" fillId="24" borderId="54" xfId="5" applyNumberFormat="1" applyFont="1" applyFill="1" applyBorder="1" applyAlignment="1" applyProtection="1">
      <alignment horizontal="center" vertical="center"/>
      <protection locked="0"/>
    </xf>
    <xf numFmtId="164" fontId="184" fillId="24" borderId="55" xfId="5" applyNumberFormat="1" applyFont="1" applyFill="1" applyBorder="1" applyAlignment="1" applyProtection="1">
      <alignment horizontal="center" vertical="center"/>
      <protection locked="0"/>
    </xf>
    <xf numFmtId="164" fontId="184" fillId="24" borderId="45" xfId="5" applyNumberFormat="1" applyFont="1" applyFill="1" applyBorder="1" applyAlignment="1" applyProtection="1">
      <alignment horizontal="center" vertical="center"/>
      <protection locked="0"/>
    </xf>
    <xf numFmtId="169" fontId="3" fillId="28" borderId="0" xfId="0" applyNumberFormat="1" applyFont="1" applyFill="1" applyAlignment="1">
      <alignment vertical="center"/>
    </xf>
    <xf numFmtId="169" fontId="1" fillId="78" borderId="0" xfId="0" applyNumberFormat="1" applyFont="1" applyFill="1" applyAlignment="1">
      <alignment horizontal="center"/>
    </xf>
    <xf numFmtId="0" fontId="186" fillId="0" borderId="0" xfId="0" applyFont="1" applyAlignment="1" applyProtection="1">
      <alignment horizontal="center"/>
      <protection locked="0"/>
    </xf>
    <xf numFmtId="0" fontId="1" fillId="13" borderId="0" xfId="0" applyFont="1" applyFill="1"/>
    <xf numFmtId="0" fontId="19" fillId="6" borderId="10" xfId="0" applyFont="1" applyFill="1" applyBorder="1" applyAlignment="1" applyProtection="1">
      <alignment horizontal="center"/>
      <protection locked="0"/>
    </xf>
    <xf numFmtId="0" fontId="166" fillId="0" borderId="0" xfId="0" applyFont="1" applyAlignment="1" applyProtection="1">
      <alignment horizontal="center" vertical="center"/>
      <protection locked="0"/>
    </xf>
    <xf numFmtId="166" fontId="187" fillId="0" borderId="58" xfId="19" applyNumberFormat="1" applyFont="1" applyFill="1" applyBorder="1" applyAlignment="1" applyProtection="1">
      <alignment horizontal="center"/>
      <protection locked="0"/>
    </xf>
    <xf numFmtId="166" fontId="187" fillId="0" borderId="15" xfId="1" applyNumberFormat="1" applyFont="1" applyFill="1" applyBorder="1" applyAlignment="1" applyProtection="1">
      <alignment horizontal="center"/>
      <protection locked="0"/>
    </xf>
    <xf numFmtId="166" fontId="187" fillId="0" borderId="15" xfId="17" applyNumberFormat="1" applyFont="1" applyFill="1" applyBorder="1" applyAlignment="1" applyProtection="1">
      <alignment horizontal="center"/>
      <protection locked="0"/>
    </xf>
    <xf numFmtId="166" fontId="187" fillId="0" borderId="15" xfId="23" applyNumberFormat="1" applyFont="1" applyFill="1" applyBorder="1" applyAlignment="1" applyProtection="1">
      <alignment horizontal="center"/>
      <protection locked="0"/>
    </xf>
    <xf numFmtId="0" fontId="187" fillId="0" borderId="0" xfId="24" applyFont="1" applyFill="1" applyAlignment="1" applyProtection="1">
      <alignment horizontal="center"/>
      <protection locked="0"/>
    </xf>
    <xf numFmtId="0" fontId="188" fillId="0" borderId="0" xfId="0" applyFont="1" applyFill="1" applyAlignment="1" applyProtection="1">
      <alignment horizontal="center"/>
      <protection locked="0"/>
    </xf>
    <xf numFmtId="166" fontId="189" fillId="0" borderId="15" xfId="0" applyNumberFormat="1" applyFont="1" applyFill="1" applyBorder="1" applyAlignment="1" applyProtection="1">
      <alignment horizontal="center"/>
      <protection locked="0"/>
    </xf>
    <xf numFmtId="0" fontId="188" fillId="0" borderId="39" xfId="0" applyFont="1" applyFill="1" applyBorder="1" applyAlignment="1" applyProtection="1">
      <alignment horizontal="center"/>
      <protection locked="0"/>
    </xf>
    <xf numFmtId="0" fontId="145" fillId="49" borderId="127" xfId="19" applyBorder="1" applyAlignment="1" applyProtection="1">
      <alignment horizontal="center" vertical="center"/>
      <protection locked="0"/>
    </xf>
    <xf numFmtId="0" fontId="1" fillId="35" borderId="23" xfId="1" applyFont="1" applyFill="1" applyBorder="1" applyAlignment="1" applyProtection="1">
      <alignment horizontal="center" vertical="center"/>
      <protection locked="0"/>
    </xf>
    <xf numFmtId="0" fontId="1" fillId="70" borderId="23" xfId="17" applyFill="1" applyBorder="1" applyAlignment="1" applyProtection="1">
      <alignment horizontal="center" vertical="center"/>
      <protection locked="0"/>
    </xf>
    <xf numFmtId="0" fontId="1" fillId="71" borderId="23" xfId="23" applyFill="1" applyBorder="1" applyAlignment="1" applyProtection="1">
      <alignment horizontal="center" vertical="center"/>
      <protection locked="0"/>
    </xf>
    <xf numFmtId="0" fontId="1" fillId="72" borderId="23" xfId="24" applyFill="1" applyBorder="1" applyAlignment="1" applyProtection="1">
      <alignment horizontal="center" vertical="center"/>
      <protection locked="0"/>
    </xf>
    <xf numFmtId="0" fontId="125" fillId="73" borderId="23" xfId="0" applyFont="1" applyFill="1" applyBorder="1" applyAlignment="1" applyProtection="1">
      <alignment horizontal="center" vertical="center"/>
      <protection locked="0"/>
    </xf>
    <xf numFmtId="0" fontId="138" fillId="74" borderId="23" xfId="1" applyFont="1" applyFill="1" applyBorder="1" applyAlignment="1" applyProtection="1">
      <alignment horizontal="center" vertical="center"/>
      <protection locked="0"/>
    </xf>
    <xf numFmtId="0" fontId="22" fillId="27" borderId="24" xfId="1" applyFont="1" applyFill="1" applyBorder="1" applyAlignment="1" applyProtection="1">
      <alignment horizontal="center" vertical="center"/>
      <protection locked="0"/>
    </xf>
    <xf numFmtId="1" fontId="95" fillId="43" borderId="25" xfId="4" applyNumberFormat="1" applyFont="1" applyFill="1" applyBorder="1" applyAlignment="1" applyProtection="1">
      <alignment horizontal="center" vertical="center"/>
      <protection locked="0"/>
    </xf>
    <xf numFmtId="0" fontId="26" fillId="25" borderId="34" xfId="0" applyFont="1" applyFill="1" applyBorder="1" applyAlignment="1" applyProtection="1">
      <alignment horizontal="center" vertical="center"/>
      <protection locked="0"/>
    </xf>
    <xf numFmtId="0" fontId="26" fillId="25" borderId="35" xfId="0" applyFont="1" applyFill="1" applyBorder="1" applyAlignment="1" applyProtection="1">
      <alignment horizontal="center" vertical="center"/>
      <protection locked="0"/>
    </xf>
    <xf numFmtId="0" fontId="26" fillId="25" borderId="124" xfId="0" applyFont="1" applyFill="1" applyBorder="1" applyAlignment="1" applyProtection="1">
      <alignment horizontal="center" vertical="center"/>
      <protection locked="0"/>
    </xf>
    <xf numFmtId="164" fontId="184" fillId="24" borderId="43" xfId="5" applyNumberFormat="1" applyFont="1" applyFill="1" applyBorder="1" applyAlignment="1" applyProtection="1">
      <alignment horizontal="center" vertical="center"/>
      <protection locked="0"/>
    </xf>
    <xf numFmtId="164" fontId="184" fillId="24" borderId="29" xfId="5" applyNumberFormat="1" applyFont="1" applyFill="1" applyBorder="1" applyAlignment="1" applyProtection="1">
      <alignment horizontal="center" vertical="center"/>
      <protection locked="0"/>
    </xf>
    <xf numFmtId="164" fontId="184" fillId="24" borderId="33" xfId="5" applyNumberFormat="1" applyFont="1" applyFill="1" applyBorder="1" applyAlignment="1" applyProtection="1">
      <alignment horizontal="center" vertical="center"/>
      <protection locked="0"/>
    </xf>
    <xf numFmtId="169" fontId="0" fillId="0" borderId="2" xfId="0" applyNumberFormat="1" applyBorder="1" applyAlignment="1">
      <alignment horizontal="center" vertical="center"/>
    </xf>
    <xf numFmtId="169" fontId="0" fillId="0" borderId="17" xfId="0" applyNumberFormat="1" applyBorder="1" applyAlignment="1">
      <alignment horizontal="center" vertical="center"/>
    </xf>
    <xf numFmtId="169" fontId="0" fillId="0" borderId="20" xfId="0" applyNumberFormat="1" applyBorder="1" applyAlignment="1">
      <alignment horizontal="center" vertical="center"/>
    </xf>
    <xf numFmtId="169" fontId="0" fillId="0" borderId="21" xfId="0" applyNumberFormat="1" applyBorder="1" applyAlignment="1">
      <alignment horizontal="center" vertical="center"/>
    </xf>
    <xf numFmtId="169" fontId="0" fillId="0" borderId="22" xfId="0" applyNumberFormat="1" applyBorder="1" applyAlignment="1">
      <alignment horizontal="center" vertical="center"/>
    </xf>
    <xf numFmtId="169" fontId="0" fillId="0" borderId="23" xfId="0" applyNumberFormat="1" applyBorder="1" applyAlignment="1">
      <alignment horizontal="center" vertical="center"/>
    </xf>
    <xf numFmtId="169" fontId="0" fillId="0" borderId="24" xfId="0" applyNumberFormat="1" applyBorder="1" applyAlignment="1">
      <alignment horizontal="center" vertical="center"/>
    </xf>
    <xf numFmtId="0" fontId="141" fillId="5" borderId="12" xfId="0" applyFont="1" applyFill="1" applyBorder="1" applyAlignment="1" applyProtection="1">
      <alignment horizontal="center" vertical="center"/>
      <protection locked="0"/>
    </xf>
    <xf numFmtId="180" fontId="190" fillId="5" borderId="13" xfId="0" applyNumberFormat="1" applyFont="1" applyFill="1" applyBorder="1" applyAlignment="1" applyProtection="1">
      <alignment horizontal="center" vertical="center"/>
      <protection locked="0"/>
    </xf>
    <xf numFmtId="0" fontId="190" fillId="5" borderId="16" xfId="0" applyFont="1" applyFill="1" applyBorder="1" applyAlignment="1" applyProtection="1">
      <alignment horizontal="center" vertical="center"/>
      <protection locked="0"/>
    </xf>
    <xf numFmtId="170" fontId="118" fillId="5" borderId="42" xfId="13" applyNumberFormat="1" applyFont="1" applyFill="1" applyBorder="1" applyAlignment="1" applyProtection="1">
      <alignment horizontal="center" vertical="center"/>
      <protection locked="0"/>
    </xf>
    <xf numFmtId="170" fontId="118" fillId="5" borderId="31" xfId="22" applyNumberFormat="1" applyFont="1" applyFill="1" applyBorder="1" applyAlignment="1" applyProtection="1">
      <alignment horizontal="center" vertical="center"/>
      <protection locked="0"/>
    </xf>
    <xf numFmtId="0" fontId="114" fillId="0" borderId="0" xfId="16" applyProtection="1">
      <protection locked="0"/>
    </xf>
    <xf numFmtId="0" fontId="191" fillId="8" borderId="9" xfId="0" applyFont="1" applyFill="1" applyBorder="1" applyAlignment="1" applyProtection="1">
      <alignment vertical="center"/>
      <protection locked="0"/>
    </xf>
    <xf numFmtId="0" fontId="114" fillId="79" borderId="9" xfId="16" applyFill="1" applyBorder="1" applyAlignment="1" applyProtection="1">
      <alignment vertical="center"/>
      <protection locked="0"/>
    </xf>
    <xf numFmtId="0" fontId="3" fillId="79" borderId="122" xfId="8" applyFont="1" applyFill="1" applyBorder="1" applyAlignment="1" applyProtection="1">
      <alignment vertical="center"/>
      <protection locked="0"/>
    </xf>
    <xf numFmtId="0" fontId="3" fillId="79" borderId="123" xfId="8" applyFont="1" applyFill="1" applyBorder="1" applyAlignment="1" applyProtection="1">
      <alignment vertical="center"/>
      <protection locked="0"/>
    </xf>
    <xf numFmtId="0" fontId="69" fillId="80" borderId="2" xfId="0" applyFont="1" applyFill="1" applyBorder="1" applyAlignment="1" applyProtection="1">
      <alignment horizontal="center"/>
      <protection locked="0"/>
    </xf>
    <xf numFmtId="0" fontId="69" fillId="80" borderId="18" xfId="0" applyFont="1" applyFill="1" applyBorder="1" applyAlignment="1" applyProtection="1">
      <alignment horizontal="center"/>
      <protection locked="0"/>
    </xf>
    <xf numFmtId="0" fontId="1" fillId="80" borderId="130" xfId="6" applyFont="1" applyFill="1" applyBorder="1" applyProtection="1">
      <protection locked="0"/>
    </xf>
    <xf numFmtId="0" fontId="1" fillId="80" borderId="90" xfId="6" applyFont="1" applyFill="1" applyBorder="1" applyProtection="1">
      <protection locked="0"/>
    </xf>
    <xf numFmtId="0" fontId="1" fillId="80" borderId="26" xfId="6" applyFont="1" applyFill="1" applyBorder="1" applyAlignment="1" applyProtection="1">
      <alignment horizontal="left" vertical="center"/>
      <protection locked="0"/>
    </xf>
    <xf numFmtId="0" fontId="69" fillId="81" borderId="23" xfId="0" applyFont="1" applyFill="1" applyBorder="1" applyAlignment="1" applyProtection="1">
      <alignment horizontal="center"/>
      <protection locked="0"/>
    </xf>
    <xf numFmtId="0" fontId="69" fillId="81" borderId="2" xfId="0" applyFont="1" applyFill="1" applyBorder="1" applyAlignment="1" applyProtection="1">
      <alignment horizontal="center"/>
      <protection locked="0"/>
    </xf>
    <xf numFmtId="0" fontId="1" fillId="81" borderId="90" xfId="6" applyFont="1" applyFill="1" applyBorder="1" applyProtection="1">
      <protection locked="0"/>
    </xf>
    <xf numFmtId="0" fontId="1" fillId="81" borderId="131" xfId="6" applyFont="1" applyFill="1" applyBorder="1" applyProtection="1">
      <protection locked="0"/>
    </xf>
    <xf numFmtId="0" fontId="1" fillId="81" borderId="26" xfId="6" applyFont="1" applyFill="1" applyBorder="1" applyAlignment="1" applyProtection="1">
      <alignment horizontal="left" vertical="center"/>
      <protection locked="0"/>
    </xf>
    <xf numFmtId="169" fontId="1" fillId="82" borderId="0" xfId="0" applyNumberFormat="1" applyFont="1" applyFill="1" applyAlignment="1" applyProtection="1">
      <alignment horizontal="center" vertical="center"/>
      <protection locked="0"/>
    </xf>
    <xf numFmtId="0" fontId="1" fillId="82" borderId="2" xfId="0" applyFont="1" applyFill="1" applyBorder="1" applyAlignment="1" applyProtection="1">
      <alignment horizontal="center"/>
      <protection locked="0"/>
    </xf>
    <xf numFmtId="9" fontId="78" fillId="82" borderId="37" xfId="0" applyNumberFormat="1" applyFont="1" applyFill="1" applyBorder="1" applyAlignment="1" applyProtection="1">
      <alignment horizontal="center"/>
      <protection locked="0"/>
    </xf>
    <xf numFmtId="0" fontId="192" fillId="82" borderId="0" xfId="0" applyFont="1" applyFill="1" applyAlignment="1" applyProtection="1">
      <alignment horizontal="center" vertical="center"/>
      <protection locked="0"/>
    </xf>
    <xf numFmtId="9" fontId="192" fillId="82" borderId="0" xfId="0" applyNumberFormat="1" applyFont="1" applyFill="1" applyAlignment="1" applyProtection="1">
      <alignment horizontal="center" vertical="center"/>
      <protection locked="0"/>
    </xf>
    <xf numFmtId="0" fontId="193" fillId="24" borderId="13" xfId="0" applyFont="1" applyFill="1" applyBorder="1" applyAlignment="1" applyProtection="1">
      <alignment horizontal="center" vertical="center"/>
      <protection locked="0"/>
    </xf>
    <xf numFmtId="0" fontId="194" fillId="24" borderId="13" xfId="0" applyFont="1" applyFill="1" applyBorder="1" applyAlignment="1" applyProtection="1">
      <alignment horizontal="center" vertical="center"/>
      <protection locked="0"/>
    </xf>
    <xf numFmtId="0" fontId="196" fillId="24" borderId="13" xfId="0" applyFont="1" applyFill="1" applyBorder="1" applyAlignment="1" applyProtection="1">
      <alignment horizontal="center" vertical="center"/>
      <protection locked="0"/>
    </xf>
    <xf numFmtId="169" fontId="195" fillId="5" borderId="2" xfId="0" applyNumberFormat="1" applyFont="1" applyFill="1" applyBorder="1" applyAlignment="1" applyProtection="1">
      <alignment horizontal="center" vertical="center"/>
      <protection locked="0"/>
    </xf>
    <xf numFmtId="9" fontId="197" fillId="5" borderId="2" xfId="0" applyNumberFormat="1" applyFont="1" applyFill="1" applyBorder="1" applyAlignment="1" applyProtection="1">
      <alignment horizontal="center" vertical="center"/>
      <protection locked="0"/>
    </xf>
    <xf numFmtId="173" fontId="198" fillId="24" borderId="0" xfId="0" applyNumberFormat="1" applyFont="1" applyFill="1" applyAlignment="1">
      <alignment horizontal="center" vertical="center"/>
    </xf>
    <xf numFmtId="169" fontId="195" fillId="0" borderId="0" xfId="0" applyNumberFormat="1" applyFont="1" applyAlignment="1" applyProtection="1">
      <alignment horizontal="center" vertical="center"/>
      <protection locked="0"/>
    </xf>
    <xf numFmtId="169" fontId="195" fillId="0" borderId="0" xfId="0" applyNumberFormat="1" applyFont="1" applyAlignment="1" applyProtection="1">
      <alignment horizontal="left" vertical="top"/>
      <protection locked="0"/>
    </xf>
    <xf numFmtId="0" fontId="200" fillId="24" borderId="13" xfId="0" applyFont="1" applyFill="1" applyBorder="1" applyAlignment="1" applyProtection="1">
      <alignment horizontal="center" vertical="center"/>
      <protection locked="0"/>
    </xf>
    <xf numFmtId="169" fontId="199" fillId="5" borderId="2" xfId="0" applyNumberFormat="1" applyFont="1" applyFill="1" applyBorder="1" applyAlignment="1" applyProtection="1">
      <alignment horizontal="center" vertical="center"/>
      <protection locked="0"/>
    </xf>
    <xf numFmtId="9" fontId="201" fillId="5" borderId="2" xfId="0" applyNumberFormat="1" applyFont="1" applyFill="1" applyBorder="1" applyAlignment="1" applyProtection="1">
      <alignment horizontal="center" vertical="center"/>
      <protection locked="0"/>
    </xf>
    <xf numFmtId="173" fontId="202" fillId="24" borderId="0" xfId="0" applyNumberFormat="1" applyFont="1" applyFill="1" applyAlignment="1">
      <alignment horizontal="center" vertical="center"/>
    </xf>
    <xf numFmtId="169" fontId="199" fillId="0" borderId="0" xfId="0" applyNumberFormat="1" applyFont="1" applyAlignment="1" applyProtection="1">
      <alignment horizontal="center" vertical="center"/>
      <protection locked="0"/>
    </xf>
    <xf numFmtId="169" fontId="199" fillId="0" borderId="0" xfId="0" applyNumberFormat="1" applyFont="1" applyAlignment="1" applyProtection="1">
      <alignment horizontal="left" vertical="top"/>
      <protection locked="0"/>
    </xf>
    <xf numFmtId="173" fontId="118" fillId="24" borderId="0" xfId="0" applyNumberFormat="1" applyFont="1" applyFill="1" applyAlignment="1">
      <alignment horizontal="center" vertical="center"/>
    </xf>
    <xf numFmtId="173" fontId="128" fillId="24" borderId="0" xfId="0" applyNumberFormat="1" applyFont="1" applyFill="1" applyAlignment="1">
      <alignment horizontal="center" vertical="center"/>
    </xf>
    <xf numFmtId="0" fontId="204" fillId="24" borderId="13" xfId="0" applyFont="1" applyFill="1" applyBorder="1" applyAlignment="1" applyProtection="1">
      <alignment horizontal="center" vertical="center"/>
      <protection locked="0"/>
    </xf>
    <xf numFmtId="169" fontId="203" fillId="5" borderId="2" xfId="0" applyNumberFormat="1" applyFont="1" applyFill="1" applyBorder="1" applyAlignment="1" applyProtection="1">
      <alignment horizontal="center" vertical="center"/>
      <protection locked="0"/>
    </xf>
    <xf numFmtId="9" fontId="205" fillId="5" borderId="2" xfId="0" applyNumberFormat="1" applyFont="1" applyFill="1" applyBorder="1" applyAlignment="1" applyProtection="1">
      <alignment horizontal="center" vertical="center"/>
      <protection locked="0"/>
    </xf>
    <xf numFmtId="173" fontId="203" fillId="24" borderId="32" xfId="0" applyNumberFormat="1" applyFont="1" applyFill="1" applyBorder="1" applyAlignment="1" applyProtection="1">
      <alignment horizontal="center" vertical="center"/>
      <protection locked="0"/>
    </xf>
    <xf numFmtId="173" fontId="203" fillId="24" borderId="29" xfId="0" applyNumberFormat="1" applyFont="1" applyFill="1" applyBorder="1" applyAlignment="1" applyProtection="1">
      <alignment horizontal="center" vertical="center"/>
      <protection locked="0"/>
    </xf>
    <xf numFmtId="173" fontId="203" fillId="24" borderId="44" xfId="0" applyNumberFormat="1" applyFont="1" applyFill="1" applyBorder="1" applyAlignment="1" applyProtection="1">
      <alignment horizontal="center" vertical="center"/>
      <protection locked="0"/>
    </xf>
    <xf numFmtId="173" fontId="203" fillId="24" borderId="43" xfId="0" applyNumberFormat="1" applyFont="1" applyFill="1" applyBorder="1" applyAlignment="1" applyProtection="1">
      <alignment horizontal="center" vertical="center"/>
      <protection locked="0"/>
    </xf>
    <xf numFmtId="173" fontId="203" fillId="24" borderId="33" xfId="0" applyNumberFormat="1" applyFont="1" applyFill="1" applyBorder="1" applyAlignment="1" applyProtection="1">
      <alignment horizontal="center" vertical="center"/>
      <protection locked="0"/>
    </xf>
    <xf numFmtId="169" fontId="203" fillId="0" borderId="0" xfId="0" applyNumberFormat="1" applyFont="1" applyAlignment="1" applyProtection="1">
      <alignment horizontal="center" vertical="center"/>
      <protection locked="0"/>
    </xf>
    <xf numFmtId="169" fontId="203" fillId="0" borderId="0" xfId="0" applyNumberFormat="1" applyFont="1" applyAlignment="1" applyProtection="1">
      <alignment horizontal="left" vertical="top"/>
      <protection locked="0"/>
    </xf>
    <xf numFmtId="0" fontId="206" fillId="24" borderId="86" xfId="0" applyFont="1" applyFill="1" applyBorder="1" applyAlignment="1" applyProtection="1">
      <alignment horizontal="center" vertical="center"/>
      <protection locked="0"/>
    </xf>
    <xf numFmtId="0" fontId="207" fillId="24" borderId="86" xfId="0" applyFont="1" applyFill="1" applyBorder="1" applyAlignment="1" applyProtection="1">
      <alignment horizontal="center" vertical="center"/>
      <protection locked="0"/>
    </xf>
    <xf numFmtId="173" fontId="86" fillId="24" borderId="32" xfId="0" applyNumberFormat="1" applyFont="1" applyFill="1" applyBorder="1" applyAlignment="1" applyProtection="1">
      <alignment horizontal="center" vertical="center"/>
      <protection locked="0"/>
    </xf>
    <xf numFmtId="173" fontId="86" fillId="24" borderId="29" xfId="0" applyNumberFormat="1" applyFont="1" applyFill="1" applyBorder="1" applyAlignment="1" applyProtection="1">
      <alignment horizontal="center" vertical="center"/>
      <protection locked="0"/>
    </xf>
    <xf numFmtId="173" fontId="86" fillId="24" borderId="44" xfId="0" applyNumberFormat="1" applyFont="1" applyFill="1" applyBorder="1" applyAlignment="1" applyProtection="1">
      <alignment horizontal="center" vertical="center"/>
      <protection locked="0"/>
    </xf>
    <xf numFmtId="173" fontId="86" fillId="24" borderId="43" xfId="0" applyNumberFormat="1" applyFont="1" applyFill="1" applyBorder="1" applyAlignment="1" applyProtection="1">
      <alignment horizontal="center" vertical="center"/>
      <protection locked="0"/>
    </xf>
    <xf numFmtId="173" fontId="86" fillId="24" borderId="33" xfId="0" applyNumberFormat="1" applyFont="1" applyFill="1" applyBorder="1" applyAlignment="1" applyProtection="1">
      <alignment horizontal="center" vertical="center"/>
      <protection locked="0"/>
    </xf>
    <xf numFmtId="0" fontId="208" fillId="24" borderId="13" xfId="0" applyFont="1" applyFill="1" applyBorder="1" applyAlignment="1" applyProtection="1">
      <alignment horizontal="center" vertical="center"/>
      <protection locked="0"/>
    </xf>
    <xf numFmtId="0" fontId="153" fillId="82" borderId="13" xfId="0" applyFont="1" applyFill="1" applyBorder="1" applyAlignment="1" applyProtection="1">
      <alignment horizontal="center" vertical="center"/>
      <protection locked="0"/>
    </xf>
    <xf numFmtId="0" fontId="209" fillId="82" borderId="86" xfId="0" applyFont="1" applyFill="1" applyBorder="1" applyAlignment="1" applyProtection="1">
      <alignment horizontal="center" vertical="center"/>
      <protection locked="0"/>
    </xf>
    <xf numFmtId="0" fontId="0" fillId="28" borderId="185" xfId="0" applyFill="1" applyBorder="1" applyAlignment="1" applyProtection="1">
      <alignment horizontal="center"/>
      <protection locked="0"/>
    </xf>
    <xf numFmtId="0" fontId="1" fillId="10" borderId="187" xfId="0" applyFont="1" applyFill="1" applyBorder="1" applyAlignment="1" applyProtection="1">
      <alignment horizontal="center"/>
      <protection locked="0"/>
    </xf>
    <xf numFmtId="0" fontId="1" fillId="10" borderId="114" xfId="0" applyFont="1" applyFill="1" applyBorder="1" applyAlignment="1" applyProtection="1">
      <alignment horizontal="center"/>
      <protection locked="0"/>
    </xf>
    <xf numFmtId="0" fontId="4" fillId="78" borderId="0" xfId="0" applyFont="1" applyFill="1" applyBorder="1" applyAlignment="1" applyProtection="1">
      <alignment horizontal="center" vertical="center"/>
      <protection locked="0"/>
    </xf>
    <xf numFmtId="0" fontId="1" fillId="78" borderId="14" xfId="0" applyFont="1" applyFill="1" applyBorder="1" applyAlignment="1" applyProtection="1">
      <alignment horizontal="center"/>
      <protection locked="0"/>
    </xf>
    <xf numFmtId="9" fontId="78" fillId="78" borderId="14" xfId="0" applyNumberFormat="1" applyFont="1" applyFill="1" applyBorder="1" applyAlignment="1" applyProtection="1">
      <alignment horizontal="center"/>
      <protection locked="0"/>
    </xf>
    <xf numFmtId="0" fontId="210" fillId="28" borderId="15" xfId="0" applyFont="1" applyFill="1" applyBorder="1" applyAlignment="1" applyProtection="1">
      <alignment horizontal="center" vertical="center"/>
      <protection locked="0"/>
    </xf>
    <xf numFmtId="0" fontId="0" fillId="28" borderId="15" xfId="0" applyFill="1" applyBorder="1" applyAlignment="1" applyProtection="1">
      <alignment horizontal="center"/>
      <protection locked="0"/>
    </xf>
    <xf numFmtId="9" fontId="76" fillId="28" borderId="190" xfId="0" applyNumberFormat="1" applyFont="1" applyFill="1" applyBorder="1" applyAlignment="1" applyProtection="1">
      <alignment horizontal="center"/>
      <protection locked="0"/>
    </xf>
    <xf numFmtId="173" fontId="85" fillId="28" borderId="191" xfId="0" applyNumberFormat="1" applyFont="1" applyFill="1" applyBorder="1" applyAlignment="1" applyProtection="1">
      <alignment horizontal="center" vertical="center"/>
      <protection locked="0"/>
    </xf>
    <xf numFmtId="0" fontId="3" fillId="0" borderId="0" xfId="0" applyFont="1" applyFill="1" applyProtection="1">
      <protection locked="0"/>
    </xf>
    <xf numFmtId="0" fontId="130" fillId="0" borderId="0" xfId="0" applyFont="1" applyFill="1" applyAlignment="1" applyProtection="1">
      <alignment horizontal="center"/>
      <protection locked="0"/>
    </xf>
    <xf numFmtId="0" fontId="3" fillId="0" borderId="184" xfId="0" applyFont="1" applyFill="1" applyBorder="1" applyProtection="1">
      <protection locked="0"/>
    </xf>
    <xf numFmtId="0" fontId="71" fillId="0" borderId="0" xfId="0" applyFont="1" applyFill="1" applyAlignment="1" applyProtection="1">
      <alignment horizontal="center" vertical="center"/>
      <protection locked="0"/>
    </xf>
    <xf numFmtId="169" fontId="19" fillId="0" borderId="0" xfId="0" applyNumberFormat="1" applyFont="1" applyFill="1" applyAlignment="1" applyProtection="1">
      <alignment horizontal="center" vertical="center"/>
      <protection locked="0"/>
    </xf>
    <xf numFmtId="0" fontId="3" fillId="0" borderId="188" xfId="0" applyFont="1" applyFill="1" applyBorder="1" applyProtection="1">
      <protection locked="0"/>
    </xf>
    <xf numFmtId="0" fontId="3" fillId="0" borderId="189" xfId="0" applyFont="1" applyFill="1" applyBorder="1" applyProtection="1">
      <protection locked="0"/>
    </xf>
    <xf numFmtId="9" fontId="21" fillId="0" borderId="0" xfId="0" applyNumberFormat="1" applyFont="1" applyFill="1" applyProtection="1">
      <protection locked="0"/>
    </xf>
    <xf numFmtId="0" fontId="130" fillId="0" borderId="13" xfId="0" applyFont="1" applyFill="1" applyBorder="1" applyAlignment="1" applyProtection="1">
      <alignment horizontal="center" vertical="center"/>
      <protection locked="0"/>
    </xf>
    <xf numFmtId="0" fontId="3" fillId="0" borderId="14" xfId="0" applyFont="1" applyFill="1" applyBorder="1" applyProtection="1">
      <protection locked="0"/>
    </xf>
    <xf numFmtId="0" fontId="3" fillId="0" borderId="2" xfId="0" applyFont="1" applyFill="1" applyBorder="1" applyProtection="1">
      <protection locked="0"/>
    </xf>
    <xf numFmtId="169" fontId="19" fillId="0" borderId="2" xfId="0" applyNumberFormat="1" applyFont="1" applyFill="1" applyBorder="1" applyAlignment="1" applyProtection="1">
      <alignment horizontal="center" vertical="center"/>
      <protection locked="0"/>
    </xf>
    <xf numFmtId="0" fontId="130" fillId="0" borderId="13" xfId="0" applyFont="1" applyFill="1" applyBorder="1" applyAlignment="1" applyProtection="1">
      <alignment horizontal="center"/>
      <protection locked="0"/>
    </xf>
    <xf numFmtId="0" fontId="3" fillId="0" borderId="26" xfId="0" applyFont="1" applyFill="1" applyBorder="1" applyAlignment="1">
      <alignment horizontal="center" vertical="center"/>
    </xf>
    <xf numFmtId="9" fontId="78" fillId="69" borderId="2" xfId="0" applyNumberFormat="1" applyFont="1" applyFill="1" applyBorder="1" applyAlignment="1" applyProtection="1">
      <alignment horizontal="center" vertical="center"/>
      <protection locked="0"/>
    </xf>
    <xf numFmtId="9" fontId="78" fillId="69" borderId="2" xfId="0" applyNumberFormat="1" applyFont="1" applyFill="1" applyBorder="1" applyAlignment="1" applyProtection="1">
      <alignment horizontal="center"/>
      <protection locked="0"/>
    </xf>
    <xf numFmtId="0" fontId="1" fillId="69" borderId="2" xfId="0" applyFont="1" applyFill="1" applyBorder="1" applyAlignment="1">
      <alignment horizontal="center" vertical="center"/>
    </xf>
    <xf numFmtId="0" fontId="4" fillId="69" borderId="2" xfId="0" applyFont="1" applyFill="1" applyBorder="1" applyAlignment="1" applyProtection="1">
      <alignment horizontal="center" vertical="center"/>
      <protection locked="0"/>
    </xf>
    <xf numFmtId="0" fontId="4" fillId="69" borderId="2" xfId="0" applyFont="1" applyFill="1" applyBorder="1" applyAlignment="1" applyProtection="1">
      <alignment horizontal="center"/>
      <protection locked="0"/>
    </xf>
    <xf numFmtId="169" fontId="1" fillId="69" borderId="2" xfId="0" applyNumberFormat="1" applyFont="1" applyFill="1" applyBorder="1" applyAlignment="1">
      <alignment horizontal="center" vertical="center"/>
    </xf>
    <xf numFmtId="0" fontId="182" fillId="69" borderId="2" xfId="0" applyNumberFormat="1" applyFont="1" applyFill="1" applyBorder="1" applyAlignment="1">
      <alignment horizontal="center" vertical="center"/>
    </xf>
    <xf numFmtId="0" fontId="212" fillId="69" borderId="2" xfId="0" applyFont="1" applyFill="1" applyBorder="1" applyAlignment="1" applyProtection="1">
      <alignment horizontal="center"/>
      <protection locked="0"/>
    </xf>
    <xf numFmtId="0" fontId="212" fillId="69" borderId="2" xfId="0" applyFont="1" applyFill="1" applyBorder="1" applyAlignment="1">
      <alignment horizontal="center" vertical="center"/>
    </xf>
    <xf numFmtId="0" fontId="212" fillId="69" borderId="2" xfId="0" applyFont="1" applyFill="1" applyBorder="1" applyAlignment="1" applyProtection="1">
      <alignment horizontal="center" vertical="center"/>
      <protection locked="0"/>
    </xf>
    <xf numFmtId="0" fontId="74" fillId="26" borderId="187" xfId="0" applyFont="1" applyFill="1" applyBorder="1" applyAlignment="1" applyProtection="1">
      <alignment horizontal="center"/>
      <protection locked="0"/>
    </xf>
    <xf numFmtId="0" fontId="1" fillId="37" borderId="187" xfId="0" applyFont="1" applyFill="1" applyBorder="1" applyAlignment="1" applyProtection="1">
      <alignment horizontal="center"/>
      <protection locked="0"/>
    </xf>
    <xf numFmtId="0" fontId="211" fillId="28" borderId="15" xfId="0" applyFont="1" applyFill="1" applyBorder="1" applyAlignment="1" applyProtection="1">
      <alignment horizontal="center" vertical="center"/>
      <protection locked="0"/>
    </xf>
    <xf numFmtId="0" fontId="4" fillId="78" borderId="186" xfId="0" applyFont="1" applyFill="1" applyBorder="1" applyAlignment="1" applyProtection="1">
      <alignment horizontal="center" vertical="center"/>
      <protection locked="0"/>
    </xf>
    <xf numFmtId="0" fontId="74" fillId="26" borderId="114" xfId="0" applyFont="1" applyFill="1" applyBorder="1" applyAlignment="1" applyProtection="1">
      <alignment horizontal="center"/>
      <protection locked="0"/>
    </xf>
    <xf numFmtId="0" fontId="3" fillId="0" borderId="192" xfId="0" applyFont="1" applyFill="1" applyBorder="1" applyProtection="1">
      <protection locked="0"/>
    </xf>
    <xf numFmtId="0" fontId="1" fillId="37" borderId="114" xfId="0" applyFont="1" applyFill="1" applyBorder="1" applyAlignment="1" applyProtection="1">
      <alignment horizontal="center"/>
      <protection locked="0"/>
    </xf>
    <xf numFmtId="0" fontId="3" fillId="0" borderId="27" xfId="0" applyFont="1" applyFill="1" applyBorder="1" applyAlignment="1">
      <alignment horizontal="center" vertical="center"/>
    </xf>
    <xf numFmtId="173" fontId="0" fillId="68" borderId="2" xfId="0" applyNumberFormat="1" applyFill="1" applyBorder="1" applyAlignment="1">
      <alignment horizontal="center" vertical="center"/>
    </xf>
    <xf numFmtId="0" fontId="213" fillId="0" borderId="0" xfId="0" applyFont="1" applyFill="1" applyBorder="1" applyProtection="1">
      <protection locked="0"/>
    </xf>
    <xf numFmtId="0" fontId="214" fillId="0" borderId="0" xfId="0" applyFont="1" applyAlignment="1" applyProtection="1">
      <alignment horizontal="center"/>
      <protection locked="0"/>
    </xf>
    <xf numFmtId="0" fontId="215" fillId="3" borderId="0" xfId="0" applyFont="1" applyFill="1" applyAlignment="1" applyProtection="1">
      <alignment horizontal="center"/>
      <protection locked="0"/>
    </xf>
    <xf numFmtId="0" fontId="12" fillId="83" borderId="2" xfId="0" applyFont="1" applyFill="1" applyBorder="1" applyAlignment="1" applyProtection="1">
      <alignment horizontal="center" vertical="center"/>
      <protection locked="0"/>
    </xf>
    <xf numFmtId="0" fontId="12" fillId="83" borderId="2" xfId="0" applyFont="1" applyFill="1" applyBorder="1" applyAlignment="1" applyProtection="1">
      <alignment horizontal="center"/>
      <protection locked="0"/>
    </xf>
    <xf numFmtId="0" fontId="85" fillId="83" borderId="2" xfId="0" applyFont="1" applyFill="1" applyBorder="1" applyAlignment="1" applyProtection="1">
      <alignment horizontal="left"/>
      <protection locked="0"/>
    </xf>
    <xf numFmtId="0" fontId="12" fillId="83" borderId="2" xfId="0" applyFont="1" applyFill="1" applyBorder="1" applyAlignment="1" applyProtection="1">
      <alignment vertical="center"/>
      <protection locked="0"/>
    </xf>
    <xf numFmtId="0" fontId="12" fillId="83" borderId="2" xfId="0" applyFont="1" applyFill="1" applyBorder="1"/>
    <xf numFmtId="0" fontId="12" fillId="83" borderId="2" xfId="0" applyFont="1" applyFill="1" applyBorder="1" applyProtection="1">
      <protection locked="0"/>
    </xf>
    <xf numFmtId="0" fontId="85" fillId="83" borderId="2" xfId="0" applyFont="1" applyFill="1" applyBorder="1" applyAlignment="1">
      <alignment horizontal="left"/>
    </xf>
    <xf numFmtId="0" fontId="216" fillId="63" borderId="14" xfId="0" applyFont="1" applyFill="1" applyBorder="1" applyAlignment="1" applyProtection="1">
      <alignment horizontal="center" vertical="center"/>
      <protection locked="0"/>
    </xf>
    <xf numFmtId="0" fontId="217" fillId="63" borderId="14" xfId="0" applyFont="1" applyFill="1" applyBorder="1" applyAlignment="1" applyProtection="1">
      <alignment horizontal="center"/>
      <protection locked="0"/>
    </xf>
    <xf numFmtId="0" fontId="217" fillId="63" borderId="0" xfId="0" applyFont="1" applyFill="1" applyAlignment="1" applyProtection="1">
      <alignment horizontal="center"/>
      <protection locked="0"/>
    </xf>
    <xf numFmtId="0" fontId="218" fillId="63" borderId="0" xfId="0" applyFont="1" applyFill="1" applyAlignment="1" applyProtection="1">
      <alignment horizontal="left"/>
      <protection locked="0"/>
    </xf>
    <xf numFmtId="0" fontId="216" fillId="63" borderId="14" xfId="0" applyFont="1" applyFill="1" applyBorder="1" applyAlignment="1" applyProtection="1">
      <alignment vertical="center"/>
      <protection locked="0"/>
    </xf>
    <xf numFmtId="0" fontId="219" fillId="0" borderId="0" xfId="0" applyFont="1" applyAlignment="1" applyProtection="1">
      <alignment horizontal="left"/>
      <protection locked="0"/>
    </xf>
    <xf numFmtId="0" fontId="12" fillId="0" borderId="0" xfId="0" applyFont="1" applyAlignment="1" applyProtection="1">
      <alignment vertical="center"/>
      <protection locked="0"/>
    </xf>
    <xf numFmtId="0" fontId="12" fillId="34" borderId="2" xfId="0" applyFont="1" applyFill="1" applyBorder="1" applyAlignment="1" applyProtection="1">
      <alignment horizontal="center" vertical="center"/>
      <protection locked="0"/>
    </xf>
    <xf numFmtId="0" fontId="12" fillId="34" borderId="2" xfId="0" applyFont="1" applyFill="1" applyBorder="1" applyAlignment="1" applyProtection="1">
      <alignment horizontal="center"/>
      <protection locked="0"/>
    </xf>
    <xf numFmtId="0" fontId="85" fillId="34" borderId="2" xfId="0" applyFont="1" applyFill="1" applyBorder="1" applyAlignment="1" applyProtection="1">
      <alignment horizontal="left"/>
      <protection locked="0"/>
    </xf>
    <xf numFmtId="0" fontId="12" fillId="34" borderId="2" xfId="0" applyFont="1" applyFill="1" applyBorder="1" applyAlignment="1" applyProtection="1">
      <alignment vertical="center"/>
      <protection locked="0"/>
    </xf>
    <xf numFmtId="0" fontId="12" fillId="34" borderId="2" xfId="0" applyFont="1" applyFill="1" applyBorder="1"/>
    <xf numFmtId="0" fontId="12" fillId="34" borderId="2" xfId="0" applyFont="1" applyFill="1" applyBorder="1" applyProtection="1">
      <protection locked="0"/>
    </xf>
    <xf numFmtId="0" fontId="85" fillId="34" borderId="2" xfId="0" applyFont="1" applyFill="1" applyBorder="1" applyAlignment="1">
      <alignment horizontal="left"/>
    </xf>
    <xf numFmtId="0" fontId="12" fillId="84" borderId="2" xfId="0" applyFont="1" applyFill="1" applyBorder="1" applyAlignment="1" applyProtection="1">
      <alignment horizontal="center" vertical="center"/>
      <protection locked="0"/>
    </xf>
    <xf numFmtId="0" fontId="12" fillId="84" borderId="2" xfId="0" applyFont="1" applyFill="1" applyBorder="1" applyAlignment="1" applyProtection="1">
      <alignment horizontal="center"/>
      <protection locked="0"/>
    </xf>
    <xf numFmtId="0" fontId="85" fillId="84" borderId="2" xfId="0" applyFont="1" applyFill="1" applyBorder="1" applyAlignment="1" applyProtection="1">
      <alignment horizontal="left"/>
      <protection locked="0"/>
    </xf>
    <xf numFmtId="0" fontId="12" fillId="84" borderId="2" xfId="0" applyFont="1" applyFill="1" applyBorder="1" applyAlignment="1" applyProtection="1">
      <alignment vertical="center"/>
      <protection locked="0"/>
    </xf>
    <xf numFmtId="0" fontId="12" fillId="84" borderId="2" xfId="0" applyFont="1" applyFill="1" applyBorder="1"/>
    <xf numFmtId="0" fontId="12" fillId="84" borderId="2" xfId="0" applyFont="1" applyFill="1" applyBorder="1" applyProtection="1">
      <protection locked="0"/>
    </xf>
    <xf numFmtId="0" fontId="85" fillId="84" borderId="2" xfId="0" applyFont="1" applyFill="1" applyBorder="1" applyAlignment="1">
      <alignment horizontal="left"/>
    </xf>
    <xf numFmtId="0" fontId="216" fillId="63" borderId="2" xfId="0" applyFont="1" applyFill="1" applyBorder="1" applyAlignment="1" applyProtection="1">
      <alignment horizontal="center" vertical="center"/>
      <protection locked="0"/>
    </xf>
    <xf numFmtId="0" fontId="217" fillId="63" borderId="2" xfId="0" applyFont="1" applyFill="1" applyBorder="1" applyAlignment="1" applyProtection="1">
      <alignment horizontal="center"/>
      <protection locked="0"/>
    </xf>
    <xf numFmtId="0" fontId="216" fillId="63" borderId="2" xfId="0" applyFont="1" applyFill="1" applyBorder="1" applyAlignment="1" applyProtection="1">
      <alignment vertical="center"/>
      <protection locked="0"/>
    </xf>
    <xf numFmtId="0" fontId="12" fillId="34" borderId="2" xfId="0" applyFont="1" applyFill="1" applyBorder="1" applyAlignment="1" applyProtection="1">
      <alignment vertical="center" wrapText="1"/>
      <protection locked="0"/>
    </xf>
    <xf numFmtId="0" fontId="12" fillId="84" borderId="2" xfId="0" applyFont="1" applyFill="1" applyBorder="1" applyAlignment="1" applyProtection="1">
      <alignment vertical="center" wrapText="1"/>
      <protection locked="0"/>
    </xf>
    <xf numFmtId="0" fontId="71" fillId="0" borderId="0" xfId="0" applyFont="1" applyAlignment="1" applyProtection="1">
      <alignment horizontal="left"/>
      <protection locked="0"/>
    </xf>
    <xf numFmtId="169" fontId="12" fillId="83" borderId="2" xfId="0" applyNumberFormat="1" applyFont="1" applyFill="1" applyBorder="1" applyAlignment="1" applyProtection="1">
      <alignment horizontal="center" vertical="center"/>
      <protection locked="0"/>
    </xf>
    <xf numFmtId="169" fontId="12" fillId="83" borderId="2" xfId="0" applyNumberFormat="1" applyFont="1" applyFill="1" applyBorder="1" applyAlignment="1">
      <alignment horizontal="center" vertical="center"/>
    </xf>
    <xf numFmtId="169" fontId="12" fillId="34" borderId="2" xfId="0" applyNumberFormat="1" applyFont="1" applyFill="1" applyBorder="1" applyAlignment="1" applyProtection="1">
      <alignment horizontal="center" vertical="center"/>
      <protection locked="0"/>
    </xf>
    <xf numFmtId="169" fontId="12" fillId="34" borderId="2" xfId="0" applyNumberFormat="1" applyFont="1" applyFill="1" applyBorder="1" applyAlignment="1">
      <alignment horizontal="center" vertical="center"/>
    </xf>
    <xf numFmtId="169" fontId="12" fillId="84" borderId="2" xfId="0" applyNumberFormat="1" applyFont="1" applyFill="1" applyBorder="1" applyAlignment="1" applyProtection="1">
      <alignment horizontal="center" vertical="center"/>
      <protection locked="0"/>
    </xf>
    <xf numFmtId="169" fontId="12" fillId="84" borderId="2" xfId="0" applyNumberFormat="1" applyFont="1" applyFill="1" applyBorder="1" applyAlignment="1">
      <alignment horizontal="center" vertical="center"/>
    </xf>
    <xf numFmtId="169" fontId="19" fillId="34" borderId="2" xfId="0" applyNumberFormat="1" applyFont="1" applyFill="1" applyBorder="1" applyAlignment="1" applyProtection="1">
      <alignment horizontal="center" vertical="center"/>
      <protection locked="0"/>
    </xf>
    <xf numFmtId="169" fontId="19" fillId="84" borderId="2" xfId="0" applyNumberFormat="1" applyFont="1" applyFill="1" applyBorder="1" applyAlignment="1" applyProtection="1">
      <alignment horizontal="center" vertical="center"/>
      <protection locked="0"/>
    </xf>
    <xf numFmtId="169" fontId="12" fillId="0" borderId="0" xfId="0" applyNumberFormat="1" applyFont="1" applyAlignment="1" applyProtection="1">
      <alignment horizontal="center" vertical="center"/>
      <protection locked="0"/>
    </xf>
    <xf numFmtId="169" fontId="216" fillId="63" borderId="14" xfId="0" applyNumberFormat="1" applyFont="1" applyFill="1" applyBorder="1" applyAlignment="1" applyProtection="1">
      <alignment horizontal="center" vertical="center"/>
      <protection locked="0"/>
    </xf>
    <xf numFmtId="169" fontId="216" fillId="63" borderId="2" xfId="0" applyNumberFormat="1" applyFont="1" applyFill="1" applyBorder="1" applyAlignment="1" applyProtection="1">
      <alignment horizontal="center" vertical="center"/>
      <protection locked="0"/>
    </xf>
    <xf numFmtId="0" fontId="167" fillId="85" borderId="2" xfId="0" applyFont="1" applyFill="1" applyBorder="1" applyAlignment="1" applyProtection="1">
      <alignment horizontal="center" vertical="center"/>
      <protection locked="0"/>
    </xf>
    <xf numFmtId="0" fontId="167" fillId="85" borderId="0" xfId="0" applyFont="1" applyFill="1" applyAlignment="1" applyProtection="1">
      <alignment horizontal="center" vertical="center"/>
      <protection locked="0"/>
    </xf>
    <xf numFmtId="0" fontId="220" fillId="85" borderId="0" xfId="0" applyFont="1" applyFill="1" applyAlignment="1" applyProtection="1">
      <alignment horizontal="left" vertical="center"/>
      <protection locked="0"/>
    </xf>
    <xf numFmtId="0" fontId="167" fillId="85" borderId="8" xfId="0" applyFont="1" applyFill="1" applyBorder="1" applyAlignment="1" applyProtection="1">
      <alignment vertical="center"/>
      <protection locked="0"/>
    </xf>
    <xf numFmtId="0" fontId="167" fillId="85" borderId="8" xfId="0" applyFont="1" applyFill="1" applyBorder="1" applyAlignment="1" applyProtection="1">
      <alignment horizontal="center" vertical="center"/>
      <protection locked="0"/>
    </xf>
    <xf numFmtId="169" fontId="167" fillId="85" borderId="8" xfId="0" applyNumberFormat="1" applyFont="1" applyFill="1" applyBorder="1" applyAlignment="1" applyProtection="1">
      <alignment horizontal="center" vertical="center"/>
      <protection locked="0"/>
    </xf>
    <xf numFmtId="0" fontId="12" fillId="86" borderId="2" xfId="0" applyFont="1" applyFill="1" applyBorder="1" applyAlignment="1" applyProtection="1">
      <alignment horizontal="center"/>
      <protection locked="0"/>
    </xf>
    <xf numFmtId="0" fontId="12" fillId="86" borderId="2" xfId="0" applyFont="1" applyFill="1" applyBorder="1" applyAlignment="1" applyProtection="1">
      <alignment horizontal="center" vertical="center"/>
      <protection locked="0"/>
    </xf>
    <xf numFmtId="169" fontId="12" fillId="83" borderId="26" xfId="0" applyNumberFormat="1" applyFont="1" applyFill="1" applyBorder="1" applyAlignment="1" applyProtection="1">
      <alignment horizontal="center" vertical="center"/>
      <protection locked="0"/>
    </xf>
    <xf numFmtId="0" fontId="19" fillId="87" borderId="2" xfId="0" applyFont="1" applyFill="1" applyBorder="1" applyAlignment="1" applyProtection="1">
      <alignment horizontal="center"/>
      <protection locked="0"/>
    </xf>
    <xf numFmtId="0" fontId="19" fillId="87" borderId="2" xfId="0" applyFont="1" applyFill="1" applyBorder="1" applyAlignment="1" applyProtection="1">
      <alignment horizontal="center" vertical="center"/>
      <protection locked="0"/>
    </xf>
    <xf numFmtId="0" fontId="12" fillId="88" borderId="2" xfId="0" applyFont="1" applyFill="1" applyBorder="1" applyAlignment="1" applyProtection="1">
      <alignment horizontal="center"/>
      <protection locked="0"/>
    </xf>
    <xf numFmtId="0" fontId="19" fillId="88" borderId="2" xfId="0" applyFont="1" applyFill="1" applyBorder="1" applyAlignment="1" applyProtection="1">
      <alignment horizontal="center"/>
      <protection locked="0"/>
    </xf>
    <xf numFmtId="0" fontId="19" fillId="71" borderId="2" xfId="0" applyFont="1" applyFill="1" applyBorder="1" applyAlignment="1" applyProtection="1">
      <alignment horizontal="center"/>
      <protection locked="0"/>
    </xf>
    <xf numFmtId="0" fontId="19" fillId="89" borderId="2" xfId="0" applyFont="1" applyFill="1" applyBorder="1" applyAlignment="1" applyProtection="1">
      <alignment horizontal="center"/>
      <protection locked="0"/>
    </xf>
    <xf numFmtId="0" fontId="221" fillId="83" borderId="2" xfId="0" applyFont="1" applyFill="1" applyBorder="1" applyAlignment="1" applyProtection="1">
      <alignment horizontal="left"/>
      <protection locked="0"/>
    </xf>
    <xf numFmtId="0" fontId="222" fillId="83" borderId="2" xfId="0" applyFont="1" applyFill="1" applyBorder="1" applyAlignment="1" applyProtection="1">
      <alignment vertical="center"/>
      <protection locked="0"/>
    </xf>
    <xf numFmtId="169" fontId="12" fillId="83" borderId="26" xfId="0" applyNumberFormat="1" applyFont="1" applyFill="1" applyBorder="1" applyAlignment="1">
      <alignment horizontal="center" vertical="center"/>
    </xf>
    <xf numFmtId="0" fontId="19" fillId="90" borderId="2" xfId="0" applyFont="1" applyFill="1" applyBorder="1" applyAlignment="1" applyProtection="1">
      <alignment horizontal="center"/>
      <protection locked="0"/>
    </xf>
    <xf numFmtId="0" fontId="19" fillId="91" borderId="2" xfId="0" applyFont="1" applyFill="1" applyBorder="1" applyAlignment="1" applyProtection="1">
      <alignment horizontal="center"/>
      <protection locked="0"/>
    </xf>
    <xf numFmtId="0" fontId="12" fillId="28" borderId="2" xfId="0" applyFont="1" applyFill="1" applyBorder="1" applyAlignment="1" applyProtection="1">
      <alignment horizontal="center"/>
      <protection locked="0"/>
    </xf>
    <xf numFmtId="0" fontId="19" fillId="92" borderId="2" xfId="0" applyFont="1" applyFill="1" applyBorder="1" applyAlignment="1" applyProtection="1">
      <alignment horizontal="center"/>
      <protection locked="0"/>
    </xf>
    <xf numFmtId="0" fontId="19" fillId="93" borderId="2" xfId="0" applyFont="1" applyFill="1" applyBorder="1" applyAlignment="1" applyProtection="1">
      <alignment horizontal="center"/>
      <protection locked="0"/>
    </xf>
    <xf numFmtId="0" fontId="19" fillId="35" borderId="2" xfId="0" applyFont="1" applyFill="1" applyBorder="1" applyAlignment="1" applyProtection="1">
      <alignment horizontal="center"/>
      <protection locked="0"/>
    </xf>
    <xf numFmtId="0" fontId="223" fillId="85" borderId="0" xfId="0" applyFont="1" applyFill="1" applyAlignment="1" applyProtection="1">
      <alignment horizontal="center"/>
      <protection locked="0"/>
    </xf>
    <xf numFmtId="0" fontId="224" fillId="85" borderId="0" xfId="0" applyFont="1" applyFill="1" applyAlignment="1" applyProtection="1">
      <alignment horizontal="left"/>
      <protection locked="0"/>
    </xf>
    <xf numFmtId="0" fontId="225" fillId="85" borderId="8" xfId="0" applyFont="1" applyFill="1" applyBorder="1" applyAlignment="1" applyProtection="1">
      <alignment horizontal="center" vertical="center"/>
      <protection locked="0"/>
    </xf>
    <xf numFmtId="169" fontId="12" fillId="34" borderId="26" xfId="0" applyNumberFormat="1" applyFont="1" applyFill="1" applyBorder="1" applyAlignment="1" applyProtection="1">
      <alignment horizontal="center" vertical="center"/>
      <protection locked="0"/>
    </xf>
    <xf numFmtId="0" fontId="221" fillId="34" borderId="2" xfId="0" applyFont="1" applyFill="1" applyBorder="1" applyAlignment="1" applyProtection="1">
      <alignment horizontal="left"/>
      <protection locked="0"/>
    </xf>
    <xf numFmtId="0" fontId="222" fillId="34" borderId="2" xfId="0" applyFont="1" applyFill="1" applyBorder="1" applyAlignment="1" applyProtection="1">
      <alignment vertical="center"/>
      <protection locked="0"/>
    </xf>
    <xf numFmtId="169" fontId="12" fillId="34" borderId="26" xfId="0" applyNumberFormat="1" applyFont="1" applyFill="1" applyBorder="1" applyAlignment="1">
      <alignment horizontal="center" vertical="center"/>
    </xf>
    <xf numFmtId="169" fontId="12" fillId="84" borderId="26" xfId="0" applyNumberFormat="1" applyFont="1" applyFill="1" applyBorder="1" applyAlignment="1" applyProtection="1">
      <alignment horizontal="center" vertical="center"/>
      <protection locked="0"/>
    </xf>
    <xf numFmtId="0" fontId="221" fillId="84" borderId="2" xfId="0" applyFont="1" applyFill="1" applyBorder="1" applyAlignment="1" applyProtection="1">
      <alignment horizontal="left"/>
      <protection locked="0"/>
    </xf>
    <xf numFmtId="0" fontId="222" fillId="84" borderId="2" xfId="0" applyFont="1" applyFill="1" applyBorder="1" applyAlignment="1" applyProtection="1">
      <alignment vertical="center"/>
      <protection locked="0"/>
    </xf>
    <xf numFmtId="169" fontId="12" fillId="84" borderId="26" xfId="0" applyNumberFormat="1" applyFont="1" applyFill="1" applyBorder="1" applyAlignment="1">
      <alignment horizontal="center" vertical="center"/>
    </xf>
    <xf numFmtId="0" fontId="226" fillId="71" borderId="2" xfId="0" applyFont="1" applyFill="1" applyBorder="1" applyAlignment="1" applyProtection="1">
      <alignment horizontal="center"/>
      <protection locked="0"/>
    </xf>
    <xf numFmtId="0" fontId="222" fillId="34" borderId="2" xfId="0" applyFont="1" applyFill="1" applyBorder="1" applyAlignment="1" applyProtection="1">
      <alignment horizontal="center" vertical="center"/>
      <protection locked="0"/>
    </xf>
    <xf numFmtId="0" fontId="222" fillId="34" borderId="2" xfId="0" applyFont="1" applyFill="1" applyBorder="1" applyAlignment="1" applyProtection="1">
      <alignment horizontal="center"/>
      <protection locked="0"/>
    </xf>
    <xf numFmtId="0" fontId="221" fillId="34" borderId="2" xfId="0" applyFont="1" applyFill="1" applyBorder="1" applyAlignment="1" applyProtection="1">
      <alignment horizontal="left" vertical="center"/>
      <protection locked="0"/>
    </xf>
    <xf numFmtId="169" fontId="222" fillId="34" borderId="2" xfId="0" applyNumberFormat="1" applyFont="1" applyFill="1" applyBorder="1" applyAlignment="1" applyProtection="1">
      <alignment horizontal="center" vertical="center"/>
      <protection locked="0"/>
    </xf>
    <xf numFmtId="169" fontId="222" fillId="34" borderId="26" xfId="0" applyNumberFormat="1" applyFont="1" applyFill="1" applyBorder="1" applyAlignment="1" applyProtection="1">
      <alignment horizontal="center" vertical="center"/>
      <protection locked="0"/>
    </xf>
    <xf numFmtId="0" fontId="222" fillId="84" borderId="2" xfId="0" applyFont="1" applyFill="1" applyBorder="1" applyAlignment="1" applyProtection="1">
      <alignment horizontal="center" vertical="center"/>
      <protection locked="0"/>
    </xf>
    <xf numFmtId="0" fontId="222" fillId="84" borderId="2" xfId="0" applyFont="1" applyFill="1" applyBorder="1" applyAlignment="1" applyProtection="1">
      <alignment horizontal="center"/>
      <protection locked="0"/>
    </xf>
    <xf numFmtId="0" fontId="221" fillId="84" borderId="2" xfId="0" applyFont="1" applyFill="1" applyBorder="1" applyAlignment="1" applyProtection="1">
      <alignment horizontal="left" vertical="center"/>
      <protection locked="0"/>
    </xf>
    <xf numFmtId="169" fontId="222" fillId="84" borderId="2" xfId="0" applyNumberFormat="1" applyFont="1" applyFill="1" applyBorder="1" applyAlignment="1" applyProtection="1">
      <alignment horizontal="center" vertical="center"/>
      <protection locked="0"/>
    </xf>
    <xf numFmtId="169" fontId="222" fillId="84" borderId="26" xfId="0" applyNumberFormat="1" applyFont="1" applyFill="1" applyBorder="1" applyAlignment="1" applyProtection="1">
      <alignment horizontal="center" vertical="center"/>
      <protection locked="0"/>
    </xf>
    <xf numFmtId="169" fontId="19" fillId="34" borderId="26" xfId="0" applyNumberFormat="1" applyFont="1" applyFill="1" applyBorder="1" applyAlignment="1" applyProtection="1">
      <alignment horizontal="center" vertical="center"/>
      <protection locked="0"/>
    </xf>
    <xf numFmtId="169" fontId="19" fillId="84" borderId="26" xfId="0" applyNumberFormat="1" applyFont="1" applyFill="1" applyBorder="1" applyAlignment="1" applyProtection="1">
      <alignment horizontal="center" vertical="center"/>
      <protection locked="0"/>
    </xf>
    <xf numFmtId="0" fontId="17" fillId="0" borderId="0" xfId="0" applyFont="1" applyAlignment="1" applyProtection="1">
      <alignment horizontal="center"/>
      <protection locked="0"/>
    </xf>
    <xf numFmtId="0" fontId="155" fillId="94" borderId="2" xfId="0" applyFont="1" applyFill="1" applyBorder="1" applyAlignment="1" applyProtection="1">
      <alignment horizontal="left" vertical="center"/>
      <protection locked="0"/>
    </xf>
    <xf numFmtId="0" fontId="155" fillId="94" borderId="100" xfId="0" applyFont="1" applyFill="1" applyBorder="1" applyAlignment="1" applyProtection="1">
      <alignment horizontal="left" vertical="center"/>
      <protection locked="0"/>
    </xf>
    <xf numFmtId="0" fontId="155" fillId="94" borderId="96" xfId="0" applyFont="1" applyFill="1" applyBorder="1" applyAlignment="1" applyProtection="1">
      <alignment horizontal="left" vertical="center"/>
      <protection locked="0"/>
    </xf>
    <xf numFmtId="0" fontId="155" fillId="94" borderId="101" xfId="0" applyFont="1" applyFill="1" applyBorder="1" applyAlignment="1" applyProtection="1">
      <alignment horizontal="left" vertical="center"/>
      <protection locked="0"/>
    </xf>
    <xf numFmtId="0" fontId="228" fillId="94" borderId="2" xfId="0" applyFont="1" applyFill="1" applyBorder="1" applyAlignment="1" applyProtection="1">
      <alignment vertical="center"/>
      <protection locked="0"/>
    </xf>
    <xf numFmtId="0" fontId="155" fillId="94" borderId="2" xfId="0" applyFont="1" applyFill="1" applyBorder="1" applyProtection="1">
      <protection locked="0"/>
    </xf>
    <xf numFmtId="0" fontId="155" fillId="94" borderId="2" xfId="0" applyFont="1" applyFill="1" applyBorder="1" applyAlignment="1" applyProtection="1">
      <alignment vertical="center"/>
      <protection locked="0"/>
    </xf>
    <xf numFmtId="0" fontId="153" fillId="13" borderId="96" xfId="0" applyFont="1" applyFill="1" applyBorder="1" applyAlignment="1" applyProtection="1">
      <alignment horizontal="left" vertical="center"/>
      <protection locked="0"/>
    </xf>
    <xf numFmtId="0" fontId="228" fillId="94" borderId="2" xfId="0" applyFont="1" applyFill="1" applyBorder="1" applyAlignment="1" applyProtection="1">
      <alignment horizontal="left" vertical="center"/>
      <protection locked="0"/>
    </xf>
    <xf numFmtId="0" fontId="228" fillId="94" borderId="2" xfId="0" applyFont="1" applyFill="1" applyBorder="1" applyAlignment="1">
      <alignment horizontal="left" vertical="center"/>
    </xf>
    <xf numFmtId="0" fontId="153" fillId="13" borderId="100" xfId="0" applyFont="1" applyFill="1" applyBorder="1" applyAlignment="1" applyProtection="1">
      <alignment horizontal="left" vertical="center"/>
      <protection locked="0"/>
    </xf>
    <xf numFmtId="0" fontId="153" fillId="13" borderId="101" xfId="0" applyFont="1" applyFill="1" applyBorder="1" applyAlignment="1" applyProtection="1">
      <alignment horizontal="left" vertical="center"/>
      <protection locked="0"/>
    </xf>
    <xf numFmtId="0" fontId="155" fillId="94" borderId="0" xfId="0" applyFont="1" applyFill="1" applyAlignment="1" applyProtection="1">
      <alignment horizontal="left" vertical="center"/>
      <protection locked="0"/>
    </xf>
    <xf numFmtId="0" fontId="155" fillId="94" borderId="2" xfId="0" applyFont="1" applyFill="1" applyBorder="1" applyAlignment="1">
      <alignment horizontal="left" vertical="center"/>
    </xf>
    <xf numFmtId="0" fontId="228" fillId="94" borderId="2" xfId="0" applyFont="1" applyFill="1" applyBorder="1" applyAlignment="1" applyProtection="1">
      <alignment horizontal="left" vertical="center" wrapText="1"/>
      <protection locked="0"/>
    </xf>
    <xf numFmtId="0" fontId="17" fillId="17" borderId="0" xfId="0" applyFont="1" applyFill="1" applyAlignment="1" applyProtection="1">
      <alignment horizontal="center"/>
      <protection locked="0"/>
    </xf>
    <xf numFmtId="0" fontId="128" fillId="0" borderId="0" xfId="0" applyFont="1" applyAlignment="1" applyProtection="1">
      <alignment horizontal="center"/>
      <protection locked="0"/>
    </xf>
    <xf numFmtId="0" fontId="0" fillId="27" borderId="12" xfId="0" applyFill="1" applyBorder="1" applyAlignment="1" applyProtection="1">
      <alignment horizontal="center"/>
      <protection locked="0"/>
    </xf>
    <xf numFmtId="0" fontId="230" fillId="0" borderId="13" xfId="0" applyFont="1" applyBorder="1" applyAlignment="1" applyProtection="1">
      <alignment horizontal="center"/>
      <protection locked="0"/>
    </xf>
    <xf numFmtId="0" fontId="231" fillId="0" borderId="16" xfId="0" applyFont="1" applyBorder="1" applyAlignment="1" applyProtection="1">
      <alignment horizontal="center"/>
      <protection locked="0"/>
    </xf>
    <xf numFmtId="0" fontId="0" fillId="27" borderId="41" xfId="0" applyFill="1" applyBorder="1" applyAlignment="1" applyProtection="1">
      <alignment horizontal="center"/>
      <protection locked="0"/>
    </xf>
    <xf numFmtId="0" fontId="230" fillId="0" borderId="0" xfId="0" applyFont="1" applyAlignment="1" applyProtection="1">
      <alignment horizontal="center"/>
      <protection locked="0"/>
    </xf>
    <xf numFmtId="0" fontId="231" fillId="0" borderId="42" xfId="0" applyFont="1" applyBorder="1" applyAlignment="1" applyProtection="1">
      <alignment horizontal="center"/>
      <protection locked="0"/>
    </xf>
    <xf numFmtId="0" fontId="0" fillId="0" borderId="42" xfId="0" applyBorder="1" applyAlignment="1" applyProtection="1">
      <alignment horizontal="center"/>
      <protection locked="0"/>
    </xf>
    <xf numFmtId="0" fontId="0" fillId="27" borderId="30" xfId="0" applyFill="1" applyBorder="1" applyAlignment="1" applyProtection="1">
      <alignment horizontal="center"/>
      <protection locked="0"/>
    </xf>
    <xf numFmtId="0" fontId="231" fillId="27" borderId="28" xfId="0" applyFont="1" applyFill="1" applyBorder="1" applyAlignment="1" applyProtection="1">
      <alignment horizontal="center"/>
      <protection locked="0"/>
    </xf>
    <xf numFmtId="0" fontId="231" fillId="27" borderId="31" xfId="0" applyFont="1" applyFill="1" applyBorder="1" applyAlignment="1" applyProtection="1">
      <alignment horizontal="center"/>
      <protection locked="0"/>
    </xf>
    <xf numFmtId="0" fontId="0" fillId="27" borderId="12" xfId="0" applyFill="1" applyBorder="1" applyProtection="1">
      <protection locked="0"/>
    </xf>
    <xf numFmtId="0" fontId="230" fillId="0" borderId="35" xfId="0" applyFont="1" applyBorder="1" applyAlignment="1" applyProtection="1">
      <alignment horizontal="center"/>
      <protection locked="0"/>
    </xf>
    <xf numFmtId="0" fontId="230" fillId="0" borderId="16" xfId="0" applyFont="1" applyBorder="1" applyAlignment="1" applyProtection="1">
      <alignment horizontal="center"/>
      <protection locked="0"/>
    </xf>
    <xf numFmtId="0" fontId="0" fillId="27" borderId="41" xfId="0" applyFill="1" applyBorder="1" applyProtection="1">
      <protection locked="0"/>
    </xf>
    <xf numFmtId="0" fontId="230" fillId="0" borderId="42" xfId="0" applyFont="1" applyBorder="1" applyAlignment="1" applyProtection="1">
      <alignment horizontal="center"/>
      <protection locked="0"/>
    </xf>
    <xf numFmtId="0" fontId="231" fillId="27" borderId="28" xfId="0" applyFont="1" applyFill="1" applyBorder="1" applyAlignment="1" applyProtection="1">
      <alignment horizontal="center" vertical="center"/>
      <protection locked="0"/>
    </xf>
    <xf numFmtId="0" fontId="231" fillId="27" borderId="31" xfId="0" applyFont="1" applyFill="1" applyBorder="1" applyAlignment="1" applyProtection="1">
      <alignment horizontal="center" vertical="center"/>
      <protection locked="0"/>
    </xf>
    <xf numFmtId="0" fontId="230" fillId="0" borderId="13" xfId="0" applyFont="1" applyBorder="1" applyProtection="1">
      <protection locked="0"/>
    </xf>
    <xf numFmtId="0" fontId="230" fillId="0" borderId="0" xfId="0" applyFont="1" applyProtection="1">
      <protection locked="0"/>
    </xf>
    <xf numFmtId="0" fontId="0" fillId="27" borderId="30" xfId="0" applyFill="1" applyBorder="1" applyProtection="1">
      <protection locked="0"/>
    </xf>
    <xf numFmtId="0" fontId="17" fillId="7" borderId="12" xfId="0" applyFont="1" applyFill="1" applyBorder="1" applyProtection="1">
      <protection locked="0"/>
    </xf>
    <xf numFmtId="0" fontId="17" fillId="7" borderId="13" xfId="0" applyFont="1" applyFill="1" applyBorder="1" applyProtection="1">
      <protection locked="0"/>
    </xf>
    <xf numFmtId="0" fontId="17" fillId="7" borderId="16" xfId="0" applyFont="1" applyFill="1" applyBorder="1" applyProtection="1">
      <protection locked="0"/>
    </xf>
    <xf numFmtId="0" fontId="0" fillId="0" borderId="41" xfId="0" applyBorder="1" applyProtection="1">
      <protection locked="0"/>
    </xf>
    <xf numFmtId="0" fontId="0" fillId="0" borderId="42" xfId="0" applyBorder="1" applyProtection="1">
      <protection locked="0"/>
    </xf>
    <xf numFmtId="0" fontId="230" fillId="27" borderId="30" xfId="0" applyFont="1" applyFill="1" applyBorder="1" applyProtection="1">
      <protection locked="0"/>
    </xf>
    <xf numFmtId="0" fontId="230" fillId="27" borderId="28" xfId="0" applyFont="1" applyFill="1" applyBorder="1" applyProtection="1">
      <protection locked="0"/>
    </xf>
    <xf numFmtId="0" fontId="230" fillId="27" borderId="31" xfId="0" applyFont="1" applyFill="1" applyBorder="1" applyProtection="1">
      <protection locked="0"/>
    </xf>
    <xf numFmtId="0" fontId="230" fillId="27" borderId="30" xfId="0" applyFont="1" applyFill="1" applyBorder="1" applyAlignment="1" applyProtection="1">
      <alignment horizontal="center" vertical="center"/>
      <protection locked="0"/>
    </xf>
    <xf numFmtId="0" fontId="230" fillId="27" borderId="28" xfId="0" applyFont="1" applyFill="1" applyBorder="1" applyAlignment="1" applyProtection="1">
      <alignment horizontal="center" vertical="center"/>
      <protection locked="0"/>
    </xf>
    <xf numFmtId="0" fontId="230" fillId="27" borderId="28" xfId="0" applyFont="1" applyFill="1" applyBorder="1" applyAlignment="1" applyProtection="1">
      <alignment horizontal="center"/>
      <protection locked="0"/>
    </xf>
    <xf numFmtId="0" fontId="230" fillId="27" borderId="31" xfId="0" applyFont="1" applyFill="1" applyBorder="1" applyAlignment="1" applyProtection="1">
      <alignment horizontal="center"/>
      <protection locked="0"/>
    </xf>
    <xf numFmtId="0" fontId="0" fillId="13" borderId="41" xfId="0" applyFill="1" applyBorder="1" applyProtection="1">
      <protection locked="0"/>
    </xf>
    <xf numFmtId="0" fontId="0" fillId="13" borderId="42" xfId="0" applyFill="1" applyBorder="1" applyProtection="1">
      <protection locked="0"/>
    </xf>
    <xf numFmtId="0" fontId="0" fillId="0" borderId="30" xfId="0" applyBorder="1" applyProtection="1">
      <protection locked="0"/>
    </xf>
    <xf numFmtId="0" fontId="0" fillId="0" borderId="28" xfId="0" applyBorder="1" applyProtection="1">
      <protection locked="0"/>
    </xf>
    <xf numFmtId="0" fontId="0" fillId="0" borderId="31" xfId="0" applyBorder="1" applyProtection="1">
      <protection locked="0"/>
    </xf>
    <xf numFmtId="0" fontId="17" fillId="7" borderId="12" xfId="0" applyFont="1" applyFill="1" applyBorder="1" applyAlignment="1" applyProtection="1">
      <alignment horizontal="center"/>
      <protection locked="0"/>
    </xf>
    <xf numFmtId="0" fontId="231" fillId="7" borderId="13" xfId="0" applyFont="1" applyFill="1" applyBorder="1" applyAlignment="1" applyProtection="1">
      <alignment horizontal="center" vertical="center"/>
      <protection locked="0"/>
    </xf>
    <xf numFmtId="0" fontId="231" fillId="7" borderId="16" xfId="0" applyFont="1" applyFill="1" applyBorder="1" applyAlignment="1" applyProtection="1">
      <alignment horizontal="center" vertical="center"/>
      <protection locked="0"/>
    </xf>
    <xf numFmtId="0" fontId="231" fillId="0" borderId="41" xfId="0" applyFont="1" applyBorder="1" applyAlignment="1" applyProtection="1">
      <alignment horizontal="center" vertical="center"/>
      <protection locked="0"/>
    </xf>
    <xf numFmtId="0" fontId="231" fillId="0" borderId="0" xfId="0" applyFont="1" applyAlignment="1" applyProtection="1">
      <alignment horizontal="center" vertical="center"/>
      <protection locked="0"/>
    </xf>
    <xf numFmtId="0" fontId="231" fillId="0" borderId="42" xfId="0" applyFont="1" applyBorder="1" applyAlignment="1" applyProtection="1">
      <alignment horizontal="center" vertical="center"/>
      <protection locked="0"/>
    </xf>
    <xf numFmtId="0" fontId="0" fillId="0" borderId="28" xfId="0" applyBorder="1" applyAlignment="1" applyProtection="1">
      <alignment horizontal="center"/>
      <protection locked="0"/>
    </xf>
    <xf numFmtId="0" fontId="0" fillId="0" borderId="31" xfId="0" applyBorder="1" applyAlignment="1" applyProtection="1">
      <alignment horizontal="center"/>
      <protection locked="0"/>
    </xf>
    <xf numFmtId="0" fontId="230" fillId="0" borderId="0" xfId="0" applyFont="1" applyAlignment="1" applyProtection="1">
      <alignment horizontal="center" vertical="center"/>
      <protection locked="0"/>
    </xf>
    <xf numFmtId="0" fontId="230" fillId="0" borderId="42" xfId="0" applyFont="1" applyBorder="1" applyAlignment="1" applyProtection="1">
      <alignment horizontal="center" vertical="center"/>
      <protection locked="0"/>
    </xf>
    <xf numFmtId="0" fontId="0" fillId="0" borderId="42" xfId="0" applyBorder="1" applyAlignment="1" applyProtection="1">
      <alignment horizontal="center" vertical="center"/>
      <protection locked="0"/>
    </xf>
    <xf numFmtId="0" fontId="0" fillId="0" borderId="28" xfId="0" applyBorder="1" applyAlignment="1" applyProtection="1">
      <alignment horizontal="center" vertical="center"/>
      <protection locked="0"/>
    </xf>
    <xf numFmtId="0" fontId="0" fillId="0" borderId="31" xfId="0" applyBorder="1" applyAlignment="1" applyProtection="1">
      <alignment horizontal="center" vertical="center"/>
      <protection locked="0"/>
    </xf>
    <xf numFmtId="0" fontId="232" fillId="95" borderId="102" xfId="0" applyFont="1" applyFill="1" applyBorder="1" applyAlignment="1" applyProtection="1">
      <alignment horizontal="center"/>
      <protection locked="0"/>
    </xf>
    <xf numFmtId="0" fontId="233" fillId="95" borderId="97" xfId="0" applyFont="1" applyFill="1" applyBorder="1" applyAlignment="1" applyProtection="1">
      <alignment horizontal="center" vertical="center"/>
      <protection locked="0"/>
    </xf>
    <xf numFmtId="0" fontId="233" fillId="95" borderId="98" xfId="0" applyFont="1" applyFill="1" applyBorder="1" applyAlignment="1" applyProtection="1">
      <alignment horizontal="center" vertical="center"/>
      <protection locked="0"/>
    </xf>
    <xf numFmtId="0" fontId="233" fillId="95" borderId="99" xfId="0" applyFont="1" applyFill="1" applyBorder="1" applyAlignment="1" applyProtection="1">
      <alignment horizontal="center" vertical="center"/>
      <protection locked="0"/>
    </xf>
    <xf numFmtId="0" fontId="233" fillId="95" borderId="103" xfId="0" applyFont="1" applyFill="1" applyBorder="1" applyAlignment="1" applyProtection="1">
      <alignment horizontal="center" vertical="center"/>
      <protection locked="0"/>
    </xf>
    <xf numFmtId="0" fontId="233" fillId="95" borderId="103" xfId="0" applyFont="1" applyFill="1" applyBorder="1" applyAlignment="1" applyProtection="1">
      <alignment horizontal="center"/>
      <protection locked="0"/>
    </xf>
    <xf numFmtId="0" fontId="233" fillId="95" borderId="104" xfId="0" applyFont="1" applyFill="1" applyBorder="1" applyAlignment="1" applyProtection="1">
      <alignment horizontal="center" vertical="center"/>
      <protection locked="0"/>
    </xf>
    <xf numFmtId="0" fontId="19" fillId="7" borderId="2" xfId="0" applyFont="1" applyFill="1" applyBorder="1" applyAlignment="1" applyProtection="1">
      <alignment horizontal="center" vertical="center"/>
      <protection locked="0"/>
    </xf>
    <xf numFmtId="0" fontId="19" fillId="12" borderId="2" xfId="0" applyFont="1" applyFill="1" applyBorder="1" applyAlignment="1" applyProtection="1">
      <alignment horizontal="center"/>
      <protection locked="0"/>
    </xf>
    <xf numFmtId="0" fontId="19" fillId="7" borderId="2" xfId="0" applyFont="1" applyFill="1" applyBorder="1" applyAlignment="1" applyProtection="1">
      <alignment horizontal="center"/>
      <protection locked="0"/>
    </xf>
    <xf numFmtId="0" fontId="71" fillId="7" borderId="2" xfId="0" applyFont="1" applyFill="1" applyBorder="1" applyAlignment="1" applyProtection="1">
      <alignment horizontal="left"/>
      <protection locked="0"/>
    </xf>
    <xf numFmtId="0" fontId="19" fillId="7" borderId="2" xfId="0" applyFont="1" applyFill="1" applyBorder="1" applyAlignment="1" applyProtection="1">
      <alignment vertical="center"/>
      <protection locked="0"/>
    </xf>
    <xf numFmtId="169" fontId="19" fillId="7" borderId="2" xfId="0" applyNumberFormat="1" applyFont="1" applyFill="1" applyBorder="1" applyAlignment="1" applyProtection="1">
      <alignment horizontal="center" vertical="center"/>
      <protection locked="0"/>
    </xf>
    <xf numFmtId="169" fontId="19" fillId="7" borderId="26" xfId="0" applyNumberFormat="1" applyFont="1" applyFill="1" applyBorder="1" applyAlignment="1" applyProtection="1">
      <alignment horizontal="center" vertical="center"/>
      <protection locked="0"/>
    </xf>
    <xf numFmtId="0" fontId="19" fillId="34" borderId="2" xfId="0" applyFont="1" applyFill="1" applyBorder="1" applyAlignment="1" applyProtection="1">
      <alignment horizontal="center" vertical="center"/>
      <protection locked="0"/>
    </xf>
    <xf numFmtId="0" fontId="19" fillId="34" borderId="2" xfId="0" applyFont="1" applyFill="1" applyBorder="1" applyAlignment="1" applyProtection="1">
      <alignment horizontal="center"/>
      <protection locked="0"/>
    </xf>
    <xf numFmtId="0" fontId="71" fillId="34" borderId="2" xfId="0" applyFont="1" applyFill="1" applyBorder="1" applyAlignment="1" applyProtection="1">
      <alignment horizontal="left"/>
      <protection locked="0"/>
    </xf>
    <xf numFmtId="0" fontId="19" fillId="34" borderId="2" xfId="0" applyFont="1" applyFill="1" applyBorder="1" applyAlignment="1" applyProtection="1">
      <alignment vertical="center"/>
      <protection locked="0"/>
    </xf>
    <xf numFmtId="0" fontId="19" fillId="84" borderId="2" xfId="0" applyFont="1" applyFill="1" applyBorder="1" applyAlignment="1" applyProtection="1">
      <alignment horizontal="center" vertical="center"/>
      <protection locked="0"/>
    </xf>
    <xf numFmtId="0" fontId="19" fillId="84" borderId="2" xfId="0" applyFont="1" applyFill="1" applyBorder="1" applyAlignment="1" applyProtection="1">
      <alignment horizontal="center"/>
      <protection locked="0"/>
    </xf>
    <xf numFmtId="0" fontId="71" fillId="84" borderId="2" xfId="0" applyFont="1" applyFill="1" applyBorder="1" applyAlignment="1" applyProtection="1">
      <alignment horizontal="left"/>
      <protection locked="0"/>
    </xf>
    <xf numFmtId="0" fontId="19" fillId="84" borderId="2" xfId="0" applyFont="1" applyFill="1" applyBorder="1" applyAlignment="1" applyProtection="1">
      <alignment vertical="center"/>
      <protection locked="0"/>
    </xf>
    <xf numFmtId="0" fontId="12" fillId="7" borderId="2" xfId="0" applyFont="1" applyFill="1" applyBorder="1" applyAlignment="1" applyProtection="1">
      <alignment horizontal="center" vertical="center"/>
      <protection locked="0"/>
    </xf>
    <xf numFmtId="0" fontId="12" fillId="7" borderId="2" xfId="0" applyFont="1" applyFill="1" applyBorder="1" applyAlignment="1" applyProtection="1">
      <alignment horizontal="center"/>
      <protection locked="0"/>
    </xf>
    <xf numFmtId="0" fontId="85" fillId="7" borderId="2" xfId="0" applyFont="1" applyFill="1" applyBorder="1" applyAlignment="1" applyProtection="1">
      <alignment horizontal="left"/>
      <protection locked="0"/>
    </xf>
    <xf numFmtId="0" fontId="12" fillId="7" borderId="2" xfId="0" applyFont="1" applyFill="1" applyBorder="1" applyAlignment="1" applyProtection="1">
      <alignment vertical="center"/>
      <protection locked="0"/>
    </xf>
    <xf numFmtId="169" fontId="12" fillId="7" borderId="2" xfId="0" applyNumberFormat="1" applyFont="1" applyFill="1" applyBorder="1" applyAlignment="1" applyProtection="1">
      <alignment horizontal="center" vertical="center"/>
      <protection locked="0"/>
    </xf>
    <xf numFmtId="169" fontId="12" fillId="7" borderId="26" xfId="0" applyNumberFormat="1" applyFont="1" applyFill="1" applyBorder="1" applyAlignment="1" applyProtection="1">
      <alignment horizontal="center" vertical="center"/>
      <protection locked="0"/>
    </xf>
    <xf numFmtId="0" fontId="12" fillId="7" borderId="2" xfId="0" applyFont="1" applyFill="1" applyBorder="1"/>
    <xf numFmtId="169" fontId="12" fillId="7" borderId="2" xfId="0" applyNumberFormat="1" applyFont="1" applyFill="1" applyBorder="1" applyAlignment="1">
      <alignment horizontal="center" vertical="center"/>
    </xf>
    <xf numFmtId="0" fontId="222" fillId="7" borderId="2" xfId="0" applyFont="1" applyFill="1" applyBorder="1" applyAlignment="1" applyProtection="1">
      <alignment horizontal="center" vertical="center"/>
      <protection locked="0"/>
    </xf>
    <xf numFmtId="0" fontId="222" fillId="7" borderId="2" xfId="0" applyFont="1" applyFill="1" applyBorder="1" applyAlignment="1" applyProtection="1">
      <alignment horizontal="center"/>
      <protection locked="0"/>
    </xf>
    <xf numFmtId="0" fontId="221" fillId="7" borderId="2" xfId="0" applyFont="1" applyFill="1" applyBorder="1" applyAlignment="1" applyProtection="1">
      <alignment horizontal="left" vertical="center"/>
      <protection locked="0"/>
    </xf>
    <xf numFmtId="0" fontId="222" fillId="7" borderId="2" xfId="0" applyFont="1" applyFill="1" applyBorder="1" applyAlignment="1" applyProtection="1">
      <alignment vertical="center"/>
      <protection locked="0"/>
    </xf>
    <xf numFmtId="169" fontId="222" fillId="7" borderId="2" xfId="0" applyNumberFormat="1" applyFont="1" applyFill="1" applyBorder="1" applyAlignment="1" applyProtection="1">
      <alignment horizontal="center" vertical="center"/>
      <protection locked="0"/>
    </xf>
    <xf numFmtId="169" fontId="222" fillId="7" borderId="26" xfId="0" applyNumberFormat="1" applyFont="1" applyFill="1" applyBorder="1" applyAlignment="1" applyProtection="1">
      <alignment horizontal="center" vertical="center"/>
      <protection locked="0"/>
    </xf>
    <xf numFmtId="182" fontId="19" fillId="7" borderId="2" xfId="0" applyNumberFormat="1" applyFont="1" applyFill="1" applyBorder="1" applyAlignment="1" applyProtection="1">
      <alignment horizontal="center" vertical="center"/>
      <protection locked="0"/>
    </xf>
    <xf numFmtId="169" fontId="12" fillId="7" borderId="26" xfId="0" applyNumberFormat="1" applyFont="1" applyFill="1" applyBorder="1" applyAlignment="1">
      <alignment horizontal="center" vertical="center"/>
    </xf>
    <xf numFmtId="0" fontId="85" fillId="7" borderId="2" xfId="0" applyFont="1" applyFill="1" applyBorder="1" applyAlignment="1">
      <alignment horizontal="left"/>
    </xf>
    <xf numFmtId="182" fontId="19" fillId="34" borderId="2" xfId="0" applyNumberFormat="1" applyFont="1" applyFill="1" applyBorder="1" applyAlignment="1" applyProtection="1">
      <alignment horizontal="center" vertical="center"/>
      <protection locked="0"/>
    </xf>
    <xf numFmtId="182" fontId="19" fillId="84" borderId="2" xfId="0" applyNumberFormat="1" applyFont="1" applyFill="1" applyBorder="1" applyAlignment="1" applyProtection="1">
      <alignment horizontal="center" vertical="center"/>
      <protection locked="0"/>
    </xf>
    <xf numFmtId="0" fontId="12" fillId="7" borderId="2" xfId="0" applyFont="1" applyFill="1" applyBorder="1" applyProtection="1">
      <protection locked="0"/>
    </xf>
    <xf numFmtId="0" fontId="12" fillId="7" borderId="2" xfId="0" applyFont="1" applyFill="1" applyBorder="1" applyAlignment="1" applyProtection="1">
      <alignment vertical="center" wrapText="1"/>
      <protection locked="0"/>
    </xf>
    <xf numFmtId="182" fontId="19" fillId="7" borderId="2" xfId="0" applyNumberFormat="1" applyFont="1" applyFill="1" applyBorder="1" applyAlignment="1">
      <alignment horizontal="center" vertical="center"/>
    </xf>
    <xf numFmtId="0" fontId="19" fillId="83" borderId="2" xfId="0" applyFont="1" applyFill="1" applyBorder="1" applyAlignment="1" applyProtection="1">
      <alignment horizontal="center" vertical="center"/>
      <protection locked="0"/>
    </xf>
    <xf numFmtId="0" fontId="19" fillId="83" borderId="2" xfId="0" applyFont="1" applyFill="1" applyBorder="1" applyAlignment="1" applyProtection="1">
      <alignment horizontal="center"/>
      <protection locked="0"/>
    </xf>
    <xf numFmtId="0" fontId="71" fillId="83" borderId="2" xfId="0" applyFont="1" applyFill="1" applyBorder="1" applyAlignment="1" applyProtection="1">
      <alignment horizontal="left"/>
      <protection locked="0"/>
    </xf>
    <xf numFmtId="0" fontId="19" fillId="83" borderId="2" xfId="0" applyFont="1" applyFill="1" applyBorder="1" applyAlignment="1" applyProtection="1">
      <alignment vertical="center"/>
      <protection locked="0"/>
    </xf>
    <xf numFmtId="169" fontId="19" fillId="83" borderId="2" xfId="0" applyNumberFormat="1" applyFont="1" applyFill="1" applyBorder="1" applyAlignment="1" applyProtection="1">
      <alignment horizontal="center" vertical="center"/>
      <protection locked="0"/>
    </xf>
    <xf numFmtId="169" fontId="19" fillId="83" borderId="26" xfId="0" applyNumberFormat="1" applyFont="1" applyFill="1" applyBorder="1" applyAlignment="1" applyProtection="1">
      <alignment horizontal="center" vertical="center"/>
      <protection locked="0"/>
    </xf>
    <xf numFmtId="0" fontId="19" fillId="95" borderId="2" xfId="0" applyFont="1" applyFill="1" applyBorder="1" applyAlignment="1" applyProtection="1">
      <alignment horizontal="center"/>
      <protection locked="0"/>
    </xf>
    <xf numFmtId="0" fontId="227" fillId="7" borderId="2" xfId="0" applyFont="1" applyFill="1" applyBorder="1" applyAlignment="1" applyProtection="1">
      <alignment vertical="center"/>
      <protection locked="0"/>
    </xf>
    <xf numFmtId="0" fontId="227" fillId="34" borderId="2" xfId="0" applyFont="1" applyFill="1" applyBorder="1" applyAlignment="1" applyProtection="1">
      <alignment vertical="center"/>
      <protection locked="0"/>
    </xf>
    <xf numFmtId="0" fontId="227" fillId="84" borderId="2" xfId="0" applyFont="1" applyFill="1" applyBorder="1" applyAlignment="1" applyProtection="1">
      <alignment vertical="center"/>
      <protection locked="0"/>
    </xf>
    <xf numFmtId="0" fontId="156" fillId="94" borderId="96" xfId="0" applyFont="1" applyFill="1" applyBorder="1" applyAlignment="1" applyProtection="1">
      <alignment horizontal="left" vertical="center"/>
      <protection locked="0"/>
    </xf>
    <xf numFmtId="0" fontId="70" fillId="11" borderId="197" xfId="0" applyFont="1" applyFill="1" applyBorder="1" applyAlignment="1" applyProtection="1">
      <alignment horizontal="center"/>
      <protection locked="0"/>
    </xf>
    <xf numFmtId="0" fontId="234" fillId="11" borderId="197" xfId="0" applyFont="1" applyFill="1" applyBorder="1" applyAlignment="1" applyProtection="1">
      <alignment horizontal="center"/>
      <protection locked="0"/>
    </xf>
    <xf numFmtId="0" fontId="70" fillId="11" borderId="197" xfId="0" applyFont="1" applyFill="1" applyBorder="1" applyAlignment="1" applyProtection="1">
      <alignment horizontal="center" vertical="center"/>
      <protection locked="0"/>
    </xf>
    <xf numFmtId="1" fontId="70" fillId="11" borderId="197" xfId="0" applyNumberFormat="1" applyFont="1" applyFill="1" applyBorder="1" applyAlignment="1" applyProtection="1">
      <alignment horizontal="center"/>
      <protection locked="0"/>
    </xf>
    <xf numFmtId="182" fontId="19" fillId="7" borderId="26" xfId="0" applyNumberFormat="1" applyFont="1" applyFill="1" applyBorder="1" applyAlignment="1" applyProtection="1">
      <alignment horizontal="center" vertical="center"/>
      <protection locked="0"/>
    </xf>
    <xf numFmtId="182" fontId="19" fillId="34" borderId="26" xfId="0" applyNumberFormat="1" applyFont="1" applyFill="1" applyBorder="1" applyAlignment="1" applyProtection="1">
      <alignment horizontal="center" vertical="center"/>
      <protection locked="0"/>
    </xf>
    <xf numFmtId="182" fontId="19" fillId="84" borderId="26" xfId="0" applyNumberFormat="1" applyFont="1" applyFill="1" applyBorder="1" applyAlignment="1" applyProtection="1">
      <alignment horizontal="center" vertical="center"/>
      <protection locked="0"/>
    </xf>
    <xf numFmtId="182" fontId="19" fillId="7" borderId="26" xfId="0" applyNumberFormat="1" applyFont="1" applyFill="1" applyBorder="1" applyAlignment="1">
      <alignment horizontal="center" vertical="center"/>
    </xf>
    <xf numFmtId="1" fontId="11" fillId="98" borderId="198" xfId="0" applyNumberFormat="1" applyFont="1" applyFill="1" applyBorder="1" applyAlignment="1" applyProtection="1">
      <alignment horizontal="center"/>
      <protection locked="0"/>
    </xf>
    <xf numFmtId="169" fontId="19" fillId="7" borderId="7" xfId="0" applyNumberFormat="1" applyFont="1" applyFill="1" applyBorder="1" applyAlignment="1" applyProtection="1">
      <alignment horizontal="center"/>
      <protection locked="0"/>
    </xf>
    <xf numFmtId="169" fontId="19" fillId="7" borderId="2" xfId="0" applyNumberFormat="1" applyFont="1" applyFill="1" applyBorder="1" applyAlignment="1" applyProtection="1">
      <alignment horizontal="center"/>
      <protection locked="0"/>
    </xf>
    <xf numFmtId="164" fontId="19" fillId="7" borderId="109" xfId="0" applyNumberFormat="1" applyFont="1" applyFill="1" applyBorder="1" applyAlignment="1" applyProtection="1">
      <alignment horizontal="center"/>
      <protection locked="0"/>
    </xf>
    <xf numFmtId="164" fontId="19" fillId="7" borderId="110" xfId="0" applyNumberFormat="1" applyFont="1" applyFill="1" applyBorder="1" applyAlignment="1" applyProtection="1">
      <alignment horizontal="center"/>
      <protection locked="0"/>
    </xf>
    <xf numFmtId="164" fontId="19" fillId="7" borderId="57" xfId="0" applyNumberFormat="1" applyFont="1" applyFill="1" applyBorder="1" applyAlignment="1" applyProtection="1">
      <alignment horizontal="center"/>
      <protection locked="0"/>
    </xf>
    <xf numFmtId="164" fontId="19" fillId="7" borderId="56" xfId="0" applyNumberFormat="1" applyFont="1" applyFill="1" applyBorder="1" applyAlignment="1" applyProtection="1">
      <alignment horizontal="center"/>
      <protection locked="0"/>
    </xf>
    <xf numFmtId="164" fontId="19" fillId="7" borderId="62" xfId="0" applyNumberFormat="1" applyFont="1" applyFill="1" applyBorder="1" applyAlignment="1" applyProtection="1">
      <alignment horizontal="center"/>
      <protection locked="0"/>
    </xf>
    <xf numFmtId="164" fontId="19" fillId="7" borderId="63" xfId="0" applyNumberFormat="1" applyFont="1" applyFill="1" applyBorder="1" applyAlignment="1" applyProtection="1">
      <alignment horizontal="center"/>
      <protection locked="0"/>
    </xf>
    <xf numFmtId="165" fontId="19" fillId="7" borderId="110" xfId="0" applyNumberFormat="1" applyFont="1" applyFill="1" applyBorder="1" applyAlignment="1" applyProtection="1">
      <alignment horizontal="center"/>
      <protection locked="0"/>
    </xf>
    <xf numFmtId="165" fontId="19" fillId="7" borderId="111" xfId="0" applyNumberFormat="1" applyFont="1" applyFill="1" applyBorder="1" applyAlignment="1" applyProtection="1">
      <alignment horizontal="center"/>
      <protection locked="0"/>
    </xf>
    <xf numFmtId="165" fontId="19" fillId="7" borderId="56" xfId="0" applyNumberFormat="1" applyFont="1" applyFill="1" applyBorder="1" applyAlignment="1" applyProtection="1">
      <alignment horizontal="center"/>
      <protection locked="0"/>
    </xf>
    <xf numFmtId="165" fontId="19" fillId="7" borderId="64" xfId="0" applyNumberFormat="1" applyFont="1" applyFill="1" applyBorder="1" applyAlignment="1" applyProtection="1">
      <alignment horizontal="center"/>
      <protection locked="0"/>
    </xf>
    <xf numFmtId="165" fontId="19" fillId="7" borderId="63" xfId="0" applyNumberFormat="1" applyFont="1" applyFill="1" applyBorder="1" applyAlignment="1" applyProtection="1">
      <alignment horizontal="center"/>
      <protection locked="0"/>
    </xf>
    <xf numFmtId="165" fontId="19" fillId="7" borderId="78" xfId="0" applyNumberFormat="1" applyFont="1" applyFill="1" applyBorder="1" applyAlignment="1" applyProtection="1">
      <alignment horizontal="center"/>
      <protection locked="0"/>
    </xf>
    <xf numFmtId="0" fontId="214" fillId="3" borderId="56" xfId="0" applyFont="1" applyFill="1" applyBorder="1" applyAlignment="1" applyProtection="1">
      <alignment horizontal="center"/>
      <protection locked="0"/>
    </xf>
    <xf numFmtId="0" fontId="235" fillId="0" borderId="91" xfId="0" applyFont="1" applyBorder="1" applyAlignment="1">
      <alignment horizontal="center" vertical="center"/>
    </xf>
    <xf numFmtId="0" fontId="236" fillId="24" borderId="51" xfId="0" applyFont="1" applyFill="1" applyBorder="1" applyAlignment="1">
      <alignment horizontal="center"/>
    </xf>
    <xf numFmtId="0" fontId="236" fillId="24" borderId="0" xfId="0" applyFont="1" applyFill="1" applyAlignment="1">
      <alignment horizontal="center"/>
    </xf>
    <xf numFmtId="0" fontId="236" fillId="24" borderId="26" xfId="0" applyFont="1" applyFill="1" applyBorder="1" applyAlignment="1">
      <alignment horizontal="center" vertical="center"/>
    </xf>
    <xf numFmtId="0" fontId="236" fillId="78" borderId="198" xfId="0" applyFont="1" applyFill="1" applyBorder="1" applyAlignment="1">
      <alignment horizontal="center" vertical="center"/>
    </xf>
    <xf numFmtId="0" fontId="236" fillId="24" borderId="7" xfId="0" applyFont="1" applyFill="1" applyBorder="1" applyAlignment="1">
      <alignment horizontal="center" vertical="center"/>
    </xf>
    <xf numFmtId="0" fontId="236" fillId="78" borderId="2" xfId="0" applyFont="1" applyFill="1" applyBorder="1" applyAlignment="1">
      <alignment horizontal="center" vertical="center"/>
    </xf>
    <xf numFmtId="16" fontId="236" fillId="24" borderId="2" xfId="0" applyNumberFormat="1" applyFont="1" applyFill="1" applyBorder="1" applyAlignment="1">
      <alignment horizontal="center" vertical="center"/>
    </xf>
    <xf numFmtId="0" fontId="236" fillId="24" borderId="2" xfId="0" applyFont="1" applyFill="1" applyBorder="1" applyAlignment="1">
      <alignment horizontal="center" vertical="center"/>
    </xf>
    <xf numFmtId="0" fontId="236" fillId="24" borderId="0" xfId="0" applyFont="1" applyFill="1" applyAlignment="1">
      <alignment horizontal="center" vertical="center"/>
    </xf>
    <xf numFmtId="0" fontId="237" fillId="75" borderId="46" xfId="0" applyFont="1" applyFill="1" applyBorder="1" applyAlignment="1">
      <alignment horizontal="center" vertical="center" wrapText="1"/>
    </xf>
    <xf numFmtId="0" fontId="236" fillId="24" borderId="17" xfId="0" applyFont="1" applyFill="1" applyBorder="1" applyAlignment="1">
      <alignment horizontal="center"/>
    </xf>
    <xf numFmtId="0" fontId="236" fillId="24" borderId="18" xfId="0" applyFont="1" applyFill="1" applyBorder="1" applyAlignment="1">
      <alignment horizontal="center"/>
    </xf>
    <xf numFmtId="0" fontId="236" fillId="24" borderId="19" xfId="0" applyFont="1" applyFill="1" applyBorder="1" applyAlignment="1">
      <alignment horizontal="center"/>
    </xf>
    <xf numFmtId="0" fontId="236" fillId="24" borderId="199" xfId="0" applyFont="1" applyFill="1" applyBorder="1" applyAlignment="1">
      <alignment horizontal="center" vertical="center"/>
    </xf>
    <xf numFmtId="10" fontId="236" fillId="97" borderId="51" xfId="0" applyNumberFormat="1" applyFont="1" applyFill="1" applyBorder="1" applyAlignment="1">
      <alignment horizontal="center" vertical="center"/>
    </xf>
    <xf numFmtId="0" fontId="236" fillId="78" borderId="8" xfId="0" applyFont="1" applyFill="1" applyBorder="1" applyAlignment="1">
      <alignment horizontal="center" vertical="center"/>
    </xf>
    <xf numFmtId="16" fontId="236" fillId="24" borderId="8" xfId="0" applyNumberFormat="1" applyFont="1" applyFill="1" applyBorder="1" applyAlignment="1">
      <alignment horizontal="center" vertical="center"/>
    </xf>
    <xf numFmtId="0" fontId="236" fillId="24" borderId="8" xfId="0" applyFont="1" applyFill="1" applyBorder="1" applyAlignment="1">
      <alignment horizontal="center" vertical="center"/>
    </xf>
    <xf numFmtId="0" fontId="235" fillId="0" borderId="46" xfId="0" applyFont="1" applyBorder="1" applyAlignment="1">
      <alignment horizontal="center" vertical="center" wrapText="1"/>
    </xf>
    <xf numFmtId="173" fontId="235" fillId="0" borderId="20" xfId="0" applyNumberFormat="1" applyFont="1" applyBorder="1" applyAlignment="1">
      <alignment horizontal="center" vertical="center"/>
    </xf>
    <xf numFmtId="173" fontId="238" fillId="64" borderId="2" xfId="0" applyNumberFormat="1" applyFont="1" applyFill="1" applyBorder="1" applyAlignment="1">
      <alignment horizontal="center"/>
    </xf>
    <xf numFmtId="173" fontId="238" fillId="64" borderId="26" xfId="0" applyNumberFormat="1" applyFont="1" applyFill="1" applyBorder="1" applyAlignment="1">
      <alignment horizontal="center"/>
    </xf>
    <xf numFmtId="173" fontId="238" fillId="64" borderId="2" xfId="0" applyNumberFormat="1" applyFont="1" applyFill="1" applyBorder="1" applyAlignment="1">
      <alignment horizontal="center" vertical="center"/>
    </xf>
    <xf numFmtId="173" fontId="238" fillId="64" borderId="14" xfId="0" applyNumberFormat="1" applyFont="1" applyFill="1" applyBorder="1" applyAlignment="1">
      <alignment horizontal="center" vertical="center"/>
    </xf>
    <xf numFmtId="173" fontId="235" fillId="0" borderId="2" xfId="0" applyNumberFormat="1" applyFont="1" applyBorder="1" applyAlignment="1">
      <alignment horizontal="center"/>
    </xf>
    <xf numFmtId="173" fontId="235" fillId="0" borderId="26" xfId="0" applyNumberFormat="1" applyFont="1" applyBorder="1" applyAlignment="1">
      <alignment horizontal="center"/>
    </xf>
    <xf numFmtId="173" fontId="235" fillId="0" borderId="2" xfId="0" applyNumberFormat="1" applyFont="1" applyBorder="1" applyAlignment="1">
      <alignment horizontal="center" vertical="center"/>
    </xf>
    <xf numFmtId="0" fontId="235" fillId="33" borderId="46" xfId="0" applyFont="1" applyFill="1" applyBorder="1" applyAlignment="1">
      <alignment horizontal="center" vertical="center" wrapText="1"/>
    </xf>
    <xf numFmtId="173" fontId="235" fillId="33" borderId="20" xfId="0" applyNumberFormat="1" applyFont="1" applyFill="1" applyBorder="1" applyAlignment="1">
      <alignment horizontal="center" vertical="center"/>
    </xf>
    <xf numFmtId="173" fontId="235" fillId="33" borderId="2" xfId="0" applyNumberFormat="1" applyFont="1" applyFill="1" applyBorder="1" applyAlignment="1">
      <alignment horizontal="center"/>
    </xf>
    <xf numFmtId="173" fontId="235" fillId="33" borderId="26" xfId="0" applyNumberFormat="1" applyFont="1" applyFill="1" applyBorder="1" applyAlignment="1">
      <alignment horizontal="center"/>
    </xf>
    <xf numFmtId="173" fontId="235" fillId="3" borderId="2" xfId="0" applyNumberFormat="1" applyFont="1" applyFill="1" applyBorder="1" applyAlignment="1">
      <alignment horizontal="center" vertical="center"/>
    </xf>
    <xf numFmtId="173" fontId="235" fillId="3" borderId="2" xfId="0" applyNumberFormat="1" applyFont="1" applyFill="1" applyBorder="1" applyAlignment="1">
      <alignment horizontal="center"/>
    </xf>
    <xf numFmtId="0" fontId="235" fillId="0" borderId="60" xfId="0" applyFont="1" applyBorder="1" applyAlignment="1">
      <alignment horizontal="center" vertical="center" wrapText="1"/>
    </xf>
    <xf numFmtId="173" fontId="235" fillId="0" borderId="22" xfId="0" applyNumberFormat="1" applyFont="1" applyBorder="1" applyAlignment="1">
      <alignment horizontal="center" vertical="center"/>
    </xf>
    <xf numFmtId="173" fontId="235" fillId="0" borderId="23" xfId="0" applyNumberFormat="1" applyFont="1" applyBorder="1" applyAlignment="1">
      <alignment horizontal="center"/>
    </xf>
    <xf numFmtId="173" fontId="235" fillId="0" borderId="117" xfId="0" applyNumberFormat="1" applyFont="1" applyBorder="1" applyAlignment="1">
      <alignment horizontal="center"/>
    </xf>
    <xf numFmtId="0" fontId="239" fillId="0" borderId="0" xfId="0" applyFont="1" applyFill="1" applyProtection="1">
      <protection locked="0"/>
    </xf>
    <xf numFmtId="173" fontId="240" fillId="77" borderId="0" xfId="0" applyNumberFormat="1" applyFont="1" applyFill="1" applyAlignment="1" applyProtection="1">
      <alignment horizontal="center" vertical="center"/>
      <protection locked="0"/>
    </xf>
    <xf numFmtId="0" fontId="241" fillId="0" borderId="0" xfId="0" applyFont="1" applyProtection="1">
      <protection locked="0"/>
    </xf>
    <xf numFmtId="0" fontId="239" fillId="0" borderId="0" xfId="0" applyFont="1" applyFill="1" applyBorder="1" applyProtection="1">
      <protection locked="0"/>
    </xf>
    <xf numFmtId="0" fontId="239" fillId="23" borderId="10" xfId="0" applyFont="1" applyFill="1" applyBorder="1" applyAlignment="1" applyProtection="1">
      <protection locked="0"/>
    </xf>
    <xf numFmtId="0" fontId="239" fillId="23" borderId="6" xfId="0" applyFont="1" applyFill="1" applyBorder="1" applyAlignment="1" applyProtection="1">
      <protection locked="0"/>
    </xf>
    <xf numFmtId="0" fontId="240" fillId="64" borderId="0" xfId="0" applyFont="1" applyFill="1" applyBorder="1" applyProtection="1">
      <protection locked="0"/>
    </xf>
    <xf numFmtId="9" fontId="240" fillId="64" borderId="2" xfId="0" applyNumberFormat="1" applyFont="1" applyFill="1" applyBorder="1" applyAlignment="1" applyProtection="1">
      <alignment horizontal="center"/>
      <protection locked="0"/>
    </xf>
    <xf numFmtId="0" fontId="242" fillId="0" borderId="25" xfId="3" applyFont="1" applyFill="1" applyBorder="1" applyAlignment="1" applyProtection="1">
      <alignment horizontal="center" vertical="center"/>
      <protection locked="0"/>
    </xf>
    <xf numFmtId="0" fontId="244" fillId="7" borderId="172" xfId="3" applyFont="1" applyFill="1" applyBorder="1" applyAlignment="1" applyProtection="1">
      <alignment horizontal="center" vertical="center"/>
      <protection locked="0"/>
    </xf>
    <xf numFmtId="0" fontId="244" fillId="7" borderId="35" xfId="3" applyFont="1" applyFill="1" applyBorder="1" applyAlignment="1" applyProtection="1">
      <alignment horizontal="center" vertical="center"/>
      <protection locked="0"/>
    </xf>
    <xf numFmtId="0" fontId="244" fillId="7" borderId="173" xfId="3" applyFont="1" applyFill="1" applyBorder="1" applyAlignment="1" applyProtection="1">
      <alignment horizontal="center" vertical="center"/>
      <protection locked="0"/>
    </xf>
    <xf numFmtId="0" fontId="245" fillId="7" borderId="168" xfId="3" applyFont="1" applyFill="1" applyBorder="1" applyAlignment="1" applyProtection="1">
      <alignment horizontal="center" vertical="center"/>
      <protection locked="0"/>
    </xf>
    <xf numFmtId="0" fontId="245" fillId="7" borderId="59" xfId="3" applyFont="1" applyFill="1" applyBorder="1" applyAlignment="1" applyProtection="1">
      <alignment horizontal="center" vertical="center"/>
      <protection locked="0"/>
    </xf>
    <xf numFmtId="0" fontId="245" fillId="0" borderId="18" xfId="3" applyFont="1" applyFill="1" applyBorder="1" applyAlignment="1" applyProtection="1">
      <alignment horizontal="center" vertical="center"/>
      <protection locked="0"/>
    </xf>
    <xf numFmtId="0" fontId="244" fillId="0" borderId="18" xfId="3" applyFont="1" applyFill="1" applyBorder="1" applyAlignment="1" applyProtection="1">
      <alignment horizontal="center" vertical="center"/>
      <protection locked="0"/>
    </xf>
    <xf numFmtId="0" fontId="240" fillId="64" borderId="18" xfId="0" applyFont="1" applyFill="1" applyBorder="1" applyAlignment="1" applyProtection="1">
      <alignment horizontal="center" vertical="center"/>
      <protection locked="0"/>
    </xf>
    <xf numFmtId="0" fontId="240" fillId="64" borderId="115" xfId="0" applyFont="1" applyFill="1" applyBorder="1" applyAlignment="1" applyProtection="1">
      <alignment horizontal="center" vertical="center"/>
      <protection locked="0"/>
    </xf>
    <xf numFmtId="0" fontId="238" fillId="64" borderId="2" xfId="0" applyFont="1" applyFill="1" applyBorder="1" applyAlignment="1" applyProtection="1">
      <alignment horizontal="center" vertical="center"/>
      <protection locked="0"/>
    </xf>
    <xf numFmtId="0" fontId="242" fillId="0" borderId="46" xfId="14" applyFont="1" applyFill="1" applyBorder="1" applyAlignment="1" applyProtection="1">
      <alignment horizontal="center"/>
      <protection locked="0"/>
    </xf>
    <xf numFmtId="173" fontId="240" fillId="77" borderId="193" xfId="14" applyNumberFormat="1" applyFont="1" applyFill="1" applyBorder="1" applyAlignment="1" applyProtection="1">
      <alignment horizontal="center" vertical="center"/>
      <protection locked="0"/>
    </xf>
    <xf numFmtId="173" fontId="240" fillId="77" borderId="91" xfId="14" applyNumberFormat="1" applyFont="1" applyFill="1" applyBorder="1" applyAlignment="1" applyProtection="1">
      <alignment horizontal="center" vertical="center"/>
      <protection locked="0"/>
    </xf>
    <xf numFmtId="173" fontId="243" fillId="7" borderId="59" xfId="14" applyNumberFormat="1" applyFont="1" applyFill="1" applyBorder="1" applyAlignment="1" applyProtection="1">
      <alignment horizontal="center" vertical="center"/>
      <protection locked="0"/>
    </xf>
    <xf numFmtId="173" fontId="243" fillId="7" borderId="174" xfId="14" applyNumberFormat="1" applyFont="1" applyFill="1" applyBorder="1" applyAlignment="1" applyProtection="1">
      <alignment horizontal="center" vertical="center"/>
      <protection locked="0"/>
    </xf>
    <xf numFmtId="173" fontId="238" fillId="64" borderId="7" xfId="14" applyNumberFormat="1" applyFont="1" applyFill="1" applyBorder="1" applyAlignment="1" applyProtection="1">
      <alignment horizontal="center" vertical="center"/>
      <protection locked="0"/>
    </xf>
    <xf numFmtId="173" fontId="238" fillId="64" borderId="2" xfId="14" applyNumberFormat="1" applyFont="1" applyFill="1" applyBorder="1" applyAlignment="1" applyProtection="1">
      <alignment horizontal="center" vertical="center"/>
      <protection locked="0"/>
    </xf>
    <xf numFmtId="173" fontId="243" fillId="0" borderId="2" xfId="14" applyNumberFormat="1" applyFont="1" applyFill="1" applyBorder="1" applyAlignment="1" applyProtection="1">
      <alignment horizontal="center" vertical="center"/>
      <protection locked="0"/>
    </xf>
    <xf numFmtId="173" fontId="238" fillId="64" borderId="26" xfId="14" applyNumberFormat="1" applyFont="1" applyFill="1" applyBorder="1" applyAlignment="1" applyProtection="1">
      <alignment horizontal="center" vertical="center"/>
      <protection locked="0"/>
    </xf>
    <xf numFmtId="173" fontId="240" fillId="64" borderId="2" xfId="0" applyNumberFormat="1" applyFont="1" applyFill="1" applyBorder="1" applyAlignment="1" applyProtection="1">
      <alignment horizontal="center"/>
      <protection locked="0"/>
    </xf>
    <xf numFmtId="173" fontId="243" fillId="7" borderId="194" xfId="14" applyNumberFormat="1" applyFont="1" applyFill="1" applyBorder="1" applyAlignment="1" applyProtection="1">
      <alignment horizontal="center" vertical="center"/>
      <protection locked="0"/>
    </xf>
    <xf numFmtId="173" fontId="238" fillId="64" borderId="94" xfId="14" applyNumberFormat="1" applyFont="1" applyFill="1" applyBorder="1" applyAlignment="1" applyProtection="1">
      <alignment horizontal="center" vertical="center"/>
      <protection locked="0"/>
    </xf>
    <xf numFmtId="173" fontId="243" fillId="7" borderId="7" xfId="14" applyNumberFormat="1" applyFont="1" applyFill="1" applyBorder="1" applyAlignment="1" applyProtection="1">
      <alignment horizontal="center" vertical="center"/>
      <protection locked="0"/>
    </xf>
    <xf numFmtId="173" fontId="243" fillId="7" borderId="175" xfId="14" applyNumberFormat="1" applyFont="1" applyFill="1" applyBorder="1" applyAlignment="1" applyProtection="1">
      <alignment horizontal="center" vertical="center"/>
      <protection locked="0"/>
    </xf>
    <xf numFmtId="173" fontId="243" fillId="7" borderId="2" xfId="14" applyNumberFormat="1" applyFont="1" applyFill="1" applyBorder="1" applyAlignment="1" applyProtection="1">
      <alignment horizontal="center" vertical="center"/>
      <protection locked="0"/>
    </xf>
    <xf numFmtId="0" fontId="242" fillId="0" borderId="46" xfId="15" applyFont="1" applyFill="1" applyBorder="1" applyAlignment="1" applyProtection="1">
      <alignment horizontal="center"/>
      <protection locked="0"/>
    </xf>
    <xf numFmtId="173" fontId="243" fillId="7" borderId="194" xfId="15" applyNumberFormat="1" applyFont="1" applyFill="1" applyBorder="1" applyAlignment="1" applyProtection="1">
      <alignment horizontal="center" vertical="center"/>
      <protection locked="0"/>
    </xf>
    <xf numFmtId="173" fontId="243" fillId="7" borderId="94" xfId="15" applyNumberFormat="1" applyFont="1" applyFill="1" applyBorder="1" applyAlignment="1" applyProtection="1">
      <alignment horizontal="center" vertical="center"/>
      <protection locked="0"/>
    </xf>
    <xf numFmtId="173" fontId="243" fillId="7" borderId="7" xfId="15" applyNumberFormat="1" applyFont="1" applyFill="1" applyBorder="1" applyAlignment="1" applyProtection="1">
      <alignment horizontal="center" vertical="center"/>
      <protection locked="0"/>
    </xf>
    <xf numFmtId="173" fontId="243" fillId="7" borderId="175" xfId="15" applyNumberFormat="1" applyFont="1" applyFill="1" applyBorder="1" applyAlignment="1" applyProtection="1">
      <alignment horizontal="center" vertical="center"/>
      <protection locked="0"/>
    </xf>
    <xf numFmtId="173" fontId="243" fillId="7" borderId="2" xfId="15" applyNumberFormat="1" applyFont="1" applyFill="1" applyBorder="1" applyAlignment="1" applyProtection="1">
      <alignment horizontal="center" vertical="center"/>
      <protection locked="0"/>
    </xf>
    <xf numFmtId="173" fontId="243" fillId="0" borderId="2" xfId="15" applyNumberFormat="1" applyFont="1" applyFill="1" applyBorder="1" applyAlignment="1" applyProtection="1">
      <alignment horizontal="center" vertical="center"/>
      <protection locked="0"/>
    </xf>
    <xf numFmtId="173" fontId="238" fillId="64" borderId="2" xfId="15" applyNumberFormat="1" applyFont="1" applyFill="1" applyBorder="1" applyAlignment="1" applyProtection="1">
      <alignment horizontal="center" vertical="center"/>
      <protection locked="0"/>
    </xf>
    <xf numFmtId="173" fontId="238" fillId="64" borderId="26" xfId="15" applyNumberFormat="1" applyFont="1" applyFill="1" applyBorder="1" applyAlignment="1" applyProtection="1">
      <alignment horizontal="center" vertical="center"/>
      <protection locked="0"/>
    </xf>
    <xf numFmtId="0" fontId="242" fillId="0" borderId="46" xfId="13" applyFont="1" applyFill="1" applyBorder="1" applyAlignment="1" applyProtection="1">
      <alignment horizontal="center"/>
      <protection locked="0"/>
    </xf>
    <xf numFmtId="173" fontId="243" fillId="7" borderId="194" xfId="13" applyNumberFormat="1" applyFont="1" applyFill="1" applyBorder="1" applyAlignment="1" applyProtection="1">
      <alignment horizontal="center" vertical="center"/>
      <protection locked="0"/>
    </xf>
    <xf numFmtId="173" fontId="243" fillId="23" borderId="94" xfId="13" applyNumberFormat="1" applyFont="1" applyFill="1" applyBorder="1" applyAlignment="1" applyProtection="1">
      <alignment horizontal="center" vertical="center"/>
      <protection locked="0"/>
    </xf>
    <xf numFmtId="173" fontId="243" fillId="7" borderId="7" xfId="13" applyNumberFormat="1" applyFont="1" applyFill="1" applyBorder="1" applyAlignment="1" applyProtection="1">
      <alignment horizontal="center" vertical="center"/>
      <protection locked="0"/>
    </xf>
    <xf numFmtId="173" fontId="243" fillId="7" borderId="175" xfId="13" applyNumberFormat="1" applyFont="1" applyFill="1" applyBorder="1" applyAlignment="1" applyProtection="1">
      <alignment horizontal="center" vertical="center"/>
      <protection locked="0"/>
    </xf>
    <xf numFmtId="173" fontId="243" fillId="7" borderId="2" xfId="13" applyNumberFormat="1" applyFont="1" applyFill="1" applyBorder="1" applyAlignment="1" applyProtection="1">
      <alignment horizontal="center" vertical="center"/>
      <protection locked="0"/>
    </xf>
    <xf numFmtId="173" fontId="243" fillId="0" borderId="2" xfId="13" applyNumberFormat="1" applyFont="1" applyFill="1" applyBorder="1" applyAlignment="1" applyProtection="1">
      <alignment horizontal="center" vertical="center"/>
      <protection locked="0"/>
    </xf>
    <xf numFmtId="173" fontId="243" fillId="0" borderId="21" xfId="13" applyNumberFormat="1" applyFont="1" applyFill="1" applyBorder="1" applyAlignment="1" applyProtection="1">
      <alignment horizontal="center" vertical="center"/>
      <protection locked="0"/>
    </xf>
    <xf numFmtId="173" fontId="243" fillId="7" borderId="94" xfId="13" applyNumberFormat="1" applyFont="1" applyFill="1" applyBorder="1" applyAlignment="1" applyProtection="1">
      <alignment horizontal="center" vertical="center"/>
      <protection locked="0"/>
    </xf>
    <xf numFmtId="0" fontId="242" fillId="0" borderId="46" xfId="6" applyFont="1" applyFill="1" applyBorder="1" applyAlignment="1" applyProtection="1">
      <alignment horizontal="center"/>
      <protection locked="0"/>
    </xf>
    <xf numFmtId="173" fontId="243" fillId="7" borderId="194" xfId="6" applyNumberFormat="1" applyFont="1" applyFill="1" applyBorder="1" applyAlignment="1" applyProtection="1">
      <alignment horizontal="center" vertical="center"/>
      <protection locked="0"/>
    </xf>
    <xf numFmtId="173" fontId="243" fillId="7" borderId="94" xfId="6" applyNumberFormat="1" applyFont="1" applyFill="1" applyBorder="1" applyAlignment="1" applyProtection="1">
      <alignment horizontal="center" vertical="center"/>
      <protection locked="0"/>
    </xf>
    <xf numFmtId="173" fontId="243" fillId="7" borderId="7" xfId="6" applyNumberFormat="1" applyFont="1" applyFill="1" applyBorder="1" applyAlignment="1" applyProtection="1">
      <alignment horizontal="center" vertical="center"/>
      <protection locked="0"/>
    </xf>
    <xf numFmtId="173" fontId="243" fillId="7" borderId="175" xfId="6" applyNumberFormat="1" applyFont="1" applyFill="1" applyBorder="1" applyAlignment="1" applyProtection="1">
      <alignment horizontal="center" vertical="center"/>
      <protection locked="0"/>
    </xf>
    <xf numFmtId="173" fontId="243" fillId="7" borderId="2" xfId="6" applyNumberFormat="1" applyFont="1" applyFill="1" applyBorder="1" applyAlignment="1" applyProtection="1">
      <alignment horizontal="center" vertical="center"/>
      <protection locked="0"/>
    </xf>
    <xf numFmtId="173" fontId="243" fillId="0" borderId="2" xfId="6" applyNumberFormat="1" applyFont="1" applyFill="1" applyBorder="1" applyAlignment="1" applyProtection="1">
      <alignment horizontal="center" vertical="center"/>
      <protection locked="0"/>
    </xf>
    <xf numFmtId="173" fontId="243" fillId="0" borderId="21" xfId="6" applyNumberFormat="1" applyFont="1" applyFill="1" applyBorder="1" applyAlignment="1" applyProtection="1">
      <alignment horizontal="center" vertical="center"/>
      <protection locked="0"/>
    </xf>
    <xf numFmtId="0" fontId="242" fillId="0" borderId="46" xfId="12" applyFont="1" applyFill="1" applyBorder="1" applyAlignment="1" applyProtection="1">
      <alignment horizontal="center"/>
      <protection locked="0"/>
    </xf>
    <xf numFmtId="173" fontId="243" fillId="7" borderId="194" xfId="12" applyNumberFormat="1" applyFont="1" applyFill="1" applyBorder="1" applyAlignment="1" applyProtection="1">
      <alignment horizontal="center" vertical="center"/>
      <protection locked="0"/>
    </xf>
    <xf numFmtId="173" fontId="238" fillId="64" borderId="94" xfId="12" applyNumberFormat="1" applyFont="1" applyFill="1" applyBorder="1" applyAlignment="1" applyProtection="1">
      <alignment horizontal="center" vertical="center"/>
      <protection locked="0"/>
    </xf>
    <xf numFmtId="173" fontId="243" fillId="7" borderId="7" xfId="12" applyNumberFormat="1" applyFont="1" applyFill="1" applyBorder="1" applyAlignment="1" applyProtection="1">
      <alignment horizontal="center" vertical="center"/>
      <protection locked="0"/>
    </xf>
    <xf numFmtId="173" fontId="243" fillId="7" borderId="175" xfId="12" applyNumberFormat="1" applyFont="1" applyFill="1" applyBorder="1" applyAlignment="1" applyProtection="1">
      <alignment horizontal="center" vertical="center"/>
      <protection locked="0"/>
    </xf>
    <xf numFmtId="173" fontId="243" fillId="7" borderId="2" xfId="12" applyNumberFormat="1" applyFont="1" applyFill="1" applyBorder="1" applyAlignment="1" applyProtection="1">
      <alignment horizontal="center" vertical="center"/>
      <protection locked="0"/>
    </xf>
    <xf numFmtId="173" fontId="243" fillId="0" borderId="2" xfId="12" applyNumberFormat="1" applyFont="1" applyFill="1" applyBorder="1" applyAlignment="1" applyProtection="1">
      <alignment horizontal="center" vertical="center"/>
      <protection locked="0"/>
    </xf>
    <xf numFmtId="173" fontId="243" fillId="0" borderId="21" xfId="12" applyNumberFormat="1" applyFont="1" applyFill="1" applyBorder="1" applyAlignment="1" applyProtection="1">
      <alignment horizontal="center" vertical="center"/>
      <protection locked="0"/>
    </xf>
    <xf numFmtId="173" fontId="243" fillId="7" borderId="94" xfId="12" applyNumberFormat="1" applyFont="1" applyFill="1" applyBorder="1" applyAlignment="1" applyProtection="1">
      <alignment horizontal="center" vertical="center"/>
      <protection locked="0"/>
    </xf>
    <xf numFmtId="0" fontId="240" fillId="64" borderId="2" xfId="0" applyNumberFormat="1" applyFont="1" applyFill="1" applyBorder="1" applyAlignment="1" applyProtection="1">
      <alignment horizontal="center"/>
      <protection locked="0"/>
    </xf>
    <xf numFmtId="0" fontId="242" fillId="0" borderId="46" xfId="1" applyFont="1" applyFill="1" applyBorder="1" applyAlignment="1" applyProtection="1">
      <alignment horizontal="center"/>
      <protection locked="0"/>
    </xf>
    <xf numFmtId="173" fontId="243" fillId="7" borderId="194" xfId="1" applyNumberFormat="1" applyFont="1" applyFill="1" applyBorder="1" applyAlignment="1" applyProtection="1">
      <alignment horizontal="center" vertical="center"/>
      <protection locked="0"/>
    </xf>
    <xf numFmtId="173" fontId="243" fillId="7" borderId="94" xfId="1" applyNumberFormat="1" applyFont="1" applyFill="1" applyBorder="1" applyAlignment="1" applyProtection="1">
      <alignment horizontal="center" vertical="center"/>
      <protection locked="0"/>
    </xf>
    <xf numFmtId="173" fontId="243" fillId="7" borderId="7" xfId="1" applyNumberFormat="1" applyFont="1" applyFill="1" applyBorder="1" applyAlignment="1" applyProtection="1">
      <alignment horizontal="center" vertical="center"/>
      <protection locked="0"/>
    </xf>
    <xf numFmtId="173" fontId="243" fillId="7" borderId="175" xfId="1" applyNumberFormat="1" applyFont="1" applyFill="1" applyBorder="1" applyAlignment="1" applyProtection="1">
      <alignment horizontal="center" vertical="center"/>
      <protection locked="0"/>
    </xf>
    <xf numFmtId="173" fontId="243" fillId="7" borderId="2" xfId="1" applyNumberFormat="1" applyFont="1" applyFill="1" applyBorder="1" applyAlignment="1" applyProtection="1">
      <alignment horizontal="center" vertical="center"/>
      <protection locked="0"/>
    </xf>
    <xf numFmtId="173" fontId="243" fillId="0" borderId="2" xfId="1" applyNumberFormat="1" applyFont="1" applyFill="1" applyBorder="1" applyAlignment="1" applyProtection="1">
      <alignment horizontal="center" vertical="center"/>
      <protection locked="0"/>
    </xf>
    <xf numFmtId="173" fontId="243" fillId="0" borderId="21" xfId="1" applyNumberFormat="1" applyFont="1" applyFill="1" applyBorder="1" applyAlignment="1" applyProtection="1">
      <alignment horizontal="center" vertical="center"/>
      <protection locked="0"/>
    </xf>
    <xf numFmtId="0" fontId="242" fillId="0" borderId="60" xfId="1" applyFont="1" applyFill="1" applyBorder="1" applyAlignment="1" applyProtection="1">
      <alignment horizontal="center"/>
      <protection locked="0"/>
    </xf>
    <xf numFmtId="173" fontId="243" fillId="7" borderId="195" xfId="1" applyNumberFormat="1" applyFont="1" applyFill="1" applyBorder="1" applyAlignment="1" applyProtection="1">
      <alignment horizontal="center" vertical="center"/>
      <protection locked="0"/>
    </xf>
    <xf numFmtId="173" fontId="243" fillId="7" borderId="95" xfId="1" applyNumberFormat="1" applyFont="1" applyFill="1" applyBorder="1" applyAlignment="1" applyProtection="1">
      <alignment horizontal="center" vertical="center"/>
      <protection locked="0"/>
    </xf>
    <xf numFmtId="173" fontId="243" fillId="7" borderId="196" xfId="1" applyNumberFormat="1" applyFont="1" applyFill="1" applyBorder="1" applyAlignment="1" applyProtection="1">
      <alignment horizontal="center" vertical="center"/>
      <protection locked="0"/>
    </xf>
    <xf numFmtId="173" fontId="243" fillId="7" borderId="176" xfId="1" applyNumberFormat="1" applyFont="1" applyFill="1" applyBorder="1" applyAlignment="1" applyProtection="1">
      <alignment horizontal="center" vertical="center"/>
      <protection locked="0"/>
    </xf>
    <xf numFmtId="173" fontId="243" fillId="0" borderId="23" xfId="1" applyNumberFormat="1" applyFont="1" applyFill="1" applyBorder="1" applyAlignment="1" applyProtection="1">
      <alignment horizontal="center" vertical="center"/>
      <protection locked="0"/>
    </xf>
    <xf numFmtId="173" fontId="243" fillId="0" borderId="24" xfId="1" applyNumberFormat="1" applyFont="1" applyFill="1" applyBorder="1" applyAlignment="1" applyProtection="1">
      <alignment horizontal="center" vertical="center"/>
      <protection locked="0"/>
    </xf>
    <xf numFmtId="0" fontId="241" fillId="0" borderId="0" xfId="0" applyFont="1" applyBorder="1" applyProtection="1">
      <protection locked="0"/>
    </xf>
    <xf numFmtId="0" fontId="240" fillId="48" borderId="9" xfId="0" applyFont="1" applyFill="1" applyBorder="1" applyProtection="1">
      <protection locked="0"/>
    </xf>
    <xf numFmtId="0" fontId="240" fillId="48" borderId="10" xfId="0" applyFont="1" applyFill="1" applyBorder="1" applyProtection="1">
      <protection locked="0"/>
    </xf>
    <xf numFmtId="0" fontId="240" fillId="48" borderId="6" xfId="0" applyFont="1" applyFill="1" applyBorder="1" applyProtection="1">
      <protection locked="0"/>
    </xf>
    <xf numFmtId="0" fontId="240" fillId="48" borderId="0" xfId="0" applyFont="1" applyFill="1" applyBorder="1" applyProtection="1">
      <protection locked="0"/>
    </xf>
    <xf numFmtId="0" fontId="246" fillId="0" borderId="0" xfId="0" applyFont="1" applyAlignment="1">
      <alignment horizontal="left" vertical="center" wrapText="1" indent="5"/>
    </xf>
    <xf numFmtId="0" fontId="246" fillId="0" borderId="0" xfId="0" applyFont="1" applyAlignment="1">
      <alignment vertical="center" wrapText="1"/>
    </xf>
    <xf numFmtId="0" fontId="247" fillId="0" borderId="0" xfId="0" applyFont="1" applyAlignment="1">
      <alignment horizontal="left" vertical="center" wrapText="1" indent="5"/>
    </xf>
    <xf numFmtId="0" fontId="247" fillId="0" borderId="0" xfId="0" applyFont="1" applyAlignment="1">
      <alignment vertical="center" wrapText="1"/>
    </xf>
    <xf numFmtId="0" fontId="249" fillId="0" borderId="0" xfId="0" applyFont="1" applyAlignment="1">
      <alignment horizontal="left" vertical="center" wrapText="1"/>
    </xf>
    <xf numFmtId="0" fontId="250" fillId="0" borderId="0" xfId="0" applyFont="1" applyAlignment="1">
      <alignment horizontal="left" vertical="top" wrapText="1"/>
    </xf>
    <xf numFmtId="0" fontId="251" fillId="13" borderId="0" xfId="16" applyFont="1" applyFill="1" applyProtection="1">
      <protection locked="0"/>
    </xf>
    <xf numFmtId="0" fontId="1" fillId="13" borderId="0" xfId="0" applyFont="1" applyFill="1" applyProtection="1">
      <protection locked="0"/>
    </xf>
    <xf numFmtId="169" fontId="3" fillId="38" borderId="3" xfId="6" applyNumberFormat="1" applyFont="1" applyFill="1" applyBorder="1" applyAlignment="1" applyProtection="1">
      <alignment horizontal="center" vertical="center"/>
      <protection locked="0"/>
    </xf>
    <xf numFmtId="169" fontId="3" fillId="38" borderId="4" xfId="6" applyNumberFormat="1" applyFont="1" applyFill="1" applyBorder="1" applyAlignment="1" applyProtection="1">
      <alignment horizontal="center" vertical="center"/>
      <protection locked="0"/>
    </xf>
    <xf numFmtId="169" fontId="3" fillId="38" borderId="5" xfId="6" applyNumberFormat="1" applyFont="1" applyFill="1" applyBorder="1" applyAlignment="1" applyProtection="1">
      <alignment horizontal="center" vertical="center"/>
      <protection locked="0"/>
    </xf>
    <xf numFmtId="0" fontId="3" fillId="38" borderId="125" xfId="6" applyFont="1" applyFill="1" applyBorder="1" applyAlignment="1" applyProtection="1">
      <alignment horizontal="left" vertical="center"/>
      <protection locked="0"/>
    </xf>
    <xf numFmtId="164" fontId="98" fillId="38" borderId="8" xfId="6" applyNumberFormat="1" applyFont="1" applyFill="1" applyBorder="1" applyAlignment="1" applyProtection="1">
      <alignment horizontal="center" vertical="center"/>
      <protection locked="0"/>
    </xf>
    <xf numFmtId="0" fontId="99" fillId="4" borderId="8" xfId="6" applyFont="1" applyFill="1" applyBorder="1" applyAlignment="1" applyProtection="1">
      <alignment horizontal="center"/>
      <protection locked="0"/>
    </xf>
    <xf numFmtId="0" fontId="3" fillId="38" borderId="187" xfId="6" applyFont="1" applyFill="1" applyBorder="1" applyAlignment="1" applyProtection="1">
      <alignment horizontal="left" vertical="center"/>
      <protection locked="0"/>
    </xf>
    <xf numFmtId="164" fontId="98" fillId="38" borderId="14" xfId="6" applyNumberFormat="1" applyFont="1" applyFill="1" applyBorder="1" applyAlignment="1" applyProtection="1">
      <alignment horizontal="center" vertical="center"/>
      <protection locked="0"/>
    </xf>
    <xf numFmtId="0" fontId="99" fillId="4" borderId="14" xfId="6" applyFont="1" applyFill="1" applyBorder="1" applyAlignment="1" applyProtection="1">
      <alignment horizontal="center"/>
      <protection locked="0"/>
    </xf>
    <xf numFmtId="0" fontId="1" fillId="99" borderId="9" xfId="6" applyFont="1" applyFill="1" applyBorder="1" applyAlignment="1" applyProtection="1">
      <alignment horizontal="left" vertical="center"/>
      <protection locked="0"/>
    </xf>
    <xf numFmtId="0" fontId="1" fillId="99" borderId="200" xfId="6" applyFont="1" applyFill="1" applyBorder="1" applyProtection="1">
      <protection locked="0"/>
    </xf>
    <xf numFmtId="164" fontId="1" fillId="99" borderId="4" xfId="6" applyNumberFormat="1" applyFont="1" applyFill="1" applyBorder="1" applyAlignment="1" applyProtection="1">
      <alignment horizontal="center" vertical="center"/>
      <protection locked="0"/>
    </xf>
    <xf numFmtId="0" fontId="69" fillId="99" borderId="4" xfId="0" applyFont="1" applyFill="1" applyBorder="1" applyAlignment="1" applyProtection="1">
      <alignment horizontal="center"/>
      <protection locked="0"/>
    </xf>
    <xf numFmtId="0" fontId="1" fillId="99" borderId="4" xfId="6" applyFont="1" applyFill="1" applyBorder="1" applyAlignment="1" applyProtection="1">
      <alignment horizontal="center"/>
      <protection locked="0"/>
    </xf>
    <xf numFmtId="1" fontId="40" fillId="12" borderId="140" xfId="4" applyNumberFormat="1" applyFont="1" applyFill="1" applyBorder="1" applyAlignment="1" applyProtection="1">
      <alignment horizontal="center" vertical="center"/>
      <protection locked="0"/>
    </xf>
    <xf numFmtId="1" fontId="40" fillId="7" borderId="140" xfId="4" applyNumberFormat="1" applyFont="1" applyFill="1" applyBorder="1" applyAlignment="1" applyProtection="1">
      <alignment horizontal="center" vertical="center"/>
      <protection locked="0"/>
    </xf>
    <xf numFmtId="1" fontId="40" fillId="7" borderId="141" xfId="4" applyNumberFormat="1" applyFont="1" applyFill="1" applyBorder="1" applyAlignment="1" applyProtection="1">
      <alignment horizontal="center" vertical="center"/>
      <protection locked="0"/>
    </xf>
    <xf numFmtId="169" fontId="160" fillId="5" borderId="59" xfId="6" applyNumberFormat="1" applyFont="1" applyFill="1" applyBorder="1" applyAlignment="1" applyProtection="1">
      <alignment horizontal="center" vertical="center"/>
      <protection locked="0"/>
    </xf>
    <xf numFmtId="169" fontId="160" fillId="5" borderId="18" xfId="6" applyNumberFormat="1" applyFont="1" applyFill="1" applyBorder="1" applyAlignment="1" applyProtection="1">
      <alignment horizontal="center" vertical="center"/>
      <protection locked="0"/>
    </xf>
    <xf numFmtId="169" fontId="128" fillId="100" borderId="18" xfId="6" applyNumberFormat="1" applyFont="1" applyFill="1" applyBorder="1" applyAlignment="1" applyProtection="1">
      <alignment horizontal="center" vertical="center"/>
      <protection locked="0"/>
    </xf>
    <xf numFmtId="169" fontId="128" fillId="100" borderId="19" xfId="6" applyNumberFormat="1" applyFont="1" applyFill="1" applyBorder="1" applyAlignment="1" applyProtection="1">
      <alignment horizontal="center" vertical="center"/>
      <protection locked="0"/>
    </xf>
    <xf numFmtId="169" fontId="160" fillId="5" borderId="7" xfId="6" applyNumberFormat="1" applyFont="1" applyFill="1" applyBorder="1" applyAlignment="1" applyProtection="1">
      <alignment horizontal="center" vertical="center"/>
      <protection locked="0"/>
    </xf>
    <xf numFmtId="169" fontId="160" fillId="5" borderId="2" xfId="6" applyNumberFormat="1" applyFont="1" applyFill="1" applyBorder="1" applyAlignment="1" applyProtection="1">
      <alignment horizontal="center" vertical="center"/>
      <protection locked="0"/>
    </xf>
    <xf numFmtId="169" fontId="128" fillId="100" borderId="2" xfId="6" applyNumberFormat="1" applyFont="1" applyFill="1" applyBorder="1" applyAlignment="1" applyProtection="1">
      <alignment horizontal="center" vertical="center"/>
      <protection locked="0"/>
    </xf>
    <xf numFmtId="169" fontId="128" fillId="100" borderId="21" xfId="6" applyNumberFormat="1" applyFont="1" applyFill="1" applyBorder="1" applyAlignment="1" applyProtection="1">
      <alignment horizontal="center" vertical="center"/>
      <protection locked="0"/>
    </xf>
    <xf numFmtId="169" fontId="128" fillId="100" borderId="7" xfId="6" applyNumberFormat="1" applyFont="1" applyFill="1" applyBorder="1" applyAlignment="1" applyProtection="1">
      <alignment horizontal="center" vertical="center"/>
      <protection locked="0"/>
    </xf>
    <xf numFmtId="169" fontId="160" fillId="5" borderId="21" xfId="6" applyNumberFormat="1" applyFont="1" applyFill="1" applyBorder="1" applyAlignment="1" applyProtection="1">
      <alignment horizontal="center" vertical="center"/>
      <protection locked="0"/>
    </xf>
    <xf numFmtId="169" fontId="128" fillId="100" borderId="85" xfId="6" applyNumberFormat="1" applyFont="1" applyFill="1" applyBorder="1" applyAlignment="1" applyProtection="1">
      <alignment horizontal="center" vertical="center"/>
      <protection locked="0"/>
    </xf>
    <xf numFmtId="169" fontId="128" fillId="100" borderId="23" xfId="6" applyNumberFormat="1" applyFont="1" applyFill="1" applyBorder="1" applyAlignment="1" applyProtection="1">
      <alignment horizontal="center" vertical="center"/>
      <protection locked="0"/>
    </xf>
    <xf numFmtId="169" fontId="160" fillId="5" borderId="23" xfId="6" applyNumberFormat="1" applyFont="1" applyFill="1" applyBorder="1" applyAlignment="1" applyProtection="1">
      <alignment horizontal="center" vertical="center"/>
      <protection locked="0"/>
    </xf>
    <xf numFmtId="169" fontId="160" fillId="5" borderId="24" xfId="6" applyNumberFormat="1" applyFont="1" applyFill="1" applyBorder="1" applyAlignment="1" applyProtection="1">
      <alignment horizontal="center" vertical="center"/>
      <protection locked="0"/>
    </xf>
    <xf numFmtId="169" fontId="252" fillId="5" borderId="114" xfId="6" applyNumberFormat="1" applyFont="1" applyFill="1" applyBorder="1" applyAlignment="1" applyProtection="1">
      <alignment horizontal="center" vertical="center"/>
      <protection locked="0"/>
    </xf>
    <xf numFmtId="169" fontId="252" fillId="5" borderId="14" xfId="6" applyNumberFormat="1" applyFont="1" applyFill="1" applyBorder="1" applyAlignment="1" applyProtection="1">
      <alignment horizontal="center" vertical="center"/>
      <protection locked="0"/>
    </xf>
    <xf numFmtId="169" fontId="1" fillId="67" borderId="14" xfId="6" applyNumberFormat="1" applyFill="1" applyBorder="1" applyAlignment="1" applyProtection="1">
      <alignment horizontal="center" vertical="center"/>
      <protection locked="0"/>
    </xf>
    <xf numFmtId="169" fontId="184" fillId="24" borderId="7" xfId="6" applyNumberFormat="1" applyFont="1" applyFill="1" applyBorder="1" applyAlignment="1" applyProtection="1">
      <alignment horizontal="center" vertical="center"/>
      <protection locked="0"/>
    </xf>
    <xf numFmtId="169" fontId="184" fillId="24" borderId="2" xfId="6" applyNumberFormat="1" applyFont="1" applyFill="1" applyBorder="1" applyAlignment="1" applyProtection="1">
      <alignment horizontal="center" vertical="center"/>
      <protection locked="0"/>
    </xf>
    <xf numFmtId="169" fontId="184" fillId="101" borderId="2" xfId="6" applyNumberFormat="1" applyFont="1" applyFill="1" applyBorder="1" applyAlignment="1" applyProtection="1">
      <alignment horizontal="center" vertical="center"/>
      <protection locked="0"/>
    </xf>
    <xf numFmtId="169" fontId="184" fillId="24" borderId="51" xfId="6" applyNumberFormat="1" applyFont="1" applyFill="1" applyBorder="1" applyAlignment="1" applyProtection="1">
      <alignment horizontal="center" vertical="center"/>
      <protection locked="0"/>
    </xf>
    <xf numFmtId="169" fontId="184" fillId="24" borderId="8" xfId="6" applyNumberFormat="1" applyFont="1" applyFill="1" applyBorder="1" applyAlignment="1" applyProtection="1">
      <alignment horizontal="center" vertical="center"/>
      <protection locked="0"/>
    </xf>
    <xf numFmtId="169" fontId="184" fillId="101" borderId="8" xfId="6" applyNumberFormat="1" applyFont="1" applyFill="1" applyBorder="1" applyAlignment="1" applyProtection="1">
      <alignment horizontal="center" vertical="center"/>
      <protection locked="0"/>
    </xf>
    <xf numFmtId="169" fontId="1" fillId="102" borderId="11" xfId="6" applyNumberFormat="1" applyFill="1" applyBorder="1" applyAlignment="1" applyProtection="1">
      <alignment horizontal="center" vertical="center"/>
      <protection locked="0"/>
    </xf>
    <xf numFmtId="169" fontId="1" fillId="102" borderId="4" xfId="6" applyNumberFormat="1" applyFill="1" applyBorder="1" applyAlignment="1" applyProtection="1">
      <alignment horizontal="center" vertical="center"/>
      <protection locked="0"/>
    </xf>
    <xf numFmtId="169" fontId="1" fillId="102" borderId="5" xfId="6" applyNumberFormat="1" applyFill="1" applyBorder="1" applyAlignment="1" applyProtection="1">
      <alignment horizontal="center" vertical="center"/>
      <protection locked="0"/>
    </xf>
    <xf numFmtId="0" fontId="164" fillId="16" borderId="2" xfId="0" applyFont="1" applyFill="1" applyBorder="1" applyAlignment="1" applyProtection="1">
      <alignment horizontal="center" vertical="center" readingOrder="1"/>
      <protection locked="0"/>
    </xf>
    <xf numFmtId="0" fontId="3" fillId="16" borderId="27" xfId="0" applyFont="1" applyFill="1" applyBorder="1" applyProtection="1">
      <protection locked="0"/>
    </xf>
    <xf numFmtId="1" fontId="40" fillId="16" borderId="140" xfId="4" applyNumberFormat="1" applyFont="1" applyFill="1" applyBorder="1" applyAlignment="1" applyProtection="1">
      <alignment horizontal="center"/>
      <protection locked="0"/>
    </xf>
    <xf numFmtId="0" fontId="3" fillId="16" borderId="137" xfId="0" applyFont="1" applyFill="1" applyBorder="1" applyProtection="1">
      <protection locked="0"/>
    </xf>
    <xf numFmtId="1" fontId="40" fillId="16" borderId="139" xfId="4" applyNumberFormat="1" applyFont="1" applyFill="1" applyBorder="1" applyAlignment="1" applyProtection="1">
      <alignment horizontal="center"/>
      <protection locked="0"/>
    </xf>
    <xf numFmtId="171" fontId="3" fillId="8" borderId="26" xfId="9" applyNumberFormat="1" applyFont="1" applyFill="1" applyBorder="1" applyAlignment="1" applyProtection="1">
      <alignment horizontal="center" vertical="center"/>
      <protection locked="0"/>
    </xf>
    <xf numFmtId="171" fontId="3" fillId="8" borderId="26" xfId="5" applyNumberFormat="1" applyFont="1" applyFill="1" applyBorder="1" applyAlignment="1" applyProtection="1">
      <alignment horizontal="center" vertical="center"/>
      <protection locked="0"/>
    </xf>
    <xf numFmtId="171" fontId="3" fillId="8" borderId="26" xfId="5" applyNumberFormat="1" applyFont="1" applyFill="1" applyBorder="1" applyAlignment="1" applyProtection="1">
      <alignment horizontal="center"/>
      <protection locked="0"/>
    </xf>
    <xf numFmtId="169" fontId="3" fillId="8" borderId="60" xfId="9" applyNumberFormat="1" applyFont="1" applyFill="1" applyBorder="1" applyAlignment="1" applyProtection="1">
      <alignment horizontal="center" vertical="center"/>
      <protection locked="0"/>
    </xf>
    <xf numFmtId="171" fontId="3" fillId="8" borderId="181" xfId="9" applyNumberFormat="1" applyFont="1" applyFill="1" applyBorder="1" applyAlignment="1" applyProtection="1">
      <alignment horizontal="center" vertical="center"/>
      <protection locked="0"/>
    </xf>
    <xf numFmtId="0" fontId="3" fillId="8" borderId="95" xfId="6" applyFont="1" applyFill="1" applyBorder="1" applyAlignment="1" applyProtection="1">
      <alignment horizontal="left" vertical="center"/>
      <protection locked="0"/>
    </xf>
    <xf numFmtId="171" fontId="3" fillId="6" borderId="26" xfId="9" applyNumberFormat="1" applyFont="1" applyFill="1" applyBorder="1" applyAlignment="1" applyProtection="1">
      <alignment horizontal="center" vertical="center"/>
      <protection locked="0"/>
    </xf>
    <xf numFmtId="1" fontId="118" fillId="6" borderId="183" xfId="4" applyNumberFormat="1" applyFont="1" applyFill="1" applyBorder="1" applyAlignment="1" applyProtection="1">
      <alignment horizontal="center" vertical="center"/>
      <protection locked="0"/>
    </xf>
    <xf numFmtId="0" fontId="40" fillId="6" borderId="68" xfId="6" applyFont="1" applyFill="1" applyBorder="1" applyAlignment="1" applyProtection="1">
      <alignment horizontal="center" vertical="center"/>
      <protection locked="0"/>
    </xf>
    <xf numFmtId="171" fontId="3" fillId="6" borderId="125" xfId="9" applyNumberFormat="1" applyFont="1" applyFill="1" applyBorder="1" applyAlignment="1" applyProtection="1">
      <alignment horizontal="center" vertical="center"/>
      <protection locked="0"/>
    </xf>
    <xf numFmtId="171" fontId="3" fillId="6" borderId="26" xfId="5" applyNumberFormat="1" applyFont="1" applyFill="1" applyBorder="1" applyAlignment="1" applyProtection="1">
      <alignment horizontal="center" vertical="center"/>
      <protection locked="0"/>
    </xf>
    <xf numFmtId="1" fontId="118" fillId="6" borderId="183" xfId="6" applyNumberFormat="1" applyFont="1" applyFill="1" applyBorder="1" applyAlignment="1" applyProtection="1">
      <alignment horizontal="center" vertical="center"/>
      <protection locked="0"/>
    </xf>
    <xf numFmtId="171" fontId="3" fillId="6" borderId="115" xfId="10" applyNumberFormat="1" applyFont="1" applyFill="1" applyBorder="1" applyAlignment="1" applyProtection="1">
      <alignment horizontal="center" vertical="center"/>
      <protection locked="0"/>
    </xf>
    <xf numFmtId="0" fontId="118" fillId="6" borderId="183" xfId="4" applyFont="1" applyFill="1" applyBorder="1" applyAlignment="1" applyProtection="1">
      <alignment horizontal="center" vertical="center"/>
      <protection locked="0"/>
    </xf>
    <xf numFmtId="0" fontId="3" fillId="45" borderId="73" xfId="17" applyFont="1" applyBorder="1" applyAlignment="1" applyProtection="1">
      <alignment horizontal="left"/>
      <protection locked="0"/>
    </xf>
    <xf numFmtId="0" fontId="3" fillId="8" borderId="46" xfId="6" applyFont="1" applyFill="1" applyBorder="1" applyAlignment="1" applyProtection="1">
      <alignment horizontal="left" vertical="center"/>
      <protection locked="0"/>
    </xf>
    <xf numFmtId="0" fontId="3" fillId="8" borderId="61" xfId="5" applyFont="1" applyFill="1" applyBorder="1" applyAlignment="1" applyProtection="1">
      <alignment horizontal="left" vertical="center"/>
      <protection locked="0"/>
    </xf>
    <xf numFmtId="0" fontId="3" fillId="8" borderId="46" xfId="5" applyFont="1" applyFill="1" applyBorder="1" applyAlignment="1" applyProtection="1">
      <alignment horizontal="left" vertical="center"/>
      <protection locked="0"/>
    </xf>
    <xf numFmtId="0" fontId="3" fillId="8" borderId="46" xfId="0" applyFont="1" applyFill="1" applyBorder="1" applyAlignment="1" applyProtection="1">
      <alignment horizontal="left"/>
      <protection locked="0"/>
    </xf>
    <xf numFmtId="0" fontId="3" fillId="8" borderId="9" xfId="6" applyFont="1" applyFill="1" applyBorder="1" applyAlignment="1" applyProtection="1">
      <alignment horizontal="left" vertical="center"/>
      <protection locked="0"/>
    </xf>
    <xf numFmtId="0" fontId="40" fillId="8" borderId="46" xfId="0" applyFont="1" applyFill="1" applyBorder="1" applyAlignment="1" applyProtection="1">
      <alignment horizontal="center"/>
      <protection locked="0"/>
    </xf>
    <xf numFmtId="0" fontId="40" fillId="6" borderId="46" xfId="0" applyFont="1" applyFill="1" applyBorder="1" applyAlignment="1" applyProtection="1">
      <alignment horizontal="center"/>
      <protection locked="0"/>
    </xf>
    <xf numFmtId="0" fontId="40" fillId="6" borderId="46" xfId="6" applyFont="1" applyFill="1" applyBorder="1" applyAlignment="1" applyProtection="1">
      <alignment horizontal="center" vertical="center"/>
      <protection locked="0"/>
    </xf>
    <xf numFmtId="0" fontId="40" fillId="6" borderId="61" xfId="5" applyFont="1" applyFill="1" applyBorder="1" applyAlignment="1" applyProtection="1">
      <alignment horizontal="center" vertical="center"/>
      <protection locked="0"/>
    </xf>
    <xf numFmtId="0" fontId="40" fillId="6" borderId="46" xfId="5" applyFont="1" applyFill="1" applyBorder="1" applyAlignment="1" applyProtection="1">
      <alignment horizontal="center" vertical="center"/>
      <protection locked="0"/>
    </xf>
    <xf numFmtId="0" fontId="40" fillId="6" borderId="25" xfId="6" applyFont="1" applyFill="1" applyBorder="1" applyAlignment="1" applyProtection="1">
      <alignment horizontal="center" vertical="center"/>
      <protection locked="0"/>
    </xf>
    <xf numFmtId="0" fontId="235" fillId="16" borderId="46" xfId="0" applyFont="1" applyFill="1" applyBorder="1" applyAlignment="1">
      <alignment horizontal="center" vertical="center" wrapText="1"/>
    </xf>
    <xf numFmtId="0" fontId="161" fillId="25" borderId="12" xfId="0" applyFont="1" applyFill="1" applyBorder="1" applyAlignment="1" applyProtection="1">
      <alignment horizontal="center" vertical="center"/>
      <protection locked="0"/>
    </xf>
    <xf numFmtId="0" fontId="161" fillId="25" borderId="13" xfId="0" applyFont="1" applyFill="1" applyBorder="1" applyAlignment="1" applyProtection="1">
      <alignment horizontal="center" vertical="center"/>
      <protection locked="0"/>
    </xf>
    <xf numFmtId="0" fontId="161" fillId="25" borderId="16" xfId="0" applyFont="1" applyFill="1" applyBorder="1" applyAlignment="1" applyProtection="1">
      <alignment horizontal="center" vertical="center"/>
      <protection locked="0"/>
    </xf>
    <xf numFmtId="0" fontId="161" fillId="25" borderId="41" xfId="0" applyFont="1" applyFill="1" applyBorder="1" applyAlignment="1" applyProtection="1">
      <alignment horizontal="center" vertical="center"/>
      <protection locked="0"/>
    </xf>
    <xf numFmtId="0" fontId="161" fillId="25" borderId="0" xfId="0" applyFont="1" applyFill="1" applyBorder="1" applyAlignment="1" applyProtection="1">
      <alignment horizontal="center" vertical="center"/>
      <protection locked="0"/>
    </xf>
    <xf numFmtId="0" fontId="161" fillId="25" borderId="42" xfId="0" applyFont="1" applyFill="1" applyBorder="1" applyAlignment="1" applyProtection="1">
      <alignment horizontal="center" vertical="center"/>
      <protection locked="0"/>
    </xf>
    <xf numFmtId="0" fontId="161" fillId="25" borderId="30" xfId="0" applyFont="1" applyFill="1" applyBorder="1" applyAlignment="1" applyProtection="1">
      <alignment horizontal="center" vertical="center"/>
      <protection locked="0"/>
    </xf>
    <xf numFmtId="0" fontId="161" fillId="25" borderId="28" xfId="0" applyFont="1" applyFill="1" applyBorder="1" applyAlignment="1" applyProtection="1">
      <alignment horizontal="center" vertical="center"/>
      <protection locked="0"/>
    </xf>
    <xf numFmtId="0" fontId="161" fillId="25" borderId="31" xfId="0" applyFont="1" applyFill="1" applyBorder="1" applyAlignment="1" applyProtection="1">
      <alignment horizontal="center" vertical="center"/>
      <protection locked="0"/>
    </xf>
    <xf numFmtId="0" fontId="118" fillId="5" borderId="120" xfId="8" applyNumberFormat="1" applyFont="1" applyFill="1" applyBorder="1" applyAlignment="1" applyProtection="1">
      <alignment horizontal="center" vertical="center"/>
      <protection locked="0"/>
    </xf>
    <xf numFmtId="0" fontId="118" fillId="5" borderId="82" xfId="8" applyNumberFormat="1" applyFont="1" applyFill="1" applyBorder="1" applyAlignment="1" applyProtection="1">
      <alignment horizontal="center" vertical="center"/>
      <protection locked="0"/>
    </xf>
    <xf numFmtId="0" fontId="118" fillId="5" borderId="121" xfId="8" applyFont="1" applyFill="1" applyBorder="1" applyAlignment="1" applyProtection="1">
      <alignment horizontal="center" vertical="center"/>
      <protection locked="0"/>
    </xf>
    <xf numFmtId="0" fontId="118" fillId="5" borderId="136" xfId="8" applyFont="1" applyFill="1" applyBorder="1" applyAlignment="1" applyProtection="1">
      <alignment horizontal="center" vertical="center"/>
      <protection locked="0"/>
    </xf>
    <xf numFmtId="0" fontId="118" fillId="5" borderId="83" xfId="8" applyFont="1" applyFill="1" applyBorder="1" applyAlignment="1" applyProtection="1">
      <alignment horizontal="center" vertical="center"/>
      <protection locked="0"/>
    </xf>
    <xf numFmtId="0" fontId="190" fillId="5" borderId="13" xfId="0" applyFont="1" applyFill="1" applyBorder="1" applyAlignment="1" applyProtection="1">
      <alignment horizontal="center" vertical="center"/>
      <protection locked="0"/>
    </xf>
    <xf numFmtId="167" fontId="118" fillId="5" borderId="0" xfId="13" applyNumberFormat="1" applyFont="1" applyFill="1" applyBorder="1" applyAlignment="1" applyProtection="1">
      <alignment horizontal="center" vertical="center"/>
      <protection locked="0"/>
    </xf>
    <xf numFmtId="167" fontId="118" fillId="5" borderId="28" xfId="22" applyNumberFormat="1" applyFont="1" applyFill="1" applyBorder="1" applyAlignment="1" applyProtection="1">
      <alignment horizontal="center" vertical="center"/>
      <protection locked="0"/>
    </xf>
    <xf numFmtId="169" fontId="7" fillId="40" borderId="17" xfId="13" applyNumberFormat="1" applyBorder="1" applyAlignment="1" applyProtection="1">
      <alignment horizontal="center" vertical="center"/>
      <protection locked="0"/>
    </xf>
    <xf numFmtId="169" fontId="7" fillId="40" borderId="19" xfId="13" applyNumberFormat="1" applyBorder="1" applyAlignment="1" applyProtection="1">
      <alignment horizontal="center" vertical="center"/>
      <protection locked="0"/>
    </xf>
    <xf numFmtId="164" fontId="75" fillId="63" borderId="7" xfId="19" applyNumberFormat="1" applyFont="1" applyFill="1" applyBorder="1" applyAlignment="1" applyProtection="1">
      <alignment horizontal="center" vertical="center"/>
      <protection locked="0"/>
    </xf>
    <xf numFmtId="164" fontId="75" fillId="63" borderId="2" xfId="19" applyNumberFormat="1" applyFont="1" applyFill="1" applyBorder="1" applyAlignment="1" applyProtection="1">
      <alignment horizontal="center" vertical="center"/>
      <protection locked="0"/>
    </xf>
    <xf numFmtId="164" fontId="75" fillId="63" borderId="21" xfId="19" applyNumberFormat="1" applyFont="1" applyFill="1" applyBorder="1" applyAlignment="1" applyProtection="1">
      <alignment horizontal="center" vertical="center"/>
      <protection locked="0"/>
    </xf>
    <xf numFmtId="164" fontId="7" fillId="40" borderId="20" xfId="13" applyNumberFormat="1" applyBorder="1" applyAlignment="1" applyProtection="1">
      <alignment horizontal="center" vertical="center"/>
      <protection locked="0"/>
    </xf>
    <xf numFmtId="164" fontId="7" fillId="40" borderId="21" xfId="13" applyNumberFormat="1" applyBorder="1" applyAlignment="1" applyProtection="1">
      <alignment horizontal="center" vertical="center"/>
      <protection locked="0"/>
    </xf>
    <xf numFmtId="0" fontId="105" fillId="33" borderId="9" xfId="0" applyFont="1" applyFill="1" applyBorder="1" applyAlignment="1" applyProtection="1">
      <alignment horizontal="center" vertical="center"/>
      <protection locked="0"/>
    </xf>
    <xf numFmtId="0" fontId="105" fillId="33" borderId="10" xfId="0" applyFont="1" applyFill="1" applyBorder="1" applyAlignment="1" applyProtection="1">
      <alignment horizontal="center" vertical="center"/>
      <protection locked="0"/>
    </xf>
    <xf numFmtId="0" fontId="7" fillId="40" borderId="41" xfId="13" applyBorder="1" applyAlignment="1" applyProtection="1">
      <alignment horizontal="center" vertical="center"/>
      <protection locked="0"/>
    </xf>
    <xf numFmtId="0" fontId="7" fillId="40" borderId="0" xfId="13" applyBorder="1" applyAlignment="1" applyProtection="1">
      <alignment horizontal="center" vertical="center"/>
      <protection locked="0"/>
    </xf>
    <xf numFmtId="0" fontId="3" fillId="52" borderId="30" xfId="22" applyFont="1" applyBorder="1" applyAlignment="1" applyProtection="1">
      <alignment horizontal="center" vertical="center"/>
      <protection locked="0"/>
    </xf>
    <xf numFmtId="0" fontId="3" fillId="52" borderId="28" xfId="22" applyFont="1" applyBorder="1" applyAlignment="1" applyProtection="1">
      <alignment horizontal="center" vertical="center"/>
      <protection locked="0"/>
    </xf>
    <xf numFmtId="0" fontId="239" fillId="96" borderId="169" xfId="0" applyFont="1" applyFill="1" applyBorder="1" applyAlignment="1" applyProtection="1">
      <alignment horizontal="center"/>
      <protection locked="0"/>
    </xf>
    <xf numFmtId="0" fontId="239" fillId="96" borderId="170" xfId="0" applyFont="1" applyFill="1" applyBorder="1" applyAlignment="1" applyProtection="1">
      <alignment horizontal="center"/>
      <protection locked="0"/>
    </xf>
    <xf numFmtId="0" fontId="239" fillId="96" borderId="171" xfId="0" applyFont="1" applyFill="1" applyBorder="1" applyAlignment="1" applyProtection="1">
      <alignment horizontal="center"/>
      <protection locked="0"/>
    </xf>
  </cellXfs>
  <cellStyles count="25">
    <cellStyle name="20% - Accent1" xfId="4" builtinId="30"/>
    <cellStyle name="20% - Accent5" xfId="14" builtinId="46"/>
    <cellStyle name="40% - Accent1" xfId="12" builtinId="31"/>
    <cellStyle name="40% - Accent4" xfId="13" builtinId="43"/>
    <cellStyle name="40% - Accent5" xfId="21" builtinId="47"/>
    <cellStyle name="40% - Accent6" xfId="18" builtinId="51"/>
    <cellStyle name="60% - Accent2" xfId="23" builtinId="36"/>
    <cellStyle name="60% - Accent5" xfId="15" builtinId="48"/>
    <cellStyle name="60% - Accent6" xfId="22" builtinId="52"/>
    <cellStyle name="Accent1" xfId="1" builtinId="29"/>
    <cellStyle name="Accent2" xfId="5" builtinId="33"/>
    <cellStyle name="Accent3" xfId="20" builtinId="37"/>
    <cellStyle name="Accent4" xfId="6" builtinId="41"/>
    <cellStyle name="Accent5" xfId="24" builtinId="45"/>
    <cellStyle name="Accent6" xfId="17" builtinId="49"/>
    <cellStyle name="Check Cell" xfId="10" builtinId="23"/>
    <cellStyle name="Good" xfId="8" builtinId="26"/>
    <cellStyle name="Heading 1" xfId="7" builtinId="16"/>
    <cellStyle name="Heading 3" xfId="11" builtinId="18"/>
    <cellStyle name="Hyperlink" xfId="16" builtinId="8"/>
    <cellStyle name="Input" xfId="9" builtinId="20"/>
    <cellStyle name="Neutral" xfId="19" builtinId="28"/>
    <cellStyle name="Normal" xfId="0" builtinId="0"/>
    <cellStyle name="Output" xfId="2" builtinId="21"/>
    <cellStyle name="Total" xfId="3" builtinId="25"/>
  </cellStyles>
  <dxfs count="0"/>
  <tableStyles count="0" defaultTableStyle="TableStyleMedium9" defaultPivotStyle="PivotStyleLight16"/>
  <colors>
    <mruColors>
      <color rgb="FF3333FF"/>
      <color rgb="FF000099"/>
      <color rgb="FF9966FF"/>
      <color rgb="FFFF33CC"/>
      <color rgb="FFCCFFCC"/>
      <color rgb="FFFF66FF"/>
      <color rgb="FF0000FF"/>
      <color rgb="FFFF5050"/>
      <color rgb="FFCC00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gif"/><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16</xdr:row>
      <xdr:rowOff>181368</xdr:rowOff>
    </xdr:from>
    <xdr:to>
      <xdr:col>2</xdr:col>
      <xdr:colOff>1210554</xdr:colOff>
      <xdr:row>19</xdr:row>
      <xdr:rowOff>43711</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0175" y="4562868"/>
          <a:ext cx="943854" cy="433843"/>
        </a:xfrm>
        <a:prstGeom prst="rect">
          <a:avLst/>
        </a:prstGeom>
      </xdr:spPr>
    </xdr:pic>
    <xdr:clientData/>
  </xdr:twoCellAnchor>
  <xdr:twoCellAnchor editAs="oneCell">
    <xdr:from>
      <xdr:col>1</xdr:col>
      <xdr:colOff>2222988</xdr:colOff>
      <xdr:row>73</xdr:row>
      <xdr:rowOff>171450</xdr:rowOff>
    </xdr:from>
    <xdr:to>
      <xdr:col>1</xdr:col>
      <xdr:colOff>2425943</xdr:colOff>
      <xdr:row>74</xdr:row>
      <xdr:rowOff>181717</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32588" y="15821025"/>
          <a:ext cx="202955" cy="210292"/>
        </a:xfrm>
        <a:prstGeom prst="rect">
          <a:avLst/>
        </a:prstGeom>
      </xdr:spPr>
    </xdr:pic>
    <xdr:clientData/>
  </xdr:twoCellAnchor>
  <xdr:twoCellAnchor editAs="oneCell">
    <xdr:from>
      <xdr:col>1</xdr:col>
      <xdr:colOff>4033800</xdr:colOff>
      <xdr:row>13</xdr:row>
      <xdr:rowOff>71400</xdr:rowOff>
    </xdr:from>
    <xdr:to>
      <xdr:col>1</xdr:col>
      <xdr:colOff>4248150</xdr:colOff>
      <xdr:row>13</xdr:row>
      <xdr:rowOff>285750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643400" y="3090825"/>
          <a:ext cx="214350" cy="214350"/>
        </a:xfrm>
        <a:prstGeom prst="rect">
          <a:avLst/>
        </a:prstGeom>
        <a:solidFill>
          <a:schemeClr val="accent4">
            <a:lumMod val="60000"/>
            <a:lumOff val="40000"/>
          </a:schemeClr>
        </a:solidFill>
      </xdr:spPr>
    </xdr:pic>
    <xdr:clientData/>
  </xdr:twoCellAnchor>
  <xdr:twoCellAnchor editAs="oneCell">
    <xdr:from>
      <xdr:col>1</xdr:col>
      <xdr:colOff>4088550</xdr:colOff>
      <xdr:row>8</xdr:row>
      <xdr:rowOff>107100</xdr:rowOff>
    </xdr:from>
    <xdr:to>
      <xdr:col>2</xdr:col>
      <xdr:colOff>140475</xdr:colOff>
      <xdr:row>9</xdr:row>
      <xdr:rowOff>188100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98150" y="2212125"/>
          <a:ext cx="385800" cy="385800"/>
        </a:xfrm>
        <a:prstGeom prst="rect">
          <a:avLst/>
        </a:prstGeom>
        <a:solidFill>
          <a:schemeClr val="bg1"/>
        </a:solidFill>
      </xdr:spPr>
    </xdr:pic>
    <xdr:clientData/>
  </xdr:twoCellAnchor>
  <xdr:twoCellAnchor editAs="oneCell">
    <xdr:from>
      <xdr:col>1</xdr:col>
      <xdr:colOff>3490875</xdr:colOff>
      <xdr:row>8</xdr:row>
      <xdr:rowOff>99975</xdr:rowOff>
    </xdr:from>
    <xdr:to>
      <xdr:col>1</xdr:col>
      <xdr:colOff>3876675</xdr:colOff>
      <xdr:row>9</xdr:row>
      <xdr:rowOff>180975</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100475" y="2205000"/>
          <a:ext cx="385800" cy="385800"/>
        </a:xfrm>
        <a:prstGeom prst="rect">
          <a:avLst/>
        </a:prstGeom>
        <a:solidFill>
          <a:schemeClr val="bg1"/>
        </a:solidFill>
      </xdr:spPr>
    </xdr:pic>
    <xdr:clientData/>
  </xdr:twoCellAnchor>
  <xdr:twoCellAnchor editAs="oneCell">
    <xdr:from>
      <xdr:col>0</xdr:col>
      <xdr:colOff>561975</xdr:colOff>
      <xdr:row>32</xdr:row>
      <xdr:rowOff>123825</xdr:rowOff>
    </xdr:from>
    <xdr:to>
      <xdr:col>1</xdr:col>
      <xdr:colOff>1095375</xdr:colOff>
      <xdr:row>38</xdr:row>
      <xdr:rowOff>66675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61975" y="7734300"/>
          <a:ext cx="1143000" cy="1143000"/>
        </a:xfrm>
        <a:prstGeom prst="rect">
          <a:avLst/>
        </a:prstGeom>
      </xdr:spPr>
    </xdr:pic>
    <xdr:clientData/>
  </xdr:twoCellAnchor>
  <xdr:twoCellAnchor editAs="oneCell">
    <xdr:from>
      <xdr:col>2</xdr:col>
      <xdr:colOff>248529</xdr:colOff>
      <xdr:row>19</xdr:row>
      <xdr:rowOff>95250</xdr:rowOff>
    </xdr:from>
    <xdr:to>
      <xdr:col>2</xdr:col>
      <xdr:colOff>1190625</xdr:colOff>
      <xdr:row>21</xdr:row>
      <xdr:rowOff>148093</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5192004" y="5048250"/>
          <a:ext cx="942096" cy="433843"/>
        </a:xfrm>
        <a:prstGeom prst="rect">
          <a:avLst/>
        </a:prstGeom>
      </xdr:spPr>
    </xdr:pic>
    <xdr:clientData/>
  </xdr:twoCellAnchor>
  <xdr:twoCellAnchor>
    <xdr:from>
      <xdr:col>1</xdr:col>
      <xdr:colOff>3905250</xdr:colOff>
      <xdr:row>55</xdr:row>
      <xdr:rowOff>19050</xdr:rowOff>
    </xdr:from>
    <xdr:to>
      <xdr:col>2</xdr:col>
      <xdr:colOff>390525</xdr:colOff>
      <xdr:row>56</xdr:row>
      <xdr:rowOff>171450</xdr:rowOff>
    </xdr:to>
    <xdr:sp macro="" textlink="">
      <xdr:nvSpPr>
        <xdr:cNvPr id="12" name="Left Arrow Callout 11">
          <a:extLst>
            <a:ext uri="{FF2B5EF4-FFF2-40B4-BE49-F238E27FC236}">
              <a16:creationId xmlns:a16="http://schemas.microsoft.com/office/drawing/2014/main" id="{00000000-0008-0000-0100-00000C000000}"/>
            </a:ext>
          </a:extLst>
        </xdr:cNvPr>
        <xdr:cNvSpPr/>
      </xdr:nvSpPr>
      <xdr:spPr>
        <a:xfrm>
          <a:off x="4514850" y="12172950"/>
          <a:ext cx="819150" cy="342900"/>
        </a:xfrm>
        <a:prstGeom prst="leftArrowCallout">
          <a:avLst>
            <a:gd name="adj1" fmla="val 50000"/>
            <a:gd name="adj2" fmla="val 50000"/>
            <a:gd name="adj3" fmla="val 52778"/>
            <a:gd name="adj4" fmla="val 64977"/>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3895725</xdr:colOff>
      <xdr:row>53</xdr:row>
      <xdr:rowOff>28575</xdr:rowOff>
    </xdr:from>
    <xdr:to>
      <xdr:col>2</xdr:col>
      <xdr:colOff>381000</xdr:colOff>
      <xdr:row>54</xdr:row>
      <xdr:rowOff>180975</xdr:rowOff>
    </xdr:to>
    <xdr:sp macro="" textlink="">
      <xdr:nvSpPr>
        <xdr:cNvPr id="13" name="Left Arrow Callout 12">
          <a:extLst>
            <a:ext uri="{FF2B5EF4-FFF2-40B4-BE49-F238E27FC236}">
              <a16:creationId xmlns:a16="http://schemas.microsoft.com/office/drawing/2014/main" id="{00000000-0008-0000-0100-00000D000000}"/>
            </a:ext>
          </a:extLst>
        </xdr:cNvPr>
        <xdr:cNvSpPr/>
      </xdr:nvSpPr>
      <xdr:spPr>
        <a:xfrm>
          <a:off x="4505325" y="11791950"/>
          <a:ext cx="819150" cy="342900"/>
        </a:xfrm>
        <a:prstGeom prst="leftArrowCallout">
          <a:avLst>
            <a:gd name="adj1" fmla="val 50000"/>
            <a:gd name="adj2" fmla="val 50000"/>
            <a:gd name="adj3" fmla="val 52778"/>
            <a:gd name="adj4" fmla="val 64977"/>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3905250</xdr:colOff>
      <xdr:row>57</xdr:row>
      <xdr:rowOff>9524</xdr:rowOff>
    </xdr:from>
    <xdr:to>
      <xdr:col>2</xdr:col>
      <xdr:colOff>390525</xdr:colOff>
      <xdr:row>57</xdr:row>
      <xdr:rowOff>152399</xdr:rowOff>
    </xdr:to>
    <xdr:sp macro="" textlink="">
      <xdr:nvSpPr>
        <xdr:cNvPr id="14" name="Left Arrow Callout 13">
          <a:extLst>
            <a:ext uri="{FF2B5EF4-FFF2-40B4-BE49-F238E27FC236}">
              <a16:creationId xmlns:a16="http://schemas.microsoft.com/office/drawing/2014/main" id="{00000000-0008-0000-0100-00000E000000}"/>
            </a:ext>
          </a:extLst>
        </xdr:cNvPr>
        <xdr:cNvSpPr/>
      </xdr:nvSpPr>
      <xdr:spPr>
        <a:xfrm>
          <a:off x="4514850" y="12553949"/>
          <a:ext cx="819150" cy="142875"/>
        </a:xfrm>
        <a:prstGeom prst="leftArrowCallout">
          <a:avLst>
            <a:gd name="adj1" fmla="val 50000"/>
            <a:gd name="adj2" fmla="val 50000"/>
            <a:gd name="adj3" fmla="val 52778"/>
            <a:gd name="adj4" fmla="val 64977"/>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361950</xdr:colOff>
      <xdr:row>10</xdr:row>
      <xdr:rowOff>85725</xdr:rowOff>
    </xdr:from>
    <xdr:to>
      <xdr:col>3</xdr:col>
      <xdr:colOff>781050</xdr:colOff>
      <xdr:row>11</xdr:row>
      <xdr:rowOff>200025</xdr:rowOff>
    </xdr:to>
    <xdr:pic>
      <xdr:nvPicPr>
        <xdr:cNvPr id="15" name="Picture 14">
          <a:extLst>
            <a:ext uri="{FF2B5EF4-FFF2-40B4-BE49-F238E27FC236}">
              <a16:creationId xmlns:a16="http://schemas.microsoft.com/office/drawing/2014/main" id="{7C20AA25-C23C-4E7F-9392-C9393541CB2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38950" y="2800350"/>
          <a:ext cx="419100" cy="419100"/>
        </a:xfrm>
        <a:prstGeom prst="rect">
          <a:avLst/>
        </a:prstGeom>
        <a:solidFill>
          <a:schemeClr val="accent4">
            <a:lumMod val="60000"/>
            <a:lumOff val="40000"/>
          </a:schemeClr>
        </a:solid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136072</xdr:colOff>
      <xdr:row>2</xdr:row>
      <xdr:rowOff>231322</xdr:rowOff>
    </xdr:from>
    <xdr:to>
      <xdr:col>11</xdr:col>
      <xdr:colOff>952500</xdr:colOff>
      <xdr:row>5</xdr:row>
      <xdr:rowOff>136072</xdr:rowOff>
    </xdr:to>
    <xdr:sp macro="" textlink="">
      <xdr:nvSpPr>
        <xdr:cNvPr id="2" name="&quot;No&quot; Symbol 1">
          <a:extLst>
            <a:ext uri="{FF2B5EF4-FFF2-40B4-BE49-F238E27FC236}">
              <a16:creationId xmlns:a16="http://schemas.microsoft.com/office/drawing/2014/main" id="{00000000-0008-0000-0200-000002000000}"/>
            </a:ext>
          </a:extLst>
        </xdr:cNvPr>
        <xdr:cNvSpPr/>
      </xdr:nvSpPr>
      <xdr:spPr>
        <a:xfrm>
          <a:off x="15117536" y="734786"/>
          <a:ext cx="816428" cy="802822"/>
        </a:xfrm>
        <a:prstGeom prst="noSmoking">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10</xdr:col>
      <xdr:colOff>544285</xdr:colOff>
      <xdr:row>26</xdr:row>
      <xdr:rowOff>40822</xdr:rowOff>
    </xdr:from>
    <xdr:to>
      <xdr:col>11</xdr:col>
      <xdr:colOff>68036</xdr:colOff>
      <xdr:row>26</xdr:row>
      <xdr:rowOff>353786</xdr:rowOff>
    </xdr:to>
    <xdr:sp macro="" textlink="">
      <xdr:nvSpPr>
        <xdr:cNvPr id="4" name="&quot;No&quot; Symbol 3">
          <a:extLst>
            <a:ext uri="{FF2B5EF4-FFF2-40B4-BE49-F238E27FC236}">
              <a16:creationId xmlns:a16="http://schemas.microsoft.com/office/drawing/2014/main" id="{00000000-0008-0000-0200-000004000000}"/>
            </a:ext>
          </a:extLst>
        </xdr:cNvPr>
        <xdr:cNvSpPr/>
      </xdr:nvSpPr>
      <xdr:spPr>
        <a:xfrm>
          <a:off x="14709321" y="8082643"/>
          <a:ext cx="340179" cy="312964"/>
        </a:xfrm>
        <a:prstGeom prst="noSmoking">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11</xdr:col>
      <xdr:colOff>149679</xdr:colOff>
      <xdr:row>7</xdr:row>
      <xdr:rowOff>163286</xdr:rowOff>
    </xdr:from>
    <xdr:to>
      <xdr:col>11</xdr:col>
      <xdr:colOff>775607</xdr:colOff>
      <xdr:row>24</xdr:row>
      <xdr:rowOff>81642</xdr:rowOff>
    </xdr:to>
    <xdr:sp macro="" textlink="">
      <xdr:nvSpPr>
        <xdr:cNvPr id="5" name="Rounded Rectangle 4">
          <a:extLst>
            <a:ext uri="{FF2B5EF4-FFF2-40B4-BE49-F238E27FC236}">
              <a16:creationId xmlns:a16="http://schemas.microsoft.com/office/drawing/2014/main" id="{00000000-0008-0000-0200-000005000000}"/>
            </a:ext>
          </a:extLst>
        </xdr:cNvPr>
        <xdr:cNvSpPr/>
      </xdr:nvSpPr>
      <xdr:spPr>
        <a:xfrm>
          <a:off x="14641286" y="1973036"/>
          <a:ext cx="625928" cy="5388427"/>
        </a:xfrm>
        <a:prstGeom prst="roundRect">
          <a:avLst/>
        </a:prstGeom>
        <a:solidFill>
          <a:schemeClr val="accent2">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557893</xdr:colOff>
      <xdr:row>3</xdr:row>
      <xdr:rowOff>108858</xdr:rowOff>
    </xdr:from>
    <xdr:to>
      <xdr:col>7</xdr:col>
      <xdr:colOff>1088572</xdr:colOff>
      <xdr:row>29</xdr:row>
      <xdr:rowOff>163286</xdr:rowOff>
    </xdr:to>
    <xdr:cxnSp macro="">
      <xdr:nvCxnSpPr>
        <xdr:cNvPr id="8" name="Straight Arrow Connector 7">
          <a:extLst>
            <a:ext uri="{FF2B5EF4-FFF2-40B4-BE49-F238E27FC236}">
              <a16:creationId xmlns:a16="http://schemas.microsoft.com/office/drawing/2014/main" id="{00000000-0008-0000-0200-000008000000}"/>
            </a:ext>
          </a:extLst>
        </xdr:cNvPr>
        <xdr:cNvCxnSpPr/>
      </xdr:nvCxnSpPr>
      <xdr:spPr>
        <a:xfrm flipH="1">
          <a:off x="9157607" y="911679"/>
          <a:ext cx="2898322" cy="85997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244929</xdr:colOff>
      <xdr:row>4</xdr:row>
      <xdr:rowOff>231321</xdr:rowOff>
    </xdr:from>
    <xdr:to>
      <xdr:col>8</xdr:col>
      <xdr:colOff>707572</xdr:colOff>
      <xdr:row>29</xdr:row>
      <xdr:rowOff>244928</xdr:rowOff>
    </xdr:to>
    <xdr:cxnSp macro="">
      <xdr:nvCxnSpPr>
        <xdr:cNvPr id="10" name="Straight Arrow Connector 9">
          <a:extLst>
            <a:ext uri="{FF2B5EF4-FFF2-40B4-BE49-F238E27FC236}">
              <a16:creationId xmlns:a16="http://schemas.microsoft.com/office/drawing/2014/main" id="{00000000-0008-0000-0200-00000A000000}"/>
            </a:ext>
          </a:extLst>
        </xdr:cNvPr>
        <xdr:cNvCxnSpPr/>
      </xdr:nvCxnSpPr>
      <xdr:spPr>
        <a:xfrm flipH="1">
          <a:off x="11212286" y="1333500"/>
          <a:ext cx="1619250" cy="825953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657224</xdr:colOff>
      <xdr:row>2</xdr:row>
      <xdr:rowOff>272144</xdr:rowOff>
    </xdr:from>
    <xdr:to>
      <xdr:col>14</xdr:col>
      <xdr:colOff>557893</xdr:colOff>
      <xdr:row>7</xdr:row>
      <xdr:rowOff>81644</xdr:rowOff>
    </xdr:to>
    <xdr:sp macro="" textlink="">
      <xdr:nvSpPr>
        <xdr:cNvPr id="15" name="&quot;No&quot; Symbol 14">
          <a:extLst>
            <a:ext uri="{FF2B5EF4-FFF2-40B4-BE49-F238E27FC236}">
              <a16:creationId xmlns:a16="http://schemas.microsoft.com/office/drawing/2014/main" id="{00000000-0008-0000-0200-00000F000000}"/>
            </a:ext>
          </a:extLst>
        </xdr:cNvPr>
        <xdr:cNvSpPr/>
      </xdr:nvSpPr>
      <xdr:spPr>
        <a:xfrm>
          <a:off x="17013010" y="775608"/>
          <a:ext cx="1057276" cy="1115786"/>
        </a:xfrm>
        <a:prstGeom prst="noSmoking">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2</xdr:col>
      <xdr:colOff>70758</xdr:colOff>
      <xdr:row>22</xdr:row>
      <xdr:rowOff>27214</xdr:rowOff>
    </xdr:from>
    <xdr:to>
      <xdr:col>2</xdr:col>
      <xdr:colOff>925285</xdr:colOff>
      <xdr:row>25</xdr:row>
      <xdr:rowOff>27215</xdr:rowOff>
    </xdr:to>
    <xdr:sp macro="" textlink="">
      <xdr:nvSpPr>
        <xdr:cNvPr id="16" name="&quot;No&quot; Symbol 15">
          <a:extLst>
            <a:ext uri="{FF2B5EF4-FFF2-40B4-BE49-F238E27FC236}">
              <a16:creationId xmlns:a16="http://schemas.microsoft.com/office/drawing/2014/main" id="{00000000-0008-0000-0200-000010000000}"/>
            </a:ext>
          </a:extLst>
        </xdr:cNvPr>
        <xdr:cNvSpPr/>
      </xdr:nvSpPr>
      <xdr:spPr>
        <a:xfrm>
          <a:off x="5282294" y="6898821"/>
          <a:ext cx="854527" cy="789215"/>
        </a:xfrm>
        <a:prstGeom prst="noSmoking">
          <a:avLst/>
        </a:prstGeom>
        <a:solidFill>
          <a:schemeClr val="accent3">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14</xdr:col>
      <xdr:colOff>941613</xdr:colOff>
      <xdr:row>3</xdr:row>
      <xdr:rowOff>57151</xdr:rowOff>
    </xdr:from>
    <xdr:to>
      <xdr:col>15</xdr:col>
      <xdr:colOff>421821</xdr:colOff>
      <xdr:row>7</xdr:row>
      <xdr:rowOff>0</xdr:rowOff>
    </xdr:to>
    <xdr:sp macro="" textlink="">
      <xdr:nvSpPr>
        <xdr:cNvPr id="17" name="&quot;No&quot; Symbol 16">
          <a:extLst>
            <a:ext uri="{FF2B5EF4-FFF2-40B4-BE49-F238E27FC236}">
              <a16:creationId xmlns:a16="http://schemas.microsoft.com/office/drawing/2014/main" id="{00000000-0008-0000-0200-000011000000}"/>
            </a:ext>
          </a:extLst>
        </xdr:cNvPr>
        <xdr:cNvSpPr/>
      </xdr:nvSpPr>
      <xdr:spPr>
        <a:xfrm>
          <a:off x="21692506" y="859972"/>
          <a:ext cx="1276351" cy="949778"/>
        </a:xfrm>
        <a:prstGeom prst="noSmoking">
          <a:avLst/>
        </a:prstGeom>
        <a:solidFill>
          <a:srgbClr val="CCFFCC">
            <a:alpha val="38824"/>
          </a:srgbClr>
        </a:solidFill>
        <a:ln>
          <a:solidFill>
            <a:srgbClr val="FF0000"/>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comments" Target="../comments1.xml"/><Relationship Id="rId2" Type="http://schemas.openxmlformats.org/officeDocument/2006/relationships/hyperlink" Target="https://www.map-tours.com/tours/yolo-tour/" TargetMode="External"/><Relationship Id="rId1" Type="http://schemas.openxmlformats.org/officeDocument/2006/relationships/hyperlink" Target="https://www.visitpetra.jo/en/Petrafees" TargetMode="External"/><Relationship Id="rId6" Type="http://schemas.openxmlformats.org/officeDocument/2006/relationships/vmlDrawing" Target="../drawings/vmlDrawing2.v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6" Type="http://schemas.openxmlformats.org/officeDocument/2006/relationships/hyperlink" Target="https://www.map-tours.com/wp-admin/post.php?post=27778&amp;action=edit" TargetMode="External"/><Relationship Id="rId21" Type="http://schemas.openxmlformats.org/officeDocument/2006/relationships/hyperlink" Target="https://www.map-tours.com/wp-admin/edit.php?post_type=st_tours&amp;number-of-nights=3-nights" TargetMode="External"/><Relationship Id="rId42" Type="http://schemas.openxmlformats.org/officeDocument/2006/relationships/hyperlink" Target="https://www.map-tours.com/wp-admin/edit.php?post_type=st_tours&amp;number-of-nights=9-nights" TargetMode="External"/><Relationship Id="rId47" Type="http://schemas.openxmlformats.org/officeDocument/2006/relationships/hyperlink" Target="https://www.map-tours.com/wp-admin/post.php?post=27759&amp;action=edit" TargetMode="External"/><Relationship Id="rId63" Type="http://schemas.openxmlformats.org/officeDocument/2006/relationships/hyperlink" Target="https://www.map-tours.com/wp-admin/edit.php?post_type=st_tours&amp;excustartfrom=from-amman" TargetMode="External"/><Relationship Id="rId68" Type="http://schemas.openxmlformats.org/officeDocument/2006/relationships/hyperlink" Target="https://www.map-tours.com/wp-admin/edit.php?post_type=st_tours&amp;number-of-nights=3-nights" TargetMode="External"/><Relationship Id="rId84" Type="http://schemas.openxmlformats.org/officeDocument/2006/relationships/hyperlink" Target="https://www.map-tours.com/wp-admin/edit.php?post_type=st_tours&amp;excustartfrom=from-amman" TargetMode="External"/><Relationship Id="rId89" Type="http://schemas.openxmlformats.org/officeDocument/2006/relationships/hyperlink" Target="https://www.map-tours.com/wp-admin/edit.php?post_type=st_tours&amp;number-of-nights=6-nights" TargetMode="External"/><Relationship Id="rId112" Type="http://schemas.openxmlformats.org/officeDocument/2006/relationships/hyperlink" Target="https://www.map-tours.com/wp-admin/post.php?post=27749&amp;action=edit" TargetMode="External"/><Relationship Id="rId16" Type="http://schemas.openxmlformats.org/officeDocument/2006/relationships/hyperlink" Target="https://www.map-tours.com/wp-admin/edit.php?post_type=st_tours&amp;excustartfrom=from-amman" TargetMode="External"/><Relationship Id="rId107" Type="http://schemas.openxmlformats.org/officeDocument/2006/relationships/hyperlink" Target="https://www.map-tours.com/wp-admin/edit.php?post_type=st_tours&amp;number-of-nights=5-nights" TargetMode="External"/><Relationship Id="rId11" Type="http://schemas.openxmlformats.org/officeDocument/2006/relationships/hyperlink" Target="https://www.map-tours.com/wp-admin/post.php?post=27812&amp;action=edit" TargetMode="External"/><Relationship Id="rId32" Type="http://schemas.openxmlformats.org/officeDocument/2006/relationships/hyperlink" Target="https://www.map-tours.com/wp-admin/post.php?post=27773&amp;action=edit" TargetMode="External"/><Relationship Id="rId37" Type="http://schemas.openxmlformats.org/officeDocument/2006/relationships/hyperlink" Target="https://www.map-tours.com/wp-admin/edit.php?post_type=st_tours&amp;excustartfrom=from-amman" TargetMode="External"/><Relationship Id="rId53" Type="http://schemas.openxmlformats.org/officeDocument/2006/relationships/hyperlink" Target="https://www.map-tours.com/wp-admin/post.php?post=27751&amp;action=edit" TargetMode="External"/><Relationship Id="rId58" Type="http://schemas.openxmlformats.org/officeDocument/2006/relationships/hyperlink" Target="https://www.map-tours.com/wp-admin/post.php?post=27747&amp;action=edit" TargetMode="External"/><Relationship Id="rId74" Type="http://schemas.openxmlformats.org/officeDocument/2006/relationships/hyperlink" Target="https://www.map-tours.com/wp-admin/edit.php?post_type=st_tours&amp;number-of-nights=5-nights" TargetMode="External"/><Relationship Id="rId79" Type="http://schemas.openxmlformats.org/officeDocument/2006/relationships/hyperlink" Target="https://www.map-tours.com/wp-admin/post.php?post=27722&amp;action=edit" TargetMode="External"/><Relationship Id="rId102" Type="http://schemas.openxmlformats.org/officeDocument/2006/relationships/hyperlink" Target="https://www.map-tours.com/wp-admin/edit.php?post_type=st_tours&amp;excustartfrom=from-amman" TargetMode="External"/><Relationship Id="rId5" Type="http://schemas.openxmlformats.org/officeDocument/2006/relationships/hyperlink" Target="https://www.map-tours.com/wp-admin/post.php?post=27818&amp;action=edit" TargetMode="External"/><Relationship Id="rId90" Type="http://schemas.openxmlformats.org/officeDocument/2006/relationships/hyperlink" Target="https://www.map-tours.com/wp-admin/edit.php?post_type=st_tours&amp;excustartfrom=from-amman" TargetMode="External"/><Relationship Id="rId95" Type="http://schemas.openxmlformats.org/officeDocument/2006/relationships/hyperlink" Target="https://www.map-tours.com/wp-admin/edit.php?post_type=st_tours&amp;number-of-nights=7-nights" TargetMode="External"/><Relationship Id="rId22" Type="http://schemas.openxmlformats.org/officeDocument/2006/relationships/hyperlink" Target="https://www.map-tours.com/wp-admin/edit.php?post_type=st_tours&amp;excustartfrom=from-amman" TargetMode="External"/><Relationship Id="rId27" Type="http://schemas.openxmlformats.org/officeDocument/2006/relationships/hyperlink" Target="https://www.map-tours.com/wp-admin/edit.php?post_type=st_tours&amp;number-of-nights=10-nights" TargetMode="External"/><Relationship Id="rId43" Type="http://schemas.openxmlformats.org/officeDocument/2006/relationships/hyperlink" Target="https://www.map-tours.com/wp-admin/edit.php?post_type=st_tours&amp;excustartfrom=from-amman" TargetMode="External"/><Relationship Id="rId48" Type="http://schemas.openxmlformats.org/officeDocument/2006/relationships/hyperlink" Target="https://www.map-tours.com/wp-admin/edit.php?post_type=st_tours&amp;number-of-nights=1-night" TargetMode="External"/><Relationship Id="rId64" Type="http://schemas.openxmlformats.org/officeDocument/2006/relationships/hyperlink" Target="https://www.map-tours.com/wp-admin/post.php?post=27736&amp;action=edit" TargetMode="External"/><Relationship Id="rId69" Type="http://schemas.openxmlformats.org/officeDocument/2006/relationships/hyperlink" Target="https://www.map-tours.com/wp-admin/edit.php?post_type=st_tours&amp;excustartfrom=from-amman" TargetMode="External"/><Relationship Id="rId113" Type="http://schemas.openxmlformats.org/officeDocument/2006/relationships/hyperlink" Target="https://www.map-tours.com/wp-admin/edit.php?post_type=st_tours&amp;number-of-nights=10-nights" TargetMode="External"/><Relationship Id="rId80" Type="http://schemas.openxmlformats.org/officeDocument/2006/relationships/hyperlink" Target="https://www.map-tours.com/wp-admin/edit.php?post_type=st_tours&amp;number-of-nights=8-nights" TargetMode="External"/><Relationship Id="rId85" Type="http://schemas.openxmlformats.org/officeDocument/2006/relationships/hyperlink" Target="https://www.map-tours.com/wp-admin/post.php?post=27718&amp;action=edit" TargetMode="External"/><Relationship Id="rId12" Type="http://schemas.openxmlformats.org/officeDocument/2006/relationships/hyperlink" Target="https://www.map-tours.com/wp-admin/edit.php?post_type=st_tours&amp;number-of-nights=6-nights" TargetMode="External"/><Relationship Id="rId17" Type="http://schemas.openxmlformats.org/officeDocument/2006/relationships/hyperlink" Target="https://www.map-tours.com/wp-admin/post.php?post=27790&amp;action=edit" TargetMode="External"/><Relationship Id="rId33" Type="http://schemas.openxmlformats.org/officeDocument/2006/relationships/hyperlink" Target="https://www.map-tours.com/wp-admin/edit.php?post_type=st_tours&amp;number-of-nights=6-nights" TargetMode="External"/><Relationship Id="rId38" Type="http://schemas.openxmlformats.org/officeDocument/2006/relationships/hyperlink" Target="https://www.map-tours.com/wp-admin/post.php?post=27769&amp;action=edit" TargetMode="External"/><Relationship Id="rId59" Type="http://schemas.openxmlformats.org/officeDocument/2006/relationships/hyperlink" Target="https://www.map-tours.com/wp-admin/edit.php?post_type=st_tours&amp;number-of-nights=2-nights" TargetMode="External"/><Relationship Id="rId103" Type="http://schemas.openxmlformats.org/officeDocument/2006/relationships/hyperlink" Target="https://www.map-tours.com/wp-admin/post.php?post=27700&amp;action=edit" TargetMode="External"/><Relationship Id="rId108" Type="http://schemas.openxmlformats.org/officeDocument/2006/relationships/hyperlink" Target="https://www.map-tours.com/wp-admin/edit.php?post_type=st_tours&amp;excustartfrom=from-amman" TargetMode="External"/><Relationship Id="rId54" Type="http://schemas.openxmlformats.org/officeDocument/2006/relationships/hyperlink" Target="https://www.map-tours.com/wp-admin/edit.php?post_type=st_tours&amp;number-of-nights=4-nights" TargetMode="External"/><Relationship Id="rId70" Type="http://schemas.openxmlformats.org/officeDocument/2006/relationships/hyperlink" Target="https://www.map-tours.com/wp-admin/post.php?post=27730&amp;action=edit" TargetMode="External"/><Relationship Id="rId75" Type="http://schemas.openxmlformats.org/officeDocument/2006/relationships/hyperlink" Target="https://www.map-tours.com/wp-admin/edit.php?post_type=st_tours&amp;excustartfrom=from-amman" TargetMode="External"/><Relationship Id="rId91" Type="http://schemas.openxmlformats.org/officeDocument/2006/relationships/hyperlink" Target="https://www.map-tours.com/wp-admin/post.php?post=27714&amp;action=edit" TargetMode="External"/><Relationship Id="rId96" Type="http://schemas.openxmlformats.org/officeDocument/2006/relationships/hyperlink" Target="https://www.map-tours.com/wp-admin/edit.php?post_type=st_tours&amp;excustartfrom=from-amman" TargetMode="External"/><Relationship Id="rId1" Type="http://schemas.openxmlformats.org/officeDocument/2006/relationships/hyperlink" Target="https://www.map-tours.com/wp-admin/edit.php?post_status=publish&amp;post_type=st_tours&amp;orderby=title&amp;order=asc" TargetMode="External"/><Relationship Id="rId6" Type="http://schemas.openxmlformats.org/officeDocument/2006/relationships/hyperlink" Target="https://www.map-tours.com/wp-admin/edit.php?post_type=st_tours&amp;number-of-nights=6-nights" TargetMode="External"/><Relationship Id="rId15" Type="http://schemas.openxmlformats.org/officeDocument/2006/relationships/hyperlink" Target="https://www.map-tours.com/wp-admin/edit.php?post_type=st_tours&amp;number-of-nights=7-nights" TargetMode="External"/><Relationship Id="rId23" Type="http://schemas.openxmlformats.org/officeDocument/2006/relationships/hyperlink" Target="https://www.map-tours.com/wp-admin/post.php?post=27780&amp;action=edit" TargetMode="External"/><Relationship Id="rId28" Type="http://schemas.openxmlformats.org/officeDocument/2006/relationships/hyperlink" Target="https://www.map-tours.com/wp-admin/edit.php?post_type=st_tours&amp;excustartfrom=from-amman" TargetMode="External"/><Relationship Id="rId36" Type="http://schemas.openxmlformats.org/officeDocument/2006/relationships/hyperlink" Target="https://www.map-tours.com/wp-admin/edit.php?post_type=st_tours&amp;number-of-nights=4-nights" TargetMode="External"/><Relationship Id="rId49" Type="http://schemas.openxmlformats.org/officeDocument/2006/relationships/hyperlink" Target="https://www.map-tours.com/wp-admin/edit.php?post_type=st_tours&amp;excustartfrom=from-amman" TargetMode="External"/><Relationship Id="rId57" Type="http://schemas.openxmlformats.org/officeDocument/2006/relationships/hyperlink" Target="https://www.map-tours.com/wp-admin/edit.php?post_type=st_tours&amp;number-of-nights=10-nights" TargetMode="External"/><Relationship Id="rId106" Type="http://schemas.openxmlformats.org/officeDocument/2006/relationships/hyperlink" Target="https://www.map-tours.com/wp-admin/post.php?post=27698&amp;action=edit" TargetMode="External"/><Relationship Id="rId114" Type="http://schemas.openxmlformats.org/officeDocument/2006/relationships/hyperlink" Target="https://www.map-tours.com/wp-admin/post.php?post=27814&amp;action=edit" TargetMode="External"/><Relationship Id="rId10" Type="http://schemas.openxmlformats.org/officeDocument/2006/relationships/hyperlink" Target="https://www.map-tours.com/wp-admin/edit.php?post_type=st_tours&amp;excustartfrom=from-borders" TargetMode="External"/><Relationship Id="rId31" Type="http://schemas.openxmlformats.org/officeDocument/2006/relationships/hyperlink" Target="https://www.map-tours.com/wp-admin/edit.php?post_type=st_tours&amp;excustartfrom=from-amman" TargetMode="External"/><Relationship Id="rId44" Type="http://schemas.openxmlformats.org/officeDocument/2006/relationships/hyperlink" Target="https://www.map-tours.com/wp-admin/post.php?post=27761&amp;action=edit" TargetMode="External"/><Relationship Id="rId52" Type="http://schemas.openxmlformats.org/officeDocument/2006/relationships/hyperlink" Target="https://www.map-tours.com/wp-admin/edit.php?post_type=st_tours&amp;excustartfrom=from-amman" TargetMode="External"/><Relationship Id="rId60" Type="http://schemas.openxmlformats.org/officeDocument/2006/relationships/hyperlink" Target="https://www.map-tours.com/wp-admin/edit.php?post_type=st_tours&amp;excustartfrom=from-amman" TargetMode="External"/><Relationship Id="rId65" Type="http://schemas.openxmlformats.org/officeDocument/2006/relationships/hyperlink" Target="https://www.map-tours.com/wp-admin/edit.php?post_type=st_tours&amp;number-of-nights=2-nights" TargetMode="External"/><Relationship Id="rId73" Type="http://schemas.openxmlformats.org/officeDocument/2006/relationships/hyperlink" Target="https://www.map-tours.com/wp-admin/post.php?post=27728&amp;action=edit" TargetMode="External"/><Relationship Id="rId78" Type="http://schemas.openxmlformats.org/officeDocument/2006/relationships/hyperlink" Target="https://www.map-tours.com/wp-admin/edit.php?post_type=st_tours&amp;excustartfrom=from-amman" TargetMode="External"/><Relationship Id="rId81" Type="http://schemas.openxmlformats.org/officeDocument/2006/relationships/hyperlink" Target="https://www.map-tours.com/wp-admin/edit.php?post_type=st_tours&amp;excustartfrom=from-amman" TargetMode="External"/><Relationship Id="rId86" Type="http://schemas.openxmlformats.org/officeDocument/2006/relationships/hyperlink" Target="https://www.map-tours.com/wp-admin/edit.php?post_type=st_tours&amp;number-of-nights=1-night" TargetMode="External"/><Relationship Id="rId94" Type="http://schemas.openxmlformats.org/officeDocument/2006/relationships/hyperlink" Target="https://www.map-tours.com/wp-admin/post.php?post=27710&amp;action=edit" TargetMode="External"/><Relationship Id="rId99" Type="http://schemas.openxmlformats.org/officeDocument/2006/relationships/hyperlink" Target="https://www.map-tours.com/wp-admin/edit.php?post_type=st_tours&amp;excustartfrom=from-amman" TargetMode="External"/><Relationship Id="rId101" Type="http://schemas.openxmlformats.org/officeDocument/2006/relationships/hyperlink" Target="https://www.map-tours.com/wp-admin/edit.php?post_type=st_tours&amp;number-of-nights=4-nights" TargetMode="External"/><Relationship Id="rId4" Type="http://schemas.openxmlformats.org/officeDocument/2006/relationships/hyperlink" Target="https://www.map-tours.com/wp-admin/edit.php?post_type=st_tours&amp;excustartfrom=from-amman" TargetMode="External"/><Relationship Id="rId9" Type="http://schemas.openxmlformats.org/officeDocument/2006/relationships/hyperlink" Target="https://www.map-tours.com/wp-admin/edit.php?post_type=st_tours&amp;number-of-nights=2-nights" TargetMode="External"/><Relationship Id="rId13" Type="http://schemas.openxmlformats.org/officeDocument/2006/relationships/hyperlink" Target="https://www.map-tours.com/wp-admin/edit.php?post_type=st_tours&amp;excustartfrom=from-amman" TargetMode="External"/><Relationship Id="rId18" Type="http://schemas.openxmlformats.org/officeDocument/2006/relationships/hyperlink" Target="https://www.map-tours.com/wp-admin/edit.php?post_type=st_tours&amp;number-of-nights=11-nights-and-more" TargetMode="External"/><Relationship Id="rId39" Type="http://schemas.openxmlformats.org/officeDocument/2006/relationships/hyperlink" Target="https://www.map-tours.com/wp-admin/edit.php?post_type=st_tours&amp;number-of-nights=8-nights" TargetMode="External"/><Relationship Id="rId109" Type="http://schemas.openxmlformats.org/officeDocument/2006/relationships/hyperlink" Target="https://www.map-tours.com/wp-admin/post.php?post=27696&amp;action=edit" TargetMode="External"/><Relationship Id="rId34" Type="http://schemas.openxmlformats.org/officeDocument/2006/relationships/hyperlink" Target="https://www.map-tours.com/wp-admin/edit.php?post_type=st_tours&amp;excustartfrom=from-amman" TargetMode="External"/><Relationship Id="rId50" Type="http://schemas.openxmlformats.org/officeDocument/2006/relationships/hyperlink" Target="https://www.map-tours.com/wp-admin/post.php?post=27757&amp;action=edit" TargetMode="External"/><Relationship Id="rId55" Type="http://schemas.openxmlformats.org/officeDocument/2006/relationships/hyperlink" Target="https://www.map-tours.com/wp-admin/edit.php?post_type=st_tours&amp;excustartfrom=from-amman" TargetMode="External"/><Relationship Id="rId76" Type="http://schemas.openxmlformats.org/officeDocument/2006/relationships/hyperlink" Target="https://www.map-tours.com/wp-admin/post.php?post=27724&amp;action=edit" TargetMode="External"/><Relationship Id="rId97" Type="http://schemas.openxmlformats.org/officeDocument/2006/relationships/hyperlink" Target="https://www.map-tours.com/wp-admin/post.php?post=27706&amp;action=edit" TargetMode="External"/><Relationship Id="rId104" Type="http://schemas.openxmlformats.org/officeDocument/2006/relationships/hyperlink" Target="https://www.map-tours.com/wp-admin/edit.php?post_type=st_tours&amp;number-of-nights=6-nights" TargetMode="External"/><Relationship Id="rId7" Type="http://schemas.openxmlformats.org/officeDocument/2006/relationships/hyperlink" Target="https://www.map-tours.com/wp-admin/edit.php?post_type=st_tours&amp;excustartfrom=from-amman" TargetMode="External"/><Relationship Id="rId71" Type="http://schemas.openxmlformats.org/officeDocument/2006/relationships/hyperlink" Target="https://www.map-tours.com/wp-admin/edit.php?post_type=st_tours&amp;number-of-nights=2-nights" TargetMode="External"/><Relationship Id="rId92" Type="http://schemas.openxmlformats.org/officeDocument/2006/relationships/hyperlink" Target="https://www.map-tours.com/wp-admin/edit.php?post_type=st_tours&amp;number-of-nights=6-nights" TargetMode="External"/><Relationship Id="rId2" Type="http://schemas.openxmlformats.org/officeDocument/2006/relationships/hyperlink" Target="https://www.map-tours.com/wp-admin/post.php?post=27822&amp;action=edit" TargetMode="External"/><Relationship Id="rId29" Type="http://schemas.openxmlformats.org/officeDocument/2006/relationships/hyperlink" Target="https://www.map-tours.com/wp-admin/post.php?post=27775&amp;action=edit" TargetMode="External"/><Relationship Id="rId24" Type="http://schemas.openxmlformats.org/officeDocument/2006/relationships/hyperlink" Target="https://www.map-tours.com/wp-admin/edit.php?post_type=st_tours&amp;number-of-nights=11-nights-and-more" TargetMode="External"/><Relationship Id="rId40" Type="http://schemas.openxmlformats.org/officeDocument/2006/relationships/hyperlink" Target="https://www.map-tours.com/wp-admin/edit.php?post_type=st_tours&amp;excustartfrom=from-amman" TargetMode="External"/><Relationship Id="rId45" Type="http://schemas.openxmlformats.org/officeDocument/2006/relationships/hyperlink" Target="https://www.map-tours.com/wp-admin/edit.php?post_type=st_tours&amp;number-of-nights=8-nights" TargetMode="External"/><Relationship Id="rId66" Type="http://schemas.openxmlformats.org/officeDocument/2006/relationships/hyperlink" Target="https://www.map-tours.com/wp-admin/edit.php?post_type=st_tours&amp;excustartfrom=from-amman" TargetMode="External"/><Relationship Id="rId87" Type="http://schemas.openxmlformats.org/officeDocument/2006/relationships/hyperlink" Target="https://www.map-tours.com/wp-admin/edit.php?post_type=st_tours&amp;excustartfrom=from-amman" TargetMode="External"/><Relationship Id="rId110" Type="http://schemas.openxmlformats.org/officeDocument/2006/relationships/hyperlink" Target="https://www.map-tours.com/wp-admin/edit.php?post_type=st_tours&amp;number-of-nights=7-nights" TargetMode="External"/><Relationship Id="rId115" Type="http://schemas.openxmlformats.org/officeDocument/2006/relationships/hyperlink" Target="https://www.map-tours.com/wp-admin/edit.php?post_type=st_tours&amp;number-of-nights=2-nights" TargetMode="External"/><Relationship Id="rId61" Type="http://schemas.openxmlformats.org/officeDocument/2006/relationships/hyperlink" Target="https://www.map-tours.com/wp-admin/post.php?post=27745&amp;action=edit" TargetMode="External"/><Relationship Id="rId82" Type="http://schemas.openxmlformats.org/officeDocument/2006/relationships/hyperlink" Target="https://www.map-tours.com/wp-admin/post.php?post=27720&amp;action=edit" TargetMode="External"/><Relationship Id="rId19" Type="http://schemas.openxmlformats.org/officeDocument/2006/relationships/hyperlink" Target="https://www.map-tours.com/wp-admin/edit.php?post_type=st_tours&amp;excustartfrom=from-amman" TargetMode="External"/><Relationship Id="rId14" Type="http://schemas.openxmlformats.org/officeDocument/2006/relationships/hyperlink" Target="https://www.map-tours.com/wp-admin/post.php?post=27794&amp;action=edit" TargetMode="External"/><Relationship Id="rId30" Type="http://schemas.openxmlformats.org/officeDocument/2006/relationships/hyperlink" Target="https://www.map-tours.com/wp-admin/edit.php?post_type=st_tours&amp;number-of-nights=7-nights" TargetMode="External"/><Relationship Id="rId35" Type="http://schemas.openxmlformats.org/officeDocument/2006/relationships/hyperlink" Target="https://www.map-tours.com/wp-admin/post.php?post=27771&amp;action=edit" TargetMode="External"/><Relationship Id="rId56" Type="http://schemas.openxmlformats.org/officeDocument/2006/relationships/hyperlink" Target="https://www.map-tours.com/wp-admin/post.php?post=27749&amp;action=edit" TargetMode="External"/><Relationship Id="rId77" Type="http://schemas.openxmlformats.org/officeDocument/2006/relationships/hyperlink" Target="https://www.map-tours.com/wp-admin/edit.php?post_type=st_tours&amp;number-of-nights=9-nights" TargetMode="External"/><Relationship Id="rId100" Type="http://schemas.openxmlformats.org/officeDocument/2006/relationships/hyperlink" Target="https://www.map-tours.com/wp-admin/post.php?post=27704&amp;action=edit" TargetMode="External"/><Relationship Id="rId105" Type="http://schemas.openxmlformats.org/officeDocument/2006/relationships/hyperlink" Target="https://www.map-tours.com/wp-admin/edit.php?post_type=st_tours&amp;excustartfrom=from-amman" TargetMode="External"/><Relationship Id="rId8" Type="http://schemas.openxmlformats.org/officeDocument/2006/relationships/hyperlink" Target="https://www.map-tours.com/wp-admin/post.php?post=27814&amp;action=edit" TargetMode="External"/><Relationship Id="rId51" Type="http://schemas.openxmlformats.org/officeDocument/2006/relationships/hyperlink" Target="https://www.map-tours.com/wp-admin/edit.php?post_type=st_tours&amp;number-of-nights=8-nights" TargetMode="External"/><Relationship Id="rId72" Type="http://schemas.openxmlformats.org/officeDocument/2006/relationships/hyperlink" Target="https://www.map-tours.com/wp-admin/edit.php?post_type=st_tours&amp;excustartfrom=from-borders" TargetMode="External"/><Relationship Id="rId93" Type="http://schemas.openxmlformats.org/officeDocument/2006/relationships/hyperlink" Target="https://www.map-tours.com/wp-admin/edit.php?post_type=st_tours&amp;excustartfrom=from-amman" TargetMode="External"/><Relationship Id="rId98" Type="http://schemas.openxmlformats.org/officeDocument/2006/relationships/hyperlink" Target="https://www.map-tours.com/wp-admin/edit.php?post_type=st_tours&amp;number-of-nights=7-nights" TargetMode="External"/><Relationship Id="rId3" Type="http://schemas.openxmlformats.org/officeDocument/2006/relationships/hyperlink" Target="https://www.map-tours.com/wp-admin/edit.php?post_type=st_tours&amp;number-of-nights=6-nights" TargetMode="External"/><Relationship Id="rId25" Type="http://schemas.openxmlformats.org/officeDocument/2006/relationships/hyperlink" Target="https://www.map-tours.com/wp-admin/edit.php?post_type=st_tours&amp;excustartfrom=from-amman" TargetMode="External"/><Relationship Id="rId46" Type="http://schemas.openxmlformats.org/officeDocument/2006/relationships/hyperlink" Target="https://www.map-tours.com/wp-admin/edit.php?post_type=st_tours&amp;excustartfrom=from-amman" TargetMode="External"/><Relationship Id="rId67" Type="http://schemas.openxmlformats.org/officeDocument/2006/relationships/hyperlink" Target="https://www.map-tours.com/wp-admin/post.php?post=27734&amp;action=edit" TargetMode="External"/><Relationship Id="rId20" Type="http://schemas.openxmlformats.org/officeDocument/2006/relationships/hyperlink" Target="https://www.map-tours.com/wp-admin/post.php?post=27788&amp;action=edit" TargetMode="External"/><Relationship Id="rId41" Type="http://schemas.openxmlformats.org/officeDocument/2006/relationships/hyperlink" Target="https://www.map-tours.com/wp-admin/post.php?post=27767&amp;action=edit" TargetMode="External"/><Relationship Id="rId62" Type="http://schemas.openxmlformats.org/officeDocument/2006/relationships/hyperlink" Target="https://www.map-tours.com/wp-admin/edit.php?post_type=st_tours&amp;number-of-nights=10-nights" TargetMode="External"/><Relationship Id="rId83" Type="http://schemas.openxmlformats.org/officeDocument/2006/relationships/hyperlink" Target="https://www.map-tours.com/wp-admin/edit.php?post_type=st_tours&amp;number-of-nights=7-nights" TargetMode="External"/><Relationship Id="rId88" Type="http://schemas.openxmlformats.org/officeDocument/2006/relationships/hyperlink" Target="https://www.map-tours.com/wp-admin/post.php?post=27716&amp;action=edit" TargetMode="External"/><Relationship Id="rId111" Type="http://schemas.openxmlformats.org/officeDocument/2006/relationships/hyperlink" Target="https://www.map-tours.com/wp-admin/edit.php?post_type=st_tours&amp;excustartfrom=from-amma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filterMode="1">
    <tabColor theme="4" tint="-0.249977111117893"/>
  </sheetPr>
  <dimension ref="A1:O178"/>
  <sheetViews>
    <sheetView topLeftCell="A49" zoomScaleNormal="100" zoomScaleSheetLayoutView="100" workbookViewId="0">
      <selection activeCell="E63" sqref="E63"/>
    </sheetView>
  </sheetViews>
  <sheetFormatPr defaultRowHeight="15"/>
  <cols>
    <col min="1" max="1" width="9.140625" style="489"/>
    <col min="2" max="2" width="65" style="1" customWidth="1"/>
    <col min="3" max="3" width="23" style="102" bestFit="1" customWidth="1"/>
    <col min="4" max="4" width="21.5703125" style="102" customWidth="1"/>
    <col min="5" max="5" width="17.7109375" style="522" bestFit="1" customWidth="1"/>
    <col min="6" max="6" width="27" style="1" customWidth="1"/>
    <col min="7" max="7" width="9.140625" style="1"/>
    <col min="8" max="9" width="9.140625" style="1" customWidth="1"/>
    <col min="10" max="10" width="14.42578125" style="1" bestFit="1" customWidth="1"/>
    <col min="11" max="13" width="9.140625" style="1" customWidth="1"/>
    <col min="14" max="16384" width="9.140625" style="1"/>
  </cols>
  <sheetData>
    <row r="1" spans="1:15" s="481" customFormat="1" ht="21" customHeight="1" thickBot="1">
      <c r="A1" s="477"/>
      <c r="B1" s="478" t="s">
        <v>217</v>
      </c>
      <c r="C1" s="479">
        <f ca="1">(TODAY())</f>
        <v>45737</v>
      </c>
      <c r="D1" s="480">
        <f ca="1">NOW()</f>
        <v>45737.995482060185</v>
      </c>
      <c r="E1" s="571"/>
      <c r="J1" s="482" t="s">
        <v>98</v>
      </c>
    </row>
    <row r="2" spans="1:15" s="481" customFormat="1" ht="21" customHeight="1" thickBot="1">
      <c r="A2" s="477"/>
      <c r="B2" s="478" t="s">
        <v>436</v>
      </c>
      <c r="C2" s="1293">
        <v>27794</v>
      </c>
      <c r="D2" s="1294"/>
      <c r="F2" s="571"/>
      <c r="G2" s="483" t="s">
        <v>155</v>
      </c>
      <c r="J2" s="484" t="s">
        <v>98</v>
      </c>
    </row>
    <row r="3" spans="1:15" s="481" customFormat="1" ht="21" customHeight="1" thickBot="1">
      <c r="A3" s="477"/>
      <c r="B3" s="732" t="s">
        <v>435</v>
      </c>
      <c r="C3" s="1295">
        <v>7</v>
      </c>
      <c r="D3" s="1296"/>
      <c r="F3" s="485" t="s">
        <v>233</v>
      </c>
      <c r="G3" s="486">
        <v>0.25</v>
      </c>
      <c r="J3" s="1284" t="s">
        <v>338</v>
      </c>
      <c r="K3" s="1285"/>
      <c r="L3" s="1285"/>
      <c r="M3" s="1285"/>
      <c r="N3" s="1285"/>
      <c r="O3" s="1286"/>
    </row>
    <row r="4" spans="1:15" s="481" customFormat="1" ht="21" customHeight="1" thickBot="1">
      <c r="A4" s="477"/>
      <c r="B4" s="478" t="s">
        <v>678</v>
      </c>
      <c r="C4" s="1295">
        <v>0</v>
      </c>
      <c r="D4" s="1296"/>
      <c r="F4" s="487" t="s">
        <v>234</v>
      </c>
      <c r="G4" s="488">
        <v>0</v>
      </c>
      <c r="J4" s="1287"/>
      <c r="K4" s="1288"/>
      <c r="L4" s="1288"/>
      <c r="M4" s="1288"/>
      <c r="N4" s="1288"/>
      <c r="O4" s="1289"/>
    </row>
    <row r="5" spans="1:15" s="481" customFormat="1" ht="21" customHeight="1" thickBot="1">
      <c r="A5" s="477"/>
      <c r="B5" s="478"/>
      <c r="C5" s="1295">
        <v>0</v>
      </c>
      <c r="D5" s="1297"/>
      <c r="E5" s="571"/>
      <c r="J5" s="1287"/>
      <c r="K5" s="1288"/>
      <c r="L5" s="1288"/>
      <c r="M5" s="1288"/>
      <c r="N5" s="1288"/>
      <c r="O5" s="1289"/>
    </row>
    <row r="6" spans="1:15" s="481" customFormat="1" ht="21" customHeight="1" thickBot="1">
      <c r="A6" s="477" t="s">
        <v>437</v>
      </c>
      <c r="B6" s="733" t="s">
        <v>679</v>
      </c>
      <c r="C6" s="734"/>
      <c r="D6" s="735"/>
      <c r="E6" s="571"/>
      <c r="J6" s="1290"/>
      <c r="K6" s="1291"/>
      <c r="L6" s="1291"/>
      <c r="M6" s="1291"/>
      <c r="N6" s="1291"/>
      <c r="O6" s="1292"/>
    </row>
    <row r="7" spans="1:15" ht="15.75" thickBot="1">
      <c r="B7" s="731"/>
      <c r="E7" s="2"/>
    </row>
    <row r="8" spans="1:15" ht="24" thickBot="1">
      <c r="B8" s="490" t="str">
        <f>Transport!E3</f>
        <v>Exchange Rate</v>
      </c>
      <c r="C8" s="116" t="s">
        <v>100</v>
      </c>
      <c r="D8" s="97"/>
      <c r="E8" s="572"/>
      <c r="F8" s="51"/>
      <c r="G8" s="51"/>
      <c r="H8" s="559"/>
      <c r="I8" s="22"/>
      <c r="J8" s="22"/>
    </row>
    <row r="9" spans="1:15" ht="24" thickBot="1">
      <c r="B9" s="563" t="str">
        <f>Transport!E4</f>
        <v>Car Rate                      🚔</v>
      </c>
      <c r="C9" s="564" t="s">
        <v>110</v>
      </c>
      <c r="D9" s="244">
        <v>550</v>
      </c>
      <c r="E9" s="2"/>
      <c r="F9" s="61"/>
      <c r="J9" s="22"/>
    </row>
    <row r="10" spans="1:15" ht="24" thickBot="1">
      <c r="B10" s="565" t="str">
        <f>Transport!E5</f>
        <v>Van Rate                    🚌</v>
      </c>
      <c r="C10" s="566" t="s">
        <v>111</v>
      </c>
      <c r="D10" s="245">
        <v>700</v>
      </c>
      <c r="E10" s="2"/>
      <c r="F10" s="61"/>
      <c r="J10" s="22"/>
    </row>
    <row r="11" spans="1:15" ht="24" thickBot="1">
      <c r="C11" s="567" t="str">
        <f>Transport!S9</f>
        <v>Van 6+1</v>
      </c>
      <c r="D11" s="569"/>
      <c r="E11" s="575">
        <f>Transport!S28</f>
        <v>3490.05</v>
      </c>
      <c r="F11" s="53" t="s">
        <v>339</v>
      </c>
      <c r="G11" s="52"/>
      <c r="H11" s="52"/>
      <c r="I11" s="22"/>
      <c r="J11" s="22"/>
      <c r="K11" s="22"/>
      <c r="L11" s="22"/>
      <c r="M11" s="22"/>
    </row>
    <row r="12" spans="1:15" ht="24" thickBot="1">
      <c r="C12" s="568" t="str">
        <f>Transport!R24</f>
        <v>Van 10 Hiace</v>
      </c>
      <c r="D12" s="570"/>
      <c r="E12" s="575">
        <f>Transport!R28</f>
        <v>1832.25</v>
      </c>
      <c r="F12" s="53" t="s">
        <v>340</v>
      </c>
      <c r="G12" s="52"/>
      <c r="H12" s="52"/>
      <c r="I12" s="22"/>
      <c r="J12" s="22"/>
      <c r="K12" s="22"/>
      <c r="L12" s="22"/>
      <c r="M12" s="22"/>
    </row>
    <row r="13" spans="1:15" ht="24" thickBot="1">
      <c r="C13" s="23"/>
      <c r="D13" s="23"/>
      <c r="E13" s="52"/>
      <c r="F13" s="52"/>
      <c r="G13" s="52"/>
      <c r="H13" s="52"/>
      <c r="I13" s="22"/>
      <c r="J13" s="22"/>
      <c r="K13" s="22"/>
      <c r="L13" s="22"/>
      <c r="M13" s="22"/>
    </row>
    <row r="14" spans="1:15" ht="24" thickBot="1">
      <c r="B14" s="491" t="str">
        <f>Transport!F27</f>
        <v>If Buss rates will be change</v>
      </c>
      <c r="C14" s="492" t="s">
        <v>96</v>
      </c>
      <c r="D14" s="601">
        <v>0.05</v>
      </c>
      <c r="E14" s="52"/>
      <c r="F14" s="52"/>
    </row>
    <row r="15" spans="1:15" ht="20.25" thickBot="1">
      <c r="B15" s="493" t="str">
        <f>Transport!B9</f>
        <v>Bus &amp; Van Rout  🚌</v>
      </c>
      <c r="C15" s="494"/>
      <c r="D15" s="495" t="s">
        <v>64</v>
      </c>
      <c r="E15" s="2"/>
    </row>
    <row r="16" spans="1:15">
      <c r="A16" s="496">
        <v>1</v>
      </c>
      <c r="B16" s="497" t="str">
        <f>Transport!B11</f>
        <v>F.DAY WITH 200KM Max</v>
      </c>
      <c r="C16" s="498"/>
      <c r="D16" s="560">
        <v>5</v>
      </c>
      <c r="E16" s="2"/>
    </row>
    <row r="17" spans="1:5">
      <c r="A17" s="496">
        <v>2</v>
      </c>
      <c r="B17" s="499" t="str">
        <f>Transport!B12</f>
        <v>H. DAY WITH 5HRS ONLY 100km Max.</v>
      </c>
      <c r="C17" s="500"/>
      <c r="D17" s="561">
        <v>2</v>
      </c>
      <c r="E17" s="2"/>
    </row>
    <row r="18" spans="1:5">
      <c r="A18" s="496">
        <v>3</v>
      </c>
      <c r="B18" s="499" t="str">
        <f>Transport!B13</f>
        <v>AMMAN AIRPORT - AMM HOTEL</v>
      </c>
      <c r="C18" s="500"/>
      <c r="D18" s="561">
        <v>1</v>
      </c>
      <c r="E18" s="2"/>
    </row>
    <row r="19" spans="1:5">
      <c r="A19" s="496">
        <v>4</v>
      </c>
      <c r="B19" s="499" t="str">
        <f>Transport!B14</f>
        <v xml:space="preserve">EXTRA KM </v>
      </c>
      <c r="C19" s="500"/>
      <c r="D19" s="561">
        <v>0</v>
      </c>
      <c r="E19" s="2"/>
    </row>
    <row r="20" spans="1:5">
      <c r="A20" s="496">
        <v>5</v>
      </c>
      <c r="B20" s="499" t="str">
        <f>Transport!B15</f>
        <v>STOP BUS NO MOVE</v>
      </c>
      <c r="C20" s="500"/>
      <c r="D20" s="561">
        <v>0</v>
      </c>
      <c r="E20" s="2"/>
    </row>
    <row r="21" spans="1:5">
      <c r="A21" s="496">
        <v>6</v>
      </c>
      <c r="B21" s="499" t="str">
        <f>Transport!B16</f>
        <v>2 point in Aqaba city</v>
      </c>
      <c r="C21" s="500"/>
      <c r="D21" s="561">
        <v>0</v>
      </c>
      <c r="E21" s="2"/>
    </row>
    <row r="22" spans="1:5">
      <c r="A22" s="496">
        <v>7</v>
      </c>
      <c r="B22" s="499" t="str">
        <f>Transport!B17</f>
        <v xml:space="preserve">Aqaba - Petra - Aqaba </v>
      </c>
      <c r="C22" s="500"/>
      <c r="D22" s="561">
        <v>0</v>
      </c>
      <c r="E22" s="2"/>
    </row>
    <row r="23" spans="1:5">
      <c r="A23" s="496">
        <v>8</v>
      </c>
      <c r="B23" s="499" t="str">
        <f>Transport!B18</f>
        <v>Marka APT - Amman City V.V (1hour only)</v>
      </c>
      <c r="C23" s="500"/>
      <c r="D23" s="561">
        <v>0</v>
      </c>
      <c r="E23" s="2"/>
    </row>
    <row r="24" spans="1:5">
      <c r="A24" s="496">
        <v>9</v>
      </c>
      <c r="B24" s="499" t="str">
        <f>Transport!B19</f>
        <v>Aqaba APT / Port/Border/City-Petra &amp; back</v>
      </c>
      <c r="C24" s="500"/>
      <c r="D24" s="561">
        <v>0</v>
      </c>
      <c r="E24" s="2"/>
    </row>
    <row r="25" spans="1:5">
      <c r="A25" s="496">
        <v>10</v>
      </c>
      <c r="B25" s="499" t="str">
        <f>Transport!B20</f>
        <v>Aqaba Port / Wadi Rum - Aqaba Port 1 FD</v>
      </c>
      <c r="C25" s="500"/>
      <c r="D25" s="561">
        <v>0</v>
      </c>
      <c r="E25" s="2"/>
    </row>
    <row r="26" spans="1:5" ht="15.75" thickBot="1">
      <c r="A26" s="496">
        <v>11</v>
      </c>
      <c r="B26" s="501" t="str">
        <f>Transport!B21</f>
        <v>Aqaba Port / Dead Sea - Aqaba Port 1 FD</v>
      </c>
      <c r="C26" s="502"/>
      <c r="D26" s="562">
        <v>0</v>
      </c>
      <c r="E26" s="2"/>
    </row>
    <row r="27" spans="1:5" ht="19.5" thickBot="1">
      <c r="B27" s="503" t="str">
        <f>Transport!A22</f>
        <v>Total</v>
      </c>
      <c r="C27" s="504"/>
      <c r="D27" s="505">
        <f>SUM(D16:D26)</f>
        <v>8</v>
      </c>
      <c r="E27" s="2"/>
    </row>
    <row r="28" spans="1:5">
      <c r="B28" s="506"/>
      <c r="D28" s="507"/>
      <c r="E28" s="2"/>
    </row>
    <row r="29" spans="1:5">
      <c r="E29" s="2"/>
    </row>
    <row r="30" spans="1:5" ht="15.75" thickBot="1">
      <c r="E30" s="2"/>
    </row>
    <row r="31" spans="1:5" ht="23.25" customHeight="1" thickBot="1">
      <c r="A31" s="508"/>
      <c r="B31" s="509" t="s">
        <v>99</v>
      </c>
      <c r="C31" s="510"/>
      <c r="D31" s="215" t="s">
        <v>321</v>
      </c>
      <c r="E31" s="2"/>
    </row>
    <row r="32" spans="1:5">
      <c r="A32" s="508">
        <v>1</v>
      </c>
      <c r="B32" s="1252" t="s">
        <v>65</v>
      </c>
      <c r="C32" s="1255"/>
      <c r="D32" s="1256">
        <v>2</v>
      </c>
      <c r="E32" s="320"/>
    </row>
    <row r="33" spans="1:5">
      <c r="A33" s="508">
        <v>2</v>
      </c>
      <c r="B33" s="580" t="s">
        <v>66</v>
      </c>
      <c r="C33" s="511"/>
      <c r="D33" s="318">
        <v>0</v>
      </c>
      <c r="E33" s="402"/>
    </row>
    <row r="34" spans="1:5">
      <c r="A34" s="508">
        <v>3</v>
      </c>
      <c r="B34" s="1252" t="s">
        <v>67</v>
      </c>
      <c r="C34" s="1253"/>
      <c r="D34" s="1254">
        <v>2</v>
      </c>
      <c r="E34" s="320"/>
    </row>
    <row r="35" spans="1:5">
      <c r="A35" s="508">
        <v>4</v>
      </c>
      <c r="B35" s="580" t="s">
        <v>108</v>
      </c>
      <c r="C35" s="511"/>
      <c r="D35" s="318">
        <v>0</v>
      </c>
      <c r="E35" s="320"/>
    </row>
    <row r="36" spans="1:5">
      <c r="A36" s="508">
        <v>5</v>
      </c>
      <c r="B36" s="1252" t="s">
        <v>68</v>
      </c>
      <c r="C36" s="1253"/>
      <c r="D36" s="1254">
        <v>2</v>
      </c>
      <c r="E36" s="320"/>
    </row>
    <row r="37" spans="1:5">
      <c r="A37" s="508">
        <v>6</v>
      </c>
      <c r="B37" s="1252" t="s">
        <v>91</v>
      </c>
      <c r="C37" s="1253"/>
      <c r="D37" s="1254">
        <v>1</v>
      </c>
      <c r="E37" s="320"/>
    </row>
    <row r="38" spans="1:5" ht="19.5">
      <c r="A38" s="508">
        <v>7</v>
      </c>
      <c r="B38" s="579" t="s">
        <v>69</v>
      </c>
      <c r="C38" s="512"/>
      <c r="D38" s="319">
        <v>0</v>
      </c>
      <c r="E38" s="320"/>
    </row>
    <row r="39" spans="1:5">
      <c r="A39" s="508">
        <v>8</v>
      </c>
      <c r="B39" s="580" t="s">
        <v>70</v>
      </c>
      <c r="C39" s="511"/>
      <c r="D39" s="318">
        <v>0</v>
      </c>
      <c r="E39" s="320"/>
    </row>
    <row r="40" spans="1:5">
      <c r="A40" s="508">
        <v>9</v>
      </c>
      <c r="B40" s="579" t="s">
        <v>106</v>
      </c>
      <c r="C40" s="513"/>
      <c r="D40" s="1223">
        <v>0</v>
      </c>
      <c r="E40" s="573"/>
    </row>
    <row r="41" spans="1:5" ht="15.75">
      <c r="A41" s="508">
        <v>10</v>
      </c>
      <c r="B41" s="581" t="s">
        <v>104</v>
      </c>
      <c r="C41" s="514"/>
      <c r="D41" s="1224">
        <v>0</v>
      </c>
      <c r="E41" s="574"/>
    </row>
    <row r="42" spans="1:5" ht="15.75">
      <c r="A42" s="508">
        <v>11</v>
      </c>
      <c r="B42" s="582" t="s">
        <v>112</v>
      </c>
      <c r="C42" s="513"/>
      <c r="D42" s="1223">
        <v>0</v>
      </c>
      <c r="E42" s="574"/>
    </row>
    <row r="43" spans="1:5" ht="15.75">
      <c r="A43" s="508">
        <v>12</v>
      </c>
      <c r="B43" s="581" t="s">
        <v>105</v>
      </c>
      <c r="C43" s="514"/>
      <c r="D43" s="1224">
        <v>0</v>
      </c>
      <c r="E43" s="574"/>
    </row>
    <row r="44" spans="1:5" ht="15.75">
      <c r="A44" s="508">
        <v>13</v>
      </c>
      <c r="B44" s="582" t="s">
        <v>107</v>
      </c>
      <c r="C44" s="513"/>
      <c r="D44" s="1223">
        <v>0</v>
      </c>
      <c r="E44" s="574"/>
    </row>
    <row r="45" spans="1:5" ht="16.5" thickBot="1">
      <c r="A45" s="508">
        <v>14</v>
      </c>
      <c r="B45" s="581" t="s">
        <v>109</v>
      </c>
      <c r="C45" s="515"/>
      <c r="D45" s="1225">
        <v>0</v>
      </c>
      <c r="E45" s="574"/>
    </row>
    <row r="46" spans="1:5" ht="15.75" thickBot="1">
      <c r="A46" s="516"/>
      <c r="B46" s="124" t="s">
        <v>15</v>
      </c>
      <c r="C46" s="517" t="s">
        <v>164</v>
      </c>
      <c r="D46" s="125">
        <f>SUM(D32:D45)</f>
        <v>7</v>
      </c>
      <c r="E46" s="2"/>
    </row>
    <row r="47" spans="1:5">
      <c r="E47" s="2"/>
    </row>
    <row r="48" spans="1:5">
      <c r="E48" s="2"/>
    </row>
    <row r="49" spans="1:6">
      <c r="E49" s="2"/>
    </row>
    <row r="50" spans="1:6" ht="15.75" thickBot="1">
      <c r="E50" s="2"/>
    </row>
    <row r="51" spans="1:6" ht="15.75" thickBot="1">
      <c r="B51" s="1271" t="str">
        <f>Services!A61</f>
        <v>Services 🎫 🛅 🛄</v>
      </c>
      <c r="C51" s="123" t="str">
        <f>Services!C61</f>
        <v>Fees💵 💲</v>
      </c>
      <c r="D51" s="586" t="str">
        <f>Services!E61</f>
        <v>✔️Yes/No❌</v>
      </c>
      <c r="E51" s="30"/>
    </row>
    <row r="52" spans="1:6">
      <c r="A52" s="489">
        <v>1</v>
      </c>
      <c r="B52" s="1282" t="s">
        <v>191</v>
      </c>
      <c r="C52" s="1269">
        <f>35/0.69</f>
        <v>50.724637681159422</v>
      </c>
      <c r="D52" s="1270">
        <v>1</v>
      </c>
      <c r="E52" s="30"/>
      <c r="F52" s="130" t="s">
        <v>209</v>
      </c>
    </row>
    <row r="53" spans="1:6" ht="15.75" thickBot="1">
      <c r="A53" s="489">
        <v>2</v>
      </c>
      <c r="B53" s="1272" t="s">
        <v>190</v>
      </c>
      <c r="C53" s="1257">
        <f>45/0.69</f>
        <v>65.217391304347828</v>
      </c>
      <c r="D53" s="587">
        <v>0</v>
      </c>
      <c r="E53" s="30"/>
      <c r="F53" s="129">
        <f>Services!F79</f>
        <v>239.42028985507247</v>
      </c>
    </row>
    <row r="54" spans="1:6">
      <c r="A54" s="489">
        <v>3</v>
      </c>
      <c r="B54" s="1280" t="s">
        <v>328</v>
      </c>
      <c r="C54" s="1267">
        <f>90/0.69</f>
        <v>130.43478260869566</v>
      </c>
      <c r="D54" s="1268">
        <v>7</v>
      </c>
      <c r="E54" s="30"/>
      <c r="F54" s="130" t="s">
        <v>210</v>
      </c>
    </row>
    <row r="55" spans="1:6" ht="15.75" thickBot="1">
      <c r="A55" s="489">
        <v>4</v>
      </c>
      <c r="B55" s="1281" t="s">
        <v>329</v>
      </c>
      <c r="C55" s="1267">
        <f>40/0.69</f>
        <v>57.971014492753625</v>
      </c>
      <c r="D55" s="1268">
        <v>5</v>
      </c>
      <c r="E55" s="30"/>
      <c r="F55" s="129">
        <f>Services!G79</f>
        <v>119.71014492753623</v>
      </c>
    </row>
    <row r="56" spans="1:6">
      <c r="A56" s="489">
        <v>5</v>
      </c>
      <c r="B56" s="1273" t="s">
        <v>330</v>
      </c>
      <c r="C56" s="1258">
        <f>90/0.69</f>
        <v>130.43478260869566</v>
      </c>
      <c r="D56" s="588">
        <v>0</v>
      </c>
      <c r="E56" s="30"/>
      <c r="F56" s="130" t="s">
        <v>211</v>
      </c>
    </row>
    <row r="57" spans="1:6" ht="15.75" thickBot="1">
      <c r="A57" s="489">
        <v>6</v>
      </c>
      <c r="B57" s="1274" t="s">
        <v>331</v>
      </c>
      <c r="C57" s="1258">
        <f>40/0.69</f>
        <v>57.971014492753625</v>
      </c>
      <c r="D57" s="588">
        <v>0</v>
      </c>
      <c r="E57" s="30"/>
      <c r="F57" s="129">
        <f>Services!H79</f>
        <v>79.806763285024161</v>
      </c>
    </row>
    <row r="58" spans="1:6">
      <c r="A58" s="489">
        <v>7</v>
      </c>
      <c r="B58" s="1273" t="s">
        <v>332</v>
      </c>
      <c r="C58" s="1259">
        <f>160/0.69</f>
        <v>231.8840579710145</v>
      </c>
      <c r="D58" s="589">
        <v>0</v>
      </c>
      <c r="E58" s="30"/>
      <c r="F58" s="130" t="s">
        <v>212</v>
      </c>
    </row>
    <row r="59" spans="1:6" ht="15.75" thickBot="1">
      <c r="A59" s="489">
        <v>8</v>
      </c>
      <c r="B59" s="1272" t="s">
        <v>274</v>
      </c>
      <c r="C59" s="1257">
        <f>160/0.69</f>
        <v>231.8840579710145</v>
      </c>
      <c r="D59" s="587">
        <v>0</v>
      </c>
      <c r="E59" s="30"/>
      <c r="F59" s="129">
        <f>Services!I79</f>
        <v>59.855072463768117</v>
      </c>
    </row>
    <row r="60" spans="1:6">
      <c r="A60" s="489">
        <v>9</v>
      </c>
      <c r="B60" s="1272" t="s">
        <v>188</v>
      </c>
      <c r="C60" s="1257">
        <f>1/0.69</f>
        <v>1.4492753623188408</v>
      </c>
      <c r="D60" s="587">
        <v>0</v>
      </c>
      <c r="E60" s="30"/>
      <c r="F60" s="130" t="s">
        <v>213</v>
      </c>
    </row>
    <row r="61" spans="1:6" ht="15.75" thickBot="1">
      <c r="A61" s="489">
        <v>10</v>
      </c>
      <c r="B61" s="1275" t="s">
        <v>196</v>
      </c>
      <c r="C61" s="1257">
        <f>3/0.69</f>
        <v>4.3478260869565224</v>
      </c>
      <c r="D61" s="587">
        <v>0</v>
      </c>
      <c r="E61" s="30"/>
      <c r="F61" s="129">
        <f>Services!J79</f>
        <v>271.00063768115945</v>
      </c>
    </row>
    <row r="62" spans="1:6">
      <c r="A62" s="489">
        <v>11</v>
      </c>
      <c r="B62" s="1277" t="s">
        <v>195</v>
      </c>
      <c r="C62" s="1257">
        <f>5/0.69</f>
        <v>7.2463768115942031</v>
      </c>
      <c r="D62" s="587">
        <v>0</v>
      </c>
      <c r="E62" s="30"/>
      <c r="F62" s="130" t="s">
        <v>214</v>
      </c>
    </row>
    <row r="63" spans="1:6" ht="15.75" thickBot="1">
      <c r="A63" s="489">
        <v>12</v>
      </c>
      <c r="B63" s="1278" t="s">
        <v>189</v>
      </c>
      <c r="C63" s="1263">
        <v>20</v>
      </c>
      <c r="D63" s="1264">
        <v>4</v>
      </c>
      <c r="E63" s="30"/>
      <c r="F63" s="129">
        <f>Services!K79</f>
        <v>225.83386473429954</v>
      </c>
    </row>
    <row r="64" spans="1:6">
      <c r="A64" s="489">
        <v>13</v>
      </c>
      <c r="B64" s="1279" t="s">
        <v>193</v>
      </c>
      <c r="C64" s="1263">
        <f>25/0.69</f>
        <v>36.231884057971016</v>
      </c>
      <c r="D64" s="1264">
        <v>1</v>
      </c>
      <c r="E64" s="30"/>
      <c r="F64" s="130" t="s">
        <v>215</v>
      </c>
    </row>
    <row r="65" spans="1:6" ht="15.75" thickBot="1">
      <c r="A65" s="489">
        <v>14</v>
      </c>
      <c r="B65" s="1279" t="s">
        <v>192</v>
      </c>
      <c r="C65" s="1263">
        <f>50/0.69</f>
        <v>72.463768115942031</v>
      </c>
      <c r="D65" s="1264">
        <v>1</v>
      </c>
      <c r="E65" s="30"/>
      <c r="F65" s="129">
        <f>Services!L79</f>
        <v>200.81826086956522</v>
      </c>
    </row>
    <row r="66" spans="1:6" ht="15.75" thickBot="1">
      <c r="A66" s="489">
        <v>15</v>
      </c>
      <c r="B66" s="1265" t="s">
        <v>222</v>
      </c>
      <c r="C66" s="1266">
        <f>50.69</f>
        <v>50.69</v>
      </c>
      <c r="D66" s="1264">
        <v>2</v>
      </c>
      <c r="E66" s="30"/>
      <c r="F66" s="130" t="s">
        <v>216</v>
      </c>
    </row>
    <row r="67" spans="1:6" ht="15.75" thickBot="1">
      <c r="A67" s="489">
        <v>16</v>
      </c>
      <c r="B67" s="1262" t="s">
        <v>681</v>
      </c>
      <c r="C67" s="1260">
        <v>30</v>
      </c>
      <c r="D67" s="587">
        <v>0</v>
      </c>
      <c r="E67" s="552">
        <v>1</v>
      </c>
      <c r="F67" s="551">
        <f>Services!M79</f>
        <v>175.71597826086958</v>
      </c>
    </row>
    <row r="68" spans="1:6" ht="15.75" thickBot="1">
      <c r="A68" s="489">
        <v>17</v>
      </c>
      <c r="B68" s="1276" t="s">
        <v>101</v>
      </c>
      <c r="C68" s="1261">
        <v>1300</v>
      </c>
      <c r="D68" s="587">
        <v>0</v>
      </c>
      <c r="E68" s="30"/>
    </row>
    <row r="69" spans="1:6" ht="15.75" thickBot="1">
      <c r="B69" s="127" t="s">
        <v>36</v>
      </c>
      <c r="C69" s="128"/>
      <c r="D69" s="126"/>
      <c r="E69" s="30"/>
    </row>
    <row r="70" spans="1:6">
      <c r="E70" s="30"/>
    </row>
    <row r="71" spans="1:6">
      <c r="B71" s="617"/>
      <c r="C71" s="618"/>
      <c r="E71" s="30"/>
    </row>
    <row r="72" spans="1:6">
      <c r="B72" s="619"/>
      <c r="C72" s="620"/>
      <c r="E72" s="30"/>
    </row>
    <row r="73" spans="1:6">
      <c r="E73" s="30"/>
    </row>
    <row r="74" spans="1:6" ht="15.75" thickBot="1">
      <c r="E74" s="30"/>
    </row>
    <row r="75" spans="1:6" ht="15.75" thickBot="1">
      <c r="B75" s="518" t="str">
        <f>Services!A3</f>
        <v>⛫ Entrance Fees 2025 🗺️</v>
      </c>
      <c r="C75" s="123" t="str">
        <f>Services!C3</f>
        <v>Fees 💵 💲</v>
      </c>
      <c r="D75" s="583" t="str">
        <f>Services!E3</f>
        <v>✔️Yes/No❌</v>
      </c>
      <c r="E75" s="30"/>
      <c r="F75" s="519" t="s">
        <v>129</v>
      </c>
    </row>
    <row r="76" spans="1:6" hidden="1">
      <c r="A76" s="832">
        <v>1</v>
      </c>
      <c r="B76" s="106" t="s">
        <v>73</v>
      </c>
      <c r="C76" s="590">
        <f>11/0.69</f>
        <v>15.942028985507248</v>
      </c>
      <c r="D76" s="584">
        <v>0</v>
      </c>
      <c r="E76" s="112"/>
      <c r="F76" s="520">
        <f>Services!F59</f>
        <v>113.04347826086958</v>
      </c>
    </row>
    <row r="77" spans="1:6" hidden="1">
      <c r="A77" s="832">
        <v>2</v>
      </c>
      <c r="B77" s="107" t="s">
        <v>72</v>
      </c>
      <c r="C77" s="591">
        <f>15/0.69</f>
        <v>21.739130434782609</v>
      </c>
      <c r="D77" s="584">
        <v>0</v>
      </c>
      <c r="E77" s="112"/>
    </row>
    <row r="78" spans="1:6" hidden="1">
      <c r="A78" s="832">
        <v>3</v>
      </c>
      <c r="B78" s="107" t="s">
        <v>74</v>
      </c>
      <c r="C78" s="591">
        <v>0</v>
      </c>
      <c r="D78" s="584">
        <v>0</v>
      </c>
      <c r="E78" s="112"/>
    </row>
    <row r="79" spans="1:6" hidden="1">
      <c r="A79" s="832">
        <v>4</v>
      </c>
      <c r="B79" s="107" t="s">
        <v>75</v>
      </c>
      <c r="C79" s="591">
        <v>0</v>
      </c>
      <c r="D79" s="584">
        <v>0</v>
      </c>
      <c r="E79" s="112"/>
    </row>
    <row r="80" spans="1:6" hidden="1">
      <c r="A80" s="832">
        <v>5</v>
      </c>
      <c r="B80" s="107" t="s">
        <v>78</v>
      </c>
      <c r="C80" s="591">
        <v>0</v>
      </c>
      <c r="D80" s="584">
        <v>0</v>
      </c>
      <c r="E80" s="112"/>
    </row>
    <row r="81" spans="1:6" hidden="1">
      <c r="A81" s="832">
        <v>6</v>
      </c>
      <c r="B81" s="107" t="s">
        <v>92</v>
      </c>
      <c r="C81" s="591">
        <v>21</v>
      </c>
      <c r="D81" s="584">
        <v>0</v>
      </c>
      <c r="E81" s="112"/>
    </row>
    <row r="82" spans="1:6" hidden="1">
      <c r="A82" s="832">
        <v>7</v>
      </c>
      <c r="B82" s="530" t="s">
        <v>218</v>
      </c>
      <c r="C82" s="592">
        <v>0</v>
      </c>
      <c r="D82" s="584">
        <v>0</v>
      </c>
      <c r="E82" s="112"/>
    </row>
    <row r="83" spans="1:6" hidden="1">
      <c r="A83" s="832">
        <v>8</v>
      </c>
      <c r="B83" s="531" t="s">
        <v>428</v>
      </c>
      <c r="C83" s="593">
        <v>13</v>
      </c>
      <c r="D83" s="584">
        <v>0</v>
      </c>
      <c r="E83" s="112"/>
    </row>
    <row r="84" spans="1:6" hidden="1">
      <c r="A84" s="832">
        <v>9</v>
      </c>
      <c r="B84" s="111" t="s">
        <v>427</v>
      </c>
      <c r="C84" s="594">
        <v>19</v>
      </c>
      <c r="D84" s="584">
        <v>0</v>
      </c>
      <c r="E84" s="112"/>
    </row>
    <row r="85" spans="1:6" hidden="1">
      <c r="A85" s="832">
        <v>10</v>
      </c>
      <c r="B85" s="111" t="s">
        <v>432</v>
      </c>
      <c r="C85" s="594">
        <v>10</v>
      </c>
      <c r="D85" s="584">
        <v>0</v>
      </c>
      <c r="E85" s="112"/>
    </row>
    <row r="86" spans="1:6" hidden="1">
      <c r="A86" s="832">
        <v>11</v>
      </c>
      <c r="B86" s="532" t="s">
        <v>426</v>
      </c>
      <c r="C86" s="595">
        <v>15</v>
      </c>
      <c r="D86" s="584">
        <v>0</v>
      </c>
      <c r="E86" s="112"/>
    </row>
    <row r="87" spans="1:6" hidden="1">
      <c r="A87" s="832">
        <v>12</v>
      </c>
      <c r="B87" s="531" t="s">
        <v>273</v>
      </c>
      <c r="C87" s="590">
        <v>0</v>
      </c>
      <c r="D87" s="584">
        <v>0</v>
      </c>
      <c r="E87" s="112"/>
      <c r="F87" s="2"/>
    </row>
    <row r="88" spans="1:6" ht="15.75" hidden="1" thickBot="1">
      <c r="A88" s="832">
        <v>13</v>
      </c>
      <c r="B88" s="533" t="s">
        <v>272</v>
      </c>
      <c r="C88" s="596">
        <v>0</v>
      </c>
      <c r="D88" s="584">
        <v>0</v>
      </c>
      <c r="E88" s="112"/>
      <c r="F88" s="2"/>
    </row>
    <row r="89" spans="1:6" hidden="1">
      <c r="A89" s="832">
        <v>14</v>
      </c>
      <c r="B89" s="611" t="s">
        <v>350</v>
      </c>
      <c r="C89" s="597">
        <v>6</v>
      </c>
      <c r="D89" s="584">
        <v>0</v>
      </c>
      <c r="E89" s="112"/>
      <c r="F89" s="2"/>
    </row>
    <row r="90" spans="1:6" hidden="1">
      <c r="A90" s="832">
        <v>15</v>
      </c>
      <c r="B90" s="610" t="s">
        <v>354</v>
      </c>
      <c r="C90" s="591">
        <v>30</v>
      </c>
      <c r="D90" s="584">
        <v>0</v>
      </c>
      <c r="E90" s="112"/>
      <c r="F90" s="2"/>
    </row>
    <row r="91" spans="1:6" hidden="1">
      <c r="A91" s="832">
        <v>16</v>
      </c>
      <c r="B91" s="610" t="s">
        <v>353</v>
      </c>
      <c r="C91" s="591">
        <v>22</v>
      </c>
      <c r="D91" s="584">
        <v>0</v>
      </c>
      <c r="E91" s="112"/>
    </row>
    <row r="92" spans="1:6" ht="15.75" hidden="1" thickBot="1">
      <c r="A92" s="832">
        <v>17</v>
      </c>
      <c r="B92" s="612" t="s">
        <v>351</v>
      </c>
      <c r="C92" s="596">
        <v>10</v>
      </c>
      <c r="D92" s="584">
        <v>0</v>
      </c>
      <c r="E92" s="112"/>
    </row>
    <row r="93" spans="1:6" ht="15.75" hidden="1" thickBot="1">
      <c r="A93" s="832">
        <v>18</v>
      </c>
      <c r="B93" s="612" t="s">
        <v>352</v>
      </c>
      <c r="C93" s="596">
        <v>20</v>
      </c>
      <c r="D93" s="584">
        <v>0</v>
      </c>
      <c r="E93" s="112"/>
    </row>
    <row r="94" spans="1:6" ht="15.75" hidden="1" thickBot="1">
      <c r="A94" s="832">
        <v>19</v>
      </c>
      <c r="B94" s="616" t="s">
        <v>355</v>
      </c>
      <c r="C94" s="596">
        <v>30</v>
      </c>
      <c r="D94" s="584">
        <v>0</v>
      </c>
      <c r="E94" s="112"/>
    </row>
    <row r="95" spans="1:6" hidden="1">
      <c r="A95" s="832">
        <v>20</v>
      </c>
      <c r="B95" s="613" t="s">
        <v>185</v>
      </c>
      <c r="C95" s="598">
        <f>8/0.69</f>
        <v>11.594202898550726</v>
      </c>
      <c r="D95" s="584">
        <v>0</v>
      </c>
      <c r="E95" s="112"/>
    </row>
    <row r="96" spans="1:6" hidden="1">
      <c r="A96" s="832">
        <v>21</v>
      </c>
      <c r="B96" s="614" t="s">
        <v>57</v>
      </c>
      <c r="C96" s="599">
        <f>8/0.69</f>
        <v>11.594202898550726</v>
      </c>
      <c r="D96" s="584">
        <v>0</v>
      </c>
      <c r="E96" s="112"/>
    </row>
    <row r="97" spans="1:6" hidden="1">
      <c r="A97" s="832">
        <v>22</v>
      </c>
      <c r="B97" s="615" t="s">
        <v>2</v>
      </c>
      <c r="C97" s="591">
        <f>9/0.69</f>
        <v>13.043478260869566</v>
      </c>
      <c r="D97" s="584">
        <v>0</v>
      </c>
      <c r="E97" s="112"/>
    </row>
    <row r="98" spans="1:6" hidden="1">
      <c r="A98" s="832">
        <v>23</v>
      </c>
      <c r="B98" s="614" t="s">
        <v>58</v>
      </c>
      <c r="C98" s="599">
        <f>8/0.69</f>
        <v>11.594202898550726</v>
      </c>
      <c r="D98" s="584">
        <v>0</v>
      </c>
      <c r="E98" s="113"/>
    </row>
    <row r="99" spans="1:6" hidden="1">
      <c r="A99" s="832">
        <v>24</v>
      </c>
      <c r="B99" s="614" t="s">
        <v>59</v>
      </c>
      <c r="C99" s="599">
        <f>5/0.69</f>
        <v>7.2463768115942031</v>
      </c>
      <c r="D99" s="584">
        <v>0</v>
      </c>
      <c r="E99" s="112"/>
    </row>
    <row r="100" spans="1:6" hidden="1">
      <c r="A100" s="832">
        <v>25</v>
      </c>
      <c r="B100" s="107" t="s">
        <v>56</v>
      </c>
      <c r="C100" s="591">
        <f>5/0.69</f>
        <v>7.2463768115942031</v>
      </c>
      <c r="D100" s="584">
        <v>0</v>
      </c>
      <c r="E100" s="112"/>
    </row>
    <row r="101" spans="1:6" hidden="1">
      <c r="A101" s="832">
        <v>26</v>
      </c>
      <c r="B101" s="107" t="s">
        <v>334</v>
      </c>
      <c r="C101" s="597">
        <f>3/0.69</f>
        <v>4.3478260869565224</v>
      </c>
      <c r="D101" s="584">
        <v>0</v>
      </c>
      <c r="E101" s="112"/>
    </row>
    <row r="102" spans="1:6" ht="15.75" hidden="1" thickBot="1">
      <c r="A102" s="832">
        <v>27</v>
      </c>
      <c r="B102" s="108" t="s">
        <v>187</v>
      </c>
      <c r="C102" s="591">
        <f>10/0.69</f>
        <v>14.492753623188406</v>
      </c>
      <c r="D102" s="584">
        <v>0</v>
      </c>
      <c r="E102" s="112"/>
      <c r="F102" s="519" t="s">
        <v>129</v>
      </c>
    </row>
    <row r="103" spans="1:6" hidden="1">
      <c r="A103" s="832">
        <v>28</v>
      </c>
      <c r="B103" s="107" t="s">
        <v>184</v>
      </c>
      <c r="C103" s="591">
        <f>3/0.69</f>
        <v>4.3478260869565224</v>
      </c>
      <c r="D103" s="584">
        <v>0</v>
      </c>
      <c r="E103" s="112"/>
      <c r="F103" s="520">
        <f>Services!F59</f>
        <v>113.04347826086958</v>
      </c>
    </row>
    <row r="104" spans="1:6" hidden="1">
      <c r="A104" s="832">
        <v>29</v>
      </c>
      <c r="B104" s="107" t="s">
        <v>94</v>
      </c>
      <c r="C104" s="591">
        <f>3/0.69</f>
        <v>4.3478260869565224</v>
      </c>
      <c r="D104" s="584">
        <v>0</v>
      </c>
      <c r="E104" s="112"/>
    </row>
    <row r="105" spans="1:6" hidden="1">
      <c r="A105" s="832">
        <v>30</v>
      </c>
      <c r="B105" s="107" t="s">
        <v>76</v>
      </c>
      <c r="C105" s="591">
        <f>3/0.69</f>
        <v>4.3478260869565224</v>
      </c>
      <c r="D105" s="584">
        <v>0</v>
      </c>
      <c r="E105" s="112"/>
    </row>
    <row r="106" spans="1:6" hidden="1">
      <c r="A106" s="832">
        <v>31</v>
      </c>
      <c r="B106" s="107" t="s">
        <v>182</v>
      </c>
      <c r="C106" s="591">
        <f>2/0.69</f>
        <v>2.8985507246376816</v>
      </c>
      <c r="D106" s="584">
        <v>0</v>
      </c>
      <c r="E106" s="112"/>
    </row>
    <row r="107" spans="1:6" hidden="1">
      <c r="A107" s="832">
        <v>32</v>
      </c>
      <c r="B107" s="107" t="s">
        <v>186</v>
      </c>
      <c r="C107" s="591">
        <f>2/0.69</f>
        <v>2.8985507246376816</v>
      </c>
      <c r="D107" s="584">
        <v>0</v>
      </c>
      <c r="E107" s="112"/>
    </row>
    <row r="108" spans="1:6" hidden="1">
      <c r="A108" s="832">
        <v>33</v>
      </c>
      <c r="B108" s="107" t="s">
        <v>200</v>
      </c>
      <c r="C108" s="591">
        <f>3/0.69</f>
        <v>4.3478260869565224</v>
      </c>
      <c r="D108" s="584">
        <v>0</v>
      </c>
      <c r="E108" s="112"/>
    </row>
    <row r="109" spans="1:6">
      <c r="A109" s="832">
        <v>34</v>
      </c>
      <c r="B109" s="107" t="s">
        <v>79</v>
      </c>
      <c r="C109" s="591">
        <f>3/0.69</f>
        <v>4.3478260869565224</v>
      </c>
      <c r="D109" s="584">
        <v>1</v>
      </c>
      <c r="E109" s="112"/>
    </row>
    <row r="110" spans="1:6">
      <c r="A110" s="832">
        <v>35</v>
      </c>
      <c r="B110" s="107" t="s">
        <v>183</v>
      </c>
      <c r="C110" s="591">
        <f>3/0.69</f>
        <v>4.3478260869565224</v>
      </c>
      <c r="D110" s="584">
        <v>1</v>
      </c>
      <c r="E110" s="112"/>
    </row>
    <row r="111" spans="1:6" hidden="1">
      <c r="A111" s="832">
        <v>36</v>
      </c>
      <c r="B111" s="107" t="s">
        <v>80</v>
      </c>
      <c r="C111" s="591">
        <f>12/0.69</f>
        <v>17.39130434782609</v>
      </c>
      <c r="D111" s="584">
        <v>0</v>
      </c>
      <c r="E111" s="112"/>
    </row>
    <row r="112" spans="1:6" hidden="1">
      <c r="A112" s="832">
        <v>37</v>
      </c>
      <c r="B112" s="107" t="s">
        <v>48</v>
      </c>
      <c r="C112" s="591">
        <f>2/0.69</f>
        <v>2.8985507246376816</v>
      </c>
      <c r="D112" s="584">
        <v>0</v>
      </c>
      <c r="E112" s="112"/>
    </row>
    <row r="113" spans="1:5" hidden="1">
      <c r="A113" s="832">
        <v>38</v>
      </c>
      <c r="B113" s="107" t="s">
        <v>77</v>
      </c>
      <c r="C113" s="591">
        <f>2/0.69</f>
        <v>2.8985507246376816</v>
      </c>
      <c r="D113" s="584">
        <v>0</v>
      </c>
      <c r="E113" s="112"/>
    </row>
    <row r="114" spans="1:5" hidden="1">
      <c r="A114" s="832">
        <v>39</v>
      </c>
      <c r="B114" s="107" t="s">
        <v>93</v>
      </c>
      <c r="C114" s="591">
        <f>1/0.69</f>
        <v>1.4492753623188408</v>
      </c>
      <c r="D114" s="584">
        <v>0</v>
      </c>
      <c r="E114" s="112"/>
    </row>
    <row r="115" spans="1:5" hidden="1">
      <c r="A115" s="832">
        <v>40</v>
      </c>
      <c r="B115" s="107" t="s">
        <v>81</v>
      </c>
      <c r="C115" s="591">
        <f>50/0.69</f>
        <v>72.463768115942031</v>
      </c>
      <c r="D115" s="584">
        <v>0</v>
      </c>
      <c r="E115" s="112"/>
    </row>
    <row r="116" spans="1:5" hidden="1">
      <c r="A116" s="832">
        <v>41</v>
      </c>
      <c r="B116" s="111" t="s">
        <v>680</v>
      </c>
      <c r="C116" s="591">
        <f>2/0.69</f>
        <v>2.8985507246376816</v>
      </c>
      <c r="D116" s="584">
        <v>0</v>
      </c>
      <c r="E116" s="112"/>
    </row>
    <row r="117" spans="1:5" hidden="1">
      <c r="A117" s="832">
        <v>42</v>
      </c>
      <c r="B117" s="107" t="s">
        <v>55</v>
      </c>
      <c r="C117" s="591">
        <f>5/0.69</f>
        <v>7.2463768115942031</v>
      </c>
      <c r="D117" s="584">
        <v>0</v>
      </c>
    </row>
    <row r="118" spans="1:5" hidden="1">
      <c r="A118" s="832">
        <v>43</v>
      </c>
      <c r="B118" s="107" t="s">
        <v>95</v>
      </c>
      <c r="C118" s="591">
        <f>7/0.69</f>
        <v>10.144927536231885</v>
      </c>
      <c r="D118" s="584">
        <v>0</v>
      </c>
    </row>
    <row r="119" spans="1:5" hidden="1">
      <c r="A119" s="832">
        <v>44</v>
      </c>
      <c r="B119" s="107" t="s">
        <v>194</v>
      </c>
      <c r="C119" s="591">
        <f>5/0.69</f>
        <v>7.2463768115942031</v>
      </c>
      <c r="D119" s="584">
        <v>0</v>
      </c>
    </row>
    <row r="120" spans="1:5" hidden="1">
      <c r="A120" s="832">
        <v>45</v>
      </c>
      <c r="B120" s="111" t="s">
        <v>82</v>
      </c>
      <c r="C120" s="591">
        <v>0</v>
      </c>
      <c r="D120" s="584">
        <v>0</v>
      </c>
    </row>
    <row r="121" spans="1:5" hidden="1">
      <c r="A121" s="832">
        <v>46</v>
      </c>
      <c r="B121" s="521" t="s">
        <v>277</v>
      </c>
      <c r="C121" s="591">
        <f>120/0.69</f>
        <v>173.91304347826087</v>
      </c>
      <c r="D121" s="584">
        <v>0</v>
      </c>
      <c r="E121" s="114"/>
    </row>
    <row r="122" spans="1:5">
      <c r="A122" s="832">
        <v>47</v>
      </c>
      <c r="B122" s="309" t="s">
        <v>197</v>
      </c>
      <c r="C122" s="600">
        <f>72/0.69</f>
        <v>104.34782608695653</v>
      </c>
      <c r="D122" s="584">
        <v>1</v>
      </c>
      <c r="E122" s="114"/>
    </row>
    <row r="123" spans="1:5" hidden="1">
      <c r="A123" s="832">
        <v>48</v>
      </c>
      <c r="B123" s="309" t="s">
        <v>198</v>
      </c>
      <c r="C123" s="600">
        <f>77/0.69</f>
        <v>111.59420289855073</v>
      </c>
      <c r="D123" s="584">
        <v>0</v>
      </c>
      <c r="E123" s="114"/>
    </row>
    <row r="124" spans="1:5" hidden="1">
      <c r="A124" s="832">
        <v>49</v>
      </c>
      <c r="B124" s="309" t="s">
        <v>199</v>
      </c>
      <c r="C124" s="600">
        <f>82/0.69</f>
        <v>118.84057971014494</v>
      </c>
      <c r="D124" s="584">
        <v>0</v>
      </c>
      <c r="E124" s="114"/>
    </row>
    <row r="125" spans="1:5" hidden="1">
      <c r="A125" s="832">
        <v>50</v>
      </c>
      <c r="B125" s="309" t="s">
        <v>84</v>
      </c>
      <c r="C125" s="600">
        <f>8.5/0.69</f>
        <v>12.318840579710146</v>
      </c>
      <c r="D125" s="584">
        <v>0</v>
      </c>
      <c r="E125" s="114"/>
    </row>
    <row r="126" spans="1:5" hidden="1">
      <c r="A126" s="832">
        <v>51</v>
      </c>
      <c r="B126" s="521" t="s">
        <v>314</v>
      </c>
      <c r="C126" s="591">
        <f>17/0.69</f>
        <v>24.637681159420293</v>
      </c>
      <c r="D126" s="584">
        <v>0</v>
      </c>
      <c r="E126" s="114"/>
    </row>
    <row r="127" spans="1:5" hidden="1">
      <c r="A127" s="832">
        <v>52</v>
      </c>
      <c r="B127" s="111" t="s">
        <v>47</v>
      </c>
      <c r="C127" s="591">
        <v>15</v>
      </c>
      <c r="D127" s="584">
        <v>0</v>
      </c>
      <c r="E127" s="114"/>
    </row>
    <row r="128" spans="1:5" hidden="1">
      <c r="A128" s="832">
        <v>53</v>
      </c>
      <c r="B128" s="111" t="s">
        <v>83</v>
      </c>
      <c r="C128" s="591">
        <v>2</v>
      </c>
      <c r="D128" s="585">
        <v>0</v>
      </c>
      <c r="E128" s="115"/>
    </row>
    <row r="129" spans="1:6" hidden="1">
      <c r="A129" s="832">
        <v>54</v>
      </c>
      <c r="B129" s="107" t="s">
        <v>335</v>
      </c>
      <c r="C129" s="599">
        <v>3</v>
      </c>
      <c r="D129" s="585">
        <v>0</v>
      </c>
      <c r="E129" s="115"/>
    </row>
    <row r="130" spans="1:6" ht="15.75" hidden="1" thickBot="1">
      <c r="A130" s="832">
        <v>55</v>
      </c>
      <c r="B130" s="109" t="s">
        <v>431</v>
      </c>
      <c r="C130" s="596">
        <v>100</v>
      </c>
      <c r="D130" s="584">
        <v>0</v>
      </c>
      <c r="E130" s="112"/>
    </row>
    <row r="131" spans="1:6" ht="19.5" hidden="1" thickBot="1">
      <c r="B131" s="523" t="str">
        <f>Services!A59</f>
        <v>Total E. Fees 2025</v>
      </c>
      <c r="C131" s="524"/>
      <c r="D131" s="525">
        <f>SUM(D76:D130)</f>
        <v>3</v>
      </c>
      <c r="F131" s="519" t="s">
        <v>129</v>
      </c>
    </row>
    <row r="132" spans="1:6">
      <c r="F132" s="520">
        <f>Services!F59</f>
        <v>113.04347826086958</v>
      </c>
    </row>
    <row r="138" spans="1:6" ht="18.75">
      <c r="B138" s="1207" t="s">
        <v>636</v>
      </c>
      <c r="C138" s="1208"/>
      <c r="D138" s="1208"/>
    </row>
    <row r="139" spans="1:6" ht="69.75">
      <c r="B139" s="1201" t="s">
        <v>637</v>
      </c>
      <c r="C139" s="1202" t="s">
        <v>638</v>
      </c>
      <c r="D139" s="1202" t="s">
        <v>639</v>
      </c>
    </row>
    <row r="140" spans="1:6" ht="42.75">
      <c r="B140" s="1203" t="s">
        <v>640</v>
      </c>
      <c r="C140" s="1204" t="s">
        <v>641</v>
      </c>
      <c r="D140" s="1204" t="s">
        <v>642</v>
      </c>
    </row>
    <row r="141" spans="1:6" ht="23.25">
      <c r="B141" s="1203" t="s">
        <v>643</v>
      </c>
      <c r="C141" s="1204" t="s">
        <v>644</v>
      </c>
    </row>
    <row r="142" spans="1:6" ht="62.25">
      <c r="B142" s="1203" t="s">
        <v>645</v>
      </c>
      <c r="C142" s="1204" t="s">
        <v>646</v>
      </c>
    </row>
    <row r="143" spans="1:6" ht="23.25">
      <c r="C143" s="1204" t="s">
        <v>647</v>
      </c>
    </row>
    <row r="144" spans="1:6" ht="23.25">
      <c r="B144" s="1202" t="s">
        <v>648</v>
      </c>
    </row>
    <row r="145" spans="2:2" ht="23.25">
      <c r="B145" s="1204" t="s">
        <v>649</v>
      </c>
    </row>
    <row r="146" spans="2:2" ht="23.25">
      <c r="B146" s="1204" t="s">
        <v>650</v>
      </c>
    </row>
    <row r="147" spans="2:2" ht="23.25">
      <c r="B147" s="1204" t="s">
        <v>651</v>
      </c>
    </row>
    <row r="148" spans="2:2" ht="23.25">
      <c r="B148" s="1204" t="s">
        <v>652</v>
      </c>
    </row>
    <row r="149" spans="2:2" ht="23.25">
      <c r="B149" s="1204" t="s">
        <v>653</v>
      </c>
    </row>
    <row r="150" spans="2:2" ht="23.25">
      <c r="B150" s="1204" t="s">
        <v>654</v>
      </c>
    </row>
    <row r="151" spans="2:2" ht="23.25">
      <c r="B151" s="1204" t="s">
        <v>655</v>
      </c>
    </row>
    <row r="152" spans="2:2" ht="23.25">
      <c r="B152" s="1204" t="s">
        <v>656</v>
      </c>
    </row>
    <row r="156" spans="2:2" ht="23.25">
      <c r="B156" s="1202" t="s">
        <v>657</v>
      </c>
    </row>
    <row r="157" spans="2:2" ht="23.25">
      <c r="B157" s="1204" t="s">
        <v>658</v>
      </c>
    </row>
    <row r="158" spans="2:2" ht="23.25">
      <c r="B158" s="1204" t="s">
        <v>659</v>
      </c>
    </row>
    <row r="159" spans="2:2" ht="23.25">
      <c r="B159" s="1204" t="s">
        <v>660</v>
      </c>
    </row>
    <row r="162" spans="2:2" ht="44.25">
      <c r="B162" s="1205" t="s">
        <v>661</v>
      </c>
    </row>
    <row r="163" spans="2:2" ht="45">
      <c r="B163" s="1206" t="s">
        <v>662</v>
      </c>
    </row>
    <row r="164" spans="2:2">
      <c r="B164" s="1206" t="s">
        <v>663</v>
      </c>
    </row>
    <row r="165" spans="2:2">
      <c r="B165" s="1206" t="s">
        <v>664</v>
      </c>
    </row>
    <row r="166" spans="2:2">
      <c r="B166" s="1206" t="s">
        <v>665</v>
      </c>
    </row>
    <row r="167" spans="2:2">
      <c r="B167" s="1206" t="s">
        <v>666</v>
      </c>
    </row>
    <row r="168" spans="2:2" ht="30">
      <c r="B168" s="1206" t="s">
        <v>667</v>
      </c>
    </row>
    <row r="169" spans="2:2">
      <c r="B169" s="1206" t="s">
        <v>668</v>
      </c>
    </row>
    <row r="170" spans="2:2" ht="30">
      <c r="B170" s="1206" t="s">
        <v>669</v>
      </c>
    </row>
    <row r="171" spans="2:2">
      <c r="B171" s="1206" t="s">
        <v>670</v>
      </c>
    </row>
    <row r="172" spans="2:2">
      <c r="B172" s="1206" t="s">
        <v>671</v>
      </c>
    </row>
    <row r="173" spans="2:2">
      <c r="B173" s="1206" t="s">
        <v>672</v>
      </c>
    </row>
    <row r="174" spans="2:2">
      <c r="B174" s="1206" t="s">
        <v>673</v>
      </c>
    </row>
    <row r="175" spans="2:2">
      <c r="B175" s="1206" t="s">
        <v>674</v>
      </c>
    </row>
    <row r="176" spans="2:2">
      <c r="B176" s="1206" t="s">
        <v>675</v>
      </c>
    </row>
    <row r="177" spans="2:2" ht="45">
      <c r="B177" s="1206" t="s">
        <v>676</v>
      </c>
    </row>
    <row r="178" spans="2:2">
      <c r="B178" s="1206" t="s">
        <v>677</v>
      </c>
    </row>
  </sheetData>
  <autoFilter ref="B75:D132" xr:uid="{00000000-0009-0000-0000-000001000000}">
    <filterColumn colId="2">
      <filters blank="1">
        <filter val="1"/>
      </filters>
    </filterColumn>
  </autoFilter>
  <sortState xmlns:xlrd2="http://schemas.microsoft.com/office/spreadsheetml/2017/richdata2" ref="G75:N91">
    <sortCondition ref="G75"/>
  </sortState>
  <mergeCells count="5">
    <mergeCell ref="J3:O6"/>
    <mergeCell ref="C2:D2"/>
    <mergeCell ref="C3:D3"/>
    <mergeCell ref="C4:D4"/>
    <mergeCell ref="C5:D5"/>
  </mergeCells>
  <conditionalFormatting sqref="D32:D45">
    <cfRule type="iconSet" priority="13">
      <iconSet iconSet="4RedToBlack">
        <cfvo type="percent" val="0"/>
        <cfvo type="percent" val="25"/>
        <cfvo type="percent" val="50"/>
        <cfvo type="percent" val="75"/>
      </iconSet>
    </cfRule>
    <cfRule type="iconSet" priority="19">
      <iconSet>
        <cfvo type="percent" val="0"/>
        <cfvo type="percent" val="33"/>
        <cfvo type="percent" val="67"/>
      </iconSet>
    </cfRule>
  </conditionalFormatting>
  <conditionalFormatting sqref="D52:D55 D58:D68">
    <cfRule type="iconSet" priority="16">
      <iconSet iconSet="4RedToBlack">
        <cfvo type="percent" val="0"/>
        <cfvo type="percent" val="25"/>
        <cfvo type="percent" val="50"/>
        <cfvo type="percent" val="75"/>
      </iconSet>
    </cfRule>
    <cfRule type="iconSet" priority="18">
      <iconSet>
        <cfvo type="percent" val="0"/>
        <cfvo type="percent" val="33"/>
        <cfvo type="percent" val="67"/>
      </iconSet>
    </cfRule>
  </conditionalFormatting>
  <conditionalFormatting sqref="D76:D130">
    <cfRule type="iconSet" priority="14">
      <iconSet iconSet="4RedToBlack">
        <cfvo type="percent" val="0"/>
        <cfvo type="percent" val="25"/>
        <cfvo type="percent" val="50"/>
        <cfvo type="percent" val="75"/>
      </iconSet>
    </cfRule>
    <cfRule type="iconSet" priority="17">
      <iconSet>
        <cfvo type="percent" val="0"/>
        <cfvo type="percent" val="33"/>
        <cfvo type="percent" val="67"/>
      </iconSet>
    </cfRule>
  </conditionalFormatting>
  <conditionalFormatting sqref="D16:D26">
    <cfRule type="iconSet" priority="12">
      <iconSet iconSet="4RedToBlack">
        <cfvo type="percent" val="0"/>
        <cfvo type="percent" val="25"/>
        <cfvo type="percent" val="50"/>
        <cfvo type="percent" val="75"/>
      </iconSet>
    </cfRule>
  </conditionalFormatting>
  <conditionalFormatting sqref="D9:D10">
    <cfRule type="iconSet" priority="10">
      <iconSet iconSet="3TrafficLights2">
        <cfvo type="percent" val="0"/>
        <cfvo type="percent" val="33"/>
        <cfvo type="percent" val="67"/>
      </iconSet>
    </cfRule>
    <cfRule type="iconSet" priority="11">
      <iconSet iconSet="4RedToBlack">
        <cfvo type="percent" val="0"/>
        <cfvo type="percent" val="25"/>
        <cfvo type="percent" val="50"/>
        <cfvo type="percent" val="75"/>
      </iconSet>
    </cfRule>
  </conditionalFormatting>
  <conditionalFormatting sqref="D56:D57">
    <cfRule type="iconSet" priority="8">
      <iconSet iconSet="4RedToBlack">
        <cfvo type="percent" val="0"/>
        <cfvo type="percent" val="25"/>
        <cfvo type="percent" val="50"/>
        <cfvo type="percent" val="75"/>
      </iconSet>
    </cfRule>
    <cfRule type="iconSet" priority="9">
      <iconSet>
        <cfvo type="percent" val="0"/>
        <cfvo type="percent" val="33"/>
        <cfvo type="percent" val="67"/>
      </iconSet>
    </cfRule>
  </conditionalFormatting>
  <hyperlinks>
    <hyperlink ref="B16:B26" location="Transport!A1" display="Transport!A1" xr:uid="{00000000-0004-0000-0100-000000000000}"/>
    <hyperlink ref="B32:B45" location="'Hotels '!A1" display="'Hotels '!A1" xr:uid="{00000000-0004-0000-0100-000001000000}"/>
    <hyperlink ref="B138" r:id="rId1" xr:uid="{E647DF79-155E-42DD-8535-FCAC2459A258}"/>
    <hyperlink ref="B6" r:id="rId2" xr:uid="{D985BA1A-8DFB-4EBA-B174-06519FBC632C}"/>
  </hyperlinks>
  <printOptions horizontalCentered="1"/>
  <pageMargins left="0.70866141732283472" right="0.70866141732283472" top="1.1417322834645669" bottom="0.74803149606299213" header="0.31496062992125984" footer="0.31496062992125984"/>
  <pageSetup paperSize="9" scale="60" orientation="portrait" r:id="rId3"/>
  <headerFooter>
    <oddHeader>&amp;L&amp;G&amp;R&amp;T   &amp;D</oddHeader>
    <oddFooter>&amp;L&amp;Z&amp;F&amp;R&amp;F</oddFooter>
  </headerFooter>
  <colBreaks count="1" manualBreakCount="1">
    <brk id="6" max="1048575" man="1"/>
  </colBreaks>
  <ignoredErrors>
    <ignoredError sqref="C51:C53 C60:C62 C65" unlockedFormula="1"/>
  </ignoredErrors>
  <drawing r:id="rId4"/>
  <legacyDrawing r:id="rId5"/>
  <legacyDrawingHF r:id="rId6"/>
  <extLst>
    <ext xmlns:x14="http://schemas.microsoft.com/office/spreadsheetml/2009/9/main" uri="{78C0D931-6437-407d-A8EE-F0AAD7539E65}">
      <x14:conditionalFormattings>
        <x14:conditionalFormatting xmlns:xm="http://schemas.microsoft.com/office/excel/2006/main">
          <x14:cfRule type="iconSet" priority="3" id="{3DB500A6-79C9-4C84-A605-49150DA44676}">
            <x14:iconSet custom="1">
              <x14:cfvo type="percent">
                <xm:f>0</xm:f>
              </x14:cfvo>
              <x14:cfvo type="num">
                <xm:f>0</xm:f>
              </x14:cfvo>
              <x14:cfvo type="num">
                <xm:f>1</xm:f>
              </x14:cfvo>
              <x14:cfIcon iconSet="NoIcons" iconId="0"/>
              <x14:cfIcon iconSet="4TrafficLights" iconId="0"/>
              <x14:cfIcon iconSet="3TrafficLights1" iconId="2"/>
            </x14:iconSet>
          </x14:cfRule>
          <xm:sqref>D16:D26</xm:sqref>
        </x14:conditionalFormatting>
        <x14:conditionalFormatting xmlns:xm="http://schemas.microsoft.com/office/excel/2006/main">
          <x14:cfRule type="iconSet" priority="4" id="{446B4AB8-12DA-43E9-9747-D6384987D14C}">
            <x14:iconSet custom="1">
              <x14:cfvo type="percent">
                <xm:f>0</xm:f>
              </x14:cfvo>
              <x14:cfvo type="num">
                <xm:f>0</xm:f>
              </x14:cfvo>
              <x14:cfvo type="num">
                <xm:f>1</xm:f>
              </x14:cfvo>
              <x14:cfIcon iconSet="NoIcons" iconId="0"/>
              <x14:cfIcon iconSet="4TrafficLights" iconId="0"/>
              <x14:cfIcon iconSet="3TrafficLights1" iconId="2"/>
            </x14:iconSet>
          </x14:cfRule>
          <xm:sqref>D16:D26 D32:D45 D52:D68 D76:D130 D9:D10</xm:sqref>
        </x14:conditionalFormatting>
        <x14:conditionalFormatting xmlns:xm="http://schemas.microsoft.com/office/excel/2006/main">
          <x14:cfRule type="iconSet" priority="1" id="{C7DFD5F4-8AE8-4D00-8E5A-F94E9282DBC6}">
            <x14:iconSet custom="1">
              <x14:cfvo type="percent">
                <xm:f>0</xm:f>
              </x14:cfvo>
              <x14:cfvo type="num">
                <xm:f>0</xm:f>
              </x14:cfvo>
              <x14:cfvo type="num">
                <xm:f>1</xm:f>
              </x14:cfvo>
              <x14:cfIcon iconSet="NoIcons" iconId="0"/>
              <x14:cfIcon iconSet="3Symbols2" iconId="0"/>
              <x14:cfIcon iconSet="3Symbols2" iconId="2"/>
            </x14:iconSet>
          </x14:cfRule>
          <x14:cfRule type="iconSet" priority="2" id="{E26A99A4-1AA7-4372-A168-5EF708A7875F}">
            <x14:iconSet custom="1">
              <x14:cfvo type="percent">
                <xm:f>0</xm:f>
              </x14:cfvo>
              <x14:cfvo type="num">
                <xm:f>0</xm:f>
              </x14:cfvo>
              <x14:cfvo type="num">
                <xm:f>1</xm:f>
              </x14:cfvo>
              <x14:cfIcon iconSet="NoIcons" iconId="0"/>
              <x14:cfIcon iconSet="4TrafficLights" iconId="0"/>
              <x14:cfIcon iconSet="3TrafficLights2" iconId="2"/>
            </x14:iconSet>
          </x14:cfRule>
          <xm:sqref>D46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FB77B-2D9E-4736-9C8A-BD648E309C13}">
  <sheetPr>
    <tabColor theme="4" tint="-0.249977111117893"/>
  </sheetPr>
  <dimension ref="A1:AC57"/>
  <sheetViews>
    <sheetView workbookViewId="0">
      <pane xSplit="8" ySplit="1" topLeftCell="I2" activePane="bottomRight" state="frozen"/>
      <selection pane="topRight" activeCell="I1" sqref="I1"/>
      <selection pane="bottomLeft" activeCell="A2" sqref="A2"/>
      <selection pane="bottomRight" activeCell="AC8" sqref="M1:AC8"/>
    </sheetView>
  </sheetViews>
  <sheetFormatPr defaultColWidth="60.140625" defaultRowHeight="15"/>
  <cols>
    <col min="1" max="1" width="3" style="678" bestFit="1" customWidth="1"/>
    <col min="2" max="2" width="4.28515625" style="660" customWidth="1"/>
    <col min="3" max="3" width="37.7109375" bestFit="1" customWidth="1"/>
    <col min="4" max="4" width="6" style="673" bestFit="1" customWidth="1"/>
    <col min="5" max="5" width="9.140625" bestFit="1" customWidth="1"/>
    <col min="6" max="6" width="13.42578125" customWidth="1"/>
    <col min="7" max="7" width="7.85546875" style="670" bestFit="1" customWidth="1"/>
    <col min="8" max="8" width="9.42578125" style="670" customWidth="1"/>
    <col min="9" max="9" width="8.140625" style="668" bestFit="1" customWidth="1"/>
    <col min="10" max="10" width="8.42578125" style="668" bestFit="1" customWidth="1"/>
    <col min="11" max="11" width="2.140625" customWidth="1"/>
    <col min="12" max="12" width="10.42578125" style="673" customWidth="1"/>
    <col min="13" max="13" width="9.28515625" style="673" bestFit="1" customWidth="1"/>
    <col min="14" max="16" width="6.7109375" style="660" bestFit="1" customWidth="1"/>
    <col min="17" max="17" width="12.7109375" style="673" bestFit="1" customWidth="1"/>
    <col min="18" max="20" width="8" style="673" bestFit="1" customWidth="1"/>
    <col min="21" max="21" width="7.42578125" style="673" bestFit="1" customWidth="1"/>
    <col min="22" max="22" width="4.140625" style="673" bestFit="1" customWidth="1"/>
    <col min="23" max="24" width="4" style="673" customWidth="1"/>
    <col min="25" max="26" width="8.42578125" style="673" bestFit="1" customWidth="1"/>
    <col min="27" max="27" width="15" style="660" bestFit="1" customWidth="1"/>
    <col min="28" max="29" width="5.85546875" style="673" bestFit="1" customWidth="1"/>
  </cols>
  <sheetData>
    <row r="1" spans="1:29" ht="16.5" thickBot="1">
      <c r="I1" s="680">
        <v>0.70899999999999996</v>
      </c>
      <c r="J1" s="680">
        <v>0.70899999999999996</v>
      </c>
      <c r="K1" s="693"/>
      <c r="L1" s="1073"/>
      <c r="M1" s="1074" t="s">
        <v>420</v>
      </c>
      <c r="N1" s="1075"/>
      <c r="O1" s="1075"/>
      <c r="P1" s="1075"/>
      <c r="Q1" s="1076" t="s">
        <v>415</v>
      </c>
      <c r="R1" s="1077" t="s">
        <v>446</v>
      </c>
      <c r="S1" s="1077" t="s">
        <v>446</v>
      </c>
      <c r="T1" s="1077" t="s">
        <v>446</v>
      </c>
      <c r="U1" s="1078" t="s">
        <v>417</v>
      </c>
      <c r="V1" s="1079" t="s">
        <v>130</v>
      </c>
      <c r="W1" s="1079" t="s">
        <v>130</v>
      </c>
      <c r="X1" s="1079" t="s">
        <v>130</v>
      </c>
      <c r="Y1" s="1080" t="s">
        <v>418</v>
      </c>
      <c r="Z1" s="1081" t="s">
        <v>419</v>
      </c>
      <c r="AA1" s="1081" t="s">
        <v>429</v>
      </c>
      <c r="AB1" s="1082"/>
      <c r="AC1" s="1082"/>
    </row>
    <row r="2" spans="1:29" ht="32.25" thickBot="1">
      <c r="B2" s="674"/>
      <c r="C2" s="655" t="s">
        <v>356</v>
      </c>
      <c r="D2" s="656" t="s">
        <v>357</v>
      </c>
      <c r="E2" s="654" t="s">
        <v>358</v>
      </c>
      <c r="F2" s="661" t="s">
        <v>359</v>
      </c>
      <c r="G2" s="682" t="s">
        <v>411</v>
      </c>
      <c r="H2" s="682" t="s">
        <v>412</v>
      </c>
      <c r="I2" s="681" t="s">
        <v>413</v>
      </c>
      <c r="J2" s="681" t="s">
        <v>414</v>
      </c>
      <c r="K2" s="693"/>
      <c r="L2" s="1083" t="s">
        <v>357</v>
      </c>
      <c r="M2" s="1084" t="s">
        <v>421</v>
      </c>
      <c r="N2" s="1085" t="s">
        <v>422</v>
      </c>
      <c r="O2" s="1085" t="s">
        <v>423</v>
      </c>
      <c r="P2" s="1086" t="s">
        <v>424</v>
      </c>
      <c r="Q2" s="1087" t="s">
        <v>597</v>
      </c>
      <c r="R2" s="1077" t="s">
        <v>627</v>
      </c>
      <c r="S2" s="1077" t="s">
        <v>423</v>
      </c>
      <c r="T2" s="1077" t="s">
        <v>586</v>
      </c>
      <c r="U2" s="1088">
        <v>0.65</v>
      </c>
      <c r="V2" s="1089" t="s">
        <v>627</v>
      </c>
      <c r="W2" s="1089" t="s">
        <v>423</v>
      </c>
      <c r="X2" s="1089" t="s">
        <v>631</v>
      </c>
      <c r="Y2" s="1090"/>
      <c r="Z2" s="1091"/>
      <c r="AA2" s="1091"/>
      <c r="AB2" s="1082" t="s">
        <v>433</v>
      </c>
      <c r="AC2" s="1082" t="s">
        <v>434</v>
      </c>
    </row>
    <row r="3" spans="1:29" ht="15.75" thickBot="1">
      <c r="A3" s="679">
        <v>1</v>
      </c>
      <c r="B3" s="675">
        <v>1</v>
      </c>
      <c r="C3" s="657" t="s">
        <v>360</v>
      </c>
      <c r="D3" s="658">
        <v>27822</v>
      </c>
      <c r="E3" s="657" t="s">
        <v>361</v>
      </c>
      <c r="F3" s="662" t="s">
        <v>362</v>
      </c>
      <c r="G3" s="671">
        <v>400</v>
      </c>
      <c r="H3" s="671">
        <v>510</v>
      </c>
      <c r="I3" s="669">
        <f>G3/I1</f>
        <v>564.17489421720734</v>
      </c>
      <c r="J3" s="669">
        <f>H3/J1</f>
        <v>719.32299012693943</v>
      </c>
      <c r="K3" s="693"/>
      <c r="L3" s="1092">
        <v>27822</v>
      </c>
    </row>
    <row r="4" spans="1:29">
      <c r="A4" s="679">
        <v>2</v>
      </c>
      <c r="B4" s="676">
        <v>2</v>
      </c>
      <c r="C4" s="667" t="s">
        <v>363</v>
      </c>
      <c r="D4" s="672">
        <v>27818</v>
      </c>
      <c r="E4" s="667" t="s">
        <v>361</v>
      </c>
      <c r="F4" s="666" t="s">
        <v>362</v>
      </c>
      <c r="G4" s="671">
        <v>445</v>
      </c>
      <c r="H4" s="671">
        <v>565</v>
      </c>
      <c r="I4" s="669">
        <f>G4/I1</f>
        <v>627.64456981664318</v>
      </c>
      <c r="J4" s="669">
        <f>H4/J1</f>
        <v>796.89703808180536</v>
      </c>
      <c r="K4" s="693"/>
      <c r="L4" s="1092">
        <v>27818</v>
      </c>
      <c r="M4" s="1093"/>
      <c r="N4" s="1098"/>
      <c r="O4" s="1098"/>
      <c r="P4" s="1099"/>
      <c r="Q4" s="1100"/>
      <c r="R4" s="1100"/>
      <c r="S4" s="1100"/>
      <c r="T4" s="1100"/>
      <c r="U4" s="1100"/>
      <c r="V4" s="1100"/>
      <c r="W4" s="1100"/>
      <c r="X4" s="1100"/>
      <c r="Y4" s="1100"/>
      <c r="Z4" s="1100"/>
      <c r="AA4" s="1098"/>
      <c r="AB4" s="1100"/>
      <c r="AC4" s="1100"/>
    </row>
    <row r="5" spans="1:29" ht="15.75" thickBot="1">
      <c r="A5" s="679">
        <v>3</v>
      </c>
      <c r="B5" s="677">
        <v>3</v>
      </c>
      <c r="C5" s="657" t="s">
        <v>364</v>
      </c>
      <c r="D5" s="658">
        <v>27814</v>
      </c>
      <c r="E5" s="657" t="s">
        <v>365</v>
      </c>
      <c r="F5" s="663" t="s">
        <v>442</v>
      </c>
      <c r="G5" s="671">
        <v>275</v>
      </c>
      <c r="H5" s="671">
        <v>400</v>
      </c>
      <c r="I5" s="669">
        <f>G5/I1</f>
        <v>387.87023977433006</v>
      </c>
      <c r="J5" s="669">
        <f>H5/J1</f>
        <v>564.17489421720734</v>
      </c>
      <c r="K5" s="693"/>
      <c r="L5" s="1092">
        <v>27814</v>
      </c>
      <c r="M5" s="1093"/>
      <c r="N5" s="1098"/>
      <c r="O5" s="1098"/>
      <c r="P5" s="1099"/>
      <c r="Q5" s="1100"/>
      <c r="R5" s="1100"/>
      <c r="S5" s="1100"/>
      <c r="T5" s="1100"/>
      <c r="U5" s="1100"/>
      <c r="V5" s="1100"/>
      <c r="W5" s="1100"/>
      <c r="X5" s="1100"/>
      <c r="Y5" s="1100"/>
      <c r="Z5" s="1100"/>
      <c r="AA5" s="1098"/>
      <c r="AB5" s="1100"/>
      <c r="AC5" s="1100"/>
    </row>
    <row r="6" spans="1:29" ht="15.75" thickBot="1">
      <c r="A6" s="679">
        <v>4</v>
      </c>
      <c r="B6" s="677">
        <v>3</v>
      </c>
      <c r="C6" s="657" t="s">
        <v>364</v>
      </c>
      <c r="D6" s="658">
        <v>27814</v>
      </c>
      <c r="E6" s="657" t="s">
        <v>365</v>
      </c>
      <c r="F6" s="664" t="s">
        <v>366</v>
      </c>
      <c r="G6" s="683">
        <v>300</v>
      </c>
      <c r="H6" s="683">
        <v>440</v>
      </c>
      <c r="I6" s="669">
        <f>G6/I1</f>
        <v>423.1311706629055</v>
      </c>
      <c r="J6" s="669">
        <f>H6/J1</f>
        <v>620.59238363892814</v>
      </c>
      <c r="K6" s="693"/>
      <c r="L6" s="1101"/>
      <c r="M6" s="1102"/>
      <c r="N6" s="1103"/>
      <c r="O6" s="1103"/>
      <c r="P6" s="1104"/>
      <c r="Q6" s="1105"/>
      <c r="R6" s="1105"/>
      <c r="S6" s="1105"/>
      <c r="T6" s="1105"/>
      <c r="U6" s="1105"/>
      <c r="V6" s="1105"/>
      <c r="W6" s="1105"/>
      <c r="X6" s="1105"/>
      <c r="Y6" s="1105"/>
      <c r="Z6" s="1105"/>
      <c r="AA6" s="1106"/>
      <c r="AB6" s="1105"/>
      <c r="AC6" s="1105"/>
    </row>
    <row r="7" spans="1:29" ht="15.75" thickBot="1">
      <c r="A7" s="679">
        <v>5</v>
      </c>
      <c r="B7" s="675">
        <v>4</v>
      </c>
      <c r="C7" s="657" t="s">
        <v>367</v>
      </c>
      <c r="D7" s="658">
        <v>27812</v>
      </c>
      <c r="E7" s="657" t="s">
        <v>361</v>
      </c>
      <c r="F7" s="662" t="s">
        <v>362</v>
      </c>
      <c r="G7" s="671">
        <v>425</v>
      </c>
      <c r="H7" s="671">
        <v>545</v>
      </c>
      <c r="I7" s="669">
        <f>G7/I1</f>
        <v>599.43582510578278</v>
      </c>
      <c r="J7" s="669">
        <f>H7/J1</f>
        <v>768.68829337094508</v>
      </c>
      <c r="K7" s="693"/>
      <c r="L7" s="1092">
        <v>27812</v>
      </c>
      <c r="M7" s="1093"/>
      <c r="N7" s="1098"/>
      <c r="O7" s="1098"/>
      <c r="P7" s="1099"/>
      <c r="Q7" s="1100"/>
      <c r="R7" s="1100"/>
      <c r="S7" s="1100"/>
      <c r="T7" s="1100"/>
      <c r="U7" s="1100"/>
      <c r="V7" s="1100"/>
      <c r="W7" s="1100"/>
      <c r="X7" s="1100"/>
      <c r="Y7" s="1100"/>
      <c r="Z7" s="1100"/>
      <c r="AA7" s="1098"/>
      <c r="AB7" s="1100"/>
      <c r="AC7" s="1100"/>
    </row>
    <row r="8" spans="1:29" ht="15.75" thickBot="1">
      <c r="A8" s="679">
        <v>6</v>
      </c>
      <c r="B8" s="675">
        <v>5</v>
      </c>
      <c r="C8" s="657" t="s">
        <v>368</v>
      </c>
      <c r="D8" s="658">
        <v>27794</v>
      </c>
      <c r="E8" s="657" t="s">
        <v>369</v>
      </c>
      <c r="F8" s="662" t="s">
        <v>362</v>
      </c>
      <c r="G8" s="671">
        <v>550</v>
      </c>
      <c r="H8" s="671">
        <v>700</v>
      </c>
      <c r="I8" s="669">
        <f>G8/I1</f>
        <v>775.74047954866012</v>
      </c>
      <c r="J8" s="669">
        <f>H8/J1</f>
        <v>987.3060648801129</v>
      </c>
      <c r="K8" s="693"/>
      <c r="L8" s="1283">
        <v>27794</v>
      </c>
      <c r="M8" s="1093"/>
      <c r="N8" s="1094">
        <f>'Offer sale'!D5</f>
        <v>1049.1304347826087</v>
      </c>
      <c r="O8" s="1094">
        <f>'Offer sale'!D6</f>
        <v>1089.1304347826087</v>
      </c>
      <c r="P8" s="1095">
        <f>'Offer sale'!D7</f>
        <v>1114.1304347826087</v>
      </c>
      <c r="Q8" s="1096">
        <f>'Offer sale'!C5-'Offer sale'!D5</f>
        <v>825.82608695652175</v>
      </c>
      <c r="R8" s="1097">
        <f>'Offer sale'!AW5</f>
        <v>222.5</v>
      </c>
      <c r="S8" s="1097">
        <f>'Offer sale'!AW6</f>
        <v>222.5</v>
      </c>
      <c r="T8" s="1097">
        <f>'Offer sale'!AW7</f>
        <v>222.5</v>
      </c>
      <c r="U8" s="1096">
        <f>N8*U2</f>
        <v>681.93478260869574</v>
      </c>
      <c r="V8" s="1096">
        <f>'Offer sale'!AV5</f>
        <v>56.25</v>
      </c>
      <c r="W8" s="1096">
        <f>'Offer sale'!AV6</f>
        <v>56.25</v>
      </c>
      <c r="X8" s="1096">
        <f>'Offer sale'!AV7</f>
        <v>56.25</v>
      </c>
      <c r="Y8" s="1096">
        <f>'Offer sale'!D5-'Offer sale'!E5</f>
        <v>125.36231884057975</v>
      </c>
      <c r="Z8" s="1096">
        <f>'Offer sale'!D5-'Offer sale'!G5</f>
        <v>55.452101449275347</v>
      </c>
      <c r="AA8" s="1094">
        <f>'Offer sale'!H5</f>
        <v>1065.3154287439613</v>
      </c>
      <c r="AB8" s="1096">
        <f>'Offer sale'!D11-'Offer sale'!D5</f>
        <v>112.5</v>
      </c>
      <c r="AC8" s="1096">
        <f>'Offer sale'!D17-'Offer sale'!D5</f>
        <v>315</v>
      </c>
    </row>
    <row r="9" spans="1:29" ht="15.75" thickBot="1">
      <c r="A9" s="679">
        <v>7</v>
      </c>
      <c r="B9" s="675">
        <v>6</v>
      </c>
      <c r="C9" s="657" t="s">
        <v>370</v>
      </c>
      <c r="D9" s="658">
        <v>27790</v>
      </c>
      <c r="E9" s="657" t="s">
        <v>371</v>
      </c>
      <c r="F9" s="662" t="s">
        <v>362</v>
      </c>
      <c r="G9" s="671">
        <v>775</v>
      </c>
      <c r="H9" s="671">
        <v>985</v>
      </c>
      <c r="I9" s="669">
        <f>G9/I1</f>
        <v>1093.0888575458393</v>
      </c>
      <c r="J9" s="669">
        <f>H9/J1</f>
        <v>1389.2806770098732</v>
      </c>
      <c r="K9" s="693"/>
      <c r="L9" s="1092">
        <v>27790</v>
      </c>
      <c r="M9" s="1093"/>
      <c r="N9" s="1098"/>
      <c r="O9" s="1098"/>
      <c r="P9" s="1099"/>
      <c r="Q9" s="1100"/>
      <c r="R9" s="1100"/>
      <c r="S9" s="1100"/>
      <c r="T9" s="1100"/>
      <c r="U9" s="1100"/>
      <c r="V9" s="1100"/>
      <c r="W9" s="1100"/>
      <c r="X9" s="1100"/>
      <c r="Y9" s="1100"/>
      <c r="Z9" s="1100"/>
      <c r="AA9" s="1098"/>
      <c r="AB9" s="1100"/>
      <c r="AC9" s="1100"/>
    </row>
    <row r="10" spans="1:29" ht="15.75" thickBot="1">
      <c r="A10" s="679">
        <v>8</v>
      </c>
      <c r="B10" s="675">
        <v>7</v>
      </c>
      <c r="C10" s="657" t="s">
        <v>372</v>
      </c>
      <c r="D10" s="658">
        <v>27788</v>
      </c>
      <c r="E10" s="657" t="s">
        <v>373</v>
      </c>
      <c r="F10" s="662" t="s">
        <v>362</v>
      </c>
      <c r="G10" s="671">
        <v>275</v>
      </c>
      <c r="H10" s="671">
        <v>355</v>
      </c>
      <c r="I10" s="669">
        <f>G10/I1</f>
        <v>387.87023977433006</v>
      </c>
      <c r="J10" s="669">
        <f>H10/J1</f>
        <v>500.70521861777155</v>
      </c>
      <c r="K10" s="693"/>
      <c r="L10" s="1092">
        <v>27788</v>
      </c>
      <c r="M10" s="1093"/>
      <c r="N10" s="1098"/>
      <c r="O10" s="1098"/>
      <c r="P10" s="1099"/>
      <c r="Q10" s="1100"/>
      <c r="R10" s="1100"/>
      <c r="S10" s="1100"/>
      <c r="T10" s="1100"/>
      <c r="U10" s="1100"/>
      <c r="V10" s="1100"/>
      <c r="W10" s="1100"/>
      <c r="X10" s="1100"/>
      <c r="Y10" s="1100"/>
      <c r="Z10" s="1100"/>
      <c r="AA10" s="1098"/>
      <c r="AB10" s="1100"/>
      <c r="AC10" s="1100"/>
    </row>
    <row r="11" spans="1:29" ht="15.75" thickBot="1">
      <c r="A11" s="679">
        <v>9</v>
      </c>
      <c r="B11" s="675">
        <v>8</v>
      </c>
      <c r="C11" s="657" t="s">
        <v>374</v>
      </c>
      <c r="D11" s="658">
        <v>27780</v>
      </c>
      <c r="E11" s="657" t="s">
        <v>375</v>
      </c>
      <c r="F11" s="662" t="s">
        <v>362</v>
      </c>
      <c r="G11" s="671">
        <v>975</v>
      </c>
      <c r="H11" s="671">
        <v>1235</v>
      </c>
      <c r="I11" s="669">
        <f>G11/I1</f>
        <v>1375.1763046544429</v>
      </c>
      <c r="J11" s="669">
        <f>H11/J1</f>
        <v>1741.8899858956277</v>
      </c>
      <c r="K11" s="693"/>
      <c r="L11" s="1092">
        <v>27780</v>
      </c>
      <c r="M11" s="1093"/>
      <c r="N11" s="1098"/>
      <c r="O11" s="1098"/>
      <c r="P11" s="1099"/>
      <c r="Q11" s="1100"/>
      <c r="R11" s="1100"/>
      <c r="S11" s="1100"/>
      <c r="T11" s="1100"/>
      <c r="U11" s="1100"/>
      <c r="V11" s="1100"/>
      <c r="W11" s="1100"/>
      <c r="X11" s="1100"/>
      <c r="Y11" s="1100"/>
      <c r="Z11" s="1100"/>
      <c r="AA11" s="1098"/>
      <c r="AB11" s="1100"/>
      <c r="AC11" s="1100"/>
    </row>
    <row r="12" spans="1:29" ht="15.75" thickBot="1">
      <c r="A12" s="679">
        <v>10</v>
      </c>
      <c r="B12" s="675">
        <v>9</v>
      </c>
      <c r="C12" s="657" t="s">
        <v>376</v>
      </c>
      <c r="D12" s="658">
        <v>27778</v>
      </c>
      <c r="E12" s="657" t="s">
        <v>377</v>
      </c>
      <c r="F12" s="662" t="s">
        <v>362</v>
      </c>
      <c r="G12" s="671">
        <v>775</v>
      </c>
      <c r="H12" s="671">
        <v>985</v>
      </c>
      <c r="I12" s="669">
        <f>G12/I1</f>
        <v>1093.0888575458393</v>
      </c>
      <c r="J12" s="669">
        <f>H12/J1</f>
        <v>1389.2806770098732</v>
      </c>
      <c r="K12" s="693"/>
      <c r="L12" s="1092">
        <v>27778</v>
      </c>
      <c r="M12" s="1093"/>
      <c r="N12" s="1098"/>
      <c r="O12" s="1098"/>
      <c r="P12" s="1099"/>
      <c r="Q12" s="1100"/>
      <c r="R12" s="1100"/>
      <c r="S12" s="1100"/>
      <c r="T12" s="1100"/>
      <c r="U12" s="1100"/>
      <c r="V12" s="1100"/>
      <c r="W12" s="1100"/>
      <c r="X12" s="1100"/>
      <c r="Y12" s="1100"/>
      <c r="Z12" s="1100"/>
      <c r="AA12" s="1098"/>
      <c r="AB12" s="1100"/>
      <c r="AC12" s="1100"/>
    </row>
    <row r="13" spans="1:29" ht="15.75" thickBot="1">
      <c r="A13" s="679">
        <v>11</v>
      </c>
      <c r="B13" s="675">
        <v>10</v>
      </c>
      <c r="C13" s="657" t="s">
        <v>378</v>
      </c>
      <c r="D13" s="658">
        <v>27775</v>
      </c>
      <c r="E13" s="657" t="s">
        <v>369</v>
      </c>
      <c r="F13" s="662" t="s">
        <v>362</v>
      </c>
      <c r="G13" s="671">
        <v>520</v>
      </c>
      <c r="H13" s="671">
        <v>660</v>
      </c>
      <c r="I13" s="669">
        <f>G13/I1</f>
        <v>733.42736248236952</v>
      </c>
      <c r="J13" s="669">
        <f>H13/J1</f>
        <v>930.8885754583921</v>
      </c>
      <c r="K13" s="693"/>
      <c r="L13" s="1092">
        <v>27775</v>
      </c>
      <c r="M13" s="1093"/>
      <c r="N13" s="1098"/>
      <c r="O13" s="1098"/>
      <c r="P13" s="1099"/>
      <c r="Q13" s="1100"/>
      <c r="R13" s="1100"/>
      <c r="S13" s="1100"/>
      <c r="T13" s="1100"/>
      <c r="U13" s="1100"/>
      <c r="V13" s="1100"/>
      <c r="W13" s="1100"/>
      <c r="X13" s="1100"/>
      <c r="Y13" s="1100"/>
      <c r="Z13" s="1100"/>
      <c r="AA13" s="1098"/>
      <c r="AB13" s="1100"/>
      <c r="AC13" s="1100"/>
    </row>
    <row r="14" spans="1:29" ht="15.75" thickBot="1">
      <c r="A14" s="679">
        <v>12</v>
      </c>
      <c r="B14" s="675">
        <v>11</v>
      </c>
      <c r="C14" s="657" t="s">
        <v>379</v>
      </c>
      <c r="D14" s="658">
        <v>27773</v>
      </c>
      <c r="E14" s="657" t="s">
        <v>361</v>
      </c>
      <c r="F14" s="662" t="s">
        <v>362</v>
      </c>
      <c r="G14" s="671">
        <v>425</v>
      </c>
      <c r="H14" s="671">
        <v>545</v>
      </c>
      <c r="I14" s="669">
        <f>G14/I1</f>
        <v>599.43582510578278</v>
      </c>
      <c r="J14" s="669">
        <f>H14/J1</f>
        <v>768.68829337094508</v>
      </c>
      <c r="K14" s="693"/>
      <c r="L14" s="1092">
        <v>27773</v>
      </c>
      <c r="M14" s="1093"/>
      <c r="N14" s="1098"/>
      <c r="O14" s="1098"/>
      <c r="P14" s="1099"/>
      <c r="Q14" s="1100"/>
      <c r="R14" s="1100"/>
      <c r="S14" s="1100"/>
      <c r="T14" s="1100"/>
      <c r="U14" s="1100"/>
      <c r="V14" s="1100"/>
      <c r="W14" s="1100"/>
      <c r="X14" s="1100"/>
      <c r="Y14" s="1100"/>
      <c r="Z14" s="1100"/>
      <c r="AA14" s="1098"/>
      <c r="AB14" s="1100"/>
      <c r="AC14" s="1100"/>
    </row>
    <row r="15" spans="1:29" ht="15.75" thickBot="1">
      <c r="A15" s="679">
        <v>13</v>
      </c>
      <c r="B15" s="675">
        <v>12</v>
      </c>
      <c r="C15" s="657" t="s">
        <v>380</v>
      </c>
      <c r="D15" s="658">
        <v>27771</v>
      </c>
      <c r="E15" s="657" t="s">
        <v>381</v>
      </c>
      <c r="F15" s="662" t="s">
        <v>362</v>
      </c>
      <c r="G15" s="671">
        <v>295</v>
      </c>
      <c r="H15" s="671">
        <v>375</v>
      </c>
      <c r="I15" s="669">
        <f>G15/I1</f>
        <v>416.0789844851904</v>
      </c>
      <c r="J15" s="669">
        <f>H15/J1</f>
        <v>528.91396332863189</v>
      </c>
      <c r="K15" s="693"/>
      <c r="L15" s="1092">
        <v>27771</v>
      </c>
      <c r="M15" s="1093"/>
      <c r="N15" s="1098"/>
      <c r="O15" s="1098"/>
      <c r="P15" s="1099"/>
      <c r="Q15" s="1100"/>
      <c r="R15" s="1100"/>
      <c r="S15" s="1100"/>
      <c r="T15" s="1100"/>
      <c r="U15" s="1100"/>
      <c r="V15" s="1100"/>
      <c r="W15" s="1100"/>
      <c r="X15" s="1100"/>
      <c r="Y15" s="1100"/>
      <c r="Z15" s="1100"/>
      <c r="AA15" s="1098"/>
      <c r="AB15" s="1100"/>
      <c r="AC15" s="1100"/>
    </row>
    <row r="16" spans="1:29" ht="15.75" thickBot="1">
      <c r="A16" s="679">
        <v>14</v>
      </c>
      <c r="B16" s="675">
        <v>13</v>
      </c>
      <c r="C16" s="657" t="s">
        <v>382</v>
      </c>
      <c r="D16" s="658">
        <v>27769</v>
      </c>
      <c r="E16" s="657" t="s">
        <v>383</v>
      </c>
      <c r="F16" s="662" t="s">
        <v>362</v>
      </c>
      <c r="G16" s="671">
        <v>625</v>
      </c>
      <c r="H16" s="671">
        <v>795</v>
      </c>
      <c r="I16" s="669">
        <f>G16/I1</f>
        <v>881.52327221438645</v>
      </c>
      <c r="J16" s="669">
        <f>H16/J1</f>
        <v>1121.2976022566997</v>
      </c>
      <c r="K16" s="693"/>
      <c r="L16" s="1092">
        <v>27769</v>
      </c>
      <c r="M16" s="1093"/>
      <c r="N16" s="1098"/>
      <c r="O16" s="1098"/>
      <c r="P16" s="1099"/>
      <c r="Q16" s="1100"/>
      <c r="R16" s="1100"/>
      <c r="S16" s="1100"/>
      <c r="T16" s="1100"/>
      <c r="U16" s="1100"/>
      <c r="V16" s="1100"/>
      <c r="W16" s="1100"/>
      <c r="X16" s="1100"/>
      <c r="Y16" s="1100"/>
      <c r="Z16" s="1100"/>
      <c r="AA16" s="1098"/>
      <c r="AB16" s="1100"/>
      <c r="AC16" s="1100"/>
    </row>
    <row r="17" spans="1:29" ht="15.75" thickBot="1">
      <c r="A17" s="679">
        <v>15</v>
      </c>
      <c r="B17" s="675">
        <v>14</v>
      </c>
      <c r="C17" s="657" t="s">
        <v>384</v>
      </c>
      <c r="D17" s="658">
        <v>27767</v>
      </c>
      <c r="E17" s="657" t="s">
        <v>385</v>
      </c>
      <c r="F17" s="662" t="s">
        <v>362</v>
      </c>
      <c r="G17" s="671">
        <v>650</v>
      </c>
      <c r="H17" s="671">
        <v>830</v>
      </c>
      <c r="I17" s="669">
        <f>G17/I1</f>
        <v>916.78420310296201</v>
      </c>
      <c r="J17" s="669">
        <f>H17/J1</f>
        <v>1170.6629055007054</v>
      </c>
      <c r="K17" s="693"/>
      <c r="L17" s="1092">
        <v>27767</v>
      </c>
      <c r="M17" s="1093"/>
      <c r="N17" s="1098"/>
      <c r="O17" s="1098"/>
      <c r="P17" s="1099"/>
      <c r="Q17" s="1100"/>
      <c r="R17" s="1100"/>
      <c r="S17" s="1100"/>
      <c r="T17" s="1100"/>
      <c r="U17" s="1100"/>
      <c r="V17" s="1100"/>
      <c r="W17" s="1100"/>
      <c r="X17" s="1100"/>
      <c r="Y17" s="1100"/>
      <c r="Z17" s="1100"/>
      <c r="AA17" s="1098"/>
      <c r="AB17" s="1100"/>
      <c r="AC17" s="1100"/>
    </row>
    <row r="18" spans="1:29" ht="15.75" thickBot="1">
      <c r="A18" s="679">
        <v>16</v>
      </c>
      <c r="B18" s="675">
        <v>15</v>
      </c>
      <c r="C18" s="657" t="s">
        <v>386</v>
      </c>
      <c r="D18" s="658">
        <v>27761</v>
      </c>
      <c r="E18" s="657" t="s">
        <v>383</v>
      </c>
      <c r="F18" s="662" t="s">
        <v>362</v>
      </c>
      <c r="G18" s="671">
        <v>575</v>
      </c>
      <c r="H18" s="671">
        <v>735</v>
      </c>
      <c r="I18" s="669">
        <f>G18/I1</f>
        <v>811.00141043723556</v>
      </c>
      <c r="J18" s="669">
        <f>H18/J1</f>
        <v>1036.6713681241185</v>
      </c>
      <c r="K18" s="693"/>
      <c r="L18" s="1092">
        <v>27761</v>
      </c>
      <c r="M18" s="1093"/>
      <c r="N18" s="1098"/>
      <c r="O18" s="1098"/>
      <c r="P18" s="1099"/>
      <c r="Q18" s="1100"/>
      <c r="R18" s="1100"/>
      <c r="S18" s="1100"/>
      <c r="T18" s="1100"/>
      <c r="U18" s="1100"/>
      <c r="V18" s="1100"/>
      <c r="W18" s="1100"/>
      <c r="X18" s="1100"/>
      <c r="Y18" s="1100"/>
      <c r="Z18" s="1100"/>
      <c r="AA18" s="1098"/>
      <c r="AB18" s="1100"/>
      <c r="AC18" s="1100"/>
    </row>
    <row r="19" spans="1:29" ht="15.75" thickBot="1">
      <c r="A19" s="679">
        <v>17</v>
      </c>
      <c r="B19" s="675">
        <v>16</v>
      </c>
      <c r="C19" s="657" t="s">
        <v>387</v>
      </c>
      <c r="D19" s="658">
        <v>27759</v>
      </c>
      <c r="E19" s="657" t="s">
        <v>388</v>
      </c>
      <c r="F19" s="662" t="s">
        <v>362</v>
      </c>
      <c r="G19" s="671">
        <v>175</v>
      </c>
      <c r="H19" s="671">
        <v>225</v>
      </c>
      <c r="I19" s="669">
        <f>G19/I1</f>
        <v>246.82651622002822</v>
      </c>
      <c r="J19" s="669">
        <f>H19/J1</f>
        <v>317.34837799717911</v>
      </c>
      <c r="K19" s="693"/>
      <c r="L19" s="1092">
        <v>27759</v>
      </c>
      <c r="M19" s="1093"/>
      <c r="N19" s="1098"/>
      <c r="O19" s="1098"/>
      <c r="P19" s="1099"/>
      <c r="Q19" s="1100"/>
      <c r="R19" s="1100"/>
      <c r="S19" s="1100"/>
      <c r="T19" s="1100"/>
      <c r="U19" s="1100"/>
      <c r="V19" s="1100"/>
      <c r="W19" s="1100"/>
      <c r="X19" s="1100"/>
      <c r="Y19" s="1100"/>
      <c r="Z19" s="1100"/>
      <c r="AA19" s="1098"/>
      <c r="AB19" s="1100"/>
      <c r="AC19" s="1100"/>
    </row>
    <row r="20" spans="1:29" ht="15.75" thickBot="1">
      <c r="A20" s="679">
        <v>18</v>
      </c>
      <c r="B20" s="675">
        <v>17</v>
      </c>
      <c r="C20" s="657" t="s">
        <v>389</v>
      </c>
      <c r="D20" s="658">
        <v>27757</v>
      </c>
      <c r="E20" s="657" t="s">
        <v>383</v>
      </c>
      <c r="F20" s="662" t="s">
        <v>362</v>
      </c>
      <c r="G20" s="671">
        <v>595</v>
      </c>
      <c r="H20" s="671">
        <v>755</v>
      </c>
      <c r="I20" s="669">
        <f>G20/I1</f>
        <v>839.21015514809596</v>
      </c>
      <c r="J20" s="669">
        <f>H20/J1</f>
        <v>1064.8801128349789</v>
      </c>
      <c r="K20" s="693"/>
      <c r="L20" s="1092">
        <v>27757</v>
      </c>
      <c r="M20" s="1093"/>
      <c r="N20" s="1098"/>
      <c r="O20" s="1098"/>
      <c r="P20" s="1099"/>
      <c r="Q20" s="1100"/>
      <c r="R20" s="1100"/>
      <c r="S20" s="1100"/>
      <c r="T20" s="1100"/>
      <c r="U20" s="1100"/>
      <c r="V20" s="1100"/>
      <c r="W20" s="1100"/>
      <c r="X20" s="1100"/>
      <c r="Y20" s="1100"/>
      <c r="Z20" s="1100"/>
      <c r="AA20" s="1098"/>
      <c r="AB20" s="1100"/>
      <c r="AC20" s="1100"/>
    </row>
    <row r="21" spans="1:29" ht="15.75" thickBot="1">
      <c r="A21" s="679">
        <v>19</v>
      </c>
      <c r="B21" s="675">
        <v>18</v>
      </c>
      <c r="C21" s="657" t="s">
        <v>390</v>
      </c>
      <c r="D21" s="658">
        <v>27751</v>
      </c>
      <c r="E21" s="657" t="s">
        <v>381</v>
      </c>
      <c r="F21" s="662" t="s">
        <v>362</v>
      </c>
      <c r="G21" s="671">
        <v>350</v>
      </c>
      <c r="H21" s="671">
        <v>450</v>
      </c>
      <c r="I21" s="669">
        <f>G21/I1</f>
        <v>493.65303244005645</v>
      </c>
      <c r="J21" s="669">
        <f>H21/J1</f>
        <v>634.69675599435823</v>
      </c>
      <c r="K21" s="693"/>
      <c r="L21" s="1092">
        <v>27751</v>
      </c>
      <c r="M21" s="1093"/>
      <c r="N21" s="1098"/>
      <c r="O21" s="1098"/>
      <c r="P21" s="1099"/>
      <c r="Q21" s="1100"/>
      <c r="R21" s="1100"/>
      <c r="S21" s="1100"/>
      <c r="T21" s="1100"/>
      <c r="U21" s="1100"/>
      <c r="V21" s="1100"/>
      <c r="W21" s="1100"/>
      <c r="X21" s="1100"/>
      <c r="Y21" s="1100"/>
      <c r="Z21" s="1100"/>
      <c r="AA21" s="1098"/>
      <c r="AB21" s="1100"/>
      <c r="AC21" s="1100"/>
    </row>
    <row r="22" spans="1:29" ht="15.75" thickBot="1">
      <c r="A22" s="679">
        <v>20</v>
      </c>
      <c r="B22" s="677">
        <v>19</v>
      </c>
      <c r="C22" s="659" t="s">
        <v>391</v>
      </c>
      <c r="D22" s="658">
        <v>27749</v>
      </c>
      <c r="E22" s="657" t="s">
        <v>377</v>
      </c>
      <c r="F22" s="663" t="s">
        <v>443</v>
      </c>
      <c r="G22" s="671">
        <v>725</v>
      </c>
      <c r="H22" s="671">
        <v>925</v>
      </c>
      <c r="I22" s="669">
        <f>G22/I1</f>
        <v>1022.5669957686883</v>
      </c>
      <c r="J22" s="669">
        <f>H22/J1</f>
        <v>1304.654442877292</v>
      </c>
      <c r="K22" s="693"/>
      <c r="L22" s="1092">
        <v>27749</v>
      </c>
      <c r="M22" s="1093"/>
      <c r="N22" s="1098"/>
      <c r="O22" s="1098"/>
      <c r="P22" s="1099"/>
      <c r="Q22" s="1100"/>
      <c r="R22" s="1100"/>
      <c r="S22" s="1100"/>
      <c r="T22" s="1100"/>
      <c r="U22" s="1100"/>
      <c r="V22" s="1100"/>
      <c r="W22" s="1100"/>
      <c r="X22" s="1100"/>
      <c r="Y22" s="1100"/>
      <c r="Z22" s="1100"/>
      <c r="AA22" s="1098"/>
      <c r="AB22" s="1100"/>
      <c r="AC22" s="1100"/>
    </row>
    <row r="23" spans="1:29" ht="15.75" thickBot="1">
      <c r="A23" s="679">
        <v>21</v>
      </c>
      <c r="B23" s="677">
        <v>19</v>
      </c>
      <c r="C23" s="659" t="s">
        <v>391</v>
      </c>
      <c r="D23" s="658">
        <v>27749</v>
      </c>
      <c r="E23" s="657" t="s">
        <v>377</v>
      </c>
      <c r="F23" s="665" t="s">
        <v>444</v>
      </c>
      <c r="G23" s="671">
        <v>725</v>
      </c>
      <c r="H23" s="671">
        <v>925</v>
      </c>
      <c r="I23" s="669">
        <f>G23/I1</f>
        <v>1022.5669957686883</v>
      </c>
      <c r="J23" s="669">
        <f>H23/J1</f>
        <v>1304.654442877292</v>
      </c>
      <c r="K23" s="693"/>
      <c r="L23" s="1101"/>
      <c r="M23" s="1102"/>
      <c r="N23" s="1103"/>
      <c r="O23" s="1103"/>
      <c r="P23" s="1104"/>
      <c r="Q23" s="1105"/>
      <c r="R23" s="1105"/>
      <c r="S23" s="1105"/>
      <c r="T23" s="1105"/>
      <c r="U23" s="1105"/>
      <c r="V23" s="1105"/>
      <c r="W23" s="1105"/>
      <c r="X23" s="1105"/>
      <c r="Y23" s="1105"/>
      <c r="Z23" s="1105"/>
      <c r="AA23" s="1106"/>
      <c r="AB23" s="1105"/>
      <c r="AC23" s="1105"/>
    </row>
    <row r="24" spans="1:29" ht="15.75" thickBot="1">
      <c r="A24" s="679">
        <v>22</v>
      </c>
      <c r="B24" s="675">
        <v>20</v>
      </c>
      <c r="C24" s="657" t="s">
        <v>392</v>
      </c>
      <c r="D24" s="658">
        <v>27747</v>
      </c>
      <c r="E24" s="657" t="s">
        <v>365</v>
      </c>
      <c r="F24" s="662" t="s">
        <v>362</v>
      </c>
      <c r="G24" s="671">
        <v>150</v>
      </c>
      <c r="H24" s="671">
        <v>220</v>
      </c>
      <c r="I24" s="669">
        <f>G24/I1</f>
        <v>211.56558533145275</v>
      </c>
      <c r="J24" s="669">
        <f>H24/J1</f>
        <v>310.29619181946407</v>
      </c>
      <c r="K24" s="693"/>
      <c r="L24" s="1092">
        <v>27747</v>
      </c>
      <c r="M24" s="1093"/>
      <c r="N24" s="1098"/>
      <c r="O24" s="1098"/>
      <c r="P24" s="1099"/>
      <c r="Q24" s="1100"/>
      <c r="R24" s="1100"/>
      <c r="S24" s="1100"/>
      <c r="T24" s="1100"/>
      <c r="U24" s="1100"/>
      <c r="V24" s="1100"/>
      <c r="W24" s="1100"/>
      <c r="X24" s="1100"/>
      <c r="Y24" s="1100"/>
      <c r="Z24" s="1100"/>
      <c r="AA24" s="1098"/>
      <c r="AB24" s="1100"/>
      <c r="AC24" s="1100"/>
    </row>
    <row r="25" spans="1:29" ht="15.75" thickBot="1">
      <c r="A25" s="679">
        <v>23</v>
      </c>
      <c r="B25" s="675">
        <v>21</v>
      </c>
      <c r="C25" s="657" t="s">
        <v>393</v>
      </c>
      <c r="D25" s="658">
        <v>27745</v>
      </c>
      <c r="E25" s="657" t="s">
        <v>377</v>
      </c>
      <c r="F25" s="662" t="s">
        <v>362</v>
      </c>
      <c r="G25" s="671">
        <v>700</v>
      </c>
      <c r="H25" s="671">
        <v>890</v>
      </c>
      <c r="I25" s="669">
        <f>G25/I1</f>
        <v>987.3060648801129</v>
      </c>
      <c r="J25" s="669">
        <f>H25/J1</f>
        <v>1255.2891396332864</v>
      </c>
      <c r="K25" s="693"/>
      <c r="L25" s="1092">
        <v>27745</v>
      </c>
      <c r="M25" s="1093"/>
      <c r="N25" s="1098"/>
      <c r="O25" s="1098"/>
      <c r="P25" s="1099"/>
      <c r="Q25" s="1100"/>
      <c r="R25" s="1100"/>
      <c r="S25" s="1100"/>
      <c r="T25" s="1100"/>
      <c r="U25" s="1100"/>
      <c r="V25" s="1100"/>
      <c r="W25" s="1100"/>
      <c r="X25" s="1100"/>
      <c r="Y25" s="1100"/>
      <c r="Z25" s="1100"/>
      <c r="AA25" s="1098"/>
      <c r="AB25" s="1100"/>
      <c r="AC25" s="1100"/>
    </row>
    <row r="26" spans="1:29" ht="15.75" thickBot="1">
      <c r="A26" s="679">
        <v>24</v>
      </c>
      <c r="B26" s="675">
        <v>22</v>
      </c>
      <c r="C26" s="657" t="s">
        <v>394</v>
      </c>
      <c r="D26" s="658">
        <v>27736</v>
      </c>
      <c r="E26" s="657" t="s">
        <v>365</v>
      </c>
      <c r="F26" s="662" t="s">
        <v>362</v>
      </c>
      <c r="G26" s="671">
        <v>215</v>
      </c>
      <c r="H26" s="671">
        <v>285</v>
      </c>
      <c r="I26" s="669">
        <f>G26/I1</f>
        <v>303.24400564174897</v>
      </c>
      <c r="J26" s="669">
        <f>H26/J1</f>
        <v>401.97461212976026</v>
      </c>
      <c r="K26" s="693"/>
      <c r="L26" s="1092">
        <v>27736</v>
      </c>
      <c r="M26" s="1093"/>
      <c r="N26" s="1098"/>
      <c r="O26" s="1098"/>
      <c r="P26" s="1099"/>
      <c r="Q26" s="1100"/>
      <c r="R26" s="1100"/>
      <c r="S26" s="1100"/>
      <c r="T26" s="1100"/>
      <c r="U26" s="1100"/>
      <c r="V26" s="1100"/>
      <c r="W26" s="1100"/>
      <c r="X26" s="1100"/>
      <c r="Y26" s="1100"/>
      <c r="Z26" s="1100"/>
      <c r="AA26" s="1098"/>
      <c r="AB26" s="1100"/>
      <c r="AC26" s="1100"/>
    </row>
    <row r="27" spans="1:29" ht="15.75" thickBot="1">
      <c r="A27" s="679">
        <v>25</v>
      </c>
      <c r="B27" s="675">
        <v>23</v>
      </c>
      <c r="C27" s="657" t="s">
        <v>395</v>
      </c>
      <c r="D27" s="658">
        <v>27734</v>
      </c>
      <c r="E27" s="657" t="s">
        <v>373</v>
      </c>
      <c r="F27" s="662" t="s">
        <v>362</v>
      </c>
      <c r="G27" s="671">
        <v>300</v>
      </c>
      <c r="H27" s="671">
        <v>380</v>
      </c>
      <c r="I27" s="669">
        <f>G27/I1</f>
        <v>423.1311706629055</v>
      </c>
      <c r="J27" s="669">
        <f>H27/J1</f>
        <v>535.96614950634705</v>
      </c>
      <c r="K27" s="693"/>
      <c r="L27" s="1092">
        <v>27734</v>
      </c>
      <c r="M27" s="1093"/>
      <c r="N27" s="1098"/>
      <c r="O27" s="1098"/>
      <c r="P27" s="1099"/>
      <c r="Q27" s="1100"/>
      <c r="R27" s="1100"/>
      <c r="S27" s="1100"/>
      <c r="T27" s="1100"/>
      <c r="U27" s="1100"/>
      <c r="V27" s="1100"/>
      <c r="W27" s="1100"/>
      <c r="X27" s="1100"/>
      <c r="Y27" s="1100"/>
      <c r="Z27" s="1100"/>
      <c r="AA27" s="1098"/>
      <c r="AB27" s="1100"/>
      <c r="AC27" s="1100"/>
    </row>
    <row r="28" spans="1:29" ht="15.75" thickBot="1">
      <c r="A28" s="679">
        <v>26</v>
      </c>
      <c r="B28" s="675">
        <v>24</v>
      </c>
      <c r="C28" s="657" t="s">
        <v>396</v>
      </c>
      <c r="D28" s="658">
        <v>27730</v>
      </c>
      <c r="E28" s="657" t="s">
        <v>365</v>
      </c>
      <c r="F28" s="662" t="s">
        <v>366</v>
      </c>
      <c r="G28" s="671">
        <v>280</v>
      </c>
      <c r="H28" s="671">
        <v>360</v>
      </c>
      <c r="I28" s="669">
        <f>G28/I1</f>
        <v>394.92242595204516</v>
      </c>
      <c r="J28" s="669">
        <f>H28/J1</f>
        <v>507.75740479548665</v>
      </c>
      <c r="K28" s="693"/>
      <c r="L28" s="1092">
        <v>27730</v>
      </c>
      <c r="M28" s="1093"/>
      <c r="N28" s="1098"/>
      <c r="O28" s="1098"/>
      <c r="P28" s="1099"/>
      <c r="Q28" s="1100"/>
      <c r="R28" s="1100"/>
      <c r="S28" s="1100"/>
      <c r="T28" s="1100"/>
      <c r="U28" s="1100"/>
      <c r="V28" s="1100"/>
      <c r="W28" s="1100"/>
      <c r="X28" s="1100"/>
      <c r="Y28" s="1100"/>
      <c r="Z28" s="1100"/>
      <c r="AA28" s="1098"/>
      <c r="AB28" s="1100"/>
      <c r="AC28" s="1100"/>
    </row>
    <row r="29" spans="1:29" ht="15.75" thickBot="1">
      <c r="A29" s="679">
        <v>27</v>
      </c>
      <c r="B29" s="675">
        <v>25</v>
      </c>
      <c r="C29" s="657" t="s">
        <v>397</v>
      </c>
      <c r="D29" s="658">
        <v>27728</v>
      </c>
      <c r="E29" s="657" t="s">
        <v>398</v>
      </c>
      <c r="F29" s="662" t="s">
        <v>362</v>
      </c>
      <c r="G29" s="671">
        <v>400</v>
      </c>
      <c r="H29" s="671">
        <v>510</v>
      </c>
      <c r="I29" s="669">
        <f>G29/I1</f>
        <v>564.17489421720734</v>
      </c>
      <c r="J29" s="669">
        <f>H29/J1</f>
        <v>719.32299012693943</v>
      </c>
      <c r="K29" s="693"/>
      <c r="L29" s="1092">
        <v>27728</v>
      </c>
      <c r="M29" s="1093"/>
      <c r="N29" s="1098"/>
      <c r="O29" s="1098"/>
      <c r="P29" s="1099"/>
      <c r="Q29" s="1100"/>
      <c r="R29" s="1100"/>
      <c r="S29" s="1100"/>
      <c r="T29" s="1100"/>
      <c r="U29" s="1100"/>
      <c r="V29" s="1100"/>
      <c r="W29" s="1100"/>
      <c r="X29" s="1100"/>
      <c r="Y29" s="1100"/>
      <c r="Z29" s="1100"/>
      <c r="AA29" s="1098"/>
      <c r="AB29" s="1100"/>
      <c r="AC29" s="1100"/>
    </row>
    <row r="30" spans="1:29" ht="15.75" thickBot="1">
      <c r="A30" s="679">
        <v>28</v>
      </c>
      <c r="B30" s="675">
        <v>26</v>
      </c>
      <c r="C30" s="657" t="s">
        <v>399</v>
      </c>
      <c r="D30" s="658">
        <v>27724</v>
      </c>
      <c r="E30" s="657" t="s">
        <v>385</v>
      </c>
      <c r="F30" s="662" t="s">
        <v>362</v>
      </c>
      <c r="G30" s="671">
        <v>650</v>
      </c>
      <c r="H30" s="671">
        <v>830</v>
      </c>
      <c r="I30" s="669">
        <f>G30/I1</f>
        <v>916.78420310296201</v>
      </c>
      <c r="J30" s="669">
        <f>H30/J1</f>
        <v>1170.6629055007054</v>
      </c>
      <c r="K30" s="693"/>
      <c r="L30" s="1092">
        <v>27724</v>
      </c>
      <c r="M30" s="1093"/>
      <c r="N30" s="1098"/>
      <c r="O30" s="1098"/>
      <c r="P30" s="1099"/>
      <c r="Q30" s="1100"/>
      <c r="R30" s="1100"/>
      <c r="S30" s="1100"/>
      <c r="T30" s="1100"/>
      <c r="U30" s="1100"/>
      <c r="V30" s="1100"/>
      <c r="W30" s="1100"/>
      <c r="X30" s="1100"/>
      <c r="Y30" s="1100"/>
      <c r="Z30" s="1100"/>
      <c r="AA30" s="1098"/>
      <c r="AB30" s="1100"/>
      <c r="AC30" s="1100"/>
    </row>
    <row r="31" spans="1:29" ht="15.75" thickBot="1">
      <c r="A31" s="679">
        <v>29</v>
      </c>
      <c r="B31" s="675">
        <v>27</v>
      </c>
      <c r="C31" s="657" t="s">
        <v>400</v>
      </c>
      <c r="D31" s="658">
        <v>27722</v>
      </c>
      <c r="E31" s="657" t="s">
        <v>383</v>
      </c>
      <c r="F31" s="662" t="s">
        <v>362</v>
      </c>
      <c r="G31" s="671">
        <v>575</v>
      </c>
      <c r="H31" s="671">
        <v>735</v>
      </c>
      <c r="I31" s="669">
        <f>G31/I1</f>
        <v>811.00141043723556</v>
      </c>
      <c r="J31" s="669">
        <f>H31/J1</f>
        <v>1036.6713681241185</v>
      </c>
      <c r="K31" s="693"/>
      <c r="L31" s="1092">
        <v>27722</v>
      </c>
      <c r="M31" s="1093"/>
      <c r="N31" s="1098"/>
      <c r="O31" s="1098"/>
      <c r="P31" s="1099"/>
      <c r="Q31" s="1100"/>
      <c r="R31" s="1100"/>
      <c r="S31" s="1100"/>
      <c r="T31" s="1100"/>
      <c r="U31" s="1100"/>
      <c r="V31" s="1100"/>
      <c r="W31" s="1100"/>
      <c r="X31" s="1100"/>
      <c r="Y31" s="1100"/>
      <c r="Z31" s="1100"/>
      <c r="AA31" s="1098"/>
      <c r="AB31" s="1100"/>
      <c r="AC31" s="1100"/>
    </row>
    <row r="32" spans="1:29" ht="15.75" thickBot="1">
      <c r="A32" s="679">
        <v>30</v>
      </c>
      <c r="B32" s="675">
        <v>28</v>
      </c>
      <c r="C32" s="657" t="s">
        <v>401</v>
      </c>
      <c r="D32" s="658">
        <v>27720</v>
      </c>
      <c r="E32" s="657" t="s">
        <v>369</v>
      </c>
      <c r="F32" s="662" t="s">
        <v>362</v>
      </c>
      <c r="G32" s="671">
        <v>445</v>
      </c>
      <c r="H32" s="671">
        <v>565</v>
      </c>
      <c r="I32" s="669">
        <f>G32/I1</f>
        <v>627.64456981664318</v>
      </c>
      <c r="J32" s="669">
        <f>H32/J1</f>
        <v>796.89703808180536</v>
      </c>
      <c r="K32" s="693"/>
      <c r="L32" s="1092">
        <v>27720</v>
      </c>
      <c r="M32" s="1093"/>
      <c r="N32" s="1098"/>
      <c r="O32" s="1098"/>
      <c r="P32" s="1099"/>
      <c r="Q32" s="1100"/>
      <c r="R32" s="1100"/>
      <c r="S32" s="1100"/>
      <c r="T32" s="1100"/>
      <c r="U32" s="1100"/>
      <c r="V32" s="1100"/>
      <c r="W32" s="1100"/>
      <c r="X32" s="1100"/>
      <c r="Y32" s="1100"/>
      <c r="Z32" s="1100"/>
      <c r="AA32" s="1098"/>
      <c r="AB32" s="1100"/>
      <c r="AC32" s="1100"/>
    </row>
    <row r="33" spans="1:29" ht="15.75" thickBot="1">
      <c r="A33" s="679">
        <v>31</v>
      </c>
      <c r="B33" s="675">
        <v>29</v>
      </c>
      <c r="C33" s="657" t="s">
        <v>402</v>
      </c>
      <c r="D33" s="658">
        <v>27718</v>
      </c>
      <c r="E33" s="657" t="s">
        <v>388</v>
      </c>
      <c r="F33" s="662" t="s">
        <v>362</v>
      </c>
      <c r="G33" s="671">
        <v>200</v>
      </c>
      <c r="H33" s="671">
        <v>300</v>
      </c>
      <c r="I33" s="669">
        <f>G33/I1</f>
        <v>282.08744710860367</v>
      </c>
      <c r="J33" s="669">
        <f>H33/J1</f>
        <v>423.1311706629055</v>
      </c>
      <c r="K33" s="693"/>
      <c r="L33" s="1092">
        <v>27718</v>
      </c>
      <c r="M33" s="1093"/>
      <c r="N33" s="1098"/>
      <c r="O33" s="1098"/>
      <c r="P33" s="1099"/>
      <c r="Q33" s="1100"/>
      <c r="R33" s="1100"/>
      <c r="S33" s="1100"/>
      <c r="T33" s="1100"/>
      <c r="U33" s="1100"/>
      <c r="V33" s="1100"/>
      <c r="W33" s="1100"/>
      <c r="X33" s="1100"/>
      <c r="Y33" s="1100"/>
      <c r="Z33" s="1100"/>
      <c r="AA33" s="1098"/>
      <c r="AB33" s="1100"/>
      <c r="AC33" s="1100"/>
    </row>
    <row r="34" spans="1:29" ht="15.75" thickBot="1">
      <c r="A34" s="679">
        <v>32</v>
      </c>
      <c r="B34" s="675">
        <v>30</v>
      </c>
      <c r="C34" s="657" t="s">
        <v>403</v>
      </c>
      <c r="D34" s="658">
        <v>27716</v>
      </c>
      <c r="E34" s="657" t="s">
        <v>361</v>
      </c>
      <c r="F34" s="662" t="s">
        <v>362</v>
      </c>
      <c r="G34" s="671">
        <v>445</v>
      </c>
      <c r="H34" s="671">
        <v>565</v>
      </c>
      <c r="I34" s="669">
        <f>G34/I1</f>
        <v>627.64456981664318</v>
      </c>
      <c r="J34" s="669">
        <f>H34/J1</f>
        <v>796.89703808180536</v>
      </c>
      <c r="K34" s="693"/>
      <c r="L34" s="1092">
        <v>27716</v>
      </c>
      <c r="M34" s="1093"/>
      <c r="N34" s="1098"/>
      <c r="O34" s="1098"/>
      <c r="P34" s="1099"/>
      <c r="Q34" s="1100"/>
      <c r="R34" s="1100"/>
      <c r="S34" s="1100"/>
      <c r="T34" s="1100"/>
      <c r="U34" s="1100"/>
      <c r="V34" s="1100"/>
      <c r="W34" s="1100"/>
      <c r="X34" s="1100"/>
      <c r="Y34" s="1100"/>
      <c r="Z34" s="1100"/>
      <c r="AA34" s="1098"/>
      <c r="AB34" s="1100"/>
      <c r="AC34" s="1100"/>
    </row>
    <row r="35" spans="1:29" ht="15.75" thickBot="1">
      <c r="A35" s="679">
        <v>33</v>
      </c>
      <c r="B35" s="675">
        <v>31</v>
      </c>
      <c r="C35" s="657" t="s">
        <v>404</v>
      </c>
      <c r="D35" s="658">
        <v>27714</v>
      </c>
      <c r="E35" s="657" t="s">
        <v>361</v>
      </c>
      <c r="F35" s="662" t="s">
        <v>362</v>
      </c>
      <c r="G35" s="671">
        <v>370</v>
      </c>
      <c r="H35" s="671">
        <v>470</v>
      </c>
      <c r="I35" s="669">
        <f>G35/I1</f>
        <v>521.86177715091685</v>
      </c>
      <c r="J35" s="669">
        <f>H35/J1</f>
        <v>662.90550070521863</v>
      </c>
      <c r="K35" s="693"/>
      <c r="L35" s="1092">
        <v>27714</v>
      </c>
      <c r="M35" s="1093"/>
      <c r="N35" s="1098"/>
      <c r="O35" s="1098"/>
      <c r="P35" s="1099"/>
      <c r="Q35" s="1100"/>
      <c r="R35" s="1100"/>
      <c r="S35" s="1100"/>
      <c r="T35" s="1100"/>
      <c r="U35" s="1100"/>
      <c r="V35" s="1100"/>
      <c r="W35" s="1100"/>
      <c r="X35" s="1100"/>
      <c r="Y35" s="1100"/>
      <c r="Z35" s="1100"/>
      <c r="AA35" s="1098"/>
      <c r="AB35" s="1100"/>
      <c r="AC35" s="1100"/>
    </row>
    <row r="36" spans="1:29" ht="15.75" thickBot="1">
      <c r="A36" s="679">
        <v>34</v>
      </c>
      <c r="B36" s="675">
        <v>32</v>
      </c>
      <c r="C36" s="657" t="s">
        <v>405</v>
      </c>
      <c r="D36" s="658">
        <v>27710</v>
      </c>
      <c r="E36" s="657" t="s">
        <v>369</v>
      </c>
      <c r="F36" s="662" t="s">
        <v>362</v>
      </c>
      <c r="G36" s="671">
        <v>550</v>
      </c>
      <c r="H36" s="671">
        <v>700</v>
      </c>
      <c r="I36" s="669">
        <f>G36/I1</f>
        <v>775.74047954866012</v>
      </c>
      <c r="J36" s="669">
        <f>H36/J1</f>
        <v>987.3060648801129</v>
      </c>
      <c r="K36" s="693"/>
      <c r="L36" s="1092">
        <v>27710</v>
      </c>
      <c r="M36" s="1093"/>
      <c r="N36" s="1098"/>
      <c r="O36" s="1098"/>
      <c r="P36" s="1099"/>
      <c r="Q36" s="1100"/>
      <c r="R36" s="1100"/>
      <c r="S36" s="1100"/>
      <c r="T36" s="1100"/>
      <c r="U36" s="1100"/>
      <c r="V36" s="1100"/>
      <c r="W36" s="1100"/>
      <c r="X36" s="1100"/>
      <c r="Y36" s="1100"/>
      <c r="Z36" s="1100"/>
      <c r="AA36" s="1098"/>
      <c r="AB36" s="1100"/>
      <c r="AC36" s="1100"/>
    </row>
    <row r="37" spans="1:29" ht="15.75" thickBot="1">
      <c r="A37" s="679">
        <v>35</v>
      </c>
      <c r="B37" s="675">
        <v>33</v>
      </c>
      <c r="C37" s="657" t="s">
        <v>406</v>
      </c>
      <c r="D37" s="658">
        <v>27706</v>
      </c>
      <c r="E37" s="657" t="s">
        <v>369</v>
      </c>
      <c r="F37" s="662" t="s">
        <v>362</v>
      </c>
      <c r="G37" s="671">
        <v>550</v>
      </c>
      <c r="H37" s="671">
        <v>700</v>
      </c>
      <c r="I37" s="669">
        <f>G37/I1</f>
        <v>775.74047954866012</v>
      </c>
      <c r="J37" s="669">
        <f>H37/J1</f>
        <v>987.3060648801129</v>
      </c>
      <c r="K37" s="693"/>
      <c r="L37" s="1092">
        <v>27706</v>
      </c>
      <c r="M37" s="1093"/>
      <c r="N37" s="1098"/>
      <c r="O37" s="1098"/>
      <c r="P37" s="1099"/>
      <c r="Q37" s="1100"/>
      <c r="R37" s="1100"/>
      <c r="S37" s="1100"/>
      <c r="T37" s="1100"/>
      <c r="U37" s="1100"/>
      <c r="V37" s="1100"/>
      <c r="W37" s="1100"/>
      <c r="X37" s="1100"/>
      <c r="Y37" s="1100"/>
      <c r="Z37" s="1100"/>
      <c r="AA37" s="1098"/>
      <c r="AB37" s="1100"/>
      <c r="AC37" s="1100"/>
    </row>
    <row r="38" spans="1:29" ht="15.75" thickBot="1">
      <c r="A38" s="679">
        <v>36</v>
      </c>
      <c r="B38" s="675">
        <v>34</v>
      </c>
      <c r="C38" s="657" t="s">
        <v>407</v>
      </c>
      <c r="D38" s="658">
        <v>27704</v>
      </c>
      <c r="E38" s="657" t="s">
        <v>381</v>
      </c>
      <c r="F38" s="662" t="s">
        <v>362</v>
      </c>
      <c r="G38" s="671">
        <v>275</v>
      </c>
      <c r="H38" s="671">
        <v>355</v>
      </c>
      <c r="I38" s="669">
        <f>G38/I1</f>
        <v>387.87023977433006</v>
      </c>
      <c r="J38" s="669">
        <f>H38/J1</f>
        <v>500.70521861777155</v>
      </c>
      <c r="K38" s="693"/>
      <c r="L38" s="1092">
        <v>27704</v>
      </c>
      <c r="M38" s="1093"/>
      <c r="N38" s="1098"/>
      <c r="O38" s="1098"/>
      <c r="P38" s="1099"/>
      <c r="Q38" s="1100"/>
      <c r="R38" s="1100"/>
      <c r="S38" s="1100"/>
      <c r="T38" s="1100"/>
      <c r="U38" s="1100"/>
      <c r="V38" s="1100"/>
      <c r="W38" s="1100"/>
      <c r="X38" s="1100"/>
      <c r="Y38" s="1100"/>
      <c r="Z38" s="1100"/>
      <c r="AA38" s="1098"/>
      <c r="AB38" s="1100"/>
      <c r="AC38" s="1100"/>
    </row>
    <row r="39" spans="1:29" ht="15.75" thickBot="1">
      <c r="A39" s="679">
        <v>37</v>
      </c>
      <c r="B39" s="675">
        <v>35</v>
      </c>
      <c r="C39" s="657" t="s">
        <v>408</v>
      </c>
      <c r="D39" s="658">
        <v>27700</v>
      </c>
      <c r="E39" s="657" t="s">
        <v>361</v>
      </c>
      <c r="F39" s="662" t="s">
        <v>362</v>
      </c>
      <c r="G39" s="671">
        <v>475</v>
      </c>
      <c r="H39" s="671">
        <v>600</v>
      </c>
      <c r="I39" s="669">
        <f>G39/I1</f>
        <v>669.95768688293379</v>
      </c>
      <c r="J39" s="669">
        <f>H39/J1</f>
        <v>846.26234132581101</v>
      </c>
      <c r="K39" s="693"/>
      <c r="L39" s="1092">
        <v>27700</v>
      </c>
      <c r="M39" s="1093"/>
      <c r="N39" s="1098"/>
      <c r="O39" s="1098"/>
      <c r="P39" s="1099"/>
      <c r="Q39" s="1100"/>
      <c r="R39" s="1100"/>
      <c r="S39" s="1100"/>
      <c r="T39" s="1100"/>
      <c r="U39" s="1100"/>
      <c r="V39" s="1100"/>
      <c r="W39" s="1100"/>
      <c r="X39" s="1100"/>
      <c r="Y39" s="1100"/>
      <c r="Z39" s="1100"/>
      <c r="AA39" s="1098"/>
      <c r="AB39" s="1100"/>
      <c r="AC39" s="1100"/>
    </row>
    <row r="40" spans="1:29" ht="15.75" thickBot="1">
      <c r="A40" s="679">
        <v>38</v>
      </c>
      <c r="B40" s="675">
        <v>36</v>
      </c>
      <c r="C40" s="657" t="s">
        <v>409</v>
      </c>
      <c r="D40" s="658">
        <v>27698</v>
      </c>
      <c r="E40" s="657" t="s">
        <v>398</v>
      </c>
      <c r="F40" s="662" t="s">
        <v>362</v>
      </c>
      <c r="G40" s="671">
        <v>370</v>
      </c>
      <c r="H40" s="671">
        <v>470</v>
      </c>
      <c r="I40" s="669">
        <f>G40/I1</f>
        <v>521.86177715091685</v>
      </c>
      <c r="J40" s="669">
        <f>H40/J1</f>
        <v>662.90550070521863</v>
      </c>
      <c r="K40" s="693"/>
      <c r="L40" s="1092">
        <v>27698</v>
      </c>
      <c r="M40" s="1093"/>
      <c r="N40" s="1098"/>
      <c r="O40" s="1098"/>
      <c r="P40" s="1099"/>
      <c r="Q40" s="1100"/>
      <c r="R40" s="1100"/>
      <c r="S40" s="1100"/>
      <c r="T40" s="1100"/>
      <c r="U40" s="1100"/>
      <c r="V40" s="1100"/>
      <c r="W40" s="1100"/>
      <c r="X40" s="1100"/>
      <c r="Y40" s="1100"/>
      <c r="Z40" s="1100"/>
      <c r="AA40" s="1098"/>
      <c r="AB40" s="1100"/>
      <c r="AC40" s="1100"/>
    </row>
    <row r="41" spans="1:29" ht="15.75" thickBot="1">
      <c r="A41" s="679">
        <v>39</v>
      </c>
      <c r="B41" s="675">
        <v>37</v>
      </c>
      <c r="C41" s="657" t="s">
        <v>410</v>
      </c>
      <c r="D41" s="658">
        <v>27696</v>
      </c>
      <c r="E41" s="657" t="s">
        <v>369</v>
      </c>
      <c r="F41" s="662" t="s">
        <v>362</v>
      </c>
      <c r="G41" s="671">
        <v>500</v>
      </c>
      <c r="H41" s="671">
        <v>640</v>
      </c>
      <c r="I41" s="669">
        <f>G41/I1</f>
        <v>705.21861777150923</v>
      </c>
      <c r="J41" s="669">
        <f>H41/J1</f>
        <v>902.67983074753181</v>
      </c>
      <c r="K41" s="693"/>
      <c r="L41" s="1107">
        <v>27696</v>
      </c>
      <c r="M41" s="1108"/>
      <c r="N41" s="1109"/>
      <c r="O41" s="1109"/>
      <c r="P41" s="1110"/>
      <c r="Q41" s="1100"/>
      <c r="R41" s="1100"/>
      <c r="S41" s="1100"/>
      <c r="T41" s="1100"/>
      <c r="U41" s="1100"/>
      <c r="V41" s="1100"/>
      <c r="W41" s="1100"/>
      <c r="X41" s="1100"/>
      <c r="Y41" s="1100"/>
      <c r="Z41" s="1100"/>
      <c r="AA41" s="1098"/>
      <c r="AB41" s="1100"/>
      <c r="AC41" s="1100"/>
    </row>
    <row r="42" spans="1:29">
      <c r="A42" s="679">
        <v>40</v>
      </c>
    </row>
    <row r="43" spans="1:29">
      <c r="A43" s="679">
        <v>41</v>
      </c>
    </row>
    <row r="44" spans="1:29">
      <c r="A44" s="679">
        <v>42</v>
      </c>
    </row>
    <row r="45" spans="1:29">
      <c r="A45" s="679">
        <v>43</v>
      </c>
    </row>
    <row r="46" spans="1:29">
      <c r="A46" s="679">
        <v>44</v>
      </c>
    </row>
    <row r="47" spans="1:29">
      <c r="A47" s="679">
        <v>45</v>
      </c>
    </row>
    <row r="48" spans="1:29">
      <c r="A48" s="679">
        <v>46</v>
      </c>
    </row>
    <row r="49" spans="1:1">
      <c r="A49" s="679">
        <v>47</v>
      </c>
    </row>
    <row r="50" spans="1:1">
      <c r="A50" s="679">
        <v>48</v>
      </c>
    </row>
    <row r="51" spans="1:1">
      <c r="A51" s="679">
        <v>49</v>
      </c>
    </row>
    <row r="52" spans="1:1">
      <c r="A52" s="679">
        <v>50</v>
      </c>
    </row>
    <row r="53" spans="1:1">
      <c r="A53" s="679">
        <v>51</v>
      </c>
    </row>
    <row r="54" spans="1:1">
      <c r="A54" s="679">
        <v>52</v>
      </c>
    </row>
    <row r="55" spans="1:1">
      <c r="A55" s="679">
        <v>53</v>
      </c>
    </row>
    <row r="56" spans="1:1">
      <c r="A56" s="679">
        <v>54</v>
      </c>
    </row>
    <row r="57" spans="1:1">
      <c r="A57" s="679">
        <v>55</v>
      </c>
    </row>
  </sheetData>
  <hyperlinks>
    <hyperlink ref="C2" r:id="rId1" display="https://www.map-tours.com/wp-admin/edit.php?post_status=publish&amp;post_type=st_tours&amp;orderby=title&amp;order=asc" xr:uid="{DEAC77CE-956D-4764-A927-61CECB68FCAE}"/>
    <hyperlink ref="C3" r:id="rId2" display="https://www.map-tours.com/wp-admin/post.php?post=27822&amp;action=edit" xr:uid="{C6B3E743-F853-4581-8822-0683959E69C0}"/>
    <hyperlink ref="E3" r:id="rId3" display="https://www.map-tours.com/wp-admin/edit.php?post_type=st_tours&amp;number-of-nights=6-nights" xr:uid="{9F705F92-2BB7-4248-9739-5888B1424F58}"/>
    <hyperlink ref="F3" r:id="rId4" display="https://www.map-tours.com/wp-admin/edit.php?post_type=st_tours&amp;excustartfrom=from-amman" xr:uid="{2E384F50-7D12-49F1-92A5-8331B1DF37CC}"/>
    <hyperlink ref="C4" r:id="rId5" display="https://www.map-tours.com/wp-admin/post.php?post=27818&amp;action=edit" xr:uid="{E2CE18F6-5BBE-425C-A213-9F9F69823034}"/>
    <hyperlink ref="E4" r:id="rId6" display="https://www.map-tours.com/wp-admin/edit.php?post_type=st_tours&amp;number-of-nights=6-nights" xr:uid="{5FDF061F-A890-4A93-BCBB-BD3AEF58B9E9}"/>
    <hyperlink ref="F4" r:id="rId7" display="https://www.map-tours.com/wp-admin/edit.php?post_type=st_tours&amp;excustartfrom=from-amman" xr:uid="{156E6106-C9F5-4717-8B4F-D30342B7D3A7}"/>
    <hyperlink ref="C5" r:id="rId8" display="https://www.map-tours.com/wp-admin/post.php?post=27814&amp;action=edit" xr:uid="{7B7FC906-F16D-4411-B212-74EBF3417411}"/>
    <hyperlink ref="E5" r:id="rId9" display="https://www.map-tours.com/wp-admin/edit.php?post_type=st_tours&amp;number-of-nights=2-nights" xr:uid="{485BE013-9711-4AE3-A009-4D56FEF6569A}"/>
    <hyperlink ref="F6" r:id="rId10" display="https://www.map-tours.com/wp-admin/edit.php?post_type=st_tours&amp;excustartfrom=from-borders" xr:uid="{9E6F6F02-9226-4FE0-B96B-BF6FF35ACF37}"/>
    <hyperlink ref="C7" r:id="rId11" display="https://www.map-tours.com/wp-admin/post.php?post=27812&amp;action=edit" xr:uid="{3438DD94-FE7B-46F1-98B8-C44E7875F04E}"/>
    <hyperlink ref="E7" r:id="rId12" display="https://www.map-tours.com/wp-admin/edit.php?post_type=st_tours&amp;number-of-nights=6-nights" xr:uid="{1E68255D-353D-48E6-8E91-B30E98710223}"/>
    <hyperlink ref="F7" r:id="rId13" display="https://www.map-tours.com/wp-admin/edit.php?post_type=st_tours&amp;excustartfrom=from-amman" xr:uid="{AA8692B9-777C-4320-BE4E-481AEBC68FFD}"/>
    <hyperlink ref="C8" r:id="rId14" display="https://www.map-tours.com/wp-admin/post.php?post=27794&amp;action=edit" xr:uid="{0A2C8183-AFB0-4C5E-AE61-649DAFEBF857}"/>
    <hyperlink ref="E8" r:id="rId15" display="https://www.map-tours.com/wp-admin/edit.php?post_type=st_tours&amp;number-of-nights=7-nights" xr:uid="{94833A5C-2694-47EB-9EEB-1A5F3904353A}"/>
    <hyperlink ref="F8" r:id="rId16" display="https://www.map-tours.com/wp-admin/edit.php?post_type=st_tours&amp;excustartfrom=from-amman" xr:uid="{CB13EDB1-ACD3-4041-87D1-3564EF368123}"/>
    <hyperlink ref="C9" r:id="rId17" display="https://www.map-tours.com/wp-admin/post.php?post=27790&amp;action=edit" xr:uid="{7D93D4C2-7819-4FE0-9B17-D42EBA3405DA}"/>
    <hyperlink ref="E9" r:id="rId18" display="https://www.map-tours.com/wp-admin/edit.php?post_type=st_tours&amp;number-of-nights=11-nights-and-more" xr:uid="{A8EB0B85-0B9B-436E-9172-1E3D89BAB860}"/>
    <hyperlink ref="F9" r:id="rId19" display="https://www.map-tours.com/wp-admin/edit.php?post_type=st_tours&amp;excustartfrom=from-amman" xr:uid="{EC6E1B0E-F623-4DE4-8FC1-31202E5102AA}"/>
    <hyperlink ref="C10" r:id="rId20" display="https://www.map-tours.com/wp-admin/post.php?post=27788&amp;action=edit" xr:uid="{AB4808A9-EBE9-414C-81BB-3BDCAD49B1CD}"/>
    <hyperlink ref="E10" r:id="rId21" display="https://www.map-tours.com/wp-admin/edit.php?post_type=st_tours&amp;number-of-nights=3-nights" xr:uid="{0E455090-0F5F-4850-8ED6-E832A2956451}"/>
    <hyperlink ref="F10" r:id="rId22" display="https://www.map-tours.com/wp-admin/edit.php?post_type=st_tours&amp;excustartfrom=from-amman" xr:uid="{B74C6A50-43EF-441D-8DCF-957C6089F6F9}"/>
    <hyperlink ref="C11" r:id="rId23" display="https://www.map-tours.com/wp-admin/post.php?post=27780&amp;action=edit" xr:uid="{955F462C-F5D7-490F-A8AF-8671338C98AD}"/>
    <hyperlink ref="E11" r:id="rId24" display="https://www.map-tours.com/wp-admin/edit.php?post_type=st_tours&amp;number-of-nights=11-nights-and-more" xr:uid="{6CD87A6C-24E5-4E41-B9C3-8015EA574BCC}"/>
    <hyperlink ref="F11" r:id="rId25" display="https://www.map-tours.com/wp-admin/edit.php?post_type=st_tours&amp;excustartfrom=from-amman" xr:uid="{6FD3FD66-E17B-4FC9-9E5E-10E9EEAD0E41}"/>
    <hyperlink ref="C12" r:id="rId26" display="https://www.map-tours.com/wp-admin/post.php?post=27778&amp;action=edit" xr:uid="{5080278D-F896-43B4-8201-55CE35399CA5}"/>
    <hyperlink ref="E12" r:id="rId27" display="https://www.map-tours.com/wp-admin/edit.php?post_type=st_tours&amp;number-of-nights=10-nights" xr:uid="{9435A9FC-499B-4F07-BF84-F95A0A50F947}"/>
    <hyperlink ref="F12" r:id="rId28" display="https://www.map-tours.com/wp-admin/edit.php?post_type=st_tours&amp;excustartfrom=from-amman" xr:uid="{46E66836-5F71-468B-B4B9-366E7545787D}"/>
    <hyperlink ref="C13" r:id="rId29" display="https://www.map-tours.com/wp-admin/post.php?post=27775&amp;action=edit" xr:uid="{52F0683B-7AB2-4E5B-9F91-0BFDB243C6C5}"/>
    <hyperlink ref="E13" r:id="rId30" display="https://www.map-tours.com/wp-admin/edit.php?post_type=st_tours&amp;number-of-nights=7-nights" xr:uid="{F17F1F14-B71A-4942-8339-E8573D8B5D2A}"/>
    <hyperlink ref="F13" r:id="rId31" display="https://www.map-tours.com/wp-admin/edit.php?post_type=st_tours&amp;excustartfrom=from-amman" xr:uid="{5FE7C92D-BD23-43AD-9201-E1C905329AAB}"/>
    <hyperlink ref="C14" r:id="rId32" display="https://www.map-tours.com/wp-admin/post.php?post=27773&amp;action=edit" xr:uid="{B527D6BD-A087-4971-B97A-9ED6A69E5577}"/>
    <hyperlink ref="E14" r:id="rId33" display="https://www.map-tours.com/wp-admin/edit.php?post_type=st_tours&amp;number-of-nights=6-nights" xr:uid="{92F19C68-9830-4699-9208-06415D12F6A1}"/>
    <hyperlink ref="F14" r:id="rId34" display="https://www.map-tours.com/wp-admin/edit.php?post_type=st_tours&amp;excustartfrom=from-amman" xr:uid="{3096FC07-27F3-44AB-9924-966427DE41FE}"/>
    <hyperlink ref="C15" r:id="rId35" display="https://www.map-tours.com/wp-admin/post.php?post=27771&amp;action=edit" xr:uid="{12152132-66E4-47CF-BB90-FE675763F8A4}"/>
    <hyperlink ref="E15" r:id="rId36" display="https://www.map-tours.com/wp-admin/edit.php?post_type=st_tours&amp;number-of-nights=4-nights" xr:uid="{204B247F-244C-446D-9069-4E48236FA0AC}"/>
    <hyperlink ref="F15" r:id="rId37" display="https://www.map-tours.com/wp-admin/edit.php?post_type=st_tours&amp;excustartfrom=from-amman" xr:uid="{16EA5FE5-930A-4D0A-9472-B6815AE0A04D}"/>
    <hyperlink ref="C16" r:id="rId38" display="https://www.map-tours.com/wp-admin/post.php?post=27769&amp;action=edit" xr:uid="{082CA543-ACA8-4725-A070-B252A251842E}"/>
    <hyperlink ref="E16" r:id="rId39" display="https://www.map-tours.com/wp-admin/edit.php?post_type=st_tours&amp;number-of-nights=8-nights" xr:uid="{3C85E225-E1E5-4D6B-AB1C-0EF5A33240B5}"/>
    <hyperlink ref="F16" r:id="rId40" display="https://www.map-tours.com/wp-admin/edit.php?post_type=st_tours&amp;excustartfrom=from-amman" xr:uid="{9E1DBA5C-AFC8-41AC-847E-EE128953FCAA}"/>
    <hyperlink ref="C17" r:id="rId41" display="https://www.map-tours.com/wp-admin/post.php?post=27767&amp;action=edit" xr:uid="{B0B63E66-D531-4EB5-9CE7-88736B1AC9BE}"/>
    <hyperlink ref="E17" r:id="rId42" display="https://www.map-tours.com/wp-admin/edit.php?post_type=st_tours&amp;number-of-nights=9-nights" xr:uid="{9571E6C5-187B-4BD3-B720-C0BE7796362E}"/>
    <hyperlink ref="F17" r:id="rId43" display="https://www.map-tours.com/wp-admin/edit.php?post_type=st_tours&amp;excustartfrom=from-amman" xr:uid="{DD2A5DDF-080E-41B6-8409-0E3CD6462288}"/>
    <hyperlink ref="C18" r:id="rId44" display="https://www.map-tours.com/wp-admin/post.php?post=27761&amp;action=edit" xr:uid="{6FDDC340-5AFD-468D-9AA6-6C0CFF9BF538}"/>
    <hyperlink ref="E18" r:id="rId45" display="https://www.map-tours.com/wp-admin/edit.php?post_type=st_tours&amp;number-of-nights=8-nights" xr:uid="{7ADC07F1-0E83-4A5A-8DBE-7668E7CBAF3F}"/>
    <hyperlink ref="F18" r:id="rId46" display="https://www.map-tours.com/wp-admin/edit.php?post_type=st_tours&amp;excustartfrom=from-amman" xr:uid="{537CBEE4-DDC7-4BB0-A033-811BC8D9BCB1}"/>
    <hyperlink ref="C19" r:id="rId47" display="https://www.map-tours.com/wp-admin/post.php?post=27759&amp;action=edit" xr:uid="{2162E7D4-677F-4961-AABF-E21CEC892D53}"/>
    <hyperlink ref="E19" r:id="rId48" display="https://www.map-tours.com/wp-admin/edit.php?post_type=st_tours&amp;number-of-nights=1-night" xr:uid="{4674339C-D5DD-45CD-B8C4-225337A798A4}"/>
    <hyperlink ref="F19" r:id="rId49" display="https://www.map-tours.com/wp-admin/edit.php?post_type=st_tours&amp;excustartfrom=from-amman" xr:uid="{3BF4DC51-7219-41FD-A694-E1E56B7C1153}"/>
    <hyperlink ref="C20" r:id="rId50" display="https://www.map-tours.com/wp-admin/post.php?post=27757&amp;action=edit" xr:uid="{1FD90206-8BAE-4DFD-BFD3-621E4A956F5F}"/>
    <hyperlink ref="E20" r:id="rId51" display="https://www.map-tours.com/wp-admin/edit.php?post_type=st_tours&amp;number-of-nights=8-nights" xr:uid="{64CFB995-5F66-47D6-8A06-B91DD7747313}"/>
    <hyperlink ref="F20" r:id="rId52" display="https://www.map-tours.com/wp-admin/edit.php?post_type=st_tours&amp;excustartfrom=from-amman" xr:uid="{A165C107-DFEA-444E-AB39-60FA1E40EF6C}"/>
    <hyperlink ref="C21" r:id="rId53" display="https://www.map-tours.com/wp-admin/post.php?post=27751&amp;action=edit" xr:uid="{7AF5DF81-1780-4F40-A00C-C3DB96D6BA3F}"/>
    <hyperlink ref="E21" r:id="rId54" display="https://www.map-tours.com/wp-admin/edit.php?post_type=st_tours&amp;number-of-nights=4-nights" xr:uid="{4842736E-50F0-43D0-9F26-F719BE8320C7}"/>
    <hyperlink ref="F21" r:id="rId55" display="https://www.map-tours.com/wp-admin/edit.php?post_type=st_tours&amp;excustartfrom=from-amman" xr:uid="{B47A548A-723F-4B67-9D30-842AED489B9D}"/>
    <hyperlink ref="C22" r:id="rId56" display="https://www.map-tours.com/wp-admin/post.php?post=27749&amp;action=edit" xr:uid="{DA58F32C-59AD-4481-A470-78AA9785B798}"/>
    <hyperlink ref="E22" r:id="rId57" display="https://www.map-tours.com/wp-admin/edit.php?post_type=st_tours&amp;number-of-nights=10-nights" xr:uid="{2A7DEF58-7592-4943-95F0-DD975BA40803}"/>
    <hyperlink ref="C24" r:id="rId58" display="https://www.map-tours.com/wp-admin/post.php?post=27747&amp;action=edit" xr:uid="{EF9EEA42-DDD0-47B2-855C-FBD18A5728AD}"/>
    <hyperlink ref="E24" r:id="rId59" display="https://www.map-tours.com/wp-admin/edit.php?post_type=st_tours&amp;number-of-nights=2-nights" xr:uid="{75684B0C-E0C2-479A-BBB6-35E07FA8D50C}"/>
    <hyperlink ref="F24" r:id="rId60" display="https://www.map-tours.com/wp-admin/edit.php?post_type=st_tours&amp;excustartfrom=from-amman" xr:uid="{C504A554-6379-439C-8484-F2882022259B}"/>
    <hyperlink ref="C25" r:id="rId61" display="https://www.map-tours.com/wp-admin/post.php?post=27745&amp;action=edit" xr:uid="{C6FE42B8-E5B2-48BA-881B-39DF6C99665E}"/>
    <hyperlink ref="E25" r:id="rId62" display="https://www.map-tours.com/wp-admin/edit.php?post_type=st_tours&amp;number-of-nights=10-nights" xr:uid="{5B54C043-45FB-4CF0-89B9-591A498410DE}"/>
    <hyperlink ref="F25" r:id="rId63" display="https://www.map-tours.com/wp-admin/edit.php?post_type=st_tours&amp;excustartfrom=from-amman" xr:uid="{FA465981-F1E5-4398-9597-033A4CF3B1DB}"/>
    <hyperlink ref="C26" r:id="rId64" display="https://www.map-tours.com/wp-admin/post.php?post=27736&amp;action=edit" xr:uid="{B4CEA344-C626-4034-9125-3AECD9123101}"/>
    <hyperlink ref="E26" r:id="rId65" display="https://www.map-tours.com/wp-admin/edit.php?post_type=st_tours&amp;number-of-nights=2-nights" xr:uid="{B937E16F-252E-4097-AE8A-58BDDBC14826}"/>
    <hyperlink ref="F26" r:id="rId66" display="https://www.map-tours.com/wp-admin/edit.php?post_type=st_tours&amp;excustartfrom=from-amman" xr:uid="{B5621054-46DD-40ED-8B8F-AC357B58E216}"/>
    <hyperlink ref="C27" r:id="rId67" display="https://www.map-tours.com/wp-admin/post.php?post=27734&amp;action=edit" xr:uid="{61559573-A36B-4980-B456-8F7B403AC4DC}"/>
    <hyperlink ref="E27" r:id="rId68" display="https://www.map-tours.com/wp-admin/edit.php?post_type=st_tours&amp;number-of-nights=3-nights" xr:uid="{325F2429-CA7F-4A8F-BAE4-1F8ED186642B}"/>
    <hyperlink ref="F27" r:id="rId69" display="https://www.map-tours.com/wp-admin/edit.php?post_type=st_tours&amp;excustartfrom=from-amman" xr:uid="{245605D8-A6E0-48BE-9DD0-ED8BD9C0E500}"/>
    <hyperlink ref="C28" r:id="rId70" display="https://www.map-tours.com/wp-admin/post.php?post=27730&amp;action=edit" xr:uid="{305C33B9-848E-455E-AEBC-F729394A9160}"/>
    <hyperlink ref="E28" r:id="rId71" display="https://www.map-tours.com/wp-admin/edit.php?post_type=st_tours&amp;number-of-nights=2-nights" xr:uid="{CBD87428-3997-4661-93F7-2B1D3998B91C}"/>
    <hyperlink ref="F28" r:id="rId72" display="https://www.map-tours.com/wp-admin/edit.php?post_type=st_tours&amp;excustartfrom=from-borders" xr:uid="{CFD9838B-3642-472B-B7BF-A9EB7F4E7B08}"/>
    <hyperlink ref="C29" r:id="rId73" display="https://www.map-tours.com/wp-admin/post.php?post=27728&amp;action=edit" xr:uid="{B98D88A9-27D0-443D-BF32-10F92347F65A}"/>
    <hyperlink ref="E29" r:id="rId74" display="https://www.map-tours.com/wp-admin/edit.php?post_type=st_tours&amp;number-of-nights=5-nights" xr:uid="{58AE9494-3ECD-44CB-852D-7558BFF71453}"/>
    <hyperlink ref="F29" r:id="rId75" display="https://www.map-tours.com/wp-admin/edit.php?post_type=st_tours&amp;excustartfrom=from-amman" xr:uid="{9DB0FBEF-6A98-4804-89BB-02D6C9CC782A}"/>
    <hyperlink ref="C30" r:id="rId76" display="https://www.map-tours.com/wp-admin/post.php?post=27724&amp;action=edit" xr:uid="{F1500A9E-3ED1-415C-A82F-57E7FDF381E3}"/>
    <hyperlink ref="E30" r:id="rId77" display="https://www.map-tours.com/wp-admin/edit.php?post_type=st_tours&amp;number-of-nights=9-nights" xr:uid="{6646B584-BA02-4CA4-BFDF-2828EBB97E3A}"/>
    <hyperlink ref="F30" r:id="rId78" display="https://www.map-tours.com/wp-admin/edit.php?post_type=st_tours&amp;excustartfrom=from-amman" xr:uid="{9190123E-52AE-48F8-A97A-6425E396CA87}"/>
    <hyperlink ref="C31" r:id="rId79" display="https://www.map-tours.com/wp-admin/post.php?post=27722&amp;action=edit" xr:uid="{1F2F12F1-9E03-4C06-9851-69E643805A20}"/>
    <hyperlink ref="E31" r:id="rId80" display="https://www.map-tours.com/wp-admin/edit.php?post_type=st_tours&amp;number-of-nights=8-nights" xr:uid="{85EAE0AB-A52F-4A0C-8FC2-22102BF76126}"/>
    <hyperlink ref="F31" r:id="rId81" display="https://www.map-tours.com/wp-admin/edit.php?post_type=st_tours&amp;excustartfrom=from-amman" xr:uid="{123C6BA6-FB6B-498E-AE75-9DF993555C33}"/>
    <hyperlink ref="C32" r:id="rId82" display="https://www.map-tours.com/wp-admin/post.php?post=27720&amp;action=edit" xr:uid="{3383F4D7-F4E0-4C42-B470-24B52D48055A}"/>
    <hyperlink ref="E32" r:id="rId83" display="https://www.map-tours.com/wp-admin/edit.php?post_type=st_tours&amp;number-of-nights=7-nights" xr:uid="{3477ED4C-1148-4D18-B2A6-EC84326FD0E5}"/>
    <hyperlink ref="F32" r:id="rId84" display="https://www.map-tours.com/wp-admin/edit.php?post_type=st_tours&amp;excustartfrom=from-amman" xr:uid="{525A41D9-5F52-4ECF-960C-05117760D16A}"/>
    <hyperlink ref="C33" r:id="rId85" display="https://www.map-tours.com/wp-admin/post.php?post=27718&amp;action=edit" xr:uid="{214A1703-B778-4EB9-975C-2C574D0E6627}"/>
    <hyperlink ref="E33" r:id="rId86" display="https://www.map-tours.com/wp-admin/edit.php?post_type=st_tours&amp;number-of-nights=1-night" xr:uid="{42C07D9D-1719-4228-ABD9-CBA2F8B5E226}"/>
    <hyperlink ref="F33" r:id="rId87" display="https://www.map-tours.com/wp-admin/edit.php?post_type=st_tours&amp;excustartfrom=from-amman" xr:uid="{F50C3B03-50C0-49BE-BEF9-F9AA6DA5FFD3}"/>
    <hyperlink ref="C34" r:id="rId88" display="https://www.map-tours.com/wp-admin/post.php?post=27716&amp;action=edit" xr:uid="{C8DBEEEE-2869-4FB4-A38E-AF52F3173812}"/>
    <hyperlink ref="E34" r:id="rId89" display="https://www.map-tours.com/wp-admin/edit.php?post_type=st_tours&amp;number-of-nights=6-nights" xr:uid="{F0862A80-4297-4329-8B72-69BA7DDC8DE5}"/>
    <hyperlink ref="F34" r:id="rId90" display="https://www.map-tours.com/wp-admin/edit.php?post_type=st_tours&amp;excustartfrom=from-amman" xr:uid="{A3ABC350-086B-4523-A3EE-51479E965D98}"/>
    <hyperlink ref="C35" r:id="rId91" display="https://www.map-tours.com/wp-admin/post.php?post=27714&amp;action=edit" xr:uid="{2C9984EF-0AEB-4D56-A36E-B8851047131D}"/>
    <hyperlink ref="E35" r:id="rId92" display="https://www.map-tours.com/wp-admin/edit.php?post_type=st_tours&amp;number-of-nights=6-nights" xr:uid="{3B977502-4E66-4412-B9B9-889ED80F83FA}"/>
    <hyperlink ref="F35" r:id="rId93" display="https://www.map-tours.com/wp-admin/edit.php?post_type=st_tours&amp;excustartfrom=from-amman" xr:uid="{23F97303-02ED-48D4-B30C-2C971508F648}"/>
    <hyperlink ref="C36" r:id="rId94" display="https://www.map-tours.com/wp-admin/post.php?post=27710&amp;action=edit" xr:uid="{32F824F2-4F4A-4FF4-91B3-6564C5E6205E}"/>
    <hyperlink ref="E36" r:id="rId95" display="https://www.map-tours.com/wp-admin/edit.php?post_type=st_tours&amp;number-of-nights=7-nights" xr:uid="{D9CE2A13-F1E0-45AD-8C4E-A479CA9F909A}"/>
    <hyperlink ref="F36" r:id="rId96" display="https://www.map-tours.com/wp-admin/edit.php?post_type=st_tours&amp;excustartfrom=from-amman" xr:uid="{7EAD6DA9-4C8F-4098-85FE-F0BE2AB844F2}"/>
    <hyperlink ref="C37" r:id="rId97" display="https://www.map-tours.com/wp-admin/post.php?post=27706&amp;action=edit" xr:uid="{0F4F6FA3-33DA-4E8A-A49B-311EFE80DE06}"/>
    <hyperlink ref="E37" r:id="rId98" display="https://www.map-tours.com/wp-admin/edit.php?post_type=st_tours&amp;number-of-nights=7-nights" xr:uid="{089FD84E-680D-499E-A9A0-57105D63DFD6}"/>
    <hyperlink ref="F37" r:id="rId99" display="https://www.map-tours.com/wp-admin/edit.php?post_type=st_tours&amp;excustartfrom=from-amman" xr:uid="{A304F974-31EB-41B3-B0DC-7491C211BC16}"/>
    <hyperlink ref="C38" r:id="rId100" display="https://www.map-tours.com/wp-admin/post.php?post=27704&amp;action=edit" xr:uid="{664FF1D1-C2E6-4843-A837-22B312546A8E}"/>
    <hyperlink ref="E38" r:id="rId101" display="https://www.map-tours.com/wp-admin/edit.php?post_type=st_tours&amp;number-of-nights=4-nights" xr:uid="{78937210-4858-4369-87CA-99A0289249A6}"/>
    <hyperlink ref="F38" r:id="rId102" display="https://www.map-tours.com/wp-admin/edit.php?post_type=st_tours&amp;excustartfrom=from-amman" xr:uid="{59CEC050-B244-4920-A4B9-CF84D3918963}"/>
    <hyperlink ref="C39" r:id="rId103" display="https://www.map-tours.com/wp-admin/post.php?post=27700&amp;action=edit" xr:uid="{EF10FBA9-5E5C-48A3-8DC6-E94988EE99A0}"/>
    <hyperlink ref="E39" r:id="rId104" display="https://www.map-tours.com/wp-admin/edit.php?post_type=st_tours&amp;number-of-nights=6-nights" xr:uid="{BF8533D3-D6A8-4F76-A813-FEB06EDF4065}"/>
    <hyperlink ref="F39" r:id="rId105" display="https://www.map-tours.com/wp-admin/edit.php?post_type=st_tours&amp;excustartfrom=from-amman" xr:uid="{D65AC94C-3891-45A8-AB19-5AA40346A247}"/>
    <hyperlink ref="C40" r:id="rId106" display="https://www.map-tours.com/wp-admin/post.php?post=27698&amp;action=edit" xr:uid="{4681D9CA-37D3-43F0-99F2-0B5E8116578C}"/>
    <hyperlink ref="E40" r:id="rId107" display="https://www.map-tours.com/wp-admin/edit.php?post_type=st_tours&amp;number-of-nights=5-nights" xr:uid="{03BCD06D-815E-425D-BC49-9CC18272B053}"/>
    <hyperlink ref="F40" r:id="rId108" display="https://www.map-tours.com/wp-admin/edit.php?post_type=st_tours&amp;excustartfrom=from-amman" xr:uid="{4DA5FA46-CA16-4E8E-98B1-D2DCC7C4B66B}"/>
    <hyperlink ref="C41" r:id="rId109" display="https://www.map-tours.com/wp-admin/post.php?post=27696&amp;action=edit" xr:uid="{87B2A220-366E-4EC5-8B6C-5F7642744330}"/>
    <hyperlink ref="E41" r:id="rId110" display="https://www.map-tours.com/wp-admin/edit.php?post_type=st_tours&amp;number-of-nights=7-nights" xr:uid="{66B79824-2CF2-4629-BCEF-B0788E6F3B86}"/>
    <hyperlink ref="F41" r:id="rId111" display="https://www.map-tours.com/wp-admin/edit.php?post_type=st_tours&amp;excustartfrom=from-amman" xr:uid="{F7773BEF-0758-48D3-9034-09ABC9EA6A5E}"/>
    <hyperlink ref="C23" r:id="rId112" display="https://www.map-tours.com/wp-admin/post.php?post=27749&amp;action=edit" xr:uid="{3B3FD7C7-385B-41A2-AE5C-1D4DCFD9ECCA}"/>
    <hyperlink ref="E23" r:id="rId113" display="https://www.map-tours.com/wp-admin/edit.php?post_type=st_tours&amp;number-of-nights=10-nights" xr:uid="{4112837C-FC6F-49E5-8DED-CC8033163C3A}"/>
    <hyperlink ref="C6" r:id="rId114" display="https://www.map-tours.com/wp-admin/post.php?post=27814&amp;action=edit" xr:uid="{8E9CC34F-CC01-4603-8482-F85F161FEF0C}"/>
    <hyperlink ref="E6" r:id="rId115" display="https://www.map-tours.com/wp-admin/edit.php?post_type=st_tours&amp;number-of-nights=2-nights" xr:uid="{91A3CD54-CA6C-4E8A-AED8-98735DADCE7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Y26"/>
  <sheetViews>
    <sheetView zoomScale="80" zoomScaleNormal="80" workbookViewId="0">
      <pane xSplit="1" ySplit="1" topLeftCell="B2" activePane="bottomRight" state="frozen"/>
      <selection activeCell="B143" sqref="B143"/>
      <selection pane="topRight" activeCell="B143" sqref="B143"/>
      <selection pane="bottomLeft" activeCell="B143" sqref="B143"/>
      <selection pane="bottomRight" activeCell="K32" sqref="K32"/>
    </sheetView>
  </sheetViews>
  <sheetFormatPr defaultRowHeight="15"/>
  <cols>
    <col min="1" max="1" width="18.7109375" style="1" bestFit="1" customWidth="1"/>
    <col min="2" max="2" width="9.85546875" style="2" bestFit="1" customWidth="1"/>
    <col min="3" max="3" width="10.42578125" style="2" bestFit="1" customWidth="1"/>
    <col min="4" max="4" width="15.5703125" style="2" customWidth="1"/>
    <col min="5" max="5" width="10" style="2" bestFit="1" customWidth="1"/>
    <col min="6" max="6" width="9.85546875" style="2" bestFit="1" customWidth="1"/>
    <col min="7" max="7" width="17.85546875" style="2" bestFit="1" customWidth="1"/>
    <col min="8" max="8" width="11.5703125" style="2" bestFit="1" customWidth="1"/>
    <col min="9" max="9" width="7.7109375" style="2" bestFit="1" customWidth="1"/>
    <col min="10" max="10" width="10.85546875" style="2" bestFit="1" customWidth="1"/>
    <col min="11" max="11" width="8" style="1" bestFit="1" customWidth="1"/>
    <col min="12" max="12" width="52.42578125" style="1" bestFit="1" customWidth="1"/>
    <col min="13" max="13" width="3.28515625" style="1" customWidth="1"/>
    <col min="14" max="14" width="12.42578125" style="526" bestFit="1" customWidth="1"/>
    <col min="15" max="15" width="13.42578125" style="30" bestFit="1" customWidth="1"/>
    <col min="16" max="16" width="9.7109375" style="1" customWidth="1"/>
    <col min="17" max="17" width="16.42578125" style="526" bestFit="1" customWidth="1"/>
    <col min="18" max="19" width="16.140625" style="526" bestFit="1" customWidth="1"/>
    <col min="20" max="21" width="16.28515625" style="526" bestFit="1" customWidth="1"/>
    <col min="22" max="22" width="17.85546875" style="526" bestFit="1" customWidth="1"/>
    <col min="23" max="23" width="12.7109375" style="526" bestFit="1" customWidth="1"/>
    <col min="24" max="25" width="16.42578125" style="526" bestFit="1" customWidth="1"/>
    <col min="26" max="16384" width="9.140625" style="1"/>
  </cols>
  <sheetData>
    <row r="1" spans="1:25">
      <c r="O1" s="527"/>
    </row>
    <row r="2" spans="1:25" ht="15.75" thickBot="1"/>
    <row r="3" spans="1:25" ht="33.75" thickBot="1">
      <c r="A3" s="216" t="s">
        <v>44</v>
      </c>
      <c r="B3" s="334" t="s">
        <v>227</v>
      </c>
      <c r="C3" s="335" t="s">
        <v>226</v>
      </c>
      <c r="D3" s="335" t="s">
        <v>228</v>
      </c>
      <c r="E3" s="335" t="s">
        <v>316</v>
      </c>
      <c r="F3" s="337" t="s">
        <v>327</v>
      </c>
      <c r="G3" s="336" t="s">
        <v>324</v>
      </c>
      <c r="H3" s="337" t="s">
        <v>323</v>
      </c>
      <c r="I3" s="338" t="s">
        <v>229</v>
      </c>
      <c r="J3" s="339" t="s">
        <v>230</v>
      </c>
      <c r="K3" s="207"/>
      <c r="L3" s="208" t="s">
        <v>271</v>
      </c>
      <c r="M3" s="207"/>
      <c r="N3" s="234">
        <f>'Qoute 2025                  '!D14</f>
        <v>0.05</v>
      </c>
      <c r="O3" s="232"/>
      <c r="P3" s="210" t="s">
        <v>8</v>
      </c>
      <c r="Q3" s="219" t="str">
        <f>B3</f>
        <v>LRG 49</v>
      </c>
      <c r="R3" s="219" t="str">
        <f t="shared" ref="R3:Y4" si="0">C3</f>
        <v>MED 30</v>
      </c>
      <c r="S3" s="219" t="str">
        <f t="shared" si="0"/>
        <v>M.C.V 25</v>
      </c>
      <c r="T3" s="219" t="str">
        <f t="shared" si="0"/>
        <v>SML 17</v>
      </c>
      <c r="U3" s="219" t="str">
        <f t="shared" si="0"/>
        <v>Van 12 Jett/smart</v>
      </c>
      <c r="V3" s="219" t="str">
        <f t="shared" si="0"/>
        <v>Van 10 Hiace</v>
      </c>
      <c r="W3" s="219" t="str">
        <f t="shared" si="0"/>
        <v>Van 6+1</v>
      </c>
      <c r="X3" s="268" t="str">
        <f t="shared" si="0"/>
        <v>VIP 8</v>
      </c>
      <c r="Y3" s="268" t="str">
        <f t="shared" si="0"/>
        <v>VIP 2 29</v>
      </c>
    </row>
    <row r="4" spans="1:25" ht="16.5" thickBot="1">
      <c r="A4" s="211" t="s">
        <v>223</v>
      </c>
      <c r="B4" s="248" t="s">
        <v>29</v>
      </c>
      <c r="C4" s="249" t="s">
        <v>326</v>
      </c>
      <c r="D4" s="249" t="s">
        <v>31</v>
      </c>
      <c r="E4" s="249" t="s">
        <v>325</v>
      </c>
      <c r="F4" s="233">
        <v>12</v>
      </c>
      <c r="G4" s="250" t="s">
        <v>322</v>
      </c>
      <c r="H4" s="250">
        <v>6</v>
      </c>
      <c r="I4" s="261">
        <v>8</v>
      </c>
      <c r="J4" s="262">
        <v>29</v>
      </c>
      <c r="K4" s="213"/>
      <c r="L4" s="209" t="s">
        <v>9</v>
      </c>
      <c r="M4" s="213"/>
      <c r="N4" s="235"/>
      <c r="O4" s="218"/>
      <c r="P4" s="214" t="s">
        <v>49</v>
      </c>
      <c r="Q4" s="219" t="str">
        <f>B4</f>
        <v>49+2</v>
      </c>
      <c r="R4" s="219" t="str">
        <f t="shared" si="0"/>
        <v>30+1</v>
      </c>
      <c r="S4" s="219" t="str">
        <f t="shared" si="0"/>
        <v>25+2</v>
      </c>
      <c r="T4" s="219" t="str">
        <f t="shared" si="0"/>
        <v>16+1</v>
      </c>
      <c r="U4" s="219">
        <f t="shared" si="0"/>
        <v>12</v>
      </c>
      <c r="V4" s="219" t="str">
        <f t="shared" si="0"/>
        <v>9+1</v>
      </c>
      <c r="W4" s="219">
        <f t="shared" si="0"/>
        <v>6</v>
      </c>
      <c r="X4" s="268">
        <f t="shared" si="0"/>
        <v>8</v>
      </c>
      <c r="Y4" s="268">
        <f t="shared" si="0"/>
        <v>29</v>
      </c>
    </row>
    <row r="5" spans="1:25" ht="15.75">
      <c r="A5" s="60">
        <v>1</v>
      </c>
      <c r="B5" s="256">
        <v>600</v>
      </c>
      <c r="C5" s="256">
        <v>500</v>
      </c>
      <c r="D5" s="256">
        <v>500</v>
      </c>
      <c r="E5" s="256">
        <v>350</v>
      </c>
      <c r="F5" s="256">
        <v>350</v>
      </c>
      <c r="G5" s="257">
        <v>250</v>
      </c>
      <c r="H5" s="257">
        <v>250</v>
      </c>
      <c r="I5" s="263">
        <v>340</v>
      </c>
      <c r="J5" s="263">
        <v>770</v>
      </c>
      <c r="K5" s="246"/>
      <c r="L5" s="204" t="s">
        <v>16</v>
      </c>
      <c r="M5" s="147"/>
      <c r="N5" s="236"/>
      <c r="O5" s="232"/>
      <c r="P5" s="577"/>
      <c r="Q5" s="273">
        <f>P5*B5</f>
        <v>0</v>
      </c>
      <c r="R5" s="274">
        <f>P5*C5</f>
        <v>0</v>
      </c>
      <c r="S5" s="274"/>
      <c r="T5" s="274"/>
      <c r="U5" s="274"/>
      <c r="V5" s="275"/>
      <c r="W5" s="275"/>
      <c r="X5" s="276"/>
      <c r="Y5" s="277"/>
    </row>
    <row r="6" spans="1:25" ht="15.75">
      <c r="A6" s="58">
        <v>2</v>
      </c>
      <c r="B6" s="256">
        <v>400</v>
      </c>
      <c r="C6" s="256">
        <v>350</v>
      </c>
      <c r="D6" s="256">
        <v>350</v>
      </c>
      <c r="E6" s="256">
        <v>300</v>
      </c>
      <c r="F6" s="256">
        <v>300</v>
      </c>
      <c r="G6" s="257">
        <v>165</v>
      </c>
      <c r="H6" s="257">
        <v>165</v>
      </c>
      <c r="I6" s="263">
        <v>250</v>
      </c>
      <c r="J6" s="263">
        <v>505</v>
      </c>
      <c r="K6" s="246"/>
      <c r="L6" s="205" t="s">
        <v>17</v>
      </c>
      <c r="M6" s="147"/>
      <c r="N6" s="236"/>
      <c r="O6" s="232"/>
      <c r="P6" s="577"/>
      <c r="Q6" s="278"/>
      <c r="R6" s="279"/>
      <c r="S6" s="279"/>
      <c r="T6" s="279"/>
      <c r="U6" s="279"/>
      <c r="V6" s="280"/>
      <c r="W6" s="280"/>
      <c r="X6" s="281"/>
      <c r="Y6" s="282"/>
    </row>
    <row r="7" spans="1:25" ht="15.75">
      <c r="A7" s="58">
        <v>3</v>
      </c>
      <c r="B7" s="256">
        <v>400</v>
      </c>
      <c r="C7" s="256">
        <v>350</v>
      </c>
      <c r="D7" s="256">
        <v>350</v>
      </c>
      <c r="E7" s="256">
        <v>239</v>
      </c>
      <c r="F7" s="256">
        <v>239</v>
      </c>
      <c r="G7" s="257">
        <v>165</v>
      </c>
      <c r="H7" s="257">
        <v>165</v>
      </c>
      <c r="I7" s="263">
        <v>210</v>
      </c>
      <c r="J7" s="263">
        <v>440</v>
      </c>
      <c r="K7" s="247"/>
      <c r="L7" s="205" t="s">
        <v>10</v>
      </c>
      <c r="M7" s="148"/>
      <c r="N7" s="237"/>
      <c r="O7" s="232"/>
      <c r="P7" s="577"/>
      <c r="Q7" s="278">
        <f>P7*B7</f>
        <v>0</v>
      </c>
      <c r="R7" s="279">
        <f>P7*C7</f>
        <v>0</v>
      </c>
      <c r="S7" s="279"/>
      <c r="T7" s="279"/>
      <c r="U7" s="279"/>
      <c r="V7" s="280"/>
      <c r="W7" s="280"/>
      <c r="X7" s="281"/>
      <c r="Y7" s="282"/>
    </row>
    <row r="8" spans="1:25" ht="15.75">
      <c r="A8" s="58">
        <v>4</v>
      </c>
      <c r="B8" s="258">
        <v>1.47</v>
      </c>
      <c r="C8" s="258">
        <v>1.27</v>
      </c>
      <c r="D8" s="258">
        <v>1.27</v>
      </c>
      <c r="E8" s="258">
        <v>1.1499999999999999</v>
      </c>
      <c r="F8" s="258">
        <v>1.5</v>
      </c>
      <c r="G8" s="257">
        <v>1.5</v>
      </c>
      <c r="H8" s="257">
        <v>1.5</v>
      </c>
      <c r="I8" s="264">
        <v>1</v>
      </c>
      <c r="J8" s="264">
        <v>1</v>
      </c>
      <c r="K8" s="246"/>
      <c r="L8" s="205" t="s">
        <v>11</v>
      </c>
      <c r="M8" s="147"/>
      <c r="N8" s="236"/>
      <c r="O8" s="232"/>
      <c r="P8" s="577"/>
      <c r="Q8" s="278"/>
      <c r="R8" s="279"/>
      <c r="S8" s="279"/>
      <c r="T8" s="279"/>
      <c r="U8" s="279"/>
      <c r="V8" s="280"/>
      <c r="W8" s="280"/>
      <c r="X8" s="281"/>
      <c r="Y8" s="282"/>
    </row>
    <row r="9" spans="1:25" ht="15.75">
      <c r="A9" s="58">
        <v>5</v>
      </c>
      <c r="B9" s="256">
        <v>285</v>
      </c>
      <c r="C9" s="256">
        <v>275</v>
      </c>
      <c r="D9" s="256">
        <v>275</v>
      </c>
      <c r="E9" s="256">
        <v>190</v>
      </c>
      <c r="F9" s="256">
        <v>176</v>
      </c>
      <c r="G9" s="257">
        <v>175</v>
      </c>
      <c r="H9" s="257">
        <v>170</v>
      </c>
      <c r="I9" s="263">
        <v>250</v>
      </c>
      <c r="J9" s="263">
        <v>405</v>
      </c>
      <c r="K9" s="246"/>
      <c r="L9" s="205" t="s">
        <v>12</v>
      </c>
      <c r="M9" s="147"/>
      <c r="N9" s="236"/>
      <c r="O9" s="232"/>
      <c r="P9" s="577"/>
      <c r="Q9" s="278"/>
      <c r="R9" s="279"/>
      <c r="S9" s="279"/>
      <c r="T9" s="279"/>
      <c r="U9" s="279"/>
      <c r="V9" s="280"/>
      <c r="W9" s="280"/>
      <c r="X9" s="281"/>
      <c r="Y9" s="282"/>
    </row>
    <row r="10" spans="1:25" ht="15.75">
      <c r="A10" s="58">
        <v>6</v>
      </c>
      <c r="B10" s="256"/>
      <c r="C10" s="256"/>
      <c r="D10" s="256"/>
      <c r="E10" s="256"/>
      <c r="F10" s="256"/>
      <c r="G10" s="257"/>
      <c r="H10" s="257"/>
      <c r="I10" s="263"/>
      <c r="J10" s="263"/>
      <c r="K10" s="246"/>
      <c r="L10" s="205" t="s">
        <v>13</v>
      </c>
      <c r="M10" s="147"/>
      <c r="N10" s="236"/>
      <c r="O10" s="232"/>
      <c r="P10" s="577"/>
      <c r="Q10" s="278"/>
      <c r="R10" s="279"/>
      <c r="S10" s="279"/>
      <c r="T10" s="279"/>
      <c r="U10" s="279"/>
      <c r="V10" s="280"/>
      <c r="W10" s="280"/>
      <c r="X10" s="281"/>
      <c r="Y10" s="282"/>
    </row>
    <row r="11" spans="1:25" ht="15.75">
      <c r="A11" s="58">
        <v>7</v>
      </c>
      <c r="B11" s="256"/>
      <c r="C11" s="256"/>
      <c r="D11" s="256"/>
      <c r="E11" s="256"/>
      <c r="F11" s="256"/>
      <c r="G11" s="257"/>
      <c r="H11" s="257"/>
      <c r="I11" s="263"/>
      <c r="J11" s="263"/>
      <c r="K11" s="246"/>
      <c r="L11" s="205" t="s">
        <v>14</v>
      </c>
      <c r="M11" s="147"/>
      <c r="N11" s="236"/>
      <c r="O11" s="232"/>
      <c r="P11" s="577"/>
      <c r="Q11" s="278"/>
      <c r="R11" s="279"/>
      <c r="S11" s="279"/>
      <c r="T11" s="279"/>
      <c r="U11" s="279"/>
      <c r="V11" s="280"/>
      <c r="W11" s="280"/>
      <c r="X11" s="281"/>
      <c r="Y11" s="282"/>
    </row>
    <row r="12" spans="1:25" ht="15.75">
      <c r="A12" s="58">
        <v>8</v>
      </c>
      <c r="B12" s="257"/>
      <c r="C12" s="257"/>
      <c r="D12" s="257"/>
      <c r="E12" s="257"/>
      <c r="F12" s="257"/>
      <c r="G12" s="257"/>
      <c r="H12" s="257"/>
      <c r="I12" s="265"/>
      <c r="J12" s="265"/>
      <c r="K12" s="246"/>
      <c r="L12" s="205" t="s">
        <v>42</v>
      </c>
      <c r="M12" s="147"/>
      <c r="N12" s="236"/>
      <c r="O12" s="232"/>
      <c r="P12" s="577"/>
      <c r="Q12" s="278"/>
      <c r="R12" s="279"/>
      <c r="S12" s="279"/>
      <c r="T12" s="279"/>
      <c r="U12" s="279"/>
      <c r="V12" s="280"/>
      <c r="W12" s="280"/>
      <c r="X12" s="281"/>
      <c r="Y12" s="282"/>
    </row>
    <row r="13" spans="1:25" ht="15.75">
      <c r="A13" s="58">
        <v>9</v>
      </c>
      <c r="B13" s="257"/>
      <c r="C13" s="257"/>
      <c r="D13" s="257"/>
      <c r="E13" s="257"/>
      <c r="F13" s="257"/>
      <c r="G13" s="257"/>
      <c r="H13" s="257"/>
      <c r="I13" s="265"/>
      <c r="J13" s="265"/>
      <c r="K13" s="246"/>
      <c r="L13" s="205" t="s">
        <v>43</v>
      </c>
      <c r="M13" s="147"/>
      <c r="N13" s="236"/>
      <c r="O13" s="232"/>
      <c r="P13" s="577"/>
      <c r="Q13" s="278"/>
      <c r="R13" s="279"/>
      <c r="S13" s="279"/>
      <c r="T13" s="279"/>
      <c r="U13" s="279"/>
      <c r="V13" s="280"/>
      <c r="W13" s="280"/>
      <c r="X13" s="281"/>
      <c r="Y13" s="282"/>
    </row>
    <row r="14" spans="1:25" ht="15.75">
      <c r="A14" s="58">
        <v>10</v>
      </c>
      <c r="B14" s="257"/>
      <c r="C14" s="257"/>
      <c r="D14" s="257"/>
      <c r="E14" s="257"/>
      <c r="F14" s="257"/>
      <c r="G14" s="257"/>
      <c r="H14" s="257"/>
      <c r="I14" s="265"/>
      <c r="J14" s="265"/>
      <c r="K14" s="246"/>
      <c r="L14" s="205" t="s">
        <v>45</v>
      </c>
      <c r="M14" s="147"/>
      <c r="N14" s="236"/>
      <c r="O14" s="232"/>
      <c r="P14" s="577"/>
      <c r="Q14" s="278"/>
      <c r="R14" s="279"/>
      <c r="S14" s="279"/>
      <c r="T14" s="279"/>
      <c r="U14" s="279"/>
      <c r="V14" s="280"/>
      <c r="W14" s="280"/>
      <c r="X14" s="281"/>
      <c r="Y14" s="282"/>
    </row>
    <row r="15" spans="1:25" ht="16.5" thickBot="1">
      <c r="A15" s="59">
        <v>11</v>
      </c>
      <c r="B15" s="259"/>
      <c r="C15" s="260"/>
      <c r="D15" s="260"/>
      <c r="E15" s="260"/>
      <c r="F15" s="260"/>
      <c r="G15" s="260"/>
      <c r="H15" s="260"/>
      <c r="I15" s="266"/>
      <c r="J15" s="267"/>
      <c r="K15" s="147"/>
      <c r="L15" s="231" t="s">
        <v>46</v>
      </c>
      <c r="M15" s="224"/>
      <c r="N15" s="238"/>
      <c r="O15" s="233"/>
      <c r="P15" s="578"/>
      <c r="Q15" s="283"/>
      <c r="R15" s="284"/>
      <c r="S15" s="284"/>
      <c r="T15" s="284"/>
      <c r="U15" s="284"/>
      <c r="V15" s="285"/>
      <c r="W15" s="285"/>
      <c r="X15" s="286"/>
      <c r="Y15" s="287"/>
    </row>
    <row r="16" spans="1:25" ht="16.5" thickBot="1">
      <c r="A16" s="55"/>
      <c r="B16" s="53"/>
      <c r="C16" s="53"/>
      <c r="D16" s="53"/>
      <c r="E16" s="53"/>
      <c r="F16" s="53"/>
      <c r="G16" s="23"/>
      <c r="H16" s="23"/>
      <c r="I16" s="53"/>
      <c r="J16" s="53"/>
      <c r="L16" s="226" t="s">
        <v>15</v>
      </c>
      <c r="M16" s="149"/>
      <c r="N16" s="239"/>
      <c r="O16" s="206"/>
      <c r="P16" s="322" t="s">
        <v>270</v>
      </c>
      <c r="Q16" s="288">
        <f t="shared" ref="Q16:Y16" si="1">SUM(Q5:Q15)</f>
        <v>0</v>
      </c>
      <c r="R16" s="289">
        <f t="shared" si="1"/>
        <v>0</v>
      </c>
      <c r="S16" s="289">
        <f t="shared" si="1"/>
        <v>0</v>
      </c>
      <c r="T16" s="289">
        <f t="shared" si="1"/>
        <v>0</v>
      </c>
      <c r="U16" s="289">
        <f t="shared" si="1"/>
        <v>0</v>
      </c>
      <c r="V16" s="290">
        <f t="shared" si="1"/>
        <v>0</v>
      </c>
      <c r="W16" s="290">
        <f t="shared" si="1"/>
        <v>0</v>
      </c>
      <c r="X16" s="291">
        <f t="shared" si="1"/>
        <v>0</v>
      </c>
      <c r="Y16" s="292">
        <f t="shared" si="1"/>
        <v>0</v>
      </c>
    </row>
    <row r="17" spans="1:25" ht="16.5" thickBot="1">
      <c r="A17" s="56"/>
      <c r="B17" s="19"/>
      <c r="C17" s="19"/>
      <c r="D17" s="19"/>
      <c r="E17" s="19"/>
      <c r="F17" s="19"/>
      <c r="G17" s="19"/>
      <c r="H17" s="19"/>
      <c r="I17" s="19"/>
      <c r="J17" s="151"/>
      <c r="K17" s="151"/>
      <c r="L17" s="227" t="s">
        <v>275</v>
      </c>
      <c r="M17" s="225"/>
      <c r="N17" s="240"/>
      <c r="O17" s="230"/>
      <c r="P17" s="528" t="s">
        <v>270</v>
      </c>
      <c r="Q17" s="222">
        <f>(Q16*N3)</f>
        <v>0</v>
      </c>
      <c r="R17" s="217">
        <f>R16*N3</f>
        <v>0</v>
      </c>
      <c r="S17" s="217">
        <f>S16*N3</f>
        <v>0</v>
      </c>
      <c r="T17" s="217">
        <f>T16*N3</f>
        <v>0</v>
      </c>
      <c r="U17" s="217">
        <f>U16*N3</f>
        <v>0</v>
      </c>
      <c r="V17" s="217">
        <f>V16*N3</f>
        <v>0</v>
      </c>
      <c r="W17" s="220">
        <f>W16*N3</f>
        <v>0</v>
      </c>
      <c r="X17" s="269">
        <f>X16*N3</f>
        <v>0</v>
      </c>
      <c r="Y17" s="270">
        <f>(Y16*N3)</f>
        <v>0</v>
      </c>
    </row>
    <row r="18" spans="1:25" ht="16.5" thickBot="1">
      <c r="A18" s="131"/>
      <c r="B18" s="132"/>
      <c r="C18" s="132"/>
      <c r="D18" s="132"/>
      <c r="E18" s="132"/>
      <c r="F18" s="132"/>
      <c r="G18" s="23"/>
      <c r="H18" s="23"/>
      <c r="I18" s="132"/>
      <c r="J18" s="133"/>
      <c r="K18" s="133"/>
      <c r="L18" s="228" t="s">
        <v>276</v>
      </c>
      <c r="M18" s="229"/>
      <c r="N18" s="241"/>
      <c r="O18" s="212"/>
      <c r="P18" s="323" t="s">
        <v>270</v>
      </c>
      <c r="Q18" s="223">
        <f t="shared" ref="Q18:Y18" si="2">Q17+Q16</f>
        <v>0</v>
      </c>
      <c r="R18" s="221">
        <f t="shared" si="2"/>
        <v>0</v>
      </c>
      <c r="S18" s="221">
        <f t="shared" si="2"/>
        <v>0</v>
      </c>
      <c r="T18" s="221">
        <f t="shared" si="2"/>
        <v>0</v>
      </c>
      <c r="U18" s="221">
        <f t="shared" si="2"/>
        <v>0</v>
      </c>
      <c r="V18" s="221">
        <f t="shared" si="2"/>
        <v>0</v>
      </c>
      <c r="W18" s="221">
        <f t="shared" si="2"/>
        <v>0</v>
      </c>
      <c r="X18" s="271">
        <f t="shared" si="2"/>
        <v>0</v>
      </c>
      <c r="Y18" s="272">
        <f t="shared" si="2"/>
        <v>0</v>
      </c>
    </row>
    <row r="20" spans="1:25">
      <c r="F20" s="340"/>
      <c r="G20" s="341"/>
    </row>
    <row r="21" spans="1:25">
      <c r="F21" s="473"/>
      <c r="G21" s="473"/>
    </row>
    <row r="22" spans="1:25">
      <c r="F22" s="473"/>
      <c r="G22" s="473"/>
    </row>
    <row r="23" spans="1:25">
      <c r="F23" s="473"/>
      <c r="G23" s="473"/>
    </row>
    <row r="24" spans="1:25">
      <c r="F24" s="473"/>
      <c r="G24" s="473"/>
    </row>
    <row r="25" spans="1:25">
      <c r="F25" s="473"/>
      <c r="G25" s="473"/>
    </row>
    <row r="26" spans="1:25">
      <c r="F26" s="473"/>
      <c r="G26" s="473"/>
    </row>
  </sheetData>
  <pageMargins left="0.7" right="0.7" top="0.75" bottom="0.75" header="0.3" footer="0.3"/>
  <pageSetup paperSize="9" orientation="portrait" r:id="rId1"/>
  <ignoredErrors>
    <ignoredError sqref="Y17"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249977111117893"/>
  </sheetPr>
  <dimension ref="A2:AX79"/>
  <sheetViews>
    <sheetView topLeftCell="A40" zoomScale="70" zoomScaleNormal="70" workbookViewId="0">
      <selection activeCell="E82" sqref="E82"/>
    </sheetView>
  </sheetViews>
  <sheetFormatPr defaultColWidth="11.42578125" defaultRowHeight="15.75"/>
  <cols>
    <col min="1" max="1" width="18.7109375" style="21" bestFit="1" customWidth="1"/>
    <col min="2" max="2" width="59.28515625" style="22" bestFit="1" customWidth="1"/>
    <col min="3" max="3" width="20.28515625" style="23" bestFit="1" customWidth="1"/>
    <col min="4" max="4" width="8.5703125" style="22" bestFit="1" customWidth="1"/>
    <col min="5" max="5" width="29" style="22" bestFit="1" customWidth="1"/>
    <col min="6" max="6" width="16.140625" style="22" bestFit="1" customWidth="1"/>
    <col min="7" max="7" width="17.42578125" style="22" bestFit="1" customWidth="1"/>
    <col min="8" max="8" width="13.5703125" style="22" bestFit="1" customWidth="1"/>
    <col min="9" max="9" width="12.42578125" style="22" bestFit="1" customWidth="1"/>
    <col min="10" max="10" width="8.140625" style="22" bestFit="1" customWidth="1"/>
    <col min="11" max="11" width="13.5703125" style="22" bestFit="1" customWidth="1"/>
    <col min="12" max="12" width="14.28515625" style="22" bestFit="1" customWidth="1"/>
    <col min="13" max="13" width="13.5703125" style="22" bestFit="1" customWidth="1"/>
    <col min="14" max="15" width="17.42578125" style="22" bestFit="1" customWidth="1"/>
    <col min="16" max="16" width="11.85546875" style="22" customWidth="1"/>
    <col min="17" max="17" width="17.42578125" style="22" bestFit="1" customWidth="1"/>
    <col min="18" max="18" width="13.5703125" style="22" bestFit="1" customWidth="1"/>
    <col min="19" max="21" width="12.85546875" style="22" bestFit="1" customWidth="1"/>
    <col min="22" max="22" width="9.5703125" style="22" bestFit="1" customWidth="1"/>
    <col min="23" max="23" width="49.5703125" style="22" bestFit="1" customWidth="1"/>
    <col min="24" max="50" width="10" style="22" bestFit="1" customWidth="1"/>
    <col min="51" max="16384" width="11.42578125" style="22"/>
  </cols>
  <sheetData>
    <row r="2" spans="1:21" ht="24" thickBot="1">
      <c r="K2" s="293"/>
      <c r="Q2" s="294"/>
      <c r="R2" s="295"/>
      <c r="S2" s="294"/>
      <c r="T2" s="294"/>
      <c r="U2" s="294"/>
    </row>
    <row r="3" spans="1:21" ht="23.25">
      <c r="E3" s="726" t="s">
        <v>318</v>
      </c>
      <c r="F3" s="727">
        <v>0.69</v>
      </c>
      <c r="G3" s="1298" t="s">
        <v>3</v>
      </c>
      <c r="H3" s="1298"/>
      <c r="I3" s="728" t="s">
        <v>26</v>
      </c>
      <c r="K3" s="296"/>
      <c r="Q3" s="294"/>
      <c r="R3" s="297"/>
      <c r="S3" s="294"/>
      <c r="T3" s="294"/>
      <c r="U3" s="294"/>
    </row>
    <row r="4" spans="1:21" ht="23.25">
      <c r="E4" s="1310" t="s">
        <v>85</v>
      </c>
      <c r="F4" s="1311"/>
      <c r="G4" s="1299">
        <f>'Qoute 2025                  '!D9</f>
        <v>550</v>
      </c>
      <c r="H4" s="1299"/>
      <c r="I4" s="729">
        <f>G4/F3</f>
        <v>797.10144927536237</v>
      </c>
      <c r="K4" s="296"/>
      <c r="Q4" s="294"/>
      <c r="R4" s="297"/>
      <c r="S4" s="294"/>
      <c r="T4" s="294"/>
      <c r="U4" s="294"/>
    </row>
    <row r="5" spans="1:21" ht="24" thickBot="1">
      <c r="E5" s="1312" t="s">
        <v>86</v>
      </c>
      <c r="F5" s="1313"/>
      <c r="G5" s="1300">
        <f>'Qoute 2025                  '!D10</f>
        <v>700</v>
      </c>
      <c r="H5" s="1300"/>
      <c r="I5" s="730">
        <f>G5/F3</f>
        <v>1014.4927536231885</v>
      </c>
      <c r="K5" s="298"/>
      <c r="L5" s="298"/>
      <c r="M5" s="298"/>
      <c r="N5" s="298"/>
      <c r="O5" s="298"/>
      <c r="P5" s="298"/>
      <c r="Q5" s="294"/>
      <c r="R5" s="294"/>
      <c r="S5" s="294"/>
      <c r="T5" s="294"/>
      <c r="U5" s="294"/>
    </row>
    <row r="8" spans="1:21" ht="16.5" thickBot="1"/>
    <row r="9" spans="1:21" s="23" customFormat="1" ht="26.25" customHeight="1" thickBot="1">
      <c r="A9" s="138"/>
      <c r="B9" s="251" t="s">
        <v>97</v>
      </c>
      <c r="C9" s="393" t="str">
        <f>'Buss rates 2025'!B3</f>
        <v>LRG 49</v>
      </c>
      <c r="D9" s="372" t="str">
        <f>'Buss rates 2025'!C3</f>
        <v>MED 30</v>
      </c>
      <c r="E9" s="372" t="str">
        <f>'Buss rates 2025'!D3</f>
        <v>M.C.V 25</v>
      </c>
      <c r="F9" s="378" t="str">
        <f>'Buss rates 2025'!E3</f>
        <v>SML 17</v>
      </c>
      <c r="G9" s="385" t="str">
        <f>'Buss rates 2025'!F3</f>
        <v>Van 12 Jett/smart</v>
      </c>
      <c r="H9" s="344" t="str">
        <f>'Buss rates 2025'!G3</f>
        <v>Van 10 Hiace</v>
      </c>
      <c r="I9" s="301" t="str">
        <f>'Buss rates 2025'!H3</f>
        <v>Van 6+1</v>
      </c>
      <c r="J9" s="301" t="str">
        <f>'Buss rates 2025'!I3</f>
        <v>VIP 8</v>
      </c>
      <c r="K9" s="301" t="str">
        <f>'Buss rates 2025'!J3</f>
        <v>VIP 2 29</v>
      </c>
      <c r="L9" s="155" t="s">
        <v>319</v>
      </c>
      <c r="M9" s="394" t="str">
        <f>'Buss rates 2025'!B3</f>
        <v>LRG 49</v>
      </c>
      <c r="N9" s="625" t="str">
        <f>'Buss rates 2025'!C3</f>
        <v>MED 30</v>
      </c>
      <c r="O9" s="625" t="str">
        <f>'Buss rates 2025'!D3</f>
        <v>M.C.V 25</v>
      </c>
      <c r="P9" s="628" t="str">
        <f>'Buss rates 2025'!E3</f>
        <v>SML 17</v>
      </c>
      <c r="Q9" s="383" t="str">
        <f>'Buss rates 2025'!F3</f>
        <v>Van 12 Jett/smart</v>
      </c>
      <c r="R9" s="346" t="str">
        <f>'Buss rates 2025'!G3</f>
        <v>Van 10 Hiace</v>
      </c>
      <c r="S9" s="636" t="str">
        <f>'Buss rates 2025'!H3</f>
        <v>Van 6+1</v>
      </c>
      <c r="T9" s="641" t="str">
        <f>'Buss rates 2025'!I3</f>
        <v>VIP 8</v>
      </c>
      <c r="U9" s="644" t="str">
        <f>'Buss rates 2025'!J3</f>
        <v>VIP 2 29</v>
      </c>
    </row>
    <row r="10" spans="1:21" s="23" customFormat="1" ht="26.25" customHeight="1" thickBot="1">
      <c r="A10" s="139" t="s">
        <v>333</v>
      </c>
      <c r="B10" s="252" t="s">
        <v>9</v>
      </c>
      <c r="C10" s="401" t="s">
        <v>29</v>
      </c>
      <c r="D10" s="395" t="s">
        <v>30</v>
      </c>
      <c r="E10" s="395" t="s">
        <v>31</v>
      </c>
      <c r="F10" s="392" t="s">
        <v>315</v>
      </c>
      <c r="G10" s="386" t="s">
        <v>32</v>
      </c>
      <c r="H10" s="345" t="s">
        <v>224</v>
      </c>
      <c r="I10" s="150">
        <v>8</v>
      </c>
      <c r="J10" s="140">
        <v>8</v>
      </c>
      <c r="K10" s="137">
        <v>29</v>
      </c>
      <c r="L10" s="156" t="s">
        <v>320</v>
      </c>
      <c r="M10" s="399">
        <v>49</v>
      </c>
      <c r="N10" s="626">
        <v>30</v>
      </c>
      <c r="O10" s="626">
        <v>25</v>
      </c>
      <c r="P10" s="629">
        <v>18</v>
      </c>
      <c r="Q10" s="632">
        <v>10</v>
      </c>
      <c r="R10" s="634">
        <v>12</v>
      </c>
      <c r="S10" s="637">
        <v>8</v>
      </c>
      <c r="T10" s="642">
        <v>8</v>
      </c>
      <c r="U10" s="645">
        <v>29</v>
      </c>
    </row>
    <row r="11" spans="1:21" s="23" customFormat="1" ht="26.25" customHeight="1" thickBot="1">
      <c r="A11" s="543">
        <v>1</v>
      </c>
      <c r="B11" s="546" t="s">
        <v>16</v>
      </c>
      <c r="C11" s="311">
        <f>'Buss rates 2025'!B5</f>
        <v>600</v>
      </c>
      <c r="D11" s="443">
        <f>'Buss rates 2025'!C5</f>
        <v>500</v>
      </c>
      <c r="E11" s="443">
        <f>'Buss rates 2025'!D5</f>
        <v>500</v>
      </c>
      <c r="F11" s="444">
        <f>'Buss rates 2025'!E5</f>
        <v>350</v>
      </c>
      <c r="G11" s="445">
        <f>'Buss rates 2025'!F5</f>
        <v>350</v>
      </c>
      <c r="H11" s="348">
        <f>'Buss rates 2025'!G5</f>
        <v>250</v>
      </c>
      <c r="I11" s="539">
        <f>'Buss rates 2025'!H5</f>
        <v>250</v>
      </c>
      <c r="J11" s="539">
        <v>270</v>
      </c>
      <c r="K11" s="540">
        <f>'Buss rates 2025'!J5</f>
        <v>770</v>
      </c>
      <c r="L11" s="302">
        <f>'Qoute 2025                  '!D16</f>
        <v>5</v>
      </c>
      <c r="M11" s="311">
        <f t="shared" ref="M11:M21" si="0">L11*C11</f>
        <v>3000</v>
      </c>
      <c r="N11" s="627">
        <f>L11*D11</f>
        <v>2500</v>
      </c>
      <c r="O11" s="627">
        <f>L11*E11</f>
        <v>2500</v>
      </c>
      <c r="P11" s="630">
        <f>L11*F11</f>
        <v>1750</v>
      </c>
      <c r="Q11" s="633">
        <f>L11*G11</f>
        <v>1750</v>
      </c>
      <c r="R11" s="635">
        <f>L11*H11</f>
        <v>1250</v>
      </c>
      <c r="S11" s="638">
        <f>L11*I11</f>
        <v>1250</v>
      </c>
      <c r="T11" s="643">
        <f>L11*J11</f>
        <v>1350</v>
      </c>
      <c r="U11" s="646">
        <f>L11*K11</f>
        <v>3850</v>
      </c>
    </row>
    <row r="12" spans="1:21" s="23" customFormat="1" ht="26.25" customHeight="1" thickBot="1">
      <c r="A12" s="544">
        <v>2</v>
      </c>
      <c r="B12" s="547" t="s">
        <v>17</v>
      </c>
      <c r="C12" s="311">
        <f>'Buss rates 2025'!B6</f>
        <v>400</v>
      </c>
      <c r="D12" s="443">
        <f>'Buss rates 2025'!C6</f>
        <v>350</v>
      </c>
      <c r="E12" s="443">
        <f>'Buss rates 2025'!D6</f>
        <v>350</v>
      </c>
      <c r="F12" s="444">
        <f>'Buss rates 2025'!E6</f>
        <v>300</v>
      </c>
      <c r="G12" s="445">
        <f>'Buss rates 2025'!F6</f>
        <v>300</v>
      </c>
      <c r="H12" s="348">
        <f>'Buss rates 2025'!G6</f>
        <v>165</v>
      </c>
      <c r="I12" s="539">
        <f>'Buss rates 2025'!H6</f>
        <v>165</v>
      </c>
      <c r="J12" s="539">
        <v>210</v>
      </c>
      <c r="K12" s="540">
        <f>'Buss rates 2025'!J6</f>
        <v>505</v>
      </c>
      <c r="L12" s="302">
        <f>'Qoute 2025                  '!D17</f>
        <v>2</v>
      </c>
      <c r="M12" s="311">
        <f t="shared" si="0"/>
        <v>800</v>
      </c>
      <c r="N12" s="627">
        <f t="shared" ref="N12:N21" si="1">L12*D12</f>
        <v>700</v>
      </c>
      <c r="O12" s="627">
        <f t="shared" ref="O12:O21" si="2">L12*E12</f>
        <v>700</v>
      </c>
      <c r="P12" s="630">
        <f t="shared" ref="P12:P21" si="3">L12*F12</f>
        <v>600</v>
      </c>
      <c r="Q12" s="633">
        <f t="shared" ref="Q12:Q21" si="4">L12*G12</f>
        <v>600</v>
      </c>
      <c r="R12" s="635">
        <f t="shared" ref="R12:R21" si="5">L12*H12</f>
        <v>330</v>
      </c>
      <c r="S12" s="638">
        <f t="shared" ref="S12:S21" si="6">L12*I12</f>
        <v>330</v>
      </c>
      <c r="T12" s="643">
        <f t="shared" ref="T12:T21" si="7">L12*J12</f>
        <v>420</v>
      </c>
      <c r="U12" s="646">
        <f t="shared" ref="U12:U21" si="8">L12*K12</f>
        <v>1010</v>
      </c>
    </row>
    <row r="13" spans="1:21" s="23" customFormat="1" ht="26.25" customHeight="1" thickBot="1">
      <c r="A13" s="544">
        <v>3</v>
      </c>
      <c r="B13" s="547" t="s">
        <v>10</v>
      </c>
      <c r="C13" s="311">
        <f>'Buss rates 2025'!B7</f>
        <v>400</v>
      </c>
      <c r="D13" s="443">
        <f>'Buss rates 2025'!C7</f>
        <v>350</v>
      </c>
      <c r="E13" s="443">
        <f>'Buss rates 2025'!D7</f>
        <v>350</v>
      </c>
      <c r="F13" s="444">
        <f>'Buss rates 2025'!E7</f>
        <v>239</v>
      </c>
      <c r="G13" s="445">
        <f>'Buss rates 2025'!F7</f>
        <v>239</v>
      </c>
      <c r="H13" s="348">
        <f>'Buss rates 2025'!G7</f>
        <v>165</v>
      </c>
      <c r="I13" s="539">
        <f>'Buss rates 2025'!H7</f>
        <v>165</v>
      </c>
      <c r="J13" s="539">
        <v>190</v>
      </c>
      <c r="K13" s="540">
        <f>'Buss rates 2025'!J7</f>
        <v>440</v>
      </c>
      <c r="L13" s="302">
        <f>'Qoute 2025                  '!D18</f>
        <v>1</v>
      </c>
      <c r="M13" s="311">
        <f t="shared" si="0"/>
        <v>400</v>
      </c>
      <c r="N13" s="627">
        <f t="shared" si="1"/>
        <v>350</v>
      </c>
      <c r="O13" s="627">
        <f t="shared" si="2"/>
        <v>350</v>
      </c>
      <c r="P13" s="630">
        <f t="shared" si="3"/>
        <v>239</v>
      </c>
      <c r="Q13" s="633">
        <f t="shared" si="4"/>
        <v>239</v>
      </c>
      <c r="R13" s="635">
        <f t="shared" si="5"/>
        <v>165</v>
      </c>
      <c r="S13" s="638">
        <f t="shared" si="6"/>
        <v>165</v>
      </c>
      <c r="T13" s="643">
        <f t="shared" si="7"/>
        <v>190</v>
      </c>
      <c r="U13" s="646">
        <f t="shared" si="8"/>
        <v>440</v>
      </c>
    </row>
    <row r="14" spans="1:21" s="23" customFormat="1" ht="26.25" customHeight="1" thickBot="1">
      <c r="A14" s="544">
        <v>4</v>
      </c>
      <c r="B14" s="547" t="s">
        <v>11</v>
      </c>
      <c r="C14" s="311">
        <f>'Buss rates 2025'!B8</f>
        <v>1.47</v>
      </c>
      <c r="D14" s="443">
        <f>'Buss rates 2025'!C8</f>
        <v>1.27</v>
      </c>
      <c r="E14" s="443">
        <f>'Buss rates 2025'!D8</f>
        <v>1.27</v>
      </c>
      <c r="F14" s="444">
        <f>'Buss rates 2025'!E8</f>
        <v>1.1499999999999999</v>
      </c>
      <c r="G14" s="445">
        <f>'Buss rates 2025'!F8</f>
        <v>1.5</v>
      </c>
      <c r="H14" s="348">
        <f>'Buss rates 2025'!G8</f>
        <v>1.5</v>
      </c>
      <c r="I14" s="539">
        <f>'Buss rates 2025'!H8</f>
        <v>1.5</v>
      </c>
      <c r="J14" s="539">
        <v>1</v>
      </c>
      <c r="K14" s="540">
        <f>'Buss rates 2025'!J8</f>
        <v>1</v>
      </c>
      <c r="L14" s="302">
        <f>'Qoute 2025                  '!D19</f>
        <v>0</v>
      </c>
      <c r="M14" s="311">
        <f t="shared" si="0"/>
        <v>0</v>
      </c>
      <c r="N14" s="627">
        <f t="shared" si="1"/>
        <v>0</v>
      </c>
      <c r="O14" s="627">
        <f t="shared" si="2"/>
        <v>0</v>
      </c>
      <c r="P14" s="630">
        <f t="shared" si="3"/>
        <v>0</v>
      </c>
      <c r="Q14" s="633">
        <f t="shared" si="4"/>
        <v>0</v>
      </c>
      <c r="R14" s="635">
        <f t="shared" si="5"/>
        <v>0</v>
      </c>
      <c r="S14" s="638">
        <f t="shared" si="6"/>
        <v>0</v>
      </c>
      <c r="T14" s="643">
        <f t="shared" si="7"/>
        <v>0</v>
      </c>
      <c r="U14" s="646">
        <f t="shared" si="8"/>
        <v>0</v>
      </c>
    </row>
    <row r="15" spans="1:21" s="23" customFormat="1" ht="26.25" customHeight="1" thickBot="1">
      <c r="A15" s="544">
        <v>5</v>
      </c>
      <c r="B15" s="547" t="s">
        <v>12</v>
      </c>
      <c r="C15" s="311">
        <f>'Buss rates 2025'!B9</f>
        <v>285</v>
      </c>
      <c r="D15" s="443">
        <f>'Buss rates 2025'!C9</f>
        <v>275</v>
      </c>
      <c r="E15" s="443">
        <f>'Buss rates 2025'!D9</f>
        <v>275</v>
      </c>
      <c r="F15" s="444">
        <f>'Buss rates 2025'!E9</f>
        <v>190</v>
      </c>
      <c r="G15" s="445">
        <f>'Buss rates 2025'!F9</f>
        <v>176</v>
      </c>
      <c r="H15" s="348">
        <f>'Buss rates 2025'!G9</f>
        <v>175</v>
      </c>
      <c r="I15" s="539">
        <f>'Buss rates 2025'!H9</f>
        <v>170</v>
      </c>
      <c r="J15" s="539">
        <v>180</v>
      </c>
      <c r="K15" s="540">
        <f>'Buss rates 2025'!J9</f>
        <v>405</v>
      </c>
      <c r="L15" s="302">
        <f>'Qoute 2025                  '!D20</f>
        <v>0</v>
      </c>
      <c r="M15" s="311">
        <f t="shared" si="0"/>
        <v>0</v>
      </c>
      <c r="N15" s="627">
        <f t="shared" si="1"/>
        <v>0</v>
      </c>
      <c r="O15" s="627">
        <f t="shared" si="2"/>
        <v>0</v>
      </c>
      <c r="P15" s="630">
        <f t="shared" si="3"/>
        <v>0</v>
      </c>
      <c r="Q15" s="633">
        <f t="shared" si="4"/>
        <v>0</v>
      </c>
      <c r="R15" s="635">
        <f t="shared" si="5"/>
        <v>0</v>
      </c>
      <c r="S15" s="638">
        <f t="shared" si="6"/>
        <v>0</v>
      </c>
      <c r="T15" s="643">
        <f t="shared" si="7"/>
        <v>0</v>
      </c>
      <c r="U15" s="646">
        <f t="shared" si="8"/>
        <v>0</v>
      </c>
    </row>
    <row r="16" spans="1:21" s="23" customFormat="1" ht="26.25" customHeight="1" thickBot="1">
      <c r="A16" s="544">
        <v>6</v>
      </c>
      <c r="B16" s="547" t="s">
        <v>13</v>
      </c>
      <c r="C16" s="311">
        <f>'Buss rates 2025'!B10</f>
        <v>0</v>
      </c>
      <c r="D16" s="443">
        <f>'Buss rates 2025'!C10</f>
        <v>0</v>
      </c>
      <c r="E16" s="443">
        <f>'Buss rates 2025'!D10</f>
        <v>0</v>
      </c>
      <c r="F16" s="444">
        <f>'Buss rates 2025'!E10</f>
        <v>0</v>
      </c>
      <c r="G16" s="445">
        <f>'Buss rates 2025'!F10</f>
        <v>0</v>
      </c>
      <c r="H16" s="348">
        <f>'Buss rates 2025'!G10</f>
        <v>0</v>
      </c>
      <c r="I16" s="539">
        <f>'Buss rates 2025'!H10</f>
        <v>0</v>
      </c>
      <c r="J16" s="539">
        <f>'Buss rates 2025'!I10</f>
        <v>0</v>
      </c>
      <c r="K16" s="540">
        <f>'Buss rates 2025'!J10</f>
        <v>0</v>
      </c>
      <c r="L16" s="302">
        <f>'Qoute 2025                  '!D21</f>
        <v>0</v>
      </c>
      <c r="M16" s="311">
        <f t="shared" si="0"/>
        <v>0</v>
      </c>
      <c r="N16" s="627">
        <f t="shared" si="1"/>
        <v>0</v>
      </c>
      <c r="O16" s="627">
        <f t="shared" si="2"/>
        <v>0</v>
      </c>
      <c r="P16" s="630">
        <f t="shared" si="3"/>
        <v>0</v>
      </c>
      <c r="Q16" s="633">
        <f t="shared" si="4"/>
        <v>0</v>
      </c>
      <c r="R16" s="635">
        <f t="shared" si="5"/>
        <v>0</v>
      </c>
      <c r="S16" s="638">
        <f t="shared" si="6"/>
        <v>0</v>
      </c>
      <c r="T16" s="643">
        <f t="shared" si="7"/>
        <v>0</v>
      </c>
      <c r="U16" s="646">
        <f t="shared" si="8"/>
        <v>0</v>
      </c>
    </row>
    <row r="17" spans="1:50" s="23" customFormat="1" ht="26.25" customHeight="1" thickBot="1">
      <c r="A17" s="544">
        <v>7</v>
      </c>
      <c r="B17" s="547" t="s">
        <v>14</v>
      </c>
      <c r="C17" s="311">
        <f>'Buss rates 2025'!B11</f>
        <v>0</v>
      </c>
      <c r="D17" s="443">
        <f>'Buss rates 2025'!C11</f>
        <v>0</v>
      </c>
      <c r="E17" s="443">
        <f>'Buss rates 2025'!D11</f>
        <v>0</v>
      </c>
      <c r="F17" s="444">
        <f>'Buss rates 2025'!E11</f>
        <v>0</v>
      </c>
      <c r="G17" s="445">
        <f>'Buss rates 2025'!F11</f>
        <v>0</v>
      </c>
      <c r="H17" s="348">
        <f>'Buss rates 2025'!G11</f>
        <v>0</v>
      </c>
      <c r="I17" s="539">
        <f>'Buss rates 2025'!H11</f>
        <v>0</v>
      </c>
      <c r="J17" s="539">
        <f>'Buss rates 2025'!I11</f>
        <v>0</v>
      </c>
      <c r="K17" s="540">
        <f>'Buss rates 2025'!J11</f>
        <v>0</v>
      </c>
      <c r="L17" s="302">
        <f>'Qoute 2025                  '!D22</f>
        <v>0</v>
      </c>
      <c r="M17" s="311">
        <f t="shared" si="0"/>
        <v>0</v>
      </c>
      <c r="N17" s="627">
        <f t="shared" si="1"/>
        <v>0</v>
      </c>
      <c r="O17" s="627">
        <f t="shared" si="2"/>
        <v>0</v>
      </c>
      <c r="P17" s="630">
        <f t="shared" si="3"/>
        <v>0</v>
      </c>
      <c r="Q17" s="633">
        <f t="shared" si="4"/>
        <v>0</v>
      </c>
      <c r="R17" s="635">
        <f t="shared" si="5"/>
        <v>0</v>
      </c>
      <c r="S17" s="638">
        <f t="shared" si="6"/>
        <v>0</v>
      </c>
      <c r="T17" s="643">
        <f t="shared" si="7"/>
        <v>0</v>
      </c>
      <c r="U17" s="646">
        <f t="shared" si="8"/>
        <v>0</v>
      </c>
    </row>
    <row r="18" spans="1:50" s="23" customFormat="1" ht="26.25" customHeight="1" thickBot="1">
      <c r="A18" s="544">
        <v>8</v>
      </c>
      <c r="B18" s="547" t="s">
        <v>42</v>
      </c>
      <c r="C18" s="311">
        <f>'Buss rates 2025'!B12</f>
        <v>0</v>
      </c>
      <c r="D18" s="443">
        <f>'Buss rates 2025'!C12</f>
        <v>0</v>
      </c>
      <c r="E18" s="443">
        <f>'Buss rates 2025'!D12</f>
        <v>0</v>
      </c>
      <c r="F18" s="444">
        <f>'Buss rates 2025'!E12</f>
        <v>0</v>
      </c>
      <c r="G18" s="445">
        <f>'Buss rates 2025'!F12</f>
        <v>0</v>
      </c>
      <c r="H18" s="348">
        <f>'Buss rates 2025'!G12</f>
        <v>0</v>
      </c>
      <c r="I18" s="539">
        <f>'Buss rates 2025'!H12</f>
        <v>0</v>
      </c>
      <c r="J18" s="539">
        <f>'Buss rates 2025'!I12</f>
        <v>0</v>
      </c>
      <c r="K18" s="540">
        <f>'Buss rates 2025'!J12</f>
        <v>0</v>
      </c>
      <c r="L18" s="302">
        <f>'Qoute 2025                  '!D23</f>
        <v>0</v>
      </c>
      <c r="M18" s="311">
        <f t="shared" si="0"/>
        <v>0</v>
      </c>
      <c r="N18" s="627">
        <f t="shared" si="1"/>
        <v>0</v>
      </c>
      <c r="O18" s="627">
        <f t="shared" si="2"/>
        <v>0</v>
      </c>
      <c r="P18" s="630">
        <f t="shared" si="3"/>
        <v>0</v>
      </c>
      <c r="Q18" s="633">
        <f t="shared" si="4"/>
        <v>0</v>
      </c>
      <c r="R18" s="635">
        <f t="shared" si="5"/>
        <v>0</v>
      </c>
      <c r="S18" s="638">
        <f t="shared" si="6"/>
        <v>0</v>
      </c>
      <c r="T18" s="643">
        <f t="shared" si="7"/>
        <v>0</v>
      </c>
      <c r="U18" s="646">
        <f t="shared" si="8"/>
        <v>0</v>
      </c>
    </row>
    <row r="19" spans="1:50" s="23" customFormat="1" ht="26.25" customHeight="1" thickBot="1">
      <c r="A19" s="544">
        <v>9</v>
      </c>
      <c r="B19" s="547" t="s">
        <v>43</v>
      </c>
      <c r="C19" s="311">
        <f>'Buss rates 2025'!B13</f>
        <v>0</v>
      </c>
      <c r="D19" s="443">
        <f>'Buss rates 2025'!C13</f>
        <v>0</v>
      </c>
      <c r="E19" s="443">
        <f>'Buss rates 2025'!D13</f>
        <v>0</v>
      </c>
      <c r="F19" s="444">
        <f>'Buss rates 2025'!E13</f>
        <v>0</v>
      </c>
      <c r="G19" s="445">
        <f>'Buss rates 2025'!F13</f>
        <v>0</v>
      </c>
      <c r="H19" s="348">
        <f>'Buss rates 2025'!G13</f>
        <v>0</v>
      </c>
      <c r="I19" s="539">
        <f>'Buss rates 2025'!H13</f>
        <v>0</v>
      </c>
      <c r="J19" s="539">
        <f>'Buss rates 2025'!I13</f>
        <v>0</v>
      </c>
      <c r="K19" s="540">
        <f>'Buss rates 2025'!J13</f>
        <v>0</v>
      </c>
      <c r="L19" s="302">
        <f>'Qoute 2025                  '!D24</f>
        <v>0</v>
      </c>
      <c r="M19" s="311">
        <f t="shared" si="0"/>
        <v>0</v>
      </c>
      <c r="N19" s="627">
        <f t="shared" si="1"/>
        <v>0</v>
      </c>
      <c r="O19" s="627">
        <f t="shared" si="2"/>
        <v>0</v>
      </c>
      <c r="P19" s="630">
        <f t="shared" si="3"/>
        <v>0</v>
      </c>
      <c r="Q19" s="633">
        <f t="shared" si="4"/>
        <v>0</v>
      </c>
      <c r="R19" s="635">
        <f t="shared" si="5"/>
        <v>0</v>
      </c>
      <c r="S19" s="638">
        <f t="shared" si="6"/>
        <v>0</v>
      </c>
      <c r="T19" s="643">
        <f t="shared" si="7"/>
        <v>0</v>
      </c>
      <c r="U19" s="646">
        <f t="shared" si="8"/>
        <v>0</v>
      </c>
    </row>
    <row r="20" spans="1:50" s="23" customFormat="1" ht="26.25" customHeight="1" thickBot="1">
      <c r="A20" s="544">
        <v>10</v>
      </c>
      <c r="B20" s="547" t="s">
        <v>45</v>
      </c>
      <c r="C20" s="311">
        <f>'Buss rates 2025'!B14</f>
        <v>0</v>
      </c>
      <c r="D20" s="443">
        <f>'Buss rates 2025'!C14</f>
        <v>0</v>
      </c>
      <c r="E20" s="443">
        <f>'Buss rates 2025'!D14</f>
        <v>0</v>
      </c>
      <c r="F20" s="444">
        <f>'Buss rates 2025'!E14</f>
        <v>0</v>
      </c>
      <c r="G20" s="445">
        <f>'Buss rates 2025'!F14</f>
        <v>0</v>
      </c>
      <c r="H20" s="348">
        <f>'Buss rates 2025'!G14</f>
        <v>0</v>
      </c>
      <c r="I20" s="539">
        <f>'Buss rates 2025'!H14</f>
        <v>0</v>
      </c>
      <c r="J20" s="539">
        <f>'Buss rates 2025'!I14</f>
        <v>0</v>
      </c>
      <c r="K20" s="540">
        <f>'Buss rates 2025'!J14</f>
        <v>0</v>
      </c>
      <c r="L20" s="302">
        <f>'Qoute 2025                  '!D25</f>
        <v>0</v>
      </c>
      <c r="M20" s="311">
        <f t="shared" si="0"/>
        <v>0</v>
      </c>
      <c r="N20" s="627">
        <f t="shared" si="1"/>
        <v>0</v>
      </c>
      <c r="O20" s="627">
        <f t="shared" si="2"/>
        <v>0</v>
      </c>
      <c r="P20" s="630">
        <f t="shared" si="3"/>
        <v>0</v>
      </c>
      <c r="Q20" s="633">
        <f t="shared" si="4"/>
        <v>0</v>
      </c>
      <c r="R20" s="635">
        <f t="shared" si="5"/>
        <v>0</v>
      </c>
      <c r="S20" s="638">
        <f t="shared" si="6"/>
        <v>0</v>
      </c>
      <c r="T20" s="643">
        <f t="shared" si="7"/>
        <v>0</v>
      </c>
      <c r="U20" s="646">
        <f t="shared" si="8"/>
        <v>0</v>
      </c>
    </row>
    <row r="21" spans="1:50" s="23" customFormat="1" ht="26.25" customHeight="1" thickBot="1">
      <c r="A21" s="545">
        <v>11</v>
      </c>
      <c r="B21" s="548" t="s">
        <v>46</v>
      </c>
      <c r="C21" s="400">
        <f>'Buss rates 2025'!B15</f>
        <v>0</v>
      </c>
      <c r="D21" s="446">
        <f>'Buss rates 2025'!C15</f>
        <v>0</v>
      </c>
      <c r="E21" s="446">
        <f>'Buss rates 2025'!D15</f>
        <v>0</v>
      </c>
      <c r="F21" s="447">
        <f>'Buss rates 2025'!E15</f>
        <v>0</v>
      </c>
      <c r="G21" s="448">
        <f>'Buss rates 2025'!F15</f>
        <v>0</v>
      </c>
      <c r="H21" s="449">
        <f>'Buss rates 2025'!G15</f>
        <v>0</v>
      </c>
      <c r="I21" s="541">
        <f>'Buss rates 2025'!H15</f>
        <v>0</v>
      </c>
      <c r="J21" s="541">
        <f>'Buss rates 2025'!I15</f>
        <v>0</v>
      </c>
      <c r="K21" s="542">
        <f>'Buss rates 2025'!J15</f>
        <v>0</v>
      </c>
      <c r="L21" s="302">
        <f>'Qoute 2025                  '!D26</f>
        <v>0</v>
      </c>
      <c r="M21" s="311">
        <f t="shared" si="0"/>
        <v>0</v>
      </c>
      <c r="N21" s="627">
        <f t="shared" si="1"/>
        <v>0</v>
      </c>
      <c r="O21" s="627">
        <f t="shared" si="2"/>
        <v>0</v>
      </c>
      <c r="P21" s="630">
        <f t="shared" si="3"/>
        <v>0</v>
      </c>
      <c r="Q21" s="633">
        <f t="shared" si="4"/>
        <v>0</v>
      </c>
      <c r="R21" s="635">
        <f t="shared" si="5"/>
        <v>0</v>
      </c>
      <c r="S21" s="638">
        <f t="shared" si="6"/>
        <v>0</v>
      </c>
      <c r="T21" s="643">
        <f t="shared" si="7"/>
        <v>0</v>
      </c>
      <c r="U21" s="646">
        <f t="shared" si="8"/>
        <v>0</v>
      </c>
    </row>
    <row r="22" spans="1:50" s="23" customFormat="1" ht="33.75" customHeight="1" thickBot="1">
      <c r="A22" s="306" t="s">
        <v>15</v>
      </c>
      <c r="B22" s="307"/>
      <c r="C22" s="307"/>
      <c r="D22" s="307"/>
      <c r="E22" s="307"/>
      <c r="F22" s="307"/>
      <c r="G22" s="57"/>
      <c r="H22" s="57"/>
      <c r="I22" s="57"/>
      <c r="J22" s="57"/>
      <c r="K22" s="57"/>
      <c r="L22" s="308"/>
      <c r="M22" s="621">
        <f t="shared" ref="M22:U22" si="9">SUM(M11:M21)</f>
        <v>4200</v>
      </c>
      <c r="N22" s="624">
        <f t="shared" si="9"/>
        <v>3550</v>
      </c>
      <c r="O22" s="624">
        <f t="shared" si="9"/>
        <v>3550</v>
      </c>
      <c r="P22" s="631">
        <f t="shared" si="9"/>
        <v>2589</v>
      </c>
      <c r="Q22" s="622">
        <f t="shared" si="9"/>
        <v>2589</v>
      </c>
      <c r="R22" s="623">
        <f t="shared" si="9"/>
        <v>1745</v>
      </c>
      <c r="S22" s="639">
        <f t="shared" si="9"/>
        <v>1745</v>
      </c>
      <c r="T22" s="640">
        <f t="shared" si="9"/>
        <v>1960</v>
      </c>
      <c r="U22" s="647">
        <f t="shared" si="9"/>
        <v>5300</v>
      </c>
    </row>
    <row r="23" spans="1:50" ht="16.5" thickBot="1">
      <c r="A23" s="305"/>
      <c r="E23" s="294"/>
      <c r="F23" s="294"/>
      <c r="L23" s="303"/>
      <c r="M23" s="696"/>
      <c r="N23" s="697"/>
      <c r="O23" s="697"/>
      <c r="P23" s="698"/>
      <c r="Q23" s="699"/>
      <c r="R23" s="700"/>
      <c r="S23" s="701"/>
      <c r="T23" s="702"/>
      <c r="U23" s="703"/>
    </row>
    <row r="24" spans="1:50">
      <c r="E24" s="294"/>
      <c r="F24" s="294"/>
      <c r="L24" s="54"/>
      <c r="M24" s="399" t="str">
        <f>M9</f>
        <v>LRG 49</v>
      </c>
      <c r="N24" s="399" t="str">
        <f t="shared" ref="N24:U24" si="10">N9</f>
        <v>MED 30</v>
      </c>
      <c r="O24" s="399" t="str">
        <f t="shared" si="10"/>
        <v>M.C.V 25</v>
      </c>
      <c r="P24" s="399" t="str">
        <f t="shared" si="10"/>
        <v>SML 17</v>
      </c>
      <c r="Q24" s="399" t="str">
        <f t="shared" si="10"/>
        <v>Van 12 Jett/smart</v>
      </c>
      <c r="R24" s="399" t="str">
        <f t="shared" si="10"/>
        <v>Van 10 Hiace</v>
      </c>
      <c r="S24" s="399" t="str">
        <f t="shared" si="10"/>
        <v>Van 6+1</v>
      </c>
      <c r="T24" s="399" t="str">
        <f t="shared" si="10"/>
        <v>VIP 8</v>
      </c>
      <c r="U24" s="704" t="str">
        <f t="shared" si="10"/>
        <v>VIP 2 29</v>
      </c>
    </row>
    <row r="25" spans="1:50" s="19" customFormat="1" ht="30" customHeight="1" thickBot="1">
      <c r="E25" s="304"/>
      <c r="F25" s="304"/>
      <c r="L25" s="20"/>
      <c r="M25" s="401">
        <v>49</v>
      </c>
      <c r="N25" s="705">
        <v>30</v>
      </c>
      <c r="O25" s="705">
        <v>25</v>
      </c>
      <c r="P25" s="706">
        <v>18</v>
      </c>
      <c r="Q25" s="707">
        <v>10</v>
      </c>
      <c r="R25" s="708">
        <v>12</v>
      </c>
      <c r="S25" s="709">
        <v>8</v>
      </c>
      <c r="T25" s="710">
        <v>8</v>
      </c>
      <c r="U25" s="711">
        <v>29</v>
      </c>
    </row>
    <row r="26" spans="1:50" s="19" customFormat="1" ht="30" customHeight="1" thickBot="1">
      <c r="E26" s="304"/>
      <c r="F26" s="304"/>
      <c r="L26" s="648"/>
      <c r="M26" s="649"/>
      <c r="N26" s="650"/>
      <c r="O26" s="650"/>
      <c r="P26" s="651"/>
      <c r="Q26" s="652"/>
      <c r="R26" s="653"/>
      <c r="S26" s="331"/>
      <c r="T26" s="331"/>
      <c r="U26" s="356"/>
    </row>
    <row r="27" spans="1:50" s="23" customFormat="1" ht="33.75" customHeight="1" thickBot="1">
      <c r="F27" s="1308" t="s">
        <v>61</v>
      </c>
      <c r="G27" s="1309"/>
      <c r="H27" s="1309"/>
      <c r="I27" s="1309"/>
      <c r="J27" s="1309"/>
      <c r="K27" s="1309"/>
      <c r="L27" s="387">
        <f>'Qoute 2025                  '!D14</f>
        <v>0.05</v>
      </c>
      <c r="M27" s="400">
        <f>M22*L27</f>
        <v>210</v>
      </c>
      <c r="N27" s="371">
        <f>N22*L27</f>
        <v>177.5</v>
      </c>
      <c r="O27" s="371">
        <f>O22*L27</f>
        <v>177.5</v>
      </c>
      <c r="P27" s="314">
        <f>P22*L27</f>
        <v>129.45000000000002</v>
      </c>
      <c r="Q27" s="384">
        <f>Q22*L27</f>
        <v>129.45000000000002</v>
      </c>
      <c r="R27" s="343">
        <f>R22*L27</f>
        <v>87.25</v>
      </c>
      <c r="S27" s="549">
        <f>S22+L27</f>
        <v>1745.05</v>
      </c>
      <c r="T27" s="549">
        <f>T22*L27</f>
        <v>98</v>
      </c>
      <c r="U27" s="550">
        <f>U22*L27</f>
        <v>265</v>
      </c>
    </row>
    <row r="28" spans="1:50" s="152" customFormat="1" ht="33.75" customHeight="1" thickBot="1">
      <c r="A28" s="136"/>
      <c r="B28" s="136"/>
      <c r="C28" s="136"/>
      <c r="D28" s="136"/>
      <c r="E28" s="136"/>
      <c r="F28" s="136"/>
      <c r="I28" s="136"/>
      <c r="J28" s="153"/>
      <c r="K28" s="153"/>
      <c r="L28" s="153"/>
      <c r="M28" s="400">
        <f t="shared" ref="M28:U28" si="11">M27+M22</f>
        <v>4410</v>
      </c>
      <c r="N28" s="371">
        <f t="shared" si="11"/>
        <v>3727.5</v>
      </c>
      <c r="O28" s="371">
        <f t="shared" si="11"/>
        <v>3727.5</v>
      </c>
      <c r="P28" s="314">
        <f t="shared" si="11"/>
        <v>2718.45</v>
      </c>
      <c r="Q28" s="384">
        <f t="shared" si="11"/>
        <v>2718.45</v>
      </c>
      <c r="R28" s="343">
        <f t="shared" si="11"/>
        <v>1832.25</v>
      </c>
      <c r="S28" s="537">
        <f t="shared" si="11"/>
        <v>3490.05</v>
      </c>
      <c r="T28" s="537">
        <f t="shared" si="11"/>
        <v>2058</v>
      </c>
      <c r="U28" s="538">
        <f t="shared" si="11"/>
        <v>5565</v>
      </c>
      <c r="V28" s="154"/>
      <c r="W28" s="154"/>
      <c r="X28" s="154"/>
      <c r="Y28" s="154"/>
    </row>
    <row r="29" spans="1:50" s="152" customFormat="1" ht="33.75" customHeight="1" thickBot="1">
      <c r="A29" s="136"/>
      <c r="B29" s="136"/>
      <c r="C29" s="136"/>
      <c r="D29" s="136"/>
      <c r="E29" s="136"/>
      <c r="F29" s="136"/>
      <c r="I29" s="136"/>
      <c r="J29" s="153"/>
      <c r="K29" s="153"/>
      <c r="L29" s="153"/>
      <c r="M29" s="253"/>
      <c r="N29" s="254"/>
      <c r="O29" s="254"/>
      <c r="P29" s="255"/>
      <c r="Q29" s="154"/>
      <c r="R29" s="576"/>
      <c r="S29" s="576"/>
      <c r="T29" s="154"/>
      <c r="U29" s="154"/>
      <c r="V29" s="154"/>
      <c r="W29" s="154"/>
      <c r="X29" s="154"/>
      <c r="Y29" s="154"/>
    </row>
    <row r="30" spans="1:50" s="324" customFormat="1" ht="23.25">
      <c r="B30" s="325"/>
      <c r="C30" s="325"/>
      <c r="D30" s="325"/>
      <c r="E30" s="326" t="s">
        <v>27</v>
      </c>
      <c r="F30" s="1301">
        <f>I4</f>
        <v>797.10144927536237</v>
      </c>
      <c r="G30" s="1302"/>
      <c r="H30" s="357">
        <f>I5</f>
        <v>1014.4927536231885</v>
      </c>
      <c r="I30" s="358">
        <f>I5</f>
        <v>1014.4927536231885</v>
      </c>
      <c r="J30" s="359">
        <f>I5</f>
        <v>1014.4927536231885</v>
      </c>
      <c r="K30" s="348">
        <f>R28</f>
        <v>1832.25</v>
      </c>
      <c r="L30" s="347">
        <f>R28</f>
        <v>1832.25</v>
      </c>
      <c r="M30" s="450">
        <f>R28</f>
        <v>1832.25</v>
      </c>
      <c r="N30" s="445">
        <f>Q28</f>
        <v>2718.45</v>
      </c>
      <c r="O30" s="451">
        <f>Q28</f>
        <v>2718.45</v>
      </c>
      <c r="P30" s="444">
        <f>P28</f>
        <v>2718.45</v>
      </c>
      <c r="Q30" s="377">
        <f>P28</f>
        <v>2718.45</v>
      </c>
      <c r="R30" s="377">
        <f>P28</f>
        <v>2718.45</v>
      </c>
      <c r="S30" s="377">
        <f>P28</f>
        <v>2718.45</v>
      </c>
      <c r="T30" s="377">
        <f>P28</f>
        <v>2718.45</v>
      </c>
      <c r="U30" s="377">
        <f>P28</f>
        <v>2718.45</v>
      </c>
      <c r="V30" s="388">
        <f>P28</f>
        <v>2718.45</v>
      </c>
      <c r="W30" s="452">
        <f>N28</f>
        <v>3727.5</v>
      </c>
      <c r="X30" s="453">
        <f>N28</f>
        <v>3727.5</v>
      </c>
      <c r="Y30" s="453">
        <f>N28</f>
        <v>3727.5</v>
      </c>
      <c r="Z30" s="453">
        <f>N28</f>
        <v>3727.5</v>
      </c>
      <c r="AA30" s="453">
        <f>N28</f>
        <v>3727.5</v>
      </c>
      <c r="AB30" s="454">
        <f>N28</f>
        <v>3727.5</v>
      </c>
      <c r="AC30" s="454">
        <f>N28</f>
        <v>3727.5</v>
      </c>
      <c r="AD30" s="454">
        <f>N28</f>
        <v>3727.5</v>
      </c>
      <c r="AE30" s="454">
        <f>N28</f>
        <v>3727.5</v>
      </c>
      <c r="AF30" s="454">
        <f>N28</f>
        <v>3727.5</v>
      </c>
      <c r="AG30" s="454">
        <f>N28</f>
        <v>3727.5</v>
      </c>
      <c r="AH30" s="455">
        <f>N28</f>
        <v>3727.5</v>
      </c>
      <c r="AI30" s="456">
        <f>M28</f>
        <v>4410</v>
      </c>
      <c r="AJ30" s="312">
        <f>M28</f>
        <v>4410</v>
      </c>
      <c r="AK30" s="312">
        <f>M28</f>
        <v>4410</v>
      </c>
      <c r="AL30" s="312">
        <f>M28</f>
        <v>4410</v>
      </c>
      <c r="AM30" s="312">
        <f>M28</f>
        <v>4410</v>
      </c>
      <c r="AN30" s="312">
        <f>M28</f>
        <v>4410</v>
      </c>
      <c r="AO30" s="312">
        <f>M28</f>
        <v>4410</v>
      </c>
      <c r="AP30" s="312">
        <f>M28</f>
        <v>4410</v>
      </c>
      <c r="AQ30" s="312">
        <f>M28</f>
        <v>4410</v>
      </c>
      <c r="AR30" s="312">
        <f>M28</f>
        <v>4410</v>
      </c>
      <c r="AS30" s="312">
        <f>M28</f>
        <v>4410</v>
      </c>
      <c r="AT30" s="312">
        <f>M28</f>
        <v>4410</v>
      </c>
      <c r="AU30" s="312">
        <f>M28</f>
        <v>4410</v>
      </c>
      <c r="AV30" s="312">
        <f>M28</f>
        <v>4410</v>
      </c>
      <c r="AW30" s="312">
        <f>M28</f>
        <v>4410</v>
      </c>
      <c r="AX30" s="457">
        <f>M28</f>
        <v>4410</v>
      </c>
    </row>
    <row r="31" spans="1:50" s="324" customFormat="1" ht="18.75">
      <c r="B31" s="327"/>
      <c r="C31" s="327"/>
      <c r="D31" s="327"/>
      <c r="E31" s="328" t="s">
        <v>33</v>
      </c>
      <c r="F31" s="1306" t="s">
        <v>221</v>
      </c>
      <c r="G31" s="1307"/>
      <c r="H31" s="360" t="s">
        <v>7</v>
      </c>
      <c r="I31" s="360" t="s">
        <v>7</v>
      </c>
      <c r="J31" s="361" t="s">
        <v>7</v>
      </c>
      <c r="K31" s="349" t="str">
        <f>R24</f>
        <v>Van 10 Hiace</v>
      </c>
      <c r="L31" s="350" t="str">
        <f>R24</f>
        <v>Van 10 Hiace</v>
      </c>
      <c r="M31" s="351" t="str">
        <f>R24</f>
        <v>Van 10 Hiace</v>
      </c>
      <c r="N31" s="379" t="str">
        <f>Q24</f>
        <v>Van 12 Jett/smart</v>
      </c>
      <c r="O31" s="380" t="str">
        <f>Q24</f>
        <v>Van 12 Jett/smart</v>
      </c>
      <c r="P31" s="373" t="s">
        <v>317</v>
      </c>
      <c r="Q31" s="389" t="s">
        <v>317</v>
      </c>
      <c r="R31" s="389" t="s">
        <v>317</v>
      </c>
      <c r="S31" s="389" t="s">
        <v>317</v>
      </c>
      <c r="T31" s="389" t="s">
        <v>317</v>
      </c>
      <c r="U31" s="389" t="s">
        <v>317</v>
      </c>
      <c r="V31" s="374" t="s">
        <v>317</v>
      </c>
      <c r="W31" s="458" t="s">
        <v>225</v>
      </c>
      <c r="X31" s="459"/>
      <c r="Y31" s="459"/>
      <c r="Z31" s="459"/>
      <c r="AA31" s="459"/>
      <c r="AB31" s="459"/>
      <c r="AC31" s="459"/>
      <c r="AD31" s="459"/>
      <c r="AE31" s="459"/>
      <c r="AF31" s="459"/>
      <c r="AG31" s="459"/>
      <c r="AH31" s="460"/>
      <c r="AI31" s="1303" t="s">
        <v>231</v>
      </c>
      <c r="AJ31" s="1304"/>
      <c r="AK31" s="1304"/>
      <c r="AL31" s="1304"/>
      <c r="AM31" s="1304"/>
      <c r="AN31" s="1304"/>
      <c r="AO31" s="1304"/>
      <c r="AP31" s="1304"/>
      <c r="AQ31" s="1304"/>
      <c r="AR31" s="1304"/>
      <c r="AS31" s="1304"/>
      <c r="AT31" s="1304"/>
      <c r="AU31" s="1304"/>
      <c r="AV31" s="1304"/>
      <c r="AW31" s="1304"/>
      <c r="AX31" s="1305"/>
    </row>
    <row r="32" spans="1:50" s="324" customFormat="1" ht="18">
      <c r="B32" s="329"/>
      <c r="C32" s="329"/>
      <c r="D32" s="329"/>
      <c r="E32" s="330" t="s">
        <v>34</v>
      </c>
      <c r="F32" s="368">
        <v>1</v>
      </c>
      <c r="G32" s="369">
        <v>2</v>
      </c>
      <c r="H32" s="362">
        <v>3</v>
      </c>
      <c r="I32" s="363">
        <v>4</v>
      </c>
      <c r="J32" s="364">
        <v>5</v>
      </c>
      <c r="K32" s="352">
        <v>6</v>
      </c>
      <c r="L32" s="353">
        <v>7</v>
      </c>
      <c r="M32" s="354">
        <v>8</v>
      </c>
      <c r="N32" s="381">
        <v>9</v>
      </c>
      <c r="O32" s="382">
        <v>10</v>
      </c>
      <c r="P32" s="375">
        <v>11</v>
      </c>
      <c r="Q32" s="390">
        <v>12</v>
      </c>
      <c r="R32" s="390">
        <v>13</v>
      </c>
      <c r="S32" s="390">
        <v>14</v>
      </c>
      <c r="T32" s="390">
        <v>15</v>
      </c>
      <c r="U32" s="390">
        <v>16</v>
      </c>
      <c r="V32" s="376">
        <v>17</v>
      </c>
      <c r="W32" s="461">
        <v>18</v>
      </c>
      <c r="X32" s="462">
        <v>19</v>
      </c>
      <c r="Y32" s="462">
        <v>20</v>
      </c>
      <c r="Z32" s="462">
        <v>21</v>
      </c>
      <c r="AA32" s="462">
        <v>22</v>
      </c>
      <c r="AB32" s="462">
        <v>23</v>
      </c>
      <c r="AC32" s="462">
        <v>24</v>
      </c>
      <c r="AD32" s="462">
        <v>25</v>
      </c>
      <c r="AE32" s="462">
        <v>26</v>
      </c>
      <c r="AF32" s="462">
        <v>27</v>
      </c>
      <c r="AG32" s="462">
        <v>28</v>
      </c>
      <c r="AH32" s="463">
        <v>29</v>
      </c>
      <c r="AI32" s="396">
        <v>30</v>
      </c>
      <c r="AJ32" s="299">
        <v>31</v>
      </c>
      <c r="AK32" s="299">
        <v>32</v>
      </c>
      <c r="AL32" s="299">
        <v>33</v>
      </c>
      <c r="AM32" s="299">
        <v>34</v>
      </c>
      <c r="AN32" s="299">
        <v>35</v>
      </c>
      <c r="AO32" s="299">
        <v>36</v>
      </c>
      <c r="AP32" s="299">
        <v>37</v>
      </c>
      <c r="AQ32" s="299">
        <v>38</v>
      </c>
      <c r="AR32" s="299">
        <v>39</v>
      </c>
      <c r="AS32" s="299">
        <v>40</v>
      </c>
      <c r="AT32" s="299">
        <v>41</v>
      </c>
      <c r="AU32" s="299">
        <v>42</v>
      </c>
      <c r="AV32" s="299">
        <v>43</v>
      </c>
      <c r="AW32" s="299">
        <v>44</v>
      </c>
      <c r="AX32" s="300">
        <v>45</v>
      </c>
    </row>
    <row r="33" spans="1:50" s="331" customFormat="1" ht="33.75" customHeight="1" thickBot="1">
      <c r="B33" s="332"/>
      <c r="C33" s="332"/>
      <c r="D33" s="332"/>
      <c r="E33" s="333" t="s">
        <v>60</v>
      </c>
      <c r="F33" s="464">
        <f>F30/F32</f>
        <v>797.10144927536237</v>
      </c>
      <c r="G33" s="465">
        <f>F30/G32</f>
        <v>398.55072463768118</v>
      </c>
      <c r="H33" s="365">
        <f>H30/H32</f>
        <v>338.16425120772948</v>
      </c>
      <c r="I33" s="366">
        <f>I30/I32</f>
        <v>253.62318840579712</v>
      </c>
      <c r="J33" s="367">
        <f>J30/J32</f>
        <v>202.89855072463769</v>
      </c>
      <c r="K33" s="355">
        <f>K30/6</f>
        <v>305.375</v>
      </c>
      <c r="L33" s="342">
        <f>L30/7</f>
        <v>261.75</v>
      </c>
      <c r="M33" s="466">
        <f>M30/8</f>
        <v>229.03125</v>
      </c>
      <c r="N33" s="467">
        <f>R28/9</f>
        <v>203.58333333333334</v>
      </c>
      <c r="O33" s="468">
        <f>R28/10</f>
        <v>183.22499999999999</v>
      </c>
      <c r="P33" s="469">
        <f>P28/11</f>
        <v>247.13181818181818</v>
      </c>
      <c r="Q33" s="313">
        <f>P28/12</f>
        <v>226.53749999999999</v>
      </c>
      <c r="R33" s="313">
        <f>P28/13</f>
        <v>209.11153846153846</v>
      </c>
      <c r="S33" s="313">
        <f>P28/14</f>
        <v>194.17499999999998</v>
      </c>
      <c r="T33" s="313">
        <f>P28/15</f>
        <v>181.23</v>
      </c>
      <c r="U33" s="313">
        <f>P28/16</f>
        <v>169.90312499999999</v>
      </c>
      <c r="V33" s="391">
        <f>P28/17</f>
        <v>159.90882352941176</v>
      </c>
      <c r="W33" s="470">
        <f>N28/18</f>
        <v>207.08333333333334</v>
      </c>
      <c r="X33" s="370">
        <f>N28/19</f>
        <v>196.18421052631578</v>
      </c>
      <c r="Y33" s="370">
        <f>N28/20</f>
        <v>186.375</v>
      </c>
      <c r="Z33" s="370">
        <f>N28/21</f>
        <v>177.5</v>
      </c>
      <c r="AA33" s="370">
        <f>N28/22</f>
        <v>169.43181818181819</v>
      </c>
      <c r="AB33" s="370">
        <f>N28/23</f>
        <v>162.06521739130434</v>
      </c>
      <c r="AC33" s="370">
        <f>N28/24</f>
        <v>155.3125</v>
      </c>
      <c r="AD33" s="370">
        <f>N28/25</f>
        <v>149.1</v>
      </c>
      <c r="AE33" s="370">
        <f>N28/26</f>
        <v>143.36538461538461</v>
      </c>
      <c r="AF33" s="370">
        <f>N28/27</f>
        <v>138.05555555555554</v>
      </c>
      <c r="AG33" s="370">
        <f>N28/28</f>
        <v>133.125</v>
      </c>
      <c r="AH33" s="471">
        <f>N28/29</f>
        <v>128.5344827586207</v>
      </c>
      <c r="AI33" s="397">
        <f>M28/30</f>
        <v>147</v>
      </c>
      <c r="AJ33" s="310">
        <f>M28/31</f>
        <v>142.25806451612902</v>
      </c>
      <c r="AK33" s="310">
        <f>M28/32</f>
        <v>137.8125</v>
      </c>
      <c r="AL33" s="310">
        <f>M28/33</f>
        <v>133.63636363636363</v>
      </c>
      <c r="AM33" s="310">
        <f>M28/34</f>
        <v>129.70588235294119</v>
      </c>
      <c r="AN33" s="310">
        <f>M28/35</f>
        <v>126</v>
      </c>
      <c r="AO33" s="310">
        <f>M28/36</f>
        <v>122.5</v>
      </c>
      <c r="AP33" s="310">
        <f>M28/37</f>
        <v>119.18918918918919</v>
      </c>
      <c r="AQ33" s="310">
        <f>M28/38</f>
        <v>116.05263157894737</v>
      </c>
      <c r="AR33" s="310">
        <f>M28/39</f>
        <v>113.07692307692308</v>
      </c>
      <c r="AS33" s="310">
        <f>M28/40</f>
        <v>110.25</v>
      </c>
      <c r="AT33" s="310">
        <f>M28/41</f>
        <v>107.5609756097561</v>
      </c>
      <c r="AU33" s="310">
        <f>M28/42</f>
        <v>105</v>
      </c>
      <c r="AV33" s="310">
        <f>M28/43</f>
        <v>102.55813953488372</v>
      </c>
      <c r="AW33" s="310">
        <f>M28/44</f>
        <v>100.22727272727273</v>
      </c>
      <c r="AX33" s="398">
        <f>M28/45</f>
        <v>98</v>
      </c>
    </row>
    <row r="34" spans="1:50">
      <c r="A34" s="135"/>
      <c r="B34" s="134"/>
      <c r="C34" s="136"/>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row>
    <row r="35" spans="1:50">
      <c r="A35" s="135"/>
      <c r="B35" s="134"/>
      <c r="C35" s="136"/>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row>
    <row r="36" spans="1:50">
      <c r="A36" s="135"/>
      <c r="B36" s="134"/>
      <c r="C36" s="136"/>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row>
    <row r="37" spans="1:50">
      <c r="A37" s="135"/>
      <c r="B37" s="134"/>
      <c r="C37" s="136"/>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row>
    <row r="38" spans="1:50">
      <c r="A38" s="135"/>
      <c r="B38" s="134"/>
      <c r="C38" s="136"/>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row>
    <row r="39" spans="1:50">
      <c r="A39" s="135"/>
      <c r="B39" s="134"/>
      <c r="C39" s="136"/>
      <c r="D39" s="134"/>
      <c r="E39" s="134"/>
      <c r="F39" s="472"/>
      <c r="G39" s="473"/>
    </row>
    <row r="40" spans="1:50">
      <c r="A40" s="135"/>
      <c r="B40" s="134"/>
      <c r="C40" s="136"/>
      <c r="D40" s="134"/>
      <c r="E40" s="134"/>
    </row>
    <row r="41" spans="1:50">
      <c r="A41" s="135"/>
      <c r="B41" s="134"/>
      <c r="C41" s="136"/>
      <c r="D41" s="134"/>
      <c r="E41" s="134"/>
    </row>
    <row r="42" spans="1:50">
      <c r="A42" s="135"/>
      <c r="B42" s="134"/>
      <c r="C42" s="136"/>
      <c r="D42" s="134"/>
      <c r="E42" s="134"/>
    </row>
    <row r="43" spans="1:50">
      <c r="A43" s="135"/>
      <c r="B43" s="134"/>
      <c r="C43" s="136"/>
      <c r="D43" s="134"/>
      <c r="E43" s="134"/>
    </row>
    <row r="44" spans="1:50">
      <c r="A44" s="135"/>
      <c r="B44" s="134"/>
      <c r="C44" s="136"/>
      <c r="D44" s="134"/>
      <c r="E44" s="134"/>
    </row>
    <row r="45" spans="1:50">
      <c r="A45" s="135"/>
      <c r="B45" s="134"/>
      <c r="C45" s="136"/>
      <c r="D45" s="134"/>
      <c r="E45" s="134"/>
    </row>
    <row r="46" spans="1:50">
      <c r="A46" s="135"/>
      <c r="B46" s="134"/>
      <c r="C46" s="136"/>
      <c r="D46" s="134"/>
      <c r="E46" s="134"/>
    </row>
    <row r="47" spans="1:50">
      <c r="A47" s="135"/>
      <c r="B47" s="134"/>
      <c r="C47" s="136"/>
      <c r="D47" s="134"/>
      <c r="E47" s="134"/>
    </row>
    <row r="48" spans="1:50">
      <c r="A48" s="135"/>
      <c r="B48" s="134"/>
      <c r="C48" s="136"/>
      <c r="D48" s="134"/>
      <c r="E48" s="134"/>
    </row>
    <row r="49" spans="1:5">
      <c r="A49" s="135"/>
      <c r="B49" s="134"/>
      <c r="C49" s="136"/>
      <c r="D49" s="134"/>
      <c r="E49" s="134"/>
    </row>
    <row r="50" spans="1:5">
      <c r="A50" s="135"/>
      <c r="B50" s="134"/>
      <c r="C50" s="136"/>
      <c r="D50" s="134"/>
      <c r="E50" s="134"/>
    </row>
    <row r="51" spans="1:5">
      <c r="B51" s="474" t="s">
        <v>278</v>
      </c>
      <c r="C51" s="474" t="s">
        <v>279</v>
      </c>
      <c r="D51" s="474" t="s">
        <v>221</v>
      </c>
      <c r="E51" s="474" t="s">
        <v>280</v>
      </c>
    </row>
    <row r="52" spans="1:5">
      <c r="A52" s="242"/>
      <c r="B52" s="475" t="s">
        <v>281</v>
      </c>
      <c r="C52" s="475"/>
      <c r="D52" s="474">
        <v>25</v>
      </c>
      <c r="E52" s="475">
        <v>35</v>
      </c>
    </row>
    <row r="53" spans="1:5">
      <c r="A53" s="242"/>
      <c r="B53" s="475" t="s">
        <v>282</v>
      </c>
      <c r="C53" s="475"/>
      <c r="D53" s="474">
        <v>20</v>
      </c>
      <c r="E53" s="475">
        <v>25</v>
      </c>
    </row>
    <row r="54" spans="1:5">
      <c r="A54" s="242"/>
      <c r="B54" s="475" t="s">
        <v>283</v>
      </c>
      <c r="C54" s="475"/>
      <c r="D54" s="474">
        <v>35</v>
      </c>
      <c r="E54" s="475">
        <v>50</v>
      </c>
    </row>
    <row r="55" spans="1:5">
      <c r="A55" s="242"/>
      <c r="B55" s="475" t="s">
        <v>284</v>
      </c>
      <c r="C55" s="475"/>
      <c r="D55" s="474">
        <v>50</v>
      </c>
      <c r="E55" s="475">
        <v>75</v>
      </c>
    </row>
    <row r="56" spans="1:5">
      <c r="A56" s="242"/>
      <c r="B56" s="475" t="s">
        <v>285</v>
      </c>
      <c r="C56" s="475"/>
      <c r="D56" s="474">
        <v>100</v>
      </c>
      <c r="E56" s="475">
        <v>140</v>
      </c>
    </row>
    <row r="57" spans="1:5">
      <c r="A57" s="242"/>
      <c r="B57" s="475" t="s">
        <v>286</v>
      </c>
      <c r="C57" s="475"/>
      <c r="D57" s="474">
        <v>110</v>
      </c>
      <c r="E57" s="475">
        <v>150</v>
      </c>
    </row>
    <row r="58" spans="1:5">
      <c r="A58" s="242"/>
      <c r="B58" s="475" t="s">
        <v>287</v>
      </c>
      <c r="C58" s="475"/>
      <c r="D58" s="474">
        <v>110</v>
      </c>
      <c r="E58" s="475">
        <v>150</v>
      </c>
    </row>
    <row r="59" spans="1:5">
      <c r="A59" s="242"/>
      <c r="B59" s="475" t="s">
        <v>288</v>
      </c>
      <c r="C59" s="475"/>
      <c r="D59" s="474">
        <v>40</v>
      </c>
      <c r="E59" s="475">
        <v>60</v>
      </c>
    </row>
    <row r="60" spans="1:5">
      <c r="A60" s="242"/>
      <c r="B60" s="475" t="s">
        <v>289</v>
      </c>
      <c r="C60" s="475"/>
      <c r="D60" s="474"/>
      <c r="E60" s="475"/>
    </row>
    <row r="61" spans="1:5">
      <c r="A61" s="242"/>
      <c r="B61" s="476" t="s">
        <v>290</v>
      </c>
      <c r="C61" s="475"/>
      <c r="D61" s="474">
        <v>50</v>
      </c>
      <c r="E61" s="475">
        <v>75</v>
      </c>
    </row>
    <row r="62" spans="1:5">
      <c r="A62" s="242"/>
      <c r="B62" s="475" t="s">
        <v>291</v>
      </c>
      <c r="C62" s="475"/>
      <c r="D62" s="474">
        <v>70</v>
      </c>
      <c r="E62" s="475">
        <v>90</v>
      </c>
    </row>
    <row r="63" spans="1:5">
      <c r="A63" s="242"/>
      <c r="B63" s="475" t="s">
        <v>292</v>
      </c>
      <c r="C63" s="475"/>
      <c r="D63" s="474">
        <v>50</v>
      </c>
      <c r="E63" s="475">
        <v>75</v>
      </c>
    </row>
    <row r="64" spans="1:5">
      <c r="A64" s="242"/>
      <c r="B64" s="475" t="s">
        <v>293</v>
      </c>
      <c r="C64" s="475"/>
      <c r="D64" s="474">
        <v>60</v>
      </c>
      <c r="E64" s="475">
        <v>80</v>
      </c>
    </row>
    <row r="65" spans="1:5">
      <c r="A65" s="242"/>
      <c r="B65" s="475" t="s">
        <v>294</v>
      </c>
      <c r="C65" s="475"/>
      <c r="D65" s="474">
        <v>80</v>
      </c>
      <c r="E65" s="475">
        <v>100</v>
      </c>
    </row>
    <row r="66" spans="1:5">
      <c r="A66" s="242"/>
      <c r="B66" s="475" t="s">
        <v>295</v>
      </c>
      <c r="C66" s="475"/>
      <c r="D66" s="474">
        <v>90</v>
      </c>
      <c r="E66" s="475">
        <v>120</v>
      </c>
    </row>
    <row r="67" spans="1:5">
      <c r="A67" s="242"/>
      <c r="B67" s="475" t="s">
        <v>296</v>
      </c>
      <c r="C67" s="475" t="s">
        <v>297</v>
      </c>
      <c r="D67" s="474">
        <v>50</v>
      </c>
      <c r="E67" s="475">
        <v>70</v>
      </c>
    </row>
    <row r="68" spans="1:5">
      <c r="A68" s="242"/>
      <c r="B68" s="475" t="s">
        <v>298</v>
      </c>
      <c r="C68" s="475" t="s">
        <v>299</v>
      </c>
      <c r="D68" s="474">
        <v>70</v>
      </c>
      <c r="E68" s="475">
        <v>90</v>
      </c>
    </row>
    <row r="69" spans="1:5">
      <c r="A69" s="242"/>
      <c r="B69" s="475" t="s">
        <v>300</v>
      </c>
      <c r="C69" s="475" t="s">
        <v>299</v>
      </c>
      <c r="D69" s="474">
        <v>90</v>
      </c>
      <c r="E69" s="475">
        <v>120</v>
      </c>
    </row>
    <row r="70" spans="1:5">
      <c r="A70" s="242"/>
      <c r="B70" s="475" t="s">
        <v>301</v>
      </c>
      <c r="C70" s="475" t="s">
        <v>299</v>
      </c>
      <c r="D70" s="474">
        <v>70</v>
      </c>
      <c r="E70" s="475">
        <v>90</v>
      </c>
    </row>
    <row r="71" spans="1:5">
      <c r="A71" s="242"/>
      <c r="B71" s="475" t="s">
        <v>302</v>
      </c>
      <c r="C71" s="475"/>
      <c r="D71" s="474">
        <v>70</v>
      </c>
      <c r="E71" s="475">
        <v>90</v>
      </c>
    </row>
    <row r="72" spans="1:5">
      <c r="A72" s="242"/>
      <c r="B72" s="475" t="s">
        <v>303</v>
      </c>
      <c r="C72" s="475" t="s">
        <v>304</v>
      </c>
      <c r="D72" s="474">
        <v>50</v>
      </c>
      <c r="E72" s="475">
        <v>70</v>
      </c>
    </row>
    <row r="73" spans="1:5">
      <c r="A73" s="242"/>
      <c r="B73" s="475" t="s">
        <v>305</v>
      </c>
      <c r="C73" s="475" t="s">
        <v>299</v>
      </c>
      <c r="D73" s="474">
        <v>70</v>
      </c>
      <c r="E73" s="475">
        <v>100</v>
      </c>
    </row>
    <row r="74" spans="1:5">
      <c r="A74" s="242"/>
      <c r="B74" s="475" t="s">
        <v>306</v>
      </c>
      <c r="C74" s="475" t="s">
        <v>299</v>
      </c>
      <c r="D74" s="474">
        <v>70</v>
      </c>
      <c r="E74" s="475">
        <v>100</v>
      </c>
    </row>
    <row r="75" spans="1:5">
      <c r="A75" s="242"/>
      <c r="B75" s="475" t="s">
        <v>307</v>
      </c>
      <c r="C75" s="475" t="s">
        <v>308</v>
      </c>
      <c r="D75" s="474">
        <v>110</v>
      </c>
      <c r="E75" s="475">
        <v>150</v>
      </c>
    </row>
    <row r="76" spans="1:5">
      <c r="A76" s="242"/>
      <c r="B76" s="475" t="s">
        <v>309</v>
      </c>
      <c r="C76" s="475" t="s">
        <v>308</v>
      </c>
      <c r="D76" s="474">
        <v>100</v>
      </c>
      <c r="E76" s="475">
        <v>140</v>
      </c>
    </row>
    <row r="77" spans="1:5">
      <c r="A77" s="242"/>
      <c r="B77" s="475" t="s">
        <v>310</v>
      </c>
      <c r="C77" s="475" t="s">
        <v>311</v>
      </c>
      <c r="D77" s="474">
        <v>140</v>
      </c>
      <c r="E77" s="475">
        <v>180</v>
      </c>
    </row>
    <row r="78" spans="1:5">
      <c r="A78" s="242"/>
      <c r="B78" s="475" t="s">
        <v>312</v>
      </c>
      <c r="C78" s="475" t="s">
        <v>313</v>
      </c>
      <c r="D78" s="474"/>
      <c r="E78" s="475"/>
    </row>
    <row r="79" spans="1:5">
      <c r="A79" s="242"/>
      <c r="D79" s="475"/>
      <c r="E79" s="475"/>
    </row>
  </sheetData>
  <sheetProtection selectLockedCells="1" selectUnlockedCells="1"/>
  <mergeCells count="9">
    <mergeCell ref="G3:H3"/>
    <mergeCell ref="G4:H4"/>
    <mergeCell ref="G5:H5"/>
    <mergeCell ref="F30:G30"/>
    <mergeCell ref="AI31:AX31"/>
    <mergeCell ref="F31:G31"/>
    <mergeCell ref="F27:K27"/>
    <mergeCell ref="E4:F4"/>
    <mergeCell ref="E5:F5"/>
  </mergeCells>
  <conditionalFormatting sqref="I3 G3">
    <cfRule type="colorScale" priority="5">
      <colorScale>
        <cfvo type="min"/>
        <cfvo type="max"/>
        <color rgb="FFF8696B"/>
        <color rgb="FFFCFCFF"/>
      </colorScale>
    </cfRule>
    <cfRule type="dataBar" priority="6">
      <dataBar>
        <cfvo type="min"/>
        <cfvo type="max"/>
        <color rgb="FFD6007B"/>
      </dataBar>
      <extLst>
        <ext xmlns:x14="http://schemas.microsoft.com/office/spreadsheetml/2009/9/main" uri="{B025F937-C7B1-47D3-B67F-A62EFF666E3E}">
          <x14:id>{CD63DB6F-F0EC-4ADE-88CF-40D182098705}</x14:id>
        </ext>
      </extLst>
    </cfRule>
  </conditionalFormatting>
  <printOptions horizontalCentered="1" verticalCentered="1"/>
  <pageMargins left="0" right="0.2" top="0.38" bottom="0.24" header="0.05" footer="0.05"/>
  <pageSetup orientation="landscape" horizontalDpi="4294967292" r:id="rId1"/>
  <headerFooter>
    <oddHeader>&amp;L&amp;F&amp;C&amp;A&amp;R&amp;D</oddHeader>
  </headerFooter>
  <ignoredErrors>
    <ignoredError sqref="R3:R4" unlockedFormula="1"/>
  </ignoredErrors>
  <drawing r:id="rId2"/>
  <extLst>
    <ext xmlns:x14="http://schemas.microsoft.com/office/spreadsheetml/2009/9/main" uri="{78C0D931-6437-407d-A8EE-F0AAD7539E65}">
      <x14:conditionalFormattings>
        <x14:conditionalFormatting xmlns:xm="http://schemas.microsoft.com/office/excel/2006/main">
          <x14:cfRule type="dataBar" id="{CD63DB6F-F0EC-4ADE-88CF-40D182098705}">
            <x14:dataBar minLength="0" maxLength="100" border="1" negativeBarBorderColorSameAsPositive="0">
              <x14:cfvo type="autoMin"/>
              <x14:cfvo type="autoMax"/>
              <x14:borderColor rgb="FFD6007B"/>
              <x14:negativeFillColor rgb="FFFF0000"/>
              <x14:negativeBorderColor rgb="FFFF0000"/>
              <x14:axisColor rgb="FF000000"/>
            </x14:dataBar>
          </x14:cfRule>
          <xm:sqref>I3 G3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249977111117893"/>
  </sheetPr>
  <dimension ref="A1:AX95"/>
  <sheetViews>
    <sheetView topLeftCell="A55" zoomScale="80" zoomScaleNormal="80" workbookViewId="0">
      <selection activeCell="F64" sqref="F64"/>
    </sheetView>
  </sheetViews>
  <sheetFormatPr defaultColWidth="50.140625" defaultRowHeight="12"/>
  <cols>
    <col min="1" max="1" width="50.140625" style="5"/>
    <col min="2" max="2" width="12.5703125" style="6" customWidth="1"/>
    <col min="3" max="3" width="12.5703125" style="7" customWidth="1"/>
    <col min="4" max="4" width="12.5703125" style="6" customWidth="1"/>
    <col min="5" max="50" width="10.28515625" style="6" customWidth="1"/>
    <col min="51" max="16384" width="50.140625" style="6"/>
  </cols>
  <sheetData>
    <row r="1" spans="1:50" ht="18">
      <c r="A1" s="50" t="s">
        <v>0</v>
      </c>
    </row>
    <row r="2" spans="1:50" ht="12.75" thickBot="1">
      <c r="E2" s="62"/>
    </row>
    <row r="3" spans="1:50" ht="18.75" thickBot="1">
      <c r="A3" s="46" t="s">
        <v>336</v>
      </c>
      <c r="B3" s="47"/>
      <c r="C3" s="48" t="s">
        <v>88</v>
      </c>
      <c r="D3" s="49"/>
      <c r="E3" s="45" t="s">
        <v>90</v>
      </c>
      <c r="F3" s="713">
        <v>1</v>
      </c>
      <c r="G3" s="714">
        <v>2</v>
      </c>
      <c r="H3" s="714">
        <v>3</v>
      </c>
      <c r="I3" s="714">
        <v>4</v>
      </c>
      <c r="J3" s="714">
        <v>5</v>
      </c>
      <c r="K3" s="714">
        <v>6</v>
      </c>
      <c r="L3" s="714">
        <v>7</v>
      </c>
      <c r="M3" s="714">
        <v>8</v>
      </c>
      <c r="N3" s="714">
        <v>9</v>
      </c>
      <c r="O3" s="714">
        <v>10</v>
      </c>
      <c r="P3" s="714">
        <v>11</v>
      </c>
      <c r="Q3" s="714">
        <v>12</v>
      </c>
      <c r="R3" s="714">
        <v>13</v>
      </c>
      <c r="S3" s="714">
        <v>14</v>
      </c>
      <c r="T3" s="714">
        <v>15</v>
      </c>
      <c r="U3" s="714">
        <v>16</v>
      </c>
      <c r="V3" s="714">
        <v>17</v>
      </c>
      <c r="W3" s="714">
        <v>18</v>
      </c>
      <c r="X3" s="714">
        <v>19</v>
      </c>
      <c r="Y3" s="714">
        <v>20</v>
      </c>
      <c r="Z3" s="714">
        <v>21</v>
      </c>
      <c r="AA3" s="714">
        <v>22</v>
      </c>
      <c r="AB3" s="714">
        <v>23</v>
      </c>
      <c r="AC3" s="714">
        <v>24</v>
      </c>
      <c r="AD3" s="714">
        <v>25</v>
      </c>
      <c r="AE3" s="714">
        <v>26</v>
      </c>
      <c r="AF3" s="714">
        <v>27</v>
      </c>
      <c r="AG3" s="714">
        <v>28</v>
      </c>
      <c r="AH3" s="714">
        <v>29</v>
      </c>
      <c r="AI3" s="714">
        <v>30</v>
      </c>
      <c r="AJ3" s="714">
        <v>31</v>
      </c>
      <c r="AK3" s="714">
        <v>32</v>
      </c>
      <c r="AL3" s="714">
        <v>33</v>
      </c>
      <c r="AM3" s="714">
        <v>34</v>
      </c>
      <c r="AN3" s="714">
        <v>35</v>
      </c>
      <c r="AO3" s="714">
        <v>36</v>
      </c>
      <c r="AP3" s="714">
        <v>37</v>
      </c>
      <c r="AQ3" s="714">
        <v>38</v>
      </c>
      <c r="AR3" s="714">
        <v>39</v>
      </c>
      <c r="AS3" s="714">
        <v>40</v>
      </c>
      <c r="AT3" s="714">
        <v>41</v>
      </c>
      <c r="AU3" s="714">
        <v>42</v>
      </c>
      <c r="AV3" s="714">
        <v>43</v>
      </c>
      <c r="AW3" s="714">
        <v>44</v>
      </c>
      <c r="AX3" s="715">
        <v>45</v>
      </c>
    </row>
    <row r="4" spans="1:50" ht="21.75" thickBot="1">
      <c r="A4" s="106" t="str">
        <f>'Qoute 2025                  '!B76</f>
        <v>Lunches // Lunch Box 🍽️</v>
      </c>
      <c r="B4" s="832">
        <f>'Qoute 2025                  '!A76</f>
        <v>1</v>
      </c>
      <c r="C4" s="105">
        <f>'Qoute 2025                  '!C76</f>
        <v>15.942028985507248</v>
      </c>
      <c r="D4" s="110"/>
      <c r="E4" s="712">
        <f>'Qoute 2025                  '!D76</f>
        <v>0</v>
      </c>
      <c r="F4" s="720">
        <f t="shared" ref="F4:F35" si="0">E4*C4</f>
        <v>0</v>
      </c>
      <c r="G4" s="720"/>
      <c r="H4" s="720"/>
      <c r="I4" s="720"/>
      <c r="J4" s="720"/>
      <c r="K4" s="720"/>
      <c r="L4" s="720"/>
      <c r="M4" s="720"/>
      <c r="N4" s="720"/>
      <c r="O4" s="720"/>
      <c r="P4" s="720"/>
      <c r="Q4" s="720"/>
      <c r="R4" s="720"/>
      <c r="S4" s="720"/>
      <c r="T4" s="720"/>
      <c r="U4" s="720"/>
      <c r="V4" s="720"/>
      <c r="W4" s="720"/>
      <c r="X4" s="720"/>
      <c r="Y4" s="720"/>
      <c r="Z4" s="720"/>
      <c r="AA4" s="720"/>
      <c r="AB4" s="720"/>
      <c r="AC4" s="720"/>
      <c r="AD4" s="720"/>
      <c r="AE4" s="720"/>
      <c r="AF4" s="720"/>
      <c r="AG4" s="720"/>
      <c r="AH4" s="720"/>
      <c r="AI4" s="720"/>
      <c r="AJ4" s="720"/>
      <c r="AK4" s="720"/>
      <c r="AL4" s="720"/>
      <c r="AM4" s="720"/>
      <c r="AN4" s="720"/>
      <c r="AO4" s="720"/>
      <c r="AP4" s="720"/>
      <c r="AQ4" s="720"/>
      <c r="AR4" s="720"/>
      <c r="AS4" s="720"/>
      <c r="AT4" s="720"/>
      <c r="AU4" s="720"/>
      <c r="AV4" s="720"/>
      <c r="AW4" s="720"/>
      <c r="AX4" s="720"/>
    </row>
    <row r="5" spans="1:50" ht="21.75" thickBot="1">
      <c r="A5" s="106" t="str">
        <f>'Qoute 2025                  '!B77</f>
        <v>Dinner 🍽️</v>
      </c>
      <c r="B5" s="832">
        <f>'Qoute 2025                  '!A77</f>
        <v>2</v>
      </c>
      <c r="C5" s="105">
        <f>'Qoute 2025                  '!C77</f>
        <v>21.739130434782609</v>
      </c>
      <c r="D5" s="110"/>
      <c r="E5" s="712">
        <f>'Qoute 2025                  '!D77</f>
        <v>0</v>
      </c>
      <c r="F5" s="721">
        <f t="shared" si="0"/>
        <v>0</v>
      </c>
      <c r="G5" s="719"/>
      <c r="H5" s="719"/>
      <c r="I5" s="719"/>
      <c r="J5" s="719"/>
      <c r="K5" s="719"/>
      <c r="L5" s="719"/>
      <c r="M5" s="719"/>
      <c r="N5" s="719"/>
      <c r="O5" s="719"/>
      <c r="P5" s="719"/>
      <c r="Q5" s="719"/>
      <c r="R5" s="719"/>
      <c r="S5" s="719"/>
      <c r="T5" s="719"/>
      <c r="U5" s="719"/>
      <c r="V5" s="719"/>
      <c r="W5" s="719"/>
      <c r="X5" s="719"/>
      <c r="Y5" s="719"/>
      <c r="Z5" s="719"/>
      <c r="AA5" s="719"/>
      <c r="AB5" s="719"/>
      <c r="AC5" s="719"/>
      <c r="AD5" s="719"/>
      <c r="AE5" s="719"/>
      <c r="AF5" s="719"/>
      <c r="AG5" s="719"/>
      <c r="AH5" s="719"/>
      <c r="AI5" s="719"/>
      <c r="AJ5" s="719"/>
      <c r="AK5" s="719"/>
      <c r="AL5" s="719"/>
      <c r="AM5" s="719"/>
      <c r="AN5" s="719"/>
      <c r="AO5" s="719"/>
      <c r="AP5" s="719"/>
      <c r="AQ5" s="719"/>
      <c r="AR5" s="719"/>
      <c r="AS5" s="719"/>
      <c r="AT5" s="719"/>
      <c r="AU5" s="719"/>
      <c r="AV5" s="719"/>
      <c r="AW5" s="719"/>
      <c r="AX5" s="722"/>
    </row>
    <row r="6" spans="1:50" ht="21.75" thickBot="1">
      <c r="A6" s="106" t="str">
        <f>'Qoute 2025                  '!B78</f>
        <v>Kan Zaman L.D Min 4 🍽️</v>
      </c>
      <c r="B6" s="832">
        <f>'Qoute 2025                  '!A78</f>
        <v>3</v>
      </c>
      <c r="C6" s="105">
        <f>'Qoute 2025                  '!C78</f>
        <v>0</v>
      </c>
      <c r="D6" s="110"/>
      <c r="E6" s="712">
        <f>'Qoute 2025                  '!D78</f>
        <v>0</v>
      </c>
      <c r="F6" s="721">
        <f t="shared" si="0"/>
        <v>0</v>
      </c>
      <c r="G6" s="719"/>
      <c r="H6" s="719"/>
      <c r="I6" s="719"/>
      <c r="J6" s="719"/>
      <c r="K6" s="719"/>
      <c r="L6" s="719"/>
      <c r="M6" s="719"/>
      <c r="N6" s="719"/>
      <c r="O6" s="719"/>
      <c r="P6" s="719"/>
      <c r="Q6" s="719"/>
      <c r="R6" s="719"/>
      <c r="S6" s="719"/>
      <c r="T6" s="719"/>
      <c r="U6" s="719"/>
      <c r="V6" s="719"/>
      <c r="W6" s="719"/>
      <c r="X6" s="719"/>
      <c r="Y6" s="719"/>
      <c r="Z6" s="719"/>
      <c r="AA6" s="719"/>
      <c r="AB6" s="719"/>
      <c r="AC6" s="719"/>
      <c r="AD6" s="719"/>
      <c r="AE6" s="719"/>
      <c r="AF6" s="719"/>
      <c r="AG6" s="719"/>
      <c r="AH6" s="719"/>
      <c r="AI6" s="719"/>
      <c r="AJ6" s="719"/>
      <c r="AK6" s="719"/>
      <c r="AL6" s="719"/>
      <c r="AM6" s="719"/>
      <c r="AN6" s="719"/>
      <c r="AO6" s="719"/>
      <c r="AP6" s="719"/>
      <c r="AQ6" s="719"/>
      <c r="AR6" s="719"/>
      <c r="AS6" s="719"/>
      <c r="AT6" s="719"/>
      <c r="AU6" s="719"/>
      <c r="AV6" s="719"/>
      <c r="AW6" s="719"/>
      <c r="AX6" s="722"/>
    </row>
    <row r="7" spans="1:50" ht="21.75" thickBot="1">
      <c r="A7" s="106" t="str">
        <f>'Qoute 2025                  '!B79</f>
        <v>Kan Zaman L.D FIT 🍽️</v>
      </c>
      <c r="B7" s="832">
        <f>'Qoute 2025                  '!A79</f>
        <v>4</v>
      </c>
      <c r="C7" s="105">
        <f>'Qoute 2025                  '!C79</f>
        <v>0</v>
      </c>
      <c r="D7" s="110"/>
      <c r="E7" s="712">
        <f>'Qoute 2025                  '!D79</f>
        <v>0</v>
      </c>
      <c r="F7" s="721">
        <f t="shared" si="0"/>
        <v>0</v>
      </c>
      <c r="G7" s="719"/>
      <c r="H7" s="719"/>
      <c r="I7" s="719"/>
      <c r="J7" s="719"/>
      <c r="K7" s="719"/>
      <c r="L7" s="719"/>
      <c r="M7" s="719"/>
      <c r="N7" s="719"/>
      <c r="O7" s="719"/>
      <c r="P7" s="719"/>
      <c r="Q7" s="719"/>
      <c r="R7" s="719"/>
      <c r="S7" s="719"/>
      <c r="T7" s="719"/>
      <c r="U7" s="719"/>
      <c r="V7" s="719"/>
      <c r="W7" s="719"/>
      <c r="X7" s="719"/>
      <c r="Y7" s="719"/>
      <c r="Z7" s="719"/>
      <c r="AA7" s="719"/>
      <c r="AB7" s="719"/>
      <c r="AC7" s="719"/>
      <c r="AD7" s="719"/>
      <c r="AE7" s="719"/>
      <c r="AF7" s="719"/>
      <c r="AG7" s="719"/>
      <c r="AH7" s="719"/>
      <c r="AI7" s="719"/>
      <c r="AJ7" s="719"/>
      <c r="AK7" s="719"/>
      <c r="AL7" s="719"/>
      <c r="AM7" s="719"/>
      <c r="AN7" s="719"/>
      <c r="AO7" s="719"/>
      <c r="AP7" s="719"/>
      <c r="AQ7" s="719"/>
      <c r="AR7" s="719"/>
      <c r="AS7" s="719"/>
      <c r="AT7" s="719"/>
      <c r="AU7" s="719"/>
      <c r="AV7" s="719"/>
      <c r="AW7" s="719"/>
      <c r="AX7" s="722"/>
    </row>
    <row r="8" spans="1:50" ht="21.75" thickBot="1">
      <c r="A8" s="106" t="str">
        <f>'Qoute 2025                  '!B80</f>
        <v>Ma'ain Spa  Swim and Lunch 🍽️ ⛱️</v>
      </c>
      <c r="B8" s="832">
        <f>'Qoute 2025                  '!A80</f>
        <v>5</v>
      </c>
      <c r="C8" s="105">
        <f>'Qoute 2025                  '!C80</f>
        <v>0</v>
      </c>
      <c r="D8" s="110"/>
      <c r="E8" s="712">
        <f>'Qoute 2025                  '!D80</f>
        <v>0</v>
      </c>
      <c r="F8" s="721">
        <f t="shared" si="0"/>
        <v>0</v>
      </c>
      <c r="G8" s="719"/>
      <c r="H8" s="719"/>
      <c r="I8" s="719"/>
      <c r="J8" s="719"/>
      <c r="K8" s="719"/>
      <c r="L8" s="719"/>
      <c r="M8" s="719"/>
      <c r="N8" s="719"/>
      <c r="O8" s="719"/>
      <c r="P8" s="719"/>
      <c r="Q8" s="719"/>
      <c r="R8" s="719"/>
      <c r="S8" s="719"/>
      <c r="T8" s="719"/>
      <c r="U8" s="719"/>
      <c r="V8" s="719"/>
      <c r="W8" s="719"/>
      <c r="X8" s="719"/>
      <c r="Y8" s="719"/>
      <c r="Z8" s="719"/>
      <c r="AA8" s="719"/>
      <c r="AB8" s="719"/>
      <c r="AC8" s="719"/>
      <c r="AD8" s="719"/>
      <c r="AE8" s="719"/>
      <c r="AF8" s="719"/>
      <c r="AG8" s="719"/>
      <c r="AH8" s="719"/>
      <c r="AI8" s="719"/>
      <c r="AJ8" s="719"/>
      <c r="AK8" s="719"/>
      <c r="AL8" s="719"/>
      <c r="AM8" s="719"/>
      <c r="AN8" s="719"/>
      <c r="AO8" s="719"/>
      <c r="AP8" s="719"/>
      <c r="AQ8" s="719"/>
      <c r="AR8" s="719"/>
      <c r="AS8" s="719"/>
      <c r="AT8" s="719"/>
      <c r="AU8" s="719"/>
      <c r="AV8" s="719"/>
      <c r="AW8" s="719"/>
      <c r="AX8" s="722"/>
    </row>
    <row r="9" spans="1:50" ht="21.75" thickBot="1">
      <c r="A9" s="106" t="str">
        <f>'Qoute 2025                  '!B81</f>
        <v>Ma'ain Entrance to Public Area 🍽️ ⛱️</v>
      </c>
      <c r="B9" s="832">
        <f>'Qoute 2025                  '!A81</f>
        <v>6</v>
      </c>
      <c r="C9" s="105">
        <f>'Qoute 2025                  '!C81</f>
        <v>21</v>
      </c>
      <c r="D9" s="110"/>
      <c r="E9" s="712">
        <f>'Qoute 2025                  '!D81</f>
        <v>0</v>
      </c>
      <c r="F9" s="721">
        <f t="shared" si="0"/>
        <v>0</v>
      </c>
      <c r="G9" s="719"/>
      <c r="H9" s="719"/>
      <c r="I9" s="719"/>
      <c r="J9" s="719"/>
      <c r="K9" s="719"/>
      <c r="L9" s="719"/>
      <c r="M9" s="719"/>
      <c r="N9" s="719"/>
      <c r="O9" s="719"/>
      <c r="P9" s="719"/>
      <c r="Q9" s="719"/>
      <c r="R9" s="719"/>
      <c r="S9" s="719"/>
      <c r="T9" s="719"/>
      <c r="U9" s="719"/>
      <c r="V9" s="719"/>
      <c r="W9" s="719"/>
      <c r="X9" s="719"/>
      <c r="Y9" s="719"/>
      <c r="Z9" s="719"/>
      <c r="AA9" s="719"/>
      <c r="AB9" s="719"/>
      <c r="AC9" s="719"/>
      <c r="AD9" s="719"/>
      <c r="AE9" s="719"/>
      <c r="AF9" s="719"/>
      <c r="AG9" s="719"/>
      <c r="AH9" s="719"/>
      <c r="AI9" s="719"/>
      <c r="AJ9" s="719"/>
      <c r="AK9" s="719"/>
      <c r="AL9" s="719"/>
      <c r="AM9" s="719"/>
      <c r="AN9" s="719"/>
      <c r="AO9" s="719"/>
      <c r="AP9" s="719"/>
      <c r="AQ9" s="719"/>
      <c r="AR9" s="719"/>
      <c r="AS9" s="719"/>
      <c r="AT9" s="719"/>
      <c r="AU9" s="719"/>
      <c r="AV9" s="719"/>
      <c r="AW9" s="719"/>
      <c r="AX9" s="722"/>
    </row>
    <row r="10" spans="1:50" ht="21.75" thickBot="1">
      <c r="A10" s="106" t="str">
        <f>'Qoute 2025                  '!B82</f>
        <v>Other activity</v>
      </c>
      <c r="B10" s="832">
        <f>'Qoute 2025                  '!A82</f>
        <v>7</v>
      </c>
      <c r="C10" s="105">
        <f>'Qoute 2025                  '!C82</f>
        <v>0</v>
      </c>
      <c r="D10" s="110"/>
      <c r="E10" s="712">
        <f>'Qoute 2025                  '!D82</f>
        <v>0</v>
      </c>
      <c r="F10" s="721">
        <f t="shared" si="0"/>
        <v>0</v>
      </c>
      <c r="G10" s="719"/>
      <c r="H10" s="719"/>
      <c r="I10" s="719"/>
      <c r="J10" s="719"/>
      <c r="K10" s="719"/>
      <c r="L10" s="719"/>
      <c r="M10" s="719"/>
      <c r="N10" s="719"/>
      <c r="O10" s="719"/>
      <c r="P10" s="719"/>
      <c r="Q10" s="719"/>
      <c r="R10" s="719"/>
      <c r="S10" s="719"/>
      <c r="T10" s="719"/>
      <c r="U10" s="719"/>
      <c r="V10" s="719"/>
      <c r="W10" s="719"/>
      <c r="X10" s="719"/>
      <c r="Y10" s="719"/>
      <c r="Z10" s="719"/>
      <c r="AA10" s="719"/>
      <c r="AB10" s="719"/>
      <c r="AC10" s="719"/>
      <c r="AD10" s="719"/>
      <c r="AE10" s="719"/>
      <c r="AF10" s="719"/>
      <c r="AG10" s="719"/>
      <c r="AH10" s="719"/>
      <c r="AI10" s="719"/>
      <c r="AJ10" s="719"/>
      <c r="AK10" s="719"/>
      <c r="AL10" s="719"/>
      <c r="AM10" s="719"/>
      <c r="AN10" s="719"/>
      <c r="AO10" s="719"/>
      <c r="AP10" s="719"/>
      <c r="AQ10" s="719"/>
      <c r="AR10" s="719"/>
      <c r="AS10" s="719"/>
      <c r="AT10" s="719"/>
      <c r="AU10" s="719"/>
      <c r="AV10" s="719"/>
      <c r="AW10" s="719"/>
      <c r="AX10" s="722"/>
    </row>
    <row r="11" spans="1:50" ht="21.75" thickBot="1">
      <c r="A11" s="106" t="str">
        <f>'Qoute 2025                  '!B83</f>
        <v>Grand East Hotel / Ramada Entrance only  FIT  ⛱️</v>
      </c>
      <c r="B11" s="832">
        <f>'Qoute 2025                  '!A83</f>
        <v>8</v>
      </c>
      <c r="C11" s="105">
        <f>'Qoute 2025                  '!C83</f>
        <v>13</v>
      </c>
      <c r="D11" s="110"/>
      <c r="E11" s="712">
        <f>'Qoute 2025                  '!D83</f>
        <v>0</v>
      </c>
      <c r="F11" s="721">
        <f t="shared" si="0"/>
        <v>0</v>
      </c>
      <c r="G11" s="719"/>
      <c r="H11" s="719"/>
      <c r="I11" s="719"/>
      <c r="J11" s="719"/>
      <c r="K11" s="719"/>
      <c r="L11" s="719"/>
      <c r="M11" s="719"/>
      <c r="N11" s="719"/>
      <c r="O11" s="719"/>
      <c r="P11" s="719"/>
      <c r="Q11" s="719"/>
      <c r="R11" s="719"/>
      <c r="S11" s="719"/>
      <c r="T11" s="719"/>
      <c r="U11" s="719"/>
      <c r="V11" s="719"/>
      <c r="W11" s="719"/>
      <c r="X11" s="719"/>
      <c r="Y11" s="719"/>
      <c r="Z11" s="719"/>
      <c r="AA11" s="719"/>
      <c r="AB11" s="719"/>
      <c r="AC11" s="719"/>
      <c r="AD11" s="719"/>
      <c r="AE11" s="719"/>
      <c r="AF11" s="719"/>
      <c r="AG11" s="719"/>
      <c r="AH11" s="719"/>
      <c r="AI11" s="719"/>
      <c r="AJ11" s="719"/>
      <c r="AK11" s="719"/>
      <c r="AL11" s="719"/>
      <c r="AM11" s="719"/>
      <c r="AN11" s="719"/>
      <c r="AO11" s="719"/>
      <c r="AP11" s="719"/>
      <c r="AQ11" s="719"/>
      <c r="AR11" s="719"/>
      <c r="AS11" s="719"/>
      <c r="AT11" s="719"/>
      <c r="AU11" s="719"/>
      <c r="AV11" s="719"/>
      <c r="AW11" s="719"/>
      <c r="AX11" s="722"/>
    </row>
    <row r="12" spans="1:50" ht="21.75" thickBot="1">
      <c r="A12" s="106" t="str">
        <f>'Qoute 2025                  '!B84</f>
        <v>Grand East Hotel / Ramada Entrance &amp; Lunch     FIT  ⛱️</v>
      </c>
      <c r="B12" s="832">
        <f>'Qoute 2025                  '!A84</f>
        <v>9</v>
      </c>
      <c r="C12" s="105">
        <f>'Qoute 2025                  '!C84</f>
        <v>19</v>
      </c>
      <c r="D12" s="110"/>
      <c r="E12" s="712">
        <f>'Qoute 2025                  '!D84</f>
        <v>0</v>
      </c>
      <c r="F12" s="721">
        <f t="shared" si="0"/>
        <v>0</v>
      </c>
      <c r="G12" s="719"/>
      <c r="H12" s="719"/>
      <c r="I12" s="719"/>
      <c r="J12" s="719"/>
      <c r="K12" s="719"/>
      <c r="L12" s="719"/>
      <c r="M12" s="719"/>
      <c r="N12" s="719"/>
      <c r="O12" s="719"/>
      <c r="P12" s="719"/>
      <c r="Q12" s="719"/>
      <c r="R12" s="719"/>
      <c r="S12" s="719"/>
      <c r="T12" s="719"/>
      <c r="U12" s="719"/>
      <c r="V12" s="719"/>
      <c r="W12" s="719"/>
      <c r="X12" s="719"/>
      <c r="Y12" s="719"/>
      <c r="Z12" s="719"/>
      <c r="AA12" s="719"/>
      <c r="AB12" s="719"/>
      <c r="AC12" s="719"/>
      <c r="AD12" s="719"/>
      <c r="AE12" s="719"/>
      <c r="AF12" s="719"/>
      <c r="AG12" s="719"/>
      <c r="AH12" s="719"/>
      <c r="AI12" s="719"/>
      <c r="AJ12" s="719"/>
      <c r="AK12" s="719"/>
      <c r="AL12" s="719"/>
      <c r="AM12" s="719"/>
      <c r="AN12" s="719"/>
      <c r="AO12" s="719"/>
      <c r="AP12" s="719"/>
      <c r="AQ12" s="719"/>
      <c r="AR12" s="719"/>
      <c r="AS12" s="719"/>
      <c r="AT12" s="719"/>
      <c r="AU12" s="719"/>
      <c r="AV12" s="719"/>
      <c r="AW12" s="719"/>
      <c r="AX12" s="722"/>
    </row>
    <row r="13" spans="1:50" ht="21.75" thickBot="1">
      <c r="A13" s="106" t="str">
        <f>'Qoute 2025                  '!B85</f>
        <v>Grand East Hotel / Ramada Entrance  Group  ⛱️</v>
      </c>
      <c r="B13" s="832">
        <f>'Qoute 2025                  '!A85</f>
        <v>10</v>
      </c>
      <c r="C13" s="105">
        <f>'Qoute 2025                  '!C85</f>
        <v>10</v>
      </c>
      <c r="D13" s="110"/>
      <c r="E13" s="712">
        <f>'Qoute 2025                  '!D85</f>
        <v>0</v>
      </c>
      <c r="F13" s="721">
        <f t="shared" si="0"/>
        <v>0</v>
      </c>
      <c r="G13" s="719"/>
      <c r="H13" s="719"/>
      <c r="I13" s="719"/>
      <c r="J13" s="719"/>
      <c r="K13" s="719"/>
      <c r="L13" s="719"/>
      <c r="M13" s="719"/>
      <c r="N13" s="719"/>
      <c r="O13" s="719"/>
      <c r="P13" s="719"/>
      <c r="Q13" s="719"/>
      <c r="R13" s="719"/>
      <c r="S13" s="719"/>
      <c r="T13" s="719"/>
      <c r="U13" s="719"/>
      <c r="V13" s="719"/>
      <c r="W13" s="719"/>
      <c r="X13" s="719"/>
      <c r="Y13" s="719"/>
      <c r="Z13" s="719"/>
      <c r="AA13" s="719"/>
      <c r="AB13" s="719"/>
      <c r="AC13" s="719"/>
      <c r="AD13" s="719"/>
      <c r="AE13" s="719"/>
      <c r="AF13" s="719"/>
      <c r="AG13" s="719"/>
      <c r="AH13" s="719"/>
      <c r="AI13" s="719"/>
      <c r="AJ13" s="719"/>
      <c r="AK13" s="719"/>
      <c r="AL13" s="719"/>
      <c r="AM13" s="719"/>
      <c r="AN13" s="719"/>
      <c r="AO13" s="719"/>
      <c r="AP13" s="719"/>
      <c r="AQ13" s="719"/>
      <c r="AR13" s="719"/>
      <c r="AS13" s="719"/>
      <c r="AT13" s="719"/>
      <c r="AU13" s="719"/>
      <c r="AV13" s="719"/>
      <c r="AW13" s="719"/>
      <c r="AX13" s="722"/>
    </row>
    <row r="14" spans="1:50" ht="21.75" thickBot="1">
      <c r="A14" s="106" t="str">
        <f>'Qoute 2025                  '!B86</f>
        <v>Grand East Hotel / Ramada Entrance &amp; Lunch Buffet   Group     ⛱️</v>
      </c>
      <c r="B14" s="832">
        <f>'Qoute 2025                  '!A86</f>
        <v>11</v>
      </c>
      <c r="C14" s="105">
        <f>'Qoute 2025                  '!C86</f>
        <v>15</v>
      </c>
      <c r="D14" s="110"/>
      <c r="E14" s="712">
        <f>'Qoute 2025                  '!D86</f>
        <v>0</v>
      </c>
      <c r="F14" s="721">
        <f t="shared" si="0"/>
        <v>0</v>
      </c>
      <c r="G14" s="719"/>
      <c r="H14" s="719"/>
      <c r="I14" s="719"/>
      <c r="J14" s="719"/>
      <c r="K14" s="719"/>
      <c r="L14" s="719"/>
      <c r="M14" s="719"/>
      <c r="N14" s="719"/>
      <c r="O14" s="719"/>
      <c r="P14" s="719"/>
      <c r="Q14" s="719"/>
      <c r="R14" s="719"/>
      <c r="S14" s="719"/>
      <c r="T14" s="719"/>
      <c r="U14" s="719"/>
      <c r="V14" s="719"/>
      <c r="W14" s="719"/>
      <c r="X14" s="719"/>
      <c r="Y14" s="719"/>
      <c r="Z14" s="719"/>
      <c r="AA14" s="719"/>
      <c r="AB14" s="719"/>
      <c r="AC14" s="719"/>
      <c r="AD14" s="719"/>
      <c r="AE14" s="719"/>
      <c r="AF14" s="719"/>
      <c r="AG14" s="719"/>
      <c r="AH14" s="719"/>
      <c r="AI14" s="719"/>
      <c r="AJ14" s="719"/>
      <c r="AK14" s="719"/>
      <c r="AL14" s="719"/>
      <c r="AM14" s="719"/>
      <c r="AN14" s="719"/>
      <c r="AO14" s="719"/>
      <c r="AP14" s="719"/>
      <c r="AQ14" s="719"/>
      <c r="AR14" s="719"/>
      <c r="AS14" s="719"/>
      <c r="AT14" s="719"/>
      <c r="AU14" s="719"/>
      <c r="AV14" s="719"/>
      <c r="AW14" s="719"/>
      <c r="AX14" s="722"/>
    </row>
    <row r="15" spans="1:50" ht="21.75" thickBot="1">
      <c r="A15" s="106" t="str">
        <f>'Qoute 2025                  '!B87</f>
        <v>Amman Beach FIT ⛱️</v>
      </c>
      <c r="B15" s="832">
        <f>'Qoute 2025                  '!A87</f>
        <v>12</v>
      </c>
      <c r="C15" s="105">
        <f>'Qoute 2025                  '!C87</f>
        <v>0</v>
      </c>
      <c r="D15" s="110"/>
      <c r="E15" s="712">
        <f>'Qoute 2025                  '!D87</f>
        <v>0</v>
      </c>
      <c r="F15" s="721">
        <f t="shared" si="0"/>
        <v>0</v>
      </c>
      <c r="G15" s="719"/>
      <c r="H15" s="719"/>
      <c r="I15" s="719"/>
      <c r="J15" s="719"/>
      <c r="K15" s="719"/>
      <c r="L15" s="719"/>
      <c r="M15" s="719"/>
      <c r="N15" s="719"/>
      <c r="O15" s="719"/>
      <c r="P15" s="719"/>
      <c r="Q15" s="719"/>
      <c r="R15" s="719"/>
      <c r="S15" s="719"/>
      <c r="T15" s="719"/>
      <c r="U15" s="719"/>
      <c r="V15" s="719"/>
      <c r="W15" s="719"/>
      <c r="X15" s="719"/>
      <c r="Y15" s="719"/>
      <c r="Z15" s="719"/>
      <c r="AA15" s="719"/>
      <c r="AB15" s="719"/>
      <c r="AC15" s="719"/>
      <c r="AD15" s="719"/>
      <c r="AE15" s="719"/>
      <c r="AF15" s="719"/>
      <c r="AG15" s="719"/>
      <c r="AH15" s="719"/>
      <c r="AI15" s="719"/>
      <c r="AJ15" s="719"/>
      <c r="AK15" s="719"/>
      <c r="AL15" s="719"/>
      <c r="AM15" s="719"/>
      <c r="AN15" s="719"/>
      <c r="AO15" s="719"/>
      <c r="AP15" s="719"/>
      <c r="AQ15" s="719"/>
      <c r="AR15" s="719"/>
      <c r="AS15" s="719"/>
      <c r="AT15" s="719"/>
      <c r="AU15" s="719"/>
      <c r="AV15" s="719"/>
      <c r="AW15" s="719"/>
      <c r="AX15" s="722"/>
    </row>
    <row r="16" spans="1:50" ht="21.75" thickBot="1">
      <c r="A16" s="106" t="str">
        <f>'Qoute 2025                  '!B88</f>
        <v>Amman Beach   GRP ⛱️</v>
      </c>
      <c r="B16" s="832">
        <f>'Qoute 2025                  '!A88</f>
        <v>13</v>
      </c>
      <c r="C16" s="105">
        <f>'Qoute 2025                  '!C88</f>
        <v>0</v>
      </c>
      <c r="D16" s="110"/>
      <c r="E16" s="712">
        <f>'Qoute 2025                  '!D88</f>
        <v>0</v>
      </c>
      <c r="F16" s="721">
        <f t="shared" si="0"/>
        <v>0</v>
      </c>
      <c r="G16" s="719"/>
      <c r="H16" s="719"/>
      <c r="I16" s="719"/>
      <c r="J16" s="719"/>
      <c r="K16" s="719"/>
      <c r="L16" s="719"/>
      <c r="M16" s="719"/>
      <c r="N16" s="719"/>
      <c r="O16" s="719"/>
      <c r="P16" s="719"/>
      <c r="Q16" s="719"/>
      <c r="R16" s="719"/>
      <c r="S16" s="719"/>
      <c r="T16" s="719"/>
      <c r="U16" s="719"/>
      <c r="V16" s="719"/>
      <c r="W16" s="719"/>
      <c r="X16" s="719"/>
      <c r="Y16" s="719"/>
      <c r="Z16" s="719"/>
      <c r="AA16" s="719"/>
      <c r="AB16" s="719"/>
      <c r="AC16" s="719"/>
      <c r="AD16" s="719"/>
      <c r="AE16" s="719"/>
      <c r="AF16" s="719"/>
      <c r="AG16" s="719"/>
      <c r="AH16" s="719"/>
      <c r="AI16" s="719"/>
      <c r="AJ16" s="719"/>
      <c r="AK16" s="719"/>
      <c r="AL16" s="719"/>
      <c r="AM16" s="719"/>
      <c r="AN16" s="719"/>
      <c r="AO16" s="719"/>
      <c r="AP16" s="719"/>
      <c r="AQ16" s="719"/>
      <c r="AR16" s="719"/>
      <c r="AS16" s="719"/>
      <c r="AT16" s="719"/>
      <c r="AU16" s="719"/>
      <c r="AV16" s="719"/>
      <c r="AW16" s="719"/>
      <c r="AX16" s="722"/>
    </row>
    <row r="17" spans="1:50" ht="21.75" thickBot="1">
      <c r="A17" s="106" t="str">
        <f>'Qoute 2025                  '!B89</f>
        <v>Dead Sea SPA Towels     3$ ////  Lockers 3$</v>
      </c>
      <c r="B17" s="832">
        <f>'Qoute 2025                  '!A89</f>
        <v>14</v>
      </c>
      <c r="C17" s="105">
        <f>'Qoute 2025                  '!C89</f>
        <v>6</v>
      </c>
      <c r="D17" s="110"/>
      <c r="E17" s="712">
        <f>'Qoute 2025                  '!D89</f>
        <v>0</v>
      </c>
      <c r="F17" s="721">
        <f t="shared" si="0"/>
        <v>0</v>
      </c>
      <c r="G17" s="719"/>
      <c r="H17" s="719"/>
      <c r="I17" s="719"/>
      <c r="J17" s="719"/>
      <c r="K17" s="719"/>
      <c r="L17" s="719"/>
      <c r="M17" s="719"/>
      <c r="N17" s="719"/>
      <c r="O17" s="719"/>
      <c r="P17" s="719"/>
      <c r="Q17" s="719"/>
      <c r="R17" s="719"/>
      <c r="S17" s="719"/>
      <c r="T17" s="719"/>
      <c r="U17" s="719"/>
      <c r="V17" s="719"/>
      <c r="W17" s="719"/>
      <c r="X17" s="719"/>
      <c r="Y17" s="719"/>
      <c r="Z17" s="719"/>
      <c r="AA17" s="719"/>
      <c r="AB17" s="719"/>
      <c r="AC17" s="719"/>
      <c r="AD17" s="719"/>
      <c r="AE17" s="719"/>
      <c r="AF17" s="719"/>
      <c r="AG17" s="719"/>
      <c r="AH17" s="719"/>
      <c r="AI17" s="719"/>
      <c r="AJ17" s="719"/>
      <c r="AK17" s="719"/>
      <c r="AL17" s="719"/>
      <c r="AM17" s="719"/>
      <c r="AN17" s="719"/>
      <c r="AO17" s="719"/>
      <c r="AP17" s="719"/>
      <c r="AQ17" s="719"/>
      <c r="AR17" s="719"/>
      <c r="AS17" s="719"/>
      <c r="AT17" s="719"/>
      <c r="AU17" s="719"/>
      <c r="AV17" s="719"/>
      <c r="AW17" s="719"/>
      <c r="AX17" s="722"/>
    </row>
    <row r="18" spans="1:50" ht="21.75" thickBot="1">
      <c r="A18" s="106" t="str">
        <f>'Qoute 2025                  '!B90</f>
        <v>Dead Sea SPA Entrance &amp; Lunch Buffet ( FIT ) ⛱️       CHD 6-12 = 15$</v>
      </c>
      <c r="B18" s="832">
        <f>'Qoute 2025                  '!A90</f>
        <v>15</v>
      </c>
      <c r="C18" s="105">
        <f>'Qoute 2025                  '!C90</f>
        <v>30</v>
      </c>
      <c r="D18" s="110"/>
      <c r="E18" s="712">
        <f>'Qoute 2025                  '!D90</f>
        <v>0</v>
      </c>
      <c r="F18" s="721">
        <f t="shared" si="0"/>
        <v>0</v>
      </c>
      <c r="G18" s="719"/>
      <c r="H18" s="719"/>
      <c r="I18" s="719"/>
      <c r="J18" s="719"/>
      <c r="K18" s="719"/>
      <c r="L18" s="719"/>
      <c r="M18" s="719"/>
      <c r="N18" s="719"/>
      <c r="O18" s="719"/>
      <c r="P18" s="719"/>
      <c r="Q18" s="719"/>
      <c r="R18" s="719"/>
      <c r="S18" s="719"/>
      <c r="T18" s="719"/>
      <c r="U18" s="719"/>
      <c r="V18" s="719"/>
      <c r="W18" s="719"/>
      <c r="X18" s="719"/>
      <c r="Y18" s="719"/>
      <c r="Z18" s="719"/>
      <c r="AA18" s="719"/>
      <c r="AB18" s="719"/>
      <c r="AC18" s="719"/>
      <c r="AD18" s="719"/>
      <c r="AE18" s="719"/>
      <c r="AF18" s="719"/>
      <c r="AG18" s="719"/>
      <c r="AH18" s="719"/>
      <c r="AI18" s="719"/>
      <c r="AJ18" s="719"/>
      <c r="AK18" s="719"/>
      <c r="AL18" s="719"/>
      <c r="AM18" s="719"/>
      <c r="AN18" s="719"/>
      <c r="AO18" s="719"/>
      <c r="AP18" s="719"/>
      <c r="AQ18" s="719"/>
      <c r="AR18" s="719"/>
      <c r="AS18" s="719"/>
      <c r="AT18" s="719"/>
      <c r="AU18" s="719"/>
      <c r="AV18" s="719"/>
      <c r="AW18" s="719"/>
      <c r="AX18" s="722"/>
    </row>
    <row r="19" spans="1:50" ht="21.75" thickBot="1">
      <c r="A19" s="106" t="str">
        <f>'Qoute 2025                  '!B91</f>
        <v>Dead Sea SPA Entrance &amp; Lunch Buffet (Groups) (Min 7 persons) ⛱️</v>
      </c>
      <c r="B19" s="832">
        <f>'Qoute 2025                  '!A91</f>
        <v>16</v>
      </c>
      <c r="C19" s="105">
        <f>'Qoute 2025                  '!C91</f>
        <v>22</v>
      </c>
      <c r="D19" s="110"/>
      <c r="E19" s="712">
        <f>'Qoute 2025                  '!D91</f>
        <v>0</v>
      </c>
      <c r="F19" s="721">
        <f t="shared" si="0"/>
        <v>0</v>
      </c>
      <c r="G19" s="719"/>
      <c r="H19" s="719"/>
      <c r="I19" s="719"/>
      <c r="J19" s="719"/>
      <c r="K19" s="719"/>
      <c r="L19" s="719"/>
      <c r="M19" s="719"/>
      <c r="N19" s="719"/>
      <c r="O19" s="719"/>
      <c r="P19" s="719"/>
      <c r="Q19" s="719"/>
      <c r="R19" s="719"/>
      <c r="S19" s="719"/>
      <c r="T19" s="719"/>
      <c r="U19" s="719"/>
      <c r="V19" s="719"/>
      <c r="W19" s="719"/>
      <c r="X19" s="719"/>
      <c r="Y19" s="719"/>
      <c r="Z19" s="719"/>
      <c r="AA19" s="719"/>
      <c r="AB19" s="719"/>
      <c r="AC19" s="719"/>
      <c r="AD19" s="719"/>
      <c r="AE19" s="719"/>
      <c r="AF19" s="719"/>
      <c r="AG19" s="719"/>
      <c r="AH19" s="719"/>
      <c r="AI19" s="719"/>
      <c r="AJ19" s="719"/>
      <c r="AK19" s="719"/>
      <c r="AL19" s="719"/>
      <c r="AM19" s="719"/>
      <c r="AN19" s="719"/>
      <c r="AO19" s="719"/>
      <c r="AP19" s="719"/>
      <c r="AQ19" s="719"/>
      <c r="AR19" s="719"/>
      <c r="AS19" s="719"/>
      <c r="AT19" s="719"/>
      <c r="AU19" s="719"/>
      <c r="AV19" s="719"/>
      <c r="AW19" s="719"/>
      <c r="AX19" s="722"/>
    </row>
    <row r="20" spans="1:50" ht="21.75" thickBot="1">
      <c r="A20" s="106" t="str">
        <f>'Qoute 2025                  '!B92</f>
        <v>Dead Sea SPA Entrance Only (Groups) (Min 7 persons) ⛱️  CHD 6-12 = 5$</v>
      </c>
      <c r="B20" s="832">
        <f>'Qoute 2025                  '!A92</f>
        <v>17</v>
      </c>
      <c r="C20" s="105">
        <f>'Qoute 2025                  '!C92</f>
        <v>10</v>
      </c>
      <c r="D20" s="110"/>
      <c r="E20" s="712">
        <f>'Qoute 2025                  '!D92</f>
        <v>0</v>
      </c>
      <c r="F20" s="721">
        <f t="shared" si="0"/>
        <v>0</v>
      </c>
      <c r="G20" s="719"/>
      <c r="H20" s="719"/>
      <c r="I20" s="719"/>
      <c r="J20" s="719"/>
      <c r="K20" s="719"/>
      <c r="L20" s="719"/>
      <c r="M20" s="719"/>
      <c r="N20" s="719"/>
      <c r="O20" s="719"/>
      <c r="P20" s="719"/>
      <c r="Q20" s="719"/>
      <c r="R20" s="719"/>
      <c r="S20" s="719"/>
      <c r="T20" s="719"/>
      <c r="U20" s="719"/>
      <c r="V20" s="719"/>
      <c r="W20" s="719"/>
      <c r="X20" s="719"/>
      <c r="Y20" s="719"/>
      <c r="Z20" s="719"/>
      <c r="AA20" s="719"/>
      <c r="AB20" s="719"/>
      <c r="AC20" s="719"/>
      <c r="AD20" s="719"/>
      <c r="AE20" s="719"/>
      <c r="AF20" s="719"/>
      <c r="AG20" s="719"/>
      <c r="AH20" s="719"/>
      <c r="AI20" s="719"/>
      <c r="AJ20" s="719"/>
      <c r="AK20" s="719"/>
      <c r="AL20" s="719"/>
      <c r="AM20" s="719"/>
      <c r="AN20" s="719"/>
      <c r="AO20" s="719"/>
      <c r="AP20" s="719"/>
      <c r="AQ20" s="719"/>
      <c r="AR20" s="719"/>
      <c r="AS20" s="719"/>
      <c r="AT20" s="719"/>
      <c r="AU20" s="719"/>
      <c r="AV20" s="719"/>
      <c r="AW20" s="719"/>
      <c r="AX20" s="722"/>
    </row>
    <row r="21" spans="1:50" ht="21.75" thickBot="1">
      <c r="A21" s="106" t="str">
        <f>'Qoute 2025                  '!B93</f>
        <v>Dead Sea SPA Entrance Only (FIT) ⛱️      CHD 6-12 = 10$</v>
      </c>
      <c r="B21" s="832">
        <f>'Qoute 2025                  '!A93</f>
        <v>18</v>
      </c>
      <c r="C21" s="105">
        <f>'Qoute 2025                  '!C93</f>
        <v>20</v>
      </c>
      <c r="D21" s="110"/>
      <c r="E21" s="712">
        <f>'Qoute 2025                  '!D93</f>
        <v>0</v>
      </c>
      <c r="F21" s="721">
        <f t="shared" si="0"/>
        <v>0</v>
      </c>
      <c r="G21" s="719"/>
      <c r="H21" s="719"/>
      <c r="I21" s="719"/>
      <c r="J21" s="719"/>
      <c r="K21" s="719"/>
      <c r="L21" s="719"/>
      <c r="M21" s="719"/>
      <c r="N21" s="719"/>
      <c r="O21" s="719"/>
      <c r="P21" s="719"/>
      <c r="Q21" s="719"/>
      <c r="R21" s="719"/>
      <c r="S21" s="719"/>
      <c r="T21" s="719"/>
      <c r="U21" s="719"/>
      <c r="V21" s="719"/>
      <c r="W21" s="719"/>
      <c r="X21" s="719"/>
      <c r="Y21" s="719"/>
      <c r="Z21" s="719"/>
      <c r="AA21" s="719"/>
      <c r="AB21" s="719"/>
      <c r="AC21" s="719"/>
      <c r="AD21" s="719"/>
      <c r="AE21" s="719"/>
      <c r="AF21" s="719"/>
      <c r="AG21" s="719"/>
      <c r="AH21" s="719"/>
      <c r="AI21" s="719"/>
      <c r="AJ21" s="719"/>
      <c r="AK21" s="719"/>
      <c r="AL21" s="719"/>
      <c r="AM21" s="719"/>
      <c r="AN21" s="719"/>
      <c r="AO21" s="719"/>
      <c r="AP21" s="719"/>
      <c r="AQ21" s="719"/>
      <c r="AR21" s="719"/>
      <c r="AS21" s="719"/>
      <c r="AT21" s="719"/>
      <c r="AU21" s="719"/>
      <c r="AV21" s="719"/>
      <c r="AW21" s="719"/>
      <c r="AX21" s="722"/>
    </row>
    <row r="22" spans="1:50" ht="21.75" thickBot="1">
      <c r="A22" s="106" t="str">
        <f>'Qoute 2025                  '!B94</f>
        <v>serveice</v>
      </c>
      <c r="B22" s="832">
        <f>'Qoute 2025                  '!A94</f>
        <v>19</v>
      </c>
      <c r="C22" s="105">
        <f>'Qoute 2025                  '!C94</f>
        <v>30</v>
      </c>
      <c r="D22" s="110"/>
      <c r="E22" s="712">
        <f>'Qoute 2025                  '!D94</f>
        <v>0</v>
      </c>
      <c r="F22" s="721">
        <f t="shared" si="0"/>
        <v>0</v>
      </c>
      <c r="G22" s="719"/>
      <c r="H22" s="719"/>
      <c r="I22" s="719"/>
      <c r="J22" s="719"/>
      <c r="K22" s="719"/>
      <c r="L22" s="719"/>
      <c r="M22" s="719"/>
      <c r="N22" s="719"/>
      <c r="O22" s="719"/>
      <c r="P22" s="719"/>
      <c r="Q22" s="719"/>
      <c r="R22" s="719"/>
      <c r="S22" s="719"/>
      <c r="T22" s="719"/>
      <c r="U22" s="719"/>
      <c r="V22" s="719"/>
      <c r="W22" s="719"/>
      <c r="X22" s="719"/>
      <c r="Y22" s="719"/>
      <c r="Z22" s="719"/>
      <c r="AA22" s="719"/>
      <c r="AB22" s="719"/>
      <c r="AC22" s="719"/>
      <c r="AD22" s="719"/>
      <c r="AE22" s="719"/>
      <c r="AF22" s="719"/>
      <c r="AG22" s="719"/>
      <c r="AH22" s="719"/>
      <c r="AI22" s="719"/>
      <c r="AJ22" s="719"/>
      <c r="AK22" s="719"/>
      <c r="AL22" s="719"/>
      <c r="AM22" s="719"/>
      <c r="AN22" s="719"/>
      <c r="AO22" s="719"/>
      <c r="AP22" s="719"/>
      <c r="AQ22" s="719"/>
      <c r="AR22" s="719"/>
      <c r="AS22" s="719"/>
      <c r="AT22" s="719"/>
      <c r="AU22" s="719"/>
      <c r="AV22" s="719"/>
      <c r="AW22" s="719"/>
      <c r="AX22" s="722"/>
    </row>
    <row r="23" spans="1:50" ht="21.75" thickBot="1">
      <c r="A23" s="106" t="str">
        <f>'Qoute 2025                  '!B95</f>
        <v>Ajloun Forest Reserve</v>
      </c>
      <c r="B23" s="832">
        <f>'Qoute 2025                  '!A95</f>
        <v>20</v>
      </c>
      <c r="C23" s="105">
        <f>'Qoute 2025                  '!C95</f>
        <v>11.594202898550726</v>
      </c>
      <c r="D23" s="110"/>
      <c r="E23" s="712">
        <f>'Qoute 2025                  '!D95</f>
        <v>0</v>
      </c>
      <c r="F23" s="721">
        <f t="shared" si="0"/>
        <v>0</v>
      </c>
      <c r="G23" s="719"/>
      <c r="H23" s="719"/>
      <c r="I23" s="719"/>
      <c r="J23" s="719"/>
      <c r="K23" s="719"/>
      <c r="L23" s="719"/>
      <c r="M23" s="719"/>
      <c r="N23" s="719"/>
      <c r="O23" s="719"/>
      <c r="P23" s="719"/>
      <c r="Q23" s="719"/>
      <c r="R23" s="719"/>
      <c r="S23" s="719"/>
      <c r="T23" s="719"/>
      <c r="U23" s="719"/>
      <c r="V23" s="719"/>
      <c r="W23" s="719"/>
      <c r="X23" s="719"/>
      <c r="Y23" s="719"/>
      <c r="Z23" s="719"/>
      <c r="AA23" s="719"/>
      <c r="AB23" s="719"/>
      <c r="AC23" s="719"/>
      <c r="AD23" s="719"/>
      <c r="AE23" s="719"/>
      <c r="AF23" s="719"/>
      <c r="AG23" s="719"/>
      <c r="AH23" s="719"/>
      <c r="AI23" s="719"/>
      <c r="AJ23" s="719"/>
      <c r="AK23" s="719"/>
      <c r="AL23" s="719"/>
      <c r="AM23" s="719"/>
      <c r="AN23" s="719"/>
      <c r="AO23" s="719"/>
      <c r="AP23" s="719"/>
      <c r="AQ23" s="719"/>
      <c r="AR23" s="719"/>
      <c r="AS23" s="719"/>
      <c r="AT23" s="719"/>
      <c r="AU23" s="719"/>
      <c r="AV23" s="719"/>
      <c r="AW23" s="719"/>
      <c r="AX23" s="722"/>
    </row>
    <row r="24" spans="1:50" ht="21.75" thickBot="1">
      <c r="A24" s="106" t="str">
        <f>'Qoute 2025                  '!B96</f>
        <v>Dana Biosphere Reserve</v>
      </c>
      <c r="B24" s="832">
        <f>'Qoute 2025                  '!A96</f>
        <v>21</v>
      </c>
      <c r="C24" s="105">
        <f>'Qoute 2025                  '!C96</f>
        <v>11.594202898550726</v>
      </c>
      <c r="D24" s="110"/>
      <c r="E24" s="712">
        <f>'Qoute 2025                  '!D96</f>
        <v>0</v>
      </c>
      <c r="F24" s="721">
        <f t="shared" si="0"/>
        <v>0</v>
      </c>
      <c r="G24" s="719"/>
      <c r="H24" s="719"/>
      <c r="I24" s="719"/>
      <c r="J24" s="719"/>
      <c r="K24" s="719"/>
      <c r="L24" s="719"/>
      <c r="M24" s="719"/>
      <c r="N24" s="719"/>
      <c r="O24" s="719"/>
      <c r="P24" s="719"/>
      <c r="Q24" s="719"/>
      <c r="R24" s="719"/>
      <c r="S24" s="719"/>
      <c r="T24" s="719"/>
      <c r="U24" s="719"/>
      <c r="V24" s="719"/>
      <c r="W24" s="719"/>
      <c r="X24" s="719"/>
      <c r="Y24" s="719"/>
      <c r="Z24" s="719"/>
      <c r="AA24" s="719"/>
      <c r="AB24" s="719"/>
      <c r="AC24" s="719"/>
      <c r="AD24" s="719"/>
      <c r="AE24" s="719"/>
      <c r="AF24" s="719"/>
      <c r="AG24" s="719"/>
      <c r="AH24" s="719"/>
      <c r="AI24" s="719"/>
      <c r="AJ24" s="719"/>
      <c r="AK24" s="719"/>
      <c r="AL24" s="719"/>
      <c r="AM24" s="719"/>
      <c r="AN24" s="719"/>
      <c r="AO24" s="719"/>
      <c r="AP24" s="719"/>
      <c r="AQ24" s="719"/>
      <c r="AR24" s="719"/>
      <c r="AS24" s="719"/>
      <c r="AT24" s="719"/>
      <c r="AU24" s="719"/>
      <c r="AV24" s="719"/>
      <c r="AW24" s="719"/>
      <c r="AX24" s="722"/>
    </row>
    <row r="25" spans="1:50" ht="21.75" thickBot="1">
      <c r="A25" s="106" t="str">
        <f>'Qoute 2025                  '!B97</f>
        <v>Dana/Enter Foreg.+ trail 2hrs</v>
      </c>
      <c r="B25" s="832">
        <f>'Qoute 2025                  '!A97</f>
        <v>22</v>
      </c>
      <c r="C25" s="105">
        <f>'Qoute 2025                  '!C97</f>
        <v>13.043478260869566</v>
      </c>
      <c r="D25" s="110"/>
      <c r="E25" s="712">
        <f>'Qoute 2025                  '!D97</f>
        <v>0</v>
      </c>
      <c r="F25" s="721">
        <f t="shared" si="0"/>
        <v>0</v>
      </c>
      <c r="G25" s="719"/>
      <c r="H25" s="719"/>
      <c r="I25" s="719"/>
      <c r="J25" s="719"/>
      <c r="K25" s="719"/>
      <c r="L25" s="719"/>
      <c r="M25" s="719"/>
      <c r="N25" s="719"/>
      <c r="O25" s="719"/>
      <c r="P25" s="719"/>
      <c r="Q25" s="719"/>
      <c r="R25" s="719"/>
      <c r="S25" s="719"/>
      <c r="T25" s="719"/>
      <c r="U25" s="719"/>
      <c r="V25" s="719"/>
      <c r="W25" s="719"/>
      <c r="X25" s="719"/>
      <c r="Y25" s="719"/>
      <c r="Z25" s="719"/>
      <c r="AA25" s="719"/>
      <c r="AB25" s="719"/>
      <c r="AC25" s="719"/>
      <c r="AD25" s="719"/>
      <c r="AE25" s="719"/>
      <c r="AF25" s="719"/>
      <c r="AG25" s="719"/>
      <c r="AH25" s="719"/>
      <c r="AI25" s="719"/>
      <c r="AJ25" s="719"/>
      <c r="AK25" s="719"/>
      <c r="AL25" s="719"/>
      <c r="AM25" s="719"/>
      <c r="AN25" s="719"/>
      <c r="AO25" s="719"/>
      <c r="AP25" s="719"/>
      <c r="AQ25" s="719"/>
      <c r="AR25" s="719"/>
      <c r="AS25" s="719"/>
      <c r="AT25" s="719"/>
      <c r="AU25" s="719"/>
      <c r="AV25" s="719"/>
      <c r="AW25" s="719"/>
      <c r="AX25" s="722"/>
    </row>
    <row r="26" spans="1:50" ht="21.75" thickBot="1">
      <c r="A26" s="106" t="str">
        <f>'Qoute 2025                  '!B98</f>
        <v>Azraq Wetland Reserve</v>
      </c>
      <c r="B26" s="832">
        <f>'Qoute 2025                  '!A98</f>
        <v>23</v>
      </c>
      <c r="C26" s="105">
        <f>'Qoute 2025                  '!C98</f>
        <v>11.594202898550726</v>
      </c>
      <c r="D26" s="110"/>
      <c r="E26" s="712">
        <f>'Qoute 2025                  '!D98</f>
        <v>0</v>
      </c>
      <c r="F26" s="721">
        <f t="shared" si="0"/>
        <v>0</v>
      </c>
      <c r="G26" s="719"/>
      <c r="H26" s="719"/>
      <c r="I26" s="719"/>
      <c r="J26" s="719"/>
      <c r="K26" s="719"/>
      <c r="L26" s="719"/>
      <c r="M26" s="719"/>
      <c r="N26" s="719"/>
      <c r="O26" s="719"/>
      <c r="P26" s="719"/>
      <c r="Q26" s="719"/>
      <c r="R26" s="719"/>
      <c r="S26" s="719"/>
      <c r="T26" s="719"/>
      <c r="U26" s="719"/>
      <c r="V26" s="719"/>
      <c r="W26" s="719"/>
      <c r="X26" s="719"/>
      <c r="Y26" s="719"/>
      <c r="Z26" s="719"/>
      <c r="AA26" s="719"/>
      <c r="AB26" s="719"/>
      <c r="AC26" s="719"/>
      <c r="AD26" s="719"/>
      <c r="AE26" s="719"/>
      <c r="AF26" s="719"/>
      <c r="AG26" s="719"/>
      <c r="AH26" s="719"/>
      <c r="AI26" s="719"/>
      <c r="AJ26" s="719"/>
      <c r="AK26" s="719"/>
      <c r="AL26" s="719"/>
      <c r="AM26" s="719"/>
      <c r="AN26" s="719"/>
      <c r="AO26" s="719"/>
      <c r="AP26" s="719"/>
      <c r="AQ26" s="719"/>
      <c r="AR26" s="719"/>
      <c r="AS26" s="719"/>
      <c r="AT26" s="719"/>
      <c r="AU26" s="719"/>
      <c r="AV26" s="719"/>
      <c r="AW26" s="719"/>
      <c r="AX26" s="722"/>
    </row>
    <row r="27" spans="1:50" ht="21.75" thickBot="1">
      <c r="A27" s="106" t="str">
        <f>'Qoute 2025                  '!B99</f>
        <v>Shawmari Reserve</v>
      </c>
      <c r="B27" s="832">
        <f>'Qoute 2025                  '!A99</f>
        <v>24</v>
      </c>
      <c r="C27" s="105">
        <f>'Qoute 2025                  '!C99</f>
        <v>7.2463768115942031</v>
      </c>
      <c r="D27" s="110"/>
      <c r="E27" s="712">
        <f>'Qoute 2025                  '!D99</f>
        <v>0</v>
      </c>
      <c r="F27" s="721">
        <f t="shared" si="0"/>
        <v>0</v>
      </c>
      <c r="G27" s="719"/>
      <c r="H27" s="719"/>
      <c r="I27" s="719"/>
      <c r="J27" s="719"/>
      <c r="K27" s="719"/>
      <c r="L27" s="719"/>
      <c r="M27" s="719"/>
      <c r="N27" s="719"/>
      <c r="O27" s="719"/>
      <c r="P27" s="719"/>
      <c r="Q27" s="719"/>
      <c r="R27" s="719"/>
      <c r="S27" s="719"/>
      <c r="T27" s="719"/>
      <c r="U27" s="719"/>
      <c r="V27" s="719"/>
      <c r="W27" s="719"/>
      <c r="X27" s="719"/>
      <c r="Y27" s="719"/>
      <c r="Z27" s="719"/>
      <c r="AA27" s="719"/>
      <c r="AB27" s="719"/>
      <c r="AC27" s="719"/>
      <c r="AD27" s="719"/>
      <c r="AE27" s="719"/>
      <c r="AF27" s="719"/>
      <c r="AG27" s="719"/>
      <c r="AH27" s="719"/>
      <c r="AI27" s="719"/>
      <c r="AJ27" s="719"/>
      <c r="AK27" s="719"/>
      <c r="AL27" s="719"/>
      <c r="AM27" s="719"/>
      <c r="AN27" s="719"/>
      <c r="AO27" s="719"/>
      <c r="AP27" s="719"/>
      <c r="AQ27" s="719"/>
      <c r="AR27" s="719"/>
      <c r="AS27" s="719"/>
      <c r="AT27" s="719"/>
      <c r="AU27" s="719"/>
      <c r="AV27" s="719"/>
      <c r="AW27" s="719"/>
      <c r="AX27" s="722"/>
    </row>
    <row r="28" spans="1:50" ht="21.75" thickBot="1">
      <c r="A28" s="106" t="str">
        <f>'Qoute 2025                  '!B100</f>
        <v>Umm Qays Museum</v>
      </c>
      <c r="B28" s="832">
        <f>'Qoute 2025                  '!A100</f>
        <v>25</v>
      </c>
      <c r="C28" s="105">
        <f>'Qoute 2025                  '!C100</f>
        <v>7.2463768115942031</v>
      </c>
      <c r="D28" s="110"/>
      <c r="E28" s="712">
        <f>'Qoute 2025                  '!D100</f>
        <v>0</v>
      </c>
      <c r="F28" s="721">
        <f t="shared" si="0"/>
        <v>0</v>
      </c>
      <c r="G28" s="719"/>
      <c r="H28" s="719"/>
      <c r="I28" s="719"/>
      <c r="J28" s="719"/>
      <c r="K28" s="719"/>
      <c r="L28" s="719"/>
      <c r="M28" s="719"/>
      <c r="N28" s="719"/>
      <c r="O28" s="719"/>
      <c r="P28" s="719"/>
      <c r="Q28" s="719"/>
      <c r="R28" s="719"/>
      <c r="S28" s="719"/>
      <c r="T28" s="719"/>
      <c r="U28" s="719"/>
      <c r="V28" s="719"/>
      <c r="W28" s="719"/>
      <c r="X28" s="719"/>
      <c r="Y28" s="719"/>
      <c r="Z28" s="719"/>
      <c r="AA28" s="719"/>
      <c r="AB28" s="719"/>
      <c r="AC28" s="719"/>
      <c r="AD28" s="719"/>
      <c r="AE28" s="719"/>
      <c r="AF28" s="719"/>
      <c r="AG28" s="719"/>
      <c r="AH28" s="719"/>
      <c r="AI28" s="719"/>
      <c r="AJ28" s="719"/>
      <c r="AK28" s="719"/>
      <c r="AL28" s="719"/>
      <c r="AM28" s="719"/>
      <c r="AN28" s="719"/>
      <c r="AO28" s="719"/>
      <c r="AP28" s="719"/>
      <c r="AQ28" s="719"/>
      <c r="AR28" s="719"/>
      <c r="AS28" s="719"/>
      <c r="AT28" s="719"/>
      <c r="AU28" s="719"/>
      <c r="AV28" s="719"/>
      <c r="AW28" s="719"/>
      <c r="AX28" s="722"/>
    </row>
    <row r="29" spans="1:50" ht="21.75" thickBot="1">
      <c r="A29" s="106" t="str">
        <f>'Qoute 2025                  '!B101</f>
        <v>Ajlun Castle &amp; Museum &amp;* Mar Elyas ⛪</v>
      </c>
      <c r="B29" s="832">
        <f>'Qoute 2025                  '!A101</f>
        <v>26</v>
      </c>
      <c r="C29" s="105">
        <f>'Qoute 2025                  '!C101</f>
        <v>4.3478260869565224</v>
      </c>
      <c r="D29" s="110"/>
      <c r="E29" s="712">
        <f>'Qoute 2025                  '!D101</f>
        <v>0</v>
      </c>
      <c r="F29" s="721">
        <f t="shared" si="0"/>
        <v>0</v>
      </c>
      <c r="G29" s="719"/>
      <c r="H29" s="719"/>
      <c r="I29" s="719"/>
      <c r="J29" s="719"/>
      <c r="K29" s="719"/>
      <c r="L29" s="719"/>
      <c r="M29" s="719"/>
      <c r="N29" s="719"/>
      <c r="O29" s="719"/>
      <c r="P29" s="719"/>
      <c r="Q29" s="719"/>
      <c r="R29" s="719"/>
      <c r="S29" s="719"/>
      <c r="T29" s="719"/>
      <c r="U29" s="719"/>
      <c r="V29" s="719"/>
      <c r="W29" s="719"/>
      <c r="X29" s="719"/>
      <c r="Y29" s="719"/>
      <c r="Z29" s="719"/>
      <c r="AA29" s="719"/>
      <c r="AB29" s="719"/>
      <c r="AC29" s="719"/>
      <c r="AD29" s="719"/>
      <c r="AE29" s="719"/>
      <c r="AF29" s="719"/>
      <c r="AG29" s="719"/>
      <c r="AH29" s="719"/>
      <c r="AI29" s="719"/>
      <c r="AJ29" s="719"/>
      <c r="AK29" s="719"/>
      <c r="AL29" s="719"/>
      <c r="AM29" s="719"/>
      <c r="AN29" s="719"/>
      <c r="AO29" s="719"/>
      <c r="AP29" s="719"/>
      <c r="AQ29" s="719"/>
      <c r="AR29" s="719"/>
      <c r="AS29" s="719"/>
      <c r="AT29" s="719"/>
      <c r="AU29" s="719"/>
      <c r="AV29" s="719"/>
      <c r="AW29" s="719"/>
      <c r="AX29" s="722"/>
    </row>
    <row r="30" spans="1:50" ht="21.75" thickBot="1">
      <c r="A30" s="106" t="str">
        <f>'Qoute 2025                  '!B102</f>
        <v>Jerash Archaeological city , Archaeological Museum  🏯</v>
      </c>
      <c r="B30" s="832">
        <f>'Qoute 2025                  '!A102</f>
        <v>27</v>
      </c>
      <c r="C30" s="105">
        <f>'Qoute 2025                  '!C102</f>
        <v>14.492753623188406</v>
      </c>
      <c r="D30" s="110"/>
      <c r="E30" s="712">
        <f>'Qoute 2025                  '!D102</f>
        <v>0</v>
      </c>
      <c r="F30" s="721">
        <f t="shared" si="0"/>
        <v>0</v>
      </c>
      <c r="G30" s="719"/>
      <c r="H30" s="719"/>
      <c r="I30" s="719"/>
      <c r="J30" s="719"/>
      <c r="K30" s="719"/>
      <c r="L30" s="719"/>
      <c r="M30" s="719"/>
      <c r="N30" s="719"/>
      <c r="O30" s="719"/>
      <c r="P30" s="719"/>
      <c r="Q30" s="719"/>
      <c r="R30" s="719"/>
      <c r="S30" s="719"/>
      <c r="T30" s="719"/>
      <c r="U30" s="719"/>
      <c r="V30" s="719"/>
      <c r="W30" s="719"/>
      <c r="X30" s="719"/>
      <c r="Y30" s="719"/>
      <c r="Z30" s="719"/>
      <c r="AA30" s="719"/>
      <c r="AB30" s="719"/>
      <c r="AC30" s="719"/>
      <c r="AD30" s="719"/>
      <c r="AE30" s="719"/>
      <c r="AF30" s="719"/>
      <c r="AG30" s="719"/>
      <c r="AH30" s="719"/>
      <c r="AI30" s="719"/>
      <c r="AJ30" s="719"/>
      <c r="AK30" s="719"/>
      <c r="AL30" s="719"/>
      <c r="AM30" s="719"/>
      <c r="AN30" s="719"/>
      <c r="AO30" s="719"/>
      <c r="AP30" s="719"/>
      <c r="AQ30" s="719"/>
      <c r="AR30" s="719"/>
      <c r="AS30" s="719"/>
      <c r="AT30" s="719"/>
      <c r="AU30" s="719"/>
      <c r="AV30" s="719"/>
      <c r="AW30" s="719"/>
      <c r="AX30" s="722"/>
    </row>
    <row r="31" spans="1:50" ht="21.75" thickBot="1">
      <c r="A31" s="106" t="str">
        <f>'Qoute 2025                  '!B103</f>
        <v>Qasr Al Kharanah, Al Azraq Castle, Qasr Al Mashta, Qasr Amra, Qasr AlHalabat, Qasr Hammam As Sarah 🏯</v>
      </c>
      <c r="B31" s="832">
        <f>'Qoute 2025                  '!A103</f>
        <v>28</v>
      </c>
      <c r="C31" s="105">
        <f>'Qoute 2025                  '!C103</f>
        <v>4.3478260869565224</v>
      </c>
      <c r="D31" s="110"/>
      <c r="E31" s="712">
        <f>'Qoute 2025                  '!D103</f>
        <v>0</v>
      </c>
      <c r="F31" s="721">
        <f t="shared" si="0"/>
        <v>0</v>
      </c>
      <c r="G31" s="719"/>
      <c r="H31" s="719"/>
      <c r="I31" s="719"/>
      <c r="J31" s="719"/>
      <c r="K31" s="719"/>
      <c r="L31" s="719"/>
      <c r="M31" s="719"/>
      <c r="N31" s="719"/>
      <c r="O31" s="719"/>
      <c r="P31" s="719"/>
      <c r="Q31" s="719"/>
      <c r="R31" s="719"/>
      <c r="S31" s="719"/>
      <c r="T31" s="719"/>
      <c r="U31" s="719"/>
      <c r="V31" s="719"/>
      <c r="W31" s="719"/>
      <c r="X31" s="719"/>
      <c r="Y31" s="719"/>
      <c r="Z31" s="719"/>
      <c r="AA31" s="719"/>
      <c r="AB31" s="719"/>
      <c r="AC31" s="719"/>
      <c r="AD31" s="719"/>
      <c r="AE31" s="719"/>
      <c r="AF31" s="719"/>
      <c r="AG31" s="719"/>
      <c r="AH31" s="719"/>
      <c r="AI31" s="719"/>
      <c r="AJ31" s="719"/>
      <c r="AK31" s="719"/>
      <c r="AL31" s="719"/>
      <c r="AM31" s="719"/>
      <c r="AN31" s="719"/>
      <c r="AO31" s="719"/>
      <c r="AP31" s="719"/>
      <c r="AQ31" s="719"/>
      <c r="AR31" s="719"/>
      <c r="AS31" s="719"/>
      <c r="AT31" s="719"/>
      <c r="AU31" s="719"/>
      <c r="AV31" s="719"/>
      <c r="AW31" s="719"/>
      <c r="AX31" s="722"/>
    </row>
    <row r="32" spans="1:50" ht="21.75" thickBot="1">
      <c r="A32" s="106" t="str">
        <f>'Qoute 2025                  '!B104</f>
        <v>Desert Castles 🏯</v>
      </c>
      <c r="B32" s="832">
        <f>'Qoute 2025                  '!A104</f>
        <v>29</v>
      </c>
      <c r="C32" s="105">
        <f>'Qoute 2025                  '!C104</f>
        <v>4.3478260869565224</v>
      </c>
      <c r="D32" s="110"/>
      <c r="E32" s="712">
        <f>'Qoute 2025                  '!D104</f>
        <v>0</v>
      </c>
      <c r="F32" s="721">
        <f t="shared" si="0"/>
        <v>0</v>
      </c>
      <c r="G32" s="719"/>
      <c r="H32" s="719"/>
      <c r="I32" s="719"/>
      <c r="J32" s="719"/>
      <c r="K32" s="719"/>
      <c r="L32" s="719"/>
      <c r="M32" s="719"/>
      <c r="N32" s="719"/>
      <c r="O32" s="719"/>
      <c r="P32" s="719"/>
      <c r="Q32" s="719"/>
      <c r="R32" s="719"/>
      <c r="S32" s="719"/>
      <c r="T32" s="719"/>
      <c r="U32" s="719"/>
      <c r="V32" s="719"/>
      <c r="W32" s="719"/>
      <c r="X32" s="719"/>
      <c r="Y32" s="719"/>
      <c r="Z32" s="719"/>
      <c r="AA32" s="719"/>
      <c r="AB32" s="719"/>
      <c r="AC32" s="719"/>
      <c r="AD32" s="719"/>
      <c r="AE32" s="719"/>
      <c r="AF32" s="719"/>
      <c r="AG32" s="719"/>
      <c r="AH32" s="719"/>
      <c r="AI32" s="719"/>
      <c r="AJ32" s="719"/>
      <c r="AK32" s="719"/>
      <c r="AL32" s="719"/>
      <c r="AM32" s="719"/>
      <c r="AN32" s="719"/>
      <c r="AO32" s="719"/>
      <c r="AP32" s="719"/>
      <c r="AQ32" s="719"/>
      <c r="AR32" s="719"/>
      <c r="AS32" s="719"/>
      <c r="AT32" s="719"/>
      <c r="AU32" s="719"/>
      <c r="AV32" s="719"/>
      <c r="AW32" s="719"/>
      <c r="AX32" s="722"/>
    </row>
    <row r="33" spans="1:50" ht="21.75" thickBot="1">
      <c r="A33" s="106" t="str">
        <f>'Qoute 2025                  '!B105</f>
        <v>Amman Citadel,  🏯</v>
      </c>
      <c r="B33" s="832">
        <f>'Qoute 2025                  '!A105</f>
        <v>30</v>
      </c>
      <c r="C33" s="105">
        <f>'Qoute 2025                  '!C105</f>
        <v>4.3478260869565224</v>
      </c>
      <c r="D33" s="110"/>
      <c r="E33" s="712">
        <f>'Qoute 2025                  '!D105</f>
        <v>0</v>
      </c>
      <c r="F33" s="721">
        <f t="shared" si="0"/>
        <v>0</v>
      </c>
      <c r="G33" s="719"/>
      <c r="H33" s="719"/>
      <c r="I33" s="719"/>
      <c r="J33" s="719"/>
      <c r="K33" s="719"/>
      <c r="L33" s="719"/>
      <c r="M33" s="719"/>
      <c r="N33" s="719"/>
      <c r="O33" s="719"/>
      <c r="P33" s="719"/>
      <c r="Q33" s="719"/>
      <c r="R33" s="719"/>
      <c r="S33" s="719"/>
      <c r="T33" s="719"/>
      <c r="U33" s="719"/>
      <c r="V33" s="719"/>
      <c r="W33" s="719"/>
      <c r="X33" s="719"/>
      <c r="Y33" s="719"/>
      <c r="Z33" s="719"/>
      <c r="AA33" s="719"/>
      <c r="AB33" s="719"/>
      <c r="AC33" s="719"/>
      <c r="AD33" s="719"/>
      <c r="AE33" s="719"/>
      <c r="AF33" s="719"/>
      <c r="AG33" s="719"/>
      <c r="AH33" s="719"/>
      <c r="AI33" s="719"/>
      <c r="AJ33" s="719"/>
      <c r="AK33" s="719"/>
      <c r="AL33" s="719"/>
      <c r="AM33" s="719"/>
      <c r="AN33" s="719"/>
      <c r="AO33" s="719"/>
      <c r="AP33" s="719"/>
      <c r="AQ33" s="719"/>
      <c r="AR33" s="719"/>
      <c r="AS33" s="719"/>
      <c r="AT33" s="719"/>
      <c r="AU33" s="719"/>
      <c r="AV33" s="719"/>
      <c r="AW33" s="719"/>
      <c r="AX33" s="722"/>
    </row>
    <row r="34" spans="1:50" s="8" customFormat="1" ht="21.75" thickBot="1">
      <c r="A34" s="106" t="str">
        <f>'Qoute 2025                  '!B106</f>
        <v xml:space="preserve">Roman Theater the Museum of Popular Life </v>
      </c>
      <c r="B34" s="832">
        <f>'Qoute 2025                  '!A106</f>
        <v>31</v>
      </c>
      <c r="C34" s="105">
        <f>'Qoute 2025                  '!C106</f>
        <v>2.8985507246376816</v>
      </c>
      <c r="D34" s="110"/>
      <c r="E34" s="712">
        <f>'Qoute 2025                  '!D106</f>
        <v>0</v>
      </c>
      <c r="F34" s="721">
        <f t="shared" si="0"/>
        <v>0</v>
      </c>
      <c r="G34" s="719"/>
      <c r="H34" s="719"/>
      <c r="I34" s="719"/>
      <c r="J34" s="719"/>
      <c r="K34" s="719"/>
      <c r="L34" s="719"/>
      <c r="M34" s="719"/>
      <c r="N34" s="719"/>
      <c r="O34" s="719"/>
      <c r="P34" s="719"/>
      <c r="Q34" s="719"/>
      <c r="R34" s="719"/>
      <c r="S34" s="719"/>
      <c r="T34" s="719"/>
      <c r="U34" s="719"/>
      <c r="V34" s="719"/>
      <c r="W34" s="719"/>
      <c r="X34" s="719"/>
      <c r="Y34" s="719"/>
      <c r="Z34" s="719"/>
      <c r="AA34" s="719"/>
      <c r="AB34" s="719"/>
      <c r="AC34" s="719"/>
      <c r="AD34" s="719"/>
      <c r="AE34" s="719"/>
      <c r="AF34" s="719"/>
      <c r="AG34" s="719"/>
      <c r="AH34" s="719"/>
      <c r="AI34" s="719"/>
      <c r="AJ34" s="719"/>
      <c r="AK34" s="719"/>
      <c r="AL34" s="719"/>
      <c r="AM34" s="719"/>
      <c r="AN34" s="719"/>
      <c r="AO34" s="719"/>
      <c r="AP34" s="719"/>
      <c r="AQ34" s="719"/>
      <c r="AR34" s="719"/>
      <c r="AS34" s="719"/>
      <c r="AT34" s="719"/>
      <c r="AU34" s="719"/>
      <c r="AV34" s="719"/>
      <c r="AW34" s="719"/>
      <c r="AX34" s="722"/>
    </row>
    <row r="35" spans="1:50" s="8" customFormat="1" ht="21.75" thickBot="1">
      <c r="A35" s="106" t="str">
        <f>'Qoute 2025                  '!B107</f>
        <v>Iraq Al Amir 🏯</v>
      </c>
      <c r="B35" s="832">
        <f>'Qoute 2025                  '!A107</f>
        <v>32</v>
      </c>
      <c r="C35" s="105">
        <f>'Qoute 2025                  '!C107</f>
        <v>2.8985507246376816</v>
      </c>
      <c r="D35" s="110"/>
      <c r="E35" s="712">
        <f>'Qoute 2025                  '!D107</f>
        <v>0</v>
      </c>
      <c r="F35" s="721">
        <f t="shared" si="0"/>
        <v>0</v>
      </c>
      <c r="G35" s="719"/>
      <c r="H35" s="719"/>
      <c r="I35" s="719"/>
      <c r="J35" s="719"/>
      <c r="K35" s="719"/>
      <c r="L35" s="719"/>
      <c r="M35" s="719"/>
      <c r="N35" s="719"/>
      <c r="O35" s="719"/>
      <c r="P35" s="719"/>
      <c r="Q35" s="719"/>
      <c r="R35" s="719"/>
      <c r="S35" s="719"/>
      <c r="T35" s="719"/>
      <c r="U35" s="719"/>
      <c r="V35" s="719"/>
      <c r="W35" s="719"/>
      <c r="X35" s="719"/>
      <c r="Y35" s="719"/>
      <c r="Z35" s="719"/>
      <c r="AA35" s="719"/>
      <c r="AB35" s="719"/>
      <c r="AC35" s="719"/>
      <c r="AD35" s="719"/>
      <c r="AE35" s="719"/>
      <c r="AF35" s="719"/>
      <c r="AG35" s="719"/>
      <c r="AH35" s="719"/>
      <c r="AI35" s="719"/>
      <c r="AJ35" s="719"/>
      <c r="AK35" s="719"/>
      <c r="AL35" s="719"/>
      <c r="AM35" s="719"/>
      <c r="AN35" s="719"/>
      <c r="AO35" s="719"/>
      <c r="AP35" s="719"/>
      <c r="AQ35" s="719"/>
      <c r="AR35" s="719"/>
      <c r="AS35" s="719"/>
      <c r="AT35" s="719"/>
      <c r="AU35" s="719"/>
      <c r="AV35" s="719"/>
      <c r="AW35" s="719"/>
      <c r="AX35" s="722"/>
    </row>
    <row r="36" spans="1:50" s="8" customFormat="1" ht="21.75" thickBot="1">
      <c r="A36" s="106" t="str">
        <f>'Qoute 2025                  '!B108</f>
        <v>Madaba Archaeological Park &amp; Museum</v>
      </c>
      <c r="B36" s="832">
        <f>'Qoute 2025                  '!A108</f>
        <v>33</v>
      </c>
      <c r="C36" s="105">
        <f>'Qoute 2025                  '!C108</f>
        <v>4.3478260869565224</v>
      </c>
      <c r="D36" s="110"/>
      <c r="E36" s="712">
        <f>'Qoute 2025                  '!D108</f>
        <v>0</v>
      </c>
      <c r="F36" s="721">
        <f t="shared" ref="F36:F58" si="1">E36*C36</f>
        <v>0</v>
      </c>
      <c r="G36" s="719"/>
      <c r="H36" s="719"/>
      <c r="I36" s="719"/>
      <c r="J36" s="719"/>
      <c r="K36" s="719"/>
      <c r="L36" s="719"/>
      <c r="M36" s="719"/>
      <c r="N36" s="719"/>
      <c r="O36" s="719"/>
      <c r="P36" s="719"/>
      <c r="Q36" s="719"/>
      <c r="R36" s="719"/>
      <c r="S36" s="719"/>
      <c r="T36" s="719"/>
      <c r="U36" s="719"/>
      <c r="V36" s="719"/>
      <c r="W36" s="719"/>
      <c r="X36" s="719"/>
      <c r="Y36" s="719"/>
      <c r="Z36" s="719"/>
      <c r="AA36" s="719"/>
      <c r="AB36" s="719"/>
      <c r="AC36" s="719"/>
      <c r="AD36" s="719"/>
      <c r="AE36" s="719"/>
      <c r="AF36" s="719"/>
      <c r="AG36" s="719"/>
      <c r="AH36" s="719"/>
      <c r="AI36" s="719"/>
      <c r="AJ36" s="719"/>
      <c r="AK36" s="719"/>
      <c r="AL36" s="719"/>
      <c r="AM36" s="719"/>
      <c r="AN36" s="719"/>
      <c r="AO36" s="719"/>
      <c r="AP36" s="719"/>
      <c r="AQ36" s="719"/>
      <c r="AR36" s="719"/>
      <c r="AS36" s="719"/>
      <c r="AT36" s="719"/>
      <c r="AU36" s="719"/>
      <c r="AV36" s="719"/>
      <c r="AW36" s="719"/>
      <c r="AX36" s="722"/>
    </row>
    <row r="37" spans="1:50" s="8" customFormat="1" ht="21.75" thickBot="1">
      <c r="A37" s="106" t="str">
        <f>'Qoute 2025                  '!B109</f>
        <v>Madaba St. Georges ⛪</v>
      </c>
      <c r="B37" s="832">
        <f>'Qoute 2025                  '!A109</f>
        <v>34</v>
      </c>
      <c r="C37" s="105">
        <f>'Qoute 2025                  '!C109</f>
        <v>4.3478260869565224</v>
      </c>
      <c r="D37" s="110"/>
      <c r="E37" s="712">
        <f>'Qoute 2025                  '!D109</f>
        <v>1</v>
      </c>
      <c r="F37" s="721">
        <f t="shared" si="1"/>
        <v>4.3478260869565224</v>
      </c>
      <c r="G37" s="719"/>
      <c r="H37" s="719"/>
      <c r="I37" s="719"/>
      <c r="J37" s="719"/>
      <c r="K37" s="719"/>
      <c r="L37" s="719"/>
      <c r="M37" s="719"/>
      <c r="N37" s="719"/>
      <c r="O37" s="719"/>
      <c r="P37" s="719"/>
      <c r="Q37" s="719"/>
      <c r="R37" s="719"/>
      <c r="S37" s="719"/>
      <c r="T37" s="719"/>
      <c r="U37" s="719"/>
      <c r="V37" s="719"/>
      <c r="W37" s="719"/>
      <c r="X37" s="719"/>
      <c r="Y37" s="719"/>
      <c r="Z37" s="719"/>
      <c r="AA37" s="719"/>
      <c r="AB37" s="719"/>
      <c r="AC37" s="719"/>
      <c r="AD37" s="719"/>
      <c r="AE37" s="719"/>
      <c r="AF37" s="719"/>
      <c r="AG37" s="719"/>
      <c r="AH37" s="719"/>
      <c r="AI37" s="719"/>
      <c r="AJ37" s="719"/>
      <c r="AK37" s="719"/>
      <c r="AL37" s="719"/>
      <c r="AM37" s="719"/>
      <c r="AN37" s="719"/>
      <c r="AO37" s="719"/>
      <c r="AP37" s="719"/>
      <c r="AQ37" s="719"/>
      <c r="AR37" s="719"/>
      <c r="AS37" s="719"/>
      <c r="AT37" s="719"/>
      <c r="AU37" s="719"/>
      <c r="AV37" s="719"/>
      <c r="AW37" s="719"/>
      <c r="AX37" s="722"/>
    </row>
    <row r="38" spans="1:50" ht="21.75" thickBot="1">
      <c r="A38" s="106" t="str">
        <f>'Qoute 2025                  '!B110</f>
        <v>Mount. Nebo  ⛪</v>
      </c>
      <c r="B38" s="832">
        <f>'Qoute 2025                  '!A110</f>
        <v>35</v>
      </c>
      <c r="C38" s="105">
        <f>'Qoute 2025                  '!C110</f>
        <v>4.3478260869565224</v>
      </c>
      <c r="D38" s="110"/>
      <c r="E38" s="712">
        <f>'Qoute 2025                  '!D110</f>
        <v>1</v>
      </c>
      <c r="F38" s="721">
        <f t="shared" si="1"/>
        <v>4.3478260869565224</v>
      </c>
      <c r="G38" s="719"/>
      <c r="H38" s="719"/>
      <c r="I38" s="719"/>
      <c r="J38" s="719"/>
      <c r="K38" s="719"/>
      <c r="L38" s="719"/>
      <c r="M38" s="719"/>
      <c r="N38" s="719"/>
      <c r="O38" s="719"/>
      <c r="P38" s="719"/>
      <c r="Q38" s="719"/>
      <c r="R38" s="719"/>
      <c r="S38" s="719"/>
      <c r="T38" s="719"/>
      <c r="U38" s="719"/>
      <c r="V38" s="719"/>
      <c r="W38" s="719"/>
      <c r="X38" s="719"/>
      <c r="Y38" s="719"/>
      <c r="Z38" s="719"/>
      <c r="AA38" s="719"/>
      <c r="AB38" s="719"/>
      <c r="AC38" s="719"/>
      <c r="AD38" s="719"/>
      <c r="AE38" s="719"/>
      <c r="AF38" s="719"/>
      <c r="AG38" s="719"/>
      <c r="AH38" s="719"/>
      <c r="AI38" s="719"/>
      <c r="AJ38" s="719"/>
      <c r="AK38" s="719"/>
      <c r="AL38" s="719"/>
      <c r="AM38" s="719"/>
      <c r="AN38" s="719"/>
      <c r="AO38" s="719"/>
      <c r="AP38" s="719"/>
      <c r="AQ38" s="719"/>
      <c r="AR38" s="719"/>
      <c r="AS38" s="719"/>
      <c r="AT38" s="719"/>
      <c r="AU38" s="719"/>
      <c r="AV38" s="719"/>
      <c r="AW38" s="719"/>
      <c r="AX38" s="722"/>
    </row>
    <row r="39" spans="1:50" ht="21.75" thickBot="1">
      <c r="A39" s="106" t="str">
        <f>'Qoute 2025                  '!B111</f>
        <v>Bethany Bab. Site ⛪</v>
      </c>
      <c r="B39" s="832">
        <f>'Qoute 2025                  '!A111</f>
        <v>36</v>
      </c>
      <c r="C39" s="105">
        <f>'Qoute 2025                  '!C111</f>
        <v>17.39130434782609</v>
      </c>
      <c r="D39" s="110"/>
      <c r="E39" s="712">
        <f>'Qoute 2025                  '!D111</f>
        <v>0</v>
      </c>
      <c r="F39" s="721">
        <f t="shared" si="1"/>
        <v>0</v>
      </c>
      <c r="G39" s="719"/>
      <c r="H39" s="719"/>
      <c r="I39" s="719"/>
      <c r="J39" s="719"/>
      <c r="K39" s="719"/>
      <c r="L39" s="719"/>
      <c r="M39" s="719"/>
      <c r="N39" s="719"/>
      <c r="O39" s="719"/>
      <c r="P39" s="719"/>
      <c r="Q39" s="719"/>
      <c r="R39" s="719"/>
      <c r="S39" s="719"/>
      <c r="T39" s="719"/>
      <c r="U39" s="719"/>
      <c r="V39" s="719"/>
      <c r="W39" s="719"/>
      <c r="X39" s="719"/>
      <c r="Y39" s="719"/>
      <c r="Z39" s="719"/>
      <c r="AA39" s="719"/>
      <c r="AB39" s="719"/>
      <c r="AC39" s="719"/>
      <c r="AD39" s="719"/>
      <c r="AE39" s="719"/>
      <c r="AF39" s="719"/>
      <c r="AG39" s="719"/>
      <c r="AH39" s="719"/>
      <c r="AI39" s="719"/>
      <c r="AJ39" s="719"/>
      <c r="AK39" s="719"/>
      <c r="AL39" s="719"/>
      <c r="AM39" s="719"/>
      <c r="AN39" s="719"/>
      <c r="AO39" s="719"/>
      <c r="AP39" s="719"/>
      <c r="AQ39" s="719"/>
      <c r="AR39" s="719"/>
      <c r="AS39" s="719"/>
      <c r="AT39" s="719"/>
      <c r="AU39" s="719"/>
      <c r="AV39" s="719"/>
      <c r="AW39" s="719"/>
      <c r="AX39" s="722"/>
    </row>
    <row r="40" spans="1:50" ht="21.75" thickBot="1">
      <c r="A40" s="106" t="str">
        <f>'Qoute 2025                  '!B112</f>
        <v>Lowest Point Museum Dead Sea</v>
      </c>
      <c r="B40" s="832">
        <f>'Qoute 2025                  '!A112</f>
        <v>37</v>
      </c>
      <c r="C40" s="105">
        <f>'Qoute 2025                  '!C112</f>
        <v>2.8985507246376816</v>
      </c>
      <c r="D40" s="110"/>
      <c r="E40" s="712">
        <f>'Qoute 2025                  '!D112</f>
        <v>0</v>
      </c>
      <c r="F40" s="721">
        <f t="shared" si="1"/>
        <v>0</v>
      </c>
      <c r="G40" s="719"/>
      <c r="H40" s="719"/>
      <c r="I40" s="719"/>
      <c r="J40" s="719"/>
      <c r="K40" s="719"/>
      <c r="L40" s="719"/>
      <c r="M40" s="719"/>
      <c r="N40" s="719"/>
      <c r="O40" s="719"/>
      <c r="P40" s="719"/>
      <c r="Q40" s="719"/>
      <c r="R40" s="719"/>
      <c r="S40" s="719"/>
      <c r="T40" s="719"/>
      <c r="U40" s="719"/>
      <c r="V40" s="719"/>
      <c r="W40" s="719"/>
      <c r="X40" s="719"/>
      <c r="Y40" s="719"/>
      <c r="Z40" s="719"/>
      <c r="AA40" s="719"/>
      <c r="AB40" s="719"/>
      <c r="AC40" s="719"/>
      <c r="AD40" s="719"/>
      <c r="AE40" s="719"/>
      <c r="AF40" s="719"/>
      <c r="AG40" s="719"/>
      <c r="AH40" s="719"/>
      <c r="AI40" s="719"/>
      <c r="AJ40" s="719"/>
      <c r="AK40" s="719"/>
      <c r="AL40" s="719"/>
      <c r="AM40" s="719"/>
      <c r="AN40" s="719"/>
      <c r="AO40" s="719"/>
      <c r="AP40" s="719"/>
      <c r="AQ40" s="719"/>
      <c r="AR40" s="719"/>
      <c r="AS40" s="719"/>
      <c r="AT40" s="719"/>
      <c r="AU40" s="719"/>
      <c r="AV40" s="719"/>
      <c r="AW40" s="719"/>
      <c r="AX40" s="722"/>
    </row>
    <row r="41" spans="1:50" ht="21.75" thickBot="1">
      <c r="A41" s="106" t="str">
        <f>'Qoute 2025                  '!B113</f>
        <v>Kerak Castle 🏯</v>
      </c>
      <c r="B41" s="832">
        <f>'Qoute 2025                  '!A113</f>
        <v>38</v>
      </c>
      <c r="C41" s="105">
        <f>'Qoute 2025                  '!C113</f>
        <v>2.8985507246376816</v>
      </c>
      <c r="D41" s="110"/>
      <c r="E41" s="712">
        <f>'Qoute 2025                  '!D113</f>
        <v>0</v>
      </c>
      <c r="F41" s="721">
        <f t="shared" si="1"/>
        <v>0</v>
      </c>
      <c r="G41" s="719"/>
      <c r="H41" s="719"/>
      <c r="I41" s="719"/>
      <c r="J41" s="719"/>
      <c r="K41" s="719"/>
      <c r="L41" s="719"/>
      <c r="M41" s="719"/>
      <c r="N41" s="719"/>
      <c r="O41" s="719"/>
      <c r="P41" s="719"/>
      <c r="Q41" s="719"/>
      <c r="R41" s="719"/>
      <c r="S41" s="719"/>
      <c r="T41" s="719"/>
      <c r="U41" s="719"/>
      <c r="V41" s="719"/>
      <c r="W41" s="719"/>
      <c r="X41" s="719"/>
      <c r="Y41" s="719"/>
      <c r="Z41" s="719"/>
      <c r="AA41" s="719"/>
      <c r="AB41" s="719"/>
      <c r="AC41" s="719"/>
      <c r="AD41" s="719"/>
      <c r="AE41" s="719"/>
      <c r="AF41" s="719"/>
      <c r="AG41" s="719"/>
      <c r="AH41" s="719"/>
      <c r="AI41" s="719"/>
      <c r="AJ41" s="719"/>
      <c r="AK41" s="719"/>
      <c r="AL41" s="719"/>
      <c r="AM41" s="719"/>
      <c r="AN41" s="719"/>
      <c r="AO41" s="719"/>
      <c r="AP41" s="719"/>
      <c r="AQ41" s="719"/>
      <c r="AR41" s="719"/>
      <c r="AS41" s="719"/>
      <c r="AT41" s="719"/>
      <c r="AU41" s="719"/>
      <c r="AV41" s="719"/>
      <c r="AW41" s="719"/>
      <c r="AX41" s="722"/>
    </row>
    <row r="42" spans="1:50" ht="21.75" thickBot="1">
      <c r="A42" s="106" t="str">
        <f>'Qoute 2025                  '!B114</f>
        <v>Shobak Castle / Tafeelah  🏯</v>
      </c>
      <c r="B42" s="832">
        <f>'Qoute 2025                  '!A114</f>
        <v>39</v>
      </c>
      <c r="C42" s="105">
        <f>'Qoute 2025                  '!C114</f>
        <v>1.4492753623188408</v>
      </c>
      <c r="D42" s="110"/>
      <c r="E42" s="712">
        <f>'Qoute 2025                  '!D114</f>
        <v>0</v>
      </c>
      <c r="F42" s="721">
        <f t="shared" si="1"/>
        <v>0</v>
      </c>
      <c r="G42" s="719"/>
      <c r="H42" s="719"/>
      <c r="I42" s="719"/>
      <c r="J42" s="719"/>
      <c r="K42" s="719"/>
      <c r="L42" s="719"/>
      <c r="M42" s="719"/>
      <c r="N42" s="719"/>
      <c r="O42" s="719"/>
      <c r="P42" s="719"/>
      <c r="Q42" s="719"/>
      <c r="R42" s="719"/>
      <c r="S42" s="719"/>
      <c r="T42" s="719"/>
      <c r="U42" s="719"/>
      <c r="V42" s="719"/>
      <c r="W42" s="719"/>
      <c r="X42" s="719"/>
      <c r="Y42" s="719"/>
      <c r="Z42" s="719"/>
      <c r="AA42" s="719"/>
      <c r="AB42" s="719"/>
      <c r="AC42" s="719"/>
      <c r="AD42" s="719"/>
      <c r="AE42" s="719"/>
      <c r="AF42" s="719"/>
      <c r="AG42" s="719"/>
      <c r="AH42" s="719"/>
      <c r="AI42" s="719"/>
      <c r="AJ42" s="719"/>
      <c r="AK42" s="719"/>
      <c r="AL42" s="719"/>
      <c r="AM42" s="719"/>
      <c r="AN42" s="719"/>
      <c r="AO42" s="719"/>
      <c r="AP42" s="719"/>
      <c r="AQ42" s="719"/>
      <c r="AR42" s="719"/>
      <c r="AS42" s="719"/>
      <c r="AT42" s="719"/>
      <c r="AU42" s="719"/>
      <c r="AV42" s="719"/>
      <c r="AW42" s="719"/>
      <c r="AX42" s="722"/>
    </row>
    <row r="43" spans="1:50" s="8" customFormat="1" ht="21.75" thickBot="1">
      <c r="A43" s="106" t="str">
        <f>'Qoute 2025                  '!B115</f>
        <v>Petra , Horse { 72$/78$/85$ } 🐴</v>
      </c>
      <c r="B43" s="832">
        <f>'Qoute 2025                  '!A115</f>
        <v>40</v>
      </c>
      <c r="C43" s="105">
        <f>'Qoute 2025                  '!C115</f>
        <v>72.463768115942031</v>
      </c>
      <c r="D43" s="110"/>
      <c r="E43" s="712">
        <f>'Qoute 2025                  '!D115</f>
        <v>0</v>
      </c>
      <c r="F43" s="721">
        <f t="shared" si="1"/>
        <v>0</v>
      </c>
      <c r="G43" s="719"/>
      <c r="H43" s="719"/>
      <c r="I43" s="719"/>
      <c r="J43" s="719"/>
      <c r="K43" s="719"/>
      <c r="L43" s="719"/>
      <c r="M43" s="719"/>
      <c r="N43" s="719"/>
      <c r="O43" s="719"/>
      <c r="P43" s="719"/>
      <c r="Q43" s="719"/>
      <c r="R43" s="719"/>
      <c r="S43" s="719"/>
      <c r="T43" s="719"/>
      <c r="U43" s="719"/>
      <c r="V43" s="719"/>
      <c r="W43" s="719"/>
      <c r="X43" s="719"/>
      <c r="Y43" s="719"/>
      <c r="Z43" s="719"/>
      <c r="AA43" s="719"/>
      <c r="AB43" s="719"/>
      <c r="AC43" s="719"/>
      <c r="AD43" s="719"/>
      <c r="AE43" s="719"/>
      <c r="AF43" s="719"/>
      <c r="AG43" s="719"/>
      <c r="AH43" s="719"/>
      <c r="AI43" s="719"/>
      <c r="AJ43" s="719"/>
      <c r="AK43" s="719"/>
      <c r="AL43" s="719"/>
      <c r="AM43" s="719"/>
      <c r="AN43" s="719"/>
      <c r="AO43" s="719"/>
      <c r="AP43" s="719"/>
      <c r="AQ43" s="719"/>
      <c r="AR43" s="719"/>
      <c r="AS43" s="719"/>
      <c r="AT43" s="719"/>
      <c r="AU43" s="719"/>
      <c r="AV43" s="719"/>
      <c r="AW43" s="719"/>
      <c r="AX43" s="722"/>
    </row>
    <row r="44" spans="1:50" ht="21.75" thickBot="1">
      <c r="A44" s="106" t="str">
        <f>'Qoute 2025                  '!B116</f>
        <v>Artifacts of popular Costume and Audium</v>
      </c>
      <c r="B44" s="832">
        <f>'Qoute 2025                  '!A116</f>
        <v>41</v>
      </c>
      <c r="C44" s="105">
        <f>'Qoute 2025                  '!C116</f>
        <v>2.8985507246376816</v>
      </c>
      <c r="D44" s="110"/>
      <c r="E44" s="712">
        <f>'Qoute 2025                  '!D116</f>
        <v>0</v>
      </c>
      <c r="F44" s="721">
        <f t="shared" si="1"/>
        <v>0</v>
      </c>
      <c r="G44" s="719"/>
      <c r="H44" s="719"/>
      <c r="I44" s="719"/>
      <c r="J44" s="719"/>
      <c r="K44" s="719"/>
      <c r="L44" s="719"/>
      <c r="M44" s="719"/>
      <c r="N44" s="719"/>
      <c r="O44" s="719"/>
      <c r="P44" s="719"/>
      <c r="Q44" s="719"/>
      <c r="R44" s="719"/>
      <c r="S44" s="719"/>
      <c r="T44" s="719"/>
      <c r="U44" s="719"/>
      <c r="V44" s="719"/>
      <c r="W44" s="719"/>
      <c r="X44" s="719"/>
      <c r="Y44" s="719"/>
      <c r="Z44" s="719"/>
      <c r="AA44" s="719"/>
      <c r="AB44" s="719"/>
      <c r="AC44" s="719"/>
      <c r="AD44" s="719"/>
      <c r="AE44" s="719"/>
      <c r="AF44" s="719"/>
      <c r="AG44" s="719"/>
      <c r="AH44" s="719"/>
      <c r="AI44" s="719"/>
      <c r="AJ44" s="719"/>
      <c r="AK44" s="719"/>
      <c r="AL44" s="719"/>
      <c r="AM44" s="719"/>
      <c r="AN44" s="719"/>
      <c r="AO44" s="719"/>
      <c r="AP44" s="719"/>
      <c r="AQ44" s="719"/>
      <c r="AR44" s="719"/>
      <c r="AS44" s="719"/>
      <c r="AT44" s="719"/>
      <c r="AU44" s="719"/>
      <c r="AV44" s="719"/>
      <c r="AW44" s="719"/>
      <c r="AX44" s="722"/>
    </row>
    <row r="45" spans="1:50" ht="21.75" thickBot="1">
      <c r="A45" s="106" t="str">
        <f>'Qoute 2025                  '!B117</f>
        <v>The Royal Automobile Museum</v>
      </c>
      <c r="B45" s="832">
        <f>'Qoute 2025                  '!A117</f>
        <v>42</v>
      </c>
      <c r="C45" s="105">
        <f>'Qoute 2025                  '!C117</f>
        <v>7.2463768115942031</v>
      </c>
      <c r="D45" s="110"/>
      <c r="E45" s="712">
        <f>'Qoute 2025                  '!D117</f>
        <v>0</v>
      </c>
      <c r="F45" s="721">
        <f t="shared" si="1"/>
        <v>0</v>
      </c>
      <c r="G45" s="719"/>
      <c r="H45" s="719"/>
      <c r="I45" s="719"/>
      <c r="J45" s="719"/>
      <c r="K45" s="719"/>
      <c r="L45" s="719"/>
      <c r="M45" s="719"/>
      <c r="N45" s="719"/>
      <c r="O45" s="719"/>
      <c r="P45" s="719"/>
      <c r="Q45" s="719"/>
      <c r="R45" s="719"/>
      <c r="S45" s="719"/>
      <c r="T45" s="719"/>
      <c r="U45" s="719"/>
      <c r="V45" s="719"/>
      <c r="W45" s="719"/>
      <c r="X45" s="719"/>
      <c r="Y45" s="719"/>
      <c r="Z45" s="719"/>
      <c r="AA45" s="719"/>
      <c r="AB45" s="719"/>
      <c r="AC45" s="719"/>
      <c r="AD45" s="719"/>
      <c r="AE45" s="719"/>
      <c r="AF45" s="719"/>
      <c r="AG45" s="719"/>
      <c r="AH45" s="719"/>
      <c r="AI45" s="719"/>
      <c r="AJ45" s="719"/>
      <c r="AK45" s="719"/>
      <c r="AL45" s="719"/>
      <c r="AM45" s="719"/>
      <c r="AN45" s="719"/>
      <c r="AO45" s="719"/>
      <c r="AP45" s="719"/>
      <c r="AQ45" s="719"/>
      <c r="AR45" s="719"/>
      <c r="AS45" s="719"/>
      <c r="AT45" s="719"/>
      <c r="AU45" s="719"/>
      <c r="AV45" s="719"/>
      <c r="AW45" s="719"/>
      <c r="AX45" s="722"/>
    </row>
    <row r="46" spans="1:50" ht="21.75" thickBot="1">
      <c r="A46" s="106" t="str">
        <f>'Qoute 2025                  '!B118</f>
        <v>Wadi Rum 〽️〽️</v>
      </c>
      <c r="B46" s="832">
        <f>'Qoute 2025                  '!A118</f>
        <v>43</v>
      </c>
      <c r="C46" s="105">
        <f>'Qoute 2025                  '!C118</f>
        <v>10.144927536231885</v>
      </c>
      <c r="D46" s="110"/>
      <c r="E46" s="712">
        <f>'Qoute 2025                  '!D118</f>
        <v>0</v>
      </c>
      <c r="F46" s="721">
        <f t="shared" si="1"/>
        <v>0</v>
      </c>
      <c r="G46" s="719"/>
      <c r="H46" s="719"/>
      <c r="I46" s="719"/>
      <c r="J46" s="719"/>
      <c r="K46" s="719"/>
      <c r="L46" s="719"/>
      <c r="M46" s="719"/>
      <c r="N46" s="719"/>
      <c r="O46" s="719"/>
      <c r="P46" s="719"/>
      <c r="Q46" s="719"/>
      <c r="R46" s="719"/>
      <c r="S46" s="719"/>
      <c r="T46" s="719"/>
      <c r="U46" s="719"/>
      <c r="V46" s="719"/>
      <c r="W46" s="719"/>
      <c r="X46" s="719"/>
      <c r="Y46" s="719"/>
      <c r="Z46" s="719"/>
      <c r="AA46" s="719"/>
      <c r="AB46" s="719"/>
      <c r="AC46" s="719"/>
      <c r="AD46" s="719"/>
      <c r="AE46" s="719"/>
      <c r="AF46" s="719"/>
      <c r="AG46" s="719"/>
      <c r="AH46" s="719"/>
      <c r="AI46" s="719"/>
      <c r="AJ46" s="719"/>
      <c r="AK46" s="719"/>
      <c r="AL46" s="719"/>
      <c r="AM46" s="719"/>
      <c r="AN46" s="719"/>
      <c r="AO46" s="719"/>
      <c r="AP46" s="719"/>
      <c r="AQ46" s="719"/>
      <c r="AR46" s="719"/>
      <c r="AS46" s="719"/>
      <c r="AT46" s="719"/>
      <c r="AU46" s="719"/>
      <c r="AV46" s="719"/>
      <c r="AW46" s="719"/>
      <c r="AX46" s="722"/>
    </row>
    <row r="47" spans="1:50" ht="21.75" thickBot="1">
      <c r="A47" s="106" t="str">
        <f>'Qoute 2025                  '!B119</f>
        <v>Aqaba Castle/ Hamima / Sharif Hussein Bin Ali Mosque</v>
      </c>
      <c r="B47" s="832">
        <f>'Qoute 2025                  '!A119</f>
        <v>44</v>
      </c>
      <c r="C47" s="105">
        <f>'Qoute 2025                  '!C119</f>
        <v>7.2463768115942031</v>
      </c>
      <c r="D47" s="110"/>
      <c r="E47" s="712">
        <f>'Qoute 2025                  '!D119</f>
        <v>0</v>
      </c>
      <c r="F47" s="721">
        <f t="shared" si="1"/>
        <v>0</v>
      </c>
      <c r="G47" s="719"/>
      <c r="H47" s="719"/>
      <c r="I47" s="719"/>
      <c r="J47" s="719"/>
      <c r="K47" s="719"/>
      <c r="L47" s="719"/>
      <c r="M47" s="719"/>
      <c r="N47" s="719"/>
      <c r="O47" s="719"/>
      <c r="P47" s="719"/>
      <c r="Q47" s="719"/>
      <c r="R47" s="719"/>
      <c r="S47" s="719"/>
      <c r="T47" s="719"/>
      <c r="U47" s="719"/>
      <c r="V47" s="719"/>
      <c r="W47" s="719"/>
      <c r="X47" s="719"/>
      <c r="Y47" s="719"/>
      <c r="Z47" s="719"/>
      <c r="AA47" s="719"/>
      <c r="AB47" s="719"/>
      <c r="AC47" s="719"/>
      <c r="AD47" s="719"/>
      <c r="AE47" s="719"/>
      <c r="AF47" s="719"/>
      <c r="AG47" s="719"/>
      <c r="AH47" s="719"/>
      <c r="AI47" s="719"/>
      <c r="AJ47" s="719"/>
      <c r="AK47" s="719"/>
      <c r="AL47" s="719"/>
      <c r="AM47" s="719"/>
      <c r="AN47" s="719"/>
      <c r="AO47" s="719"/>
      <c r="AP47" s="719"/>
      <c r="AQ47" s="719"/>
      <c r="AR47" s="719"/>
      <c r="AS47" s="719"/>
      <c r="AT47" s="719"/>
      <c r="AU47" s="719"/>
      <c r="AV47" s="719"/>
      <c r="AW47" s="719"/>
      <c r="AX47" s="722"/>
    </row>
    <row r="48" spans="1:50" ht="21.75" thickBot="1">
      <c r="A48" s="106" t="str">
        <f>'Qoute 2025                  '!B120</f>
        <v>Other fees muslim sites 🕌</v>
      </c>
      <c r="B48" s="832">
        <f>'Qoute 2025                  '!A120</f>
        <v>45</v>
      </c>
      <c r="C48" s="105">
        <f>'Qoute 2025                  '!C120</f>
        <v>0</v>
      </c>
      <c r="D48" s="110"/>
      <c r="E48" s="712">
        <f>'Qoute 2025                  '!D120</f>
        <v>0</v>
      </c>
      <c r="F48" s="721">
        <f t="shared" si="1"/>
        <v>0</v>
      </c>
      <c r="G48" s="719"/>
      <c r="H48" s="719"/>
      <c r="I48" s="719"/>
      <c r="J48" s="719"/>
      <c r="K48" s="719"/>
      <c r="L48" s="719"/>
      <c r="M48" s="719"/>
      <c r="N48" s="719"/>
      <c r="O48" s="719"/>
      <c r="P48" s="719"/>
      <c r="Q48" s="719"/>
      <c r="R48" s="719"/>
      <c r="S48" s="719"/>
      <c r="T48" s="719"/>
      <c r="U48" s="719"/>
      <c r="V48" s="719"/>
      <c r="W48" s="719"/>
      <c r="X48" s="719"/>
      <c r="Y48" s="719"/>
      <c r="Z48" s="719"/>
      <c r="AA48" s="719"/>
      <c r="AB48" s="719"/>
      <c r="AC48" s="719"/>
      <c r="AD48" s="719"/>
      <c r="AE48" s="719"/>
      <c r="AF48" s="719"/>
      <c r="AG48" s="719"/>
      <c r="AH48" s="719"/>
      <c r="AI48" s="719"/>
      <c r="AJ48" s="719"/>
      <c r="AK48" s="719"/>
      <c r="AL48" s="719"/>
      <c r="AM48" s="719"/>
      <c r="AN48" s="719"/>
      <c r="AO48" s="719"/>
      <c r="AP48" s="719"/>
      <c r="AQ48" s="719"/>
      <c r="AR48" s="719"/>
      <c r="AS48" s="719"/>
      <c r="AT48" s="719"/>
      <c r="AU48" s="719"/>
      <c r="AV48" s="719"/>
      <c r="AW48" s="719"/>
      <c r="AX48" s="722"/>
    </row>
    <row r="49" spans="1:50" ht="21.75" thickBot="1">
      <c r="A49" s="106" t="str">
        <f>'Qoute 2025                  '!B121</f>
        <v>Wadi Rum Balloons  140 JD - 20 JD = 120 JOD</v>
      </c>
      <c r="B49" s="832">
        <f>'Qoute 2025                  '!A121</f>
        <v>46</v>
      </c>
      <c r="C49" s="105">
        <f>'Qoute 2025                  '!C121</f>
        <v>173.91304347826087</v>
      </c>
      <c r="D49" s="110"/>
      <c r="E49" s="712">
        <f>'Qoute 2025                  '!D121</f>
        <v>0</v>
      </c>
      <c r="F49" s="721">
        <f t="shared" si="1"/>
        <v>0</v>
      </c>
      <c r="G49" s="719"/>
      <c r="H49" s="719"/>
      <c r="I49" s="719"/>
      <c r="J49" s="719"/>
      <c r="K49" s="719"/>
      <c r="L49" s="719"/>
      <c r="M49" s="719"/>
      <c r="N49" s="719"/>
      <c r="O49" s="719"/>
      <c r="P49" s="719"/>
      <c r="Q49" s="719"/>
      <c r="R49" s="719"/>
      <c r="S49" s="719"/>
      <c r="T49" s="719"/>
      <c r="U49" s="719"/>
      <c r="V49" s="719"/>
      <c r="W49" s="719"/>
      <c r="X49" s="719"/>
      <c r="Y49" s="719"/>
      <c r="Z49" s="719"/>
      <c r="AA49" s="719"/>
      <c r="AB49" s="719"/>
      <c r="AC49" s="719"/>
      <c r="AD49" s="719"/>
      <c r="AE49" s="719"/>
      <c r="AF49" s="719"/>
      <c r="AG49" s="719"/>
      <c r="AH49" s="719"/>
      <c r="AI49" s="719"/>
      <c r="AJ49" s="719"/>
      <c r="AK49" s="719"/>
      <c r="AL49" s="719"/>
      <c r="AM49" s="719"/>
      <c r="AN49" s="719"/>
      <c r="AO49" s="719"/>
      <c r="AP49" s="719"/>
      <c r="AQ49" s="719"/>
      <c r="AR49" s="719"/>
      <c r="AS49" s="719"/>
      <c r="AT49" s="719"/>
      <c r="AU49" s="719"/>
      <c r="AV49" s="719"/>
      <c r="AW49" s="719"/>
      <c r="AX49" s="722"/>
    </row>
    <row r="50" spans="1:50" ht="21.75" thickBot="1">
      <c r="A50" s="106" t="str">
        <f>'Qoute 2025                  '!B122</f>
        <v>Jordan Pass 01 day visit to Petra 🎫</v>
      </c>
      <c r="B50" s="832">
        <f>'Qoute 2025                  '!A122</f>
        <v>47</v>
      </c>
      <c r="C50" s="105">
        <f>'Qoute 2025                  '!C122</f>
        <v>104.34782608695653</v>
      </c>
      <c r="D50" s="110"/>
      <c r="E50" s="712">
        <f>'Qoute 2025                  '!D122</f>
        <v>1</v>
      </c>
      <c r="F50" s="721">
        <f t="shared" si="1"/>
        <v>104.34782608695653</v>
      </c>
      <c r="G50" s="719"/>
      <c r="H50" s="719"/>
      <c r="I50" s="719"/>
      <c r="J50" s="719"/>
      <c r="K50" s="719"/>
      <c r="L50" s="719"/>
      <c r="M50" s="719"/>
      <c r="N50" s="719"/>
      <c r="O50" s="719"/>
      <c r="P50" s="719"/>
      <c r="Q50" s="719"/>
      <c r="R50" s="719"/>
      <c r="S50" s="719"/>
      <c r="T50" s="719"/>
      <c r="U50" s="719"/>
      <c r="V50" s="719"/>
      <c r="W50" s="719"/>
      <c r="X50" s="719"/>
      <c r="Y50" s="719"/>
      <c r="Z50" s="719"/>
      <c r="AA50" s="719"/>
      <c r="AB50" s="719"/>
      <c r="AC50" s="719"/>
      <c r="AD50" s="719"/>
      <c r="AE50" s="719"/>
      <c r="AF50" s="719"/>
      <c r="AG50" s="719"/>
      <c r="AH50" s="719"/>
      <c r="AI50" s="719"/>
      <c r="AJ50" s="719"/>
      <c r="AK50" s="719"/>
      <c r="AL50" s="719"/>
      <c r="AM50" s="719"/>
      <c r="AN50" s="719"/>
      <c r="AO50" s="719"/>
      <c r="AP50" s="719"/>
      <c r="AQ50" s="719"/>
      <c r="AR50" s="719"/>
      <c r="AS50" s="719"/>
      <c r="AT50" s="719"/>
      <c r="AU50" s="719"/>
      <c r="AV50" s="719"/>
      <c r="AW50" s="719"/>
      <c r="AX50" s="722"/>
    </row>
    <row r="51" spans="1:50" ht="21.75" thickBot="1">
      <c r="A51" s="106" t="str">
        <f>'Qoute 2025                  '!B123</f>
        <v>Jordan Pass  02 consecutive visit Petra 🎟️</v>
      </c>
      <c r="B51" s="832">
        <f>'Qoute 2025                  '!A123</f>
        <v>48</v>
      </c>
      <c r="C51" s="105">
        <f>'Qoute 2025                  '!C123</f>
        <v>111.59420289855073</v>
      </c>
      <c r="D51" s="110"/>
      <c r="E51" s="712">
        <f>'Qoute 2025                  '!D123</f>
        <v>0</v>
      </c>
      <c r="F51" s="721">
        <f t="shared" si="1"/>
        <v>0</v>
      </c>
      <c r="G51" s="719"/>
      <c r="H51" s="719"/>
      <c r="I51" s="719"/>
      <c r="J51" s="719"/>
      <c r="K51" s="719"/>
      <c r="L51" s="719"/>
      <c r="M51" s="719"/>
      <c r="N51" s="719"/>
      <c r="O51" s="719"/>
      <c r="P51" s="719"/>
      <c r="Q51" s="719"/>
      <c r="R51" s="719"/>
      <c r="S51" s="719"/>
      <c r="T51" s="719"/>
      <c r="U51" s="719"/>
      <c r="V51" s="719"/>
      <c r="W51" s="719"/>
      <c r="X51" s="719"/>
      <c r="Y51" s="719"/>
      <c r="Z51" s="719"/>
      <c r="AA51" s="719"/>
      <c r="AB51" s="719"/>
      <c r="AC51" s="719"/>
      <c r="AD51" s="719"/>
      <c r="AE51" s="719"/>
      <c r="AF51" s="719"/>
      <c r="AG51" s="719"/>
      <c r="AH51" s="719"/>
      <c r="AI51" s="719"/>
      <c r="AJ51" s="719"/>
      <c r="AK51" s="719"/>
      <c r="AL51" s="719"/>
      <c r="AM51" s="719"/>
      <c r="AN51" s="719"/>
      <c r="AO51" s="719"/>
      <c r="AP51" s="719"/>
      <c r="AQ51" s="719"/>
      <c r="AR51" s="719"/>
      <c r="AS51" s="719"/>
      <c r="AT51" s="719"/>
      <c r="AU51" s="719"/>
      <c r="AV51" s="719"/>
      <c r="AW51" s="719"/>
      <c r="AX51" s="722"/>
    </row>
    <row r="52" spans="1:50" ht="21.75" thickBot="1">
      <c r="A52" s="106" t="str">
        <f>'Qoute 2025                  '!B124</f>
        <v>Jordan Pass 03 consecutive visit Petra</v>
      </c>
      <c r="B52" s="832">
        <f>'Qoute 2025                  '!A124</f>
        <v>49</v>
      </c>
      <c r="C52" s="105">
        <f>'Qoute 2025                  '!C124</f>
        <v>118.84057971014494</v>
      </c>
      <c r="D52" s="110"/>
      <c r="E52" s="712">
        <f>'Qoute 2025                  '!D124</f>
        <v>0</v>
      </c>
      <c r="F52" s="721">
        <f t="shared" si="1"/>
        <v>0</v>
      </c>
      <c r="G52" s="719"/>
      <c r="H52" s="719"/>
      <c r="I52" s="719"/>
      <c r="J52" s="719"/>
      <c r="K52" s="719"/>
      <c r="L52" s="719"/>
      <c r="M52" s="719"/>
      <c r="N52" s="719"/>
      <c r="O52" s="719"/>
      <c r="P52" s="719"/>
      <c r="Q52" s="719"/>
      <c r="R52" s="719"/>
      <c r="S52" s="719"/>
      <c r="T52" s="719"/>
      <c r="U52" s="719"/>
      <c r="V52" s="719"/>
      <c r="W52" s="719"/>
      <c r="X52" s="719"/>
      <c r="Y52" s="719"/>
      <c r="Z52" s="719"/>
      <c r="AA52" s="719"/>
      <c r="AB52" s="719"/>
      <c r="AC52" s="719"/>
      <c r="AD52" s="719"/>
      <c r="AE52" s="719"/>
      <c r="AF52" s="719"/>
      <c r="AG52" s="719"/>
      <c r="AH52" s="719"/>
      <c r="AI52" s="719"/>
      <c r="AJ52" s="719"/>
      <c r="AK52" s="719"/>
      <c r="AL52" s="719"/>
      <c r="AM52" s="719"/>
      <c r="AN52" s="719"/>
      <c r="AO52" s="719"/>
      <c r="AP52" s="719"/>
      <c r="AQ52" s="719"/>
      <c r="AR52" s="719"/>
      <c r="AS52" s="719"/>
      <c r="AT52" s="719"/>
      <c r="AU52" s="719"/>
      <c r="AV52" s="719"/>
      <c r="AW52" s="719"/>
      <c r="AX52" s="722"/>
    </row>
    <row r="53" spans="1:50" ht="21.75" thickBot="1">
      <c r="A53" s="106" t="str">
        <f>'Qoute 2025                  '!B125</f>
        <v>Add Bethany with PASS (Baptism site)⛪</v>
      </c>
      <c r="B53" s="832">
        <f>'Qoute 2025                  '!A125</f>
        <v>50</v>
      </c>
      <c r="C53" s="105">
        <f>'Qoute 2025                  '!C125</f>
        <v>12.318840579710146</v>
      </c>
      <c r="D53" s="110"/>
      <c r="E53" s="712">
        <f>'Qoute 2025                  '!D125</f>
        <v>0</v>
      </c>
      <c r="F53" s="721">
        <f t="shared" si="1"/>
        <v>0</v>
      </c>
      <c r="G53" s="719"/>
      <c r="H53" s="719"/>
      <c r="I53" s="719"/>
      <c r="J53" s="719"/>
      <c r="K53" s="719"/>
      <c r="L53" s="719"/>
      <c r="M53" s="719"/>
      <c r="N53" s="719"/>
      <c r="O53" s="719"/>
      <c r="P53" s="719"/>
      <c r="Q53" s="719"/>
      <c r="R53" s="719"/>
      <c r="S53" s="719"/>
      <c r="T53" s="719"/>
      <c r="U53" s="719"/>
      <c r="V53" s="719"/>
      <c r="W53" s="719"/>
      <c r="X53" s="719"/>
      <c r="Y53" s="719"/>
      <c r="Z53" s="719"/>
      <c r="AA53" s="719"/>
      <c r="AB53" s="719"/>
      <c r="AC53" s="719"/>
      <c r="AD53" s="719"/>
      <c r="AE53" s="719"/>
      <c r="AF53" s="719"/>
      <c r="AG53" s="719"/>
      <c r="AH53" s="719"/>
      <c r="AI53" s="719"/>
      <c r="AJ53" s="719"/>
      <c r="AK53" s="719"/>
      <c r="AL53" s="719"/>
      <c r="AM53" s="719"/>
      <c r="AN53" s="719"/>
      <c r="AO53" s="719"/>
      <c r="AP53" s="719"/>
      <c r="AQ53" s="719"/>
      <c r="AR53" s="719"/>
      <c r="AS53" s="719"/>
      <c r="AT53" s="719"/>
      <c r="AU53" s="719"/>
      <c r="AV53" s="719"/>
      <c r="AW53" s="719"/>
      <c r="AX53" s="722"/>
    </row>
    <row r="54" spans="1:50" ht="21.75" thickBot="1">
      <c r="A54" s="106" t="str">
        <f>'Qoute 2025                  '!B126</f>
        <v>Petra By Night</v>
      </c>
      <c r="B54" s="832">
        <f>'Qoute 2025                  '!A126</f>
        <v>51</v>
      </c>
      <c r="C54" s="105">
        <f>'Qoute 2025                  '!C126</f>
        <v>24.637681159420293</v>
      </c>
      <c r="D54" s="110"/>
      <c r="E54" s="712">
        <f>'Qoute 2025                  '!D126</f>
        <v>0</v>
      </c>
      <c r="F54" s="721">
        <f t="shared" si="1"/>
        <v>0</v>
      </c>
      <c r="G54" s="719"/>
      <c r="H54" s="719"/>
      <c r="I54" s="719"/>
      <c r="J54" s="719"/>
      <c r="K54" s="719"/>
      <c r="L54" s="719"/>
      <c r="M54" s="719"/>
      <c r="N54" s="719"/>
      <c r="O54" s="719"/>
      <c r="P54" s="719"/>
      <c r="Q54" s="719"/>
      <c r="R54" s="719"/>
      <c r="S54" s="719"/>
      <c r="T54" s="719"/>
      <c r="U54" s="719"/>
      <c r="V54" s="719"/>
      <c r="W54" s="719"/>
      <c r="X54" s="719"/>
      <c r="Y54" s="719"/>
      <c r="Z54" s="719"/>
      <c r="AA54" s="719"/>
      <c r="AB54" s="719"/>
      <c r="AC54" s="719"/>
      <c r="AD54" s="719"/>
      <c r="AE54" s="719"/>
      <c r="AF54" s="719"/>
      <c r="AG54" s="719"/>
      <c r="AH54" s="719"/>
      <c r="AI54" s="719"/>
      <c r="AJ54" s="719"/>
      <c r="AK54" s="719"/>
      <c r="AL54" s="719"/>
      <c r="AM54" s="719"/>
      <c r="AN54" s="719"/>
      <c r="AO54" s="719"/>
      <c r="AP54" s="719"/>
      <c r="AQ54" s="719"/>
      <c r="AR54" s="719"/>
      <c r="AS54" s="719"/>
      <c r="AT54" s="719"/>
      <c r="AU54" s="719"/>
      <c r="AV54" s="719"/>
      <c r="AW54" s="719"/>
      <c r="AX54" s="722"/>
    </row>
    <row r="55" spans="1:50" ht="21.75" thickBot="1">
      <c r="A55" s="106" t="str">
        <f>'Qoute 2025                  '!B127</f>
        <v>DEP Tax</v>
      </c>
      <c r="B55" s="832">
        <f>'Qoute 2025                  '!A127</f>
        <v>52</v>
      </c>
      <c r="C55" s="105">
        <f>'Qoute 2025                  '!C127</f>
        <v>15</v>
      </c>
      <c r="D55" s="110"/>
      <c r="E55" s="712">
        <f>'Qoute 2025                  '!D127</f>
        <v>0</v>
      </c>
      <c r="F55" s="721">
        <f t="shared" si="1"/>
        <v>0</v>
      </c>
      <c r="G55" s="719"/>
      <c r="H55" s="719"/>
      <c r="I55" s="719"/>
      <c r="J55" s="719"/>
      <c r="K55" s="719"/>
      <c r="L55" s="719"/>
      <c r="M55" s="719"/>
      <c r="N55" s="719"/>
      <c r="O55" s="719"/>
      <c r="P55" s="719"/>
      <c r="Q55" s="719"/>
      <c r="R55" s="719"/>
      <c r="S55" s="719"/>
      <c r="T55" s="719"/>
      <c r="U55" s="719"/>
      <c r="V55" s="719"/>
      <c r="W55" s="719"/>
      <c r="X55" s="719"/>
      <c r="Y55" s="719"/>
      <c r="Z55" s="719"/>
      <c r="AA55" s="719"/>
      <c r="AB55" s="719"/>
      <c r="AC55" s="719"/>
      <c r="AD55" s="719"/>
      <c r="AE55" s="719"/>
      <c r="AF55" s="719"/>
      <c r="AG55" s="719"/>
      <c r="AH55" s="719"/>
      <c r="AI55" s="719"/>
      <c r="AJ55" s="719"/>
      <c r="AK55" s="719"/>
      <c r="AL55" s="719"/>
      <c r="AM55" s="719"/>
      <c r="AN55" s="719"/>
      <c r="AO55" s="719"/>
      <c r="AP55" s="719"/>
      <c r="AQ55" s="719"/>
      <c r="AR55" s="719"/>
      <c r="AS55" s="719"/>
      <c r="AT55" s="719"/>
      <c r="AU55" s="719"/>
      <c r="AV55" s="719"/>
      <c r="AW55" s="719"/>
      <c r="AX55" s="722"/>
    </row>
    <row r="56" spans="1:50" ht="21.75" thickBot="1">
      <c r="A56" s="106" t="str">
        <f>'Qoute 2025                  '!B128</f>
        <v>TKT ( Airline, Boat…) ✈</v>
      </c>
      <c r="B56" s="832">
        <f>'Qoute 2025                  '!A128</f>
        <v>53</v>
      </c>
      <c r="C56" s="105">
        <f>'Qoute 2025                  '!C128</f>
        <v>2</v>
      </c>
      <c r="D56" s="110"/>
      <c r="E56" s="712">
        <f>'Qoute 2025                  '!D128</f>
        <v>0</v>
      </c>
      <c r="F56" s="721">
        <f t="shared" si="1"/>
        <v>0</v>
      </c>
      <c r="G56" s="719"/>
      <c r="H56" s="719"/>
      <c r="I56" s="719"/>
      <c r="J56" s="719"/>
      <c r="K56" s="719"/>
      <c r="L56" s="719"/>
      <c r="M56" s="719"/>
      <c r="N56" s="719"/>
      <c r="O56" s="719"/>
      <c r="P56" s="719"/>
      <c r="Q56" s="719"/>
      <c r="R56" s="719"/>
      <c r="S56" s="719"/>
      <c r="T56" s="719"/>
      <c r="U56" s="719"/>
      <c r="V56" s="719"/>
      <c r="W56" s="719"/>
      <c r="X56" s="719"/>
      <c r="Y56" s="719"/>
      <c r="Z56" s="719"/>
      <c r="AA56" s="719"/>
      <c r="AB56" s="719"/>
      <c r="AC56" s="719"/>
      <c r="AD56" s="719"/>
      <c r="AE56" s="719"/>
      <c r="AF56" s="719"/>
      <c r="AG56" s="719"/>
      <c r="AH56" s="719"/>
      <c r="AI56" s="719"/>
      <c r="AJ56" s="719"/>
      <c r="AK56" s="719"/>
      <c r="AL56" s="719"/>
      <c r="AM56" s="719"/>
      <c r="AN56" s="719"/>
      <c r="AO56" s="719"/>
      <c r="AP56" s="719"/>
      <c r="AQ56" s="719"/>
      <c r="AR56" s="719"/>
      <c r="AS56" s="719"/>
      <c r="AT56" s="719"/>
      <c r="AU56" s="719"/>
      <c r="AV56" s="719"/>
      <c r="AW56" s="719"/>
      <c r="AX56" s="722"/>
    </row>
    <row r="57" spans="1:50" ht="21.75" thickBot="1">
      <c r="A57" s="106" t="str">
        <f>'Qoute 2025                  '!B129</f>
        <v>Machaerus. Free</v>
      </c>
      <c r="B57" s="832">
        <f>'Qoute 2025                  '!A129</f>
        <v>54</v>
      </c>
      <c r="C57" s="105">
        <f>'Qoute 2025                  '!C129</f>
        <v>3</v>
      </c>
      <c r="D57" s="110"/>
      <c r="E57" s="712">
        <f>'Qoute 2025                  '!D129</f>
        <v>0</v>
      </c>
      <c r="F57" s="721">
        <f t="shared" si="1"/>
        <v>0</v>
      </c>
      <c r="G57" s="719"/>
      <c r="H57" s="719"/>
      <c r="I57" s="719"/>
      <c r="J57" s="719"/>
      <c r="K57" s="719"/>
      <c r="L57" s="719"/>
      <c r="M57" s="719"/>
      <c r="N57" s="719"/>
      <c r="O57" s="719"/>
      <c r="P57" s="719"/>
      <c r="Q57" s="719"/>
      <c r="R57" s="719"/>
      <c r="S57" s="719"/>
      <c r="T57" s="719"/>
      <c r="U57" s="719"/>
      <c r="V57" s="719"/>
      <c r="W57" s="719"/>
      <c r="X57" s="719"/>
      <c r="Y57" s="719"/>
      <c r="Z57" s="719"/>
      <c r="AA57" s="719"/>
      <c r="AB57" s="719"/>
      <c r="AC57" s="719"/>
      <c r="AD57" s="719"/>
      <c r="AE57" s="719"/>
      <c r="AF57" s="719"/>
      <c r="AG57" s="719"/>
      <c r="AH57" s="719"/>
      <c r="AI57" s="719"/>
      <c r="AJ57" s="719"/>
      <c r="AK57" s="719"/>
      <c r="AL57" s="719"/>
      <c r="AM57" s="719"/>
      <c r="AN57" s="719"/>
      <c r="AO57" s="719"/>
      <c r="AP57" s="719"/>
      <c r="AQ57" s="719"/>
      <c r="AR57" s="719"/>
      <c r="AS57" s="719"/>
      <c r="AT57" s="719"/>
      <c r="AU57" s="719"/>
      <c r="AV57" s="719"/>
      <c r="AW57" s="719"/>
      <c r="AX57" s="722"/>
    </row>
    <row r="58" spans="1:50" ht="21.75" thickBot="1">
      <c r="A58" s="106" t="str">
        <f>'Qoute 2025                  '!B130</f>
        <v>Camel Trek</v>
      </c>
      <c r="B58" s="832">
        <f>'Qoute 2025                  '!A130</f>
        <v>55</v>
      </c>
      <c r="C58" s="105">
        <f>'Qoute 2025                  '!C130</f>
        <v>100</v>
      </c>
      <c r="D58" s="110"/>
      <c r="E58" s="712">
        <f>'Qoute 2025                  '!D130</f>
        <v>0</v>
      </c>
      <c r="F58" s="723">
        <f t="shared" si="1"/>
        <v>0</v>
      </c>
      <c r="G58" s="724"/>
      <c r="H58" s="724"/>
      <c r="I58" s="724"/>
      <c r="J58" s="724"/>
      <c r="K58" s="724"/>
      <c r="L58" s="724"/>
      <c r="M58" s="724"/>
      <c r="N58" s="724"/>
      <c r="O58" s="724"/>
      <c r="P58" s="724"/>
      <c r="Q58" s="724"/>
      <c r="R58" s="724"/>
      <c r="S58" s="724"/>
      <c r="T58" s="724"/>
      <c r="U58" s="724"/>
      <c r="V58" s="724"/>
      <c r="W58" s="724"/>
      <c r="X58" s="724"/>
      <c r="Y58" s="724"/>
      <c r="Z58" s="724"/>
      <c r="AA58" s="724"/>
      <c r="AB58" s="724"/>
      <c r="AC58" s="724"/>
      <c r="AD58" s="724"/>
      <c r="AE58" s="724"/>
      <c r="AF58" s="724"/>
      <c r="AG58" s="724"/>
      <c r="AH58" s="724"/>
      <c r="AI58" s="724"/>
      <c r="AJ58" s="724"/>
      <c r="AK58" s="724"/>
      <c r="AL58" s="724"/>
      <c r="AM58" s="724"/>
      <c r="AN58" s="724"/>
      <c r="AO58" s="724"/>
      <c r="AP58" s="724"/>
      <c r="AQ58" s="724"/>
      <c r="AR58" s="724"/>
      <c r="AS58" s="724"/>
      <c r="AT58" s="724"/>
      <c r="AU58" s="724"/>
      <c r="AV58" s="724"/>
      <c r="AW58" s="724"/>
      <c r="AX58" s="725"/>
    </row>
    <row r="59" spans="1:50" ht="18.75" thickBot="1">
      <c r="A59" s="41" t="s">
        <v>337</v>
      </c>
      <c r="B59" s="36"/>
      <c r="C59" s="37"/>
      <c r="D59" s="36"/>
      <c r="E59" s="529">
        <f>SUM(E4:E58)</f>
        <v>3</v>
      </c>
      <c r="F59" s="716">
        <f t="shared" ref="F59" si="2">SUM(F4:F58)</f>
        <v>113.04347826086958</v>
      </c>
      <c r="G59" s="717">
        <f>F59</f>
        <v>113.04347826086958</v>
      </c>
      <c r="H59" s="717">
        <f>F59</f>
        <v>113.04347826086958</v>
      </c>
      <c r="I59" s="717">
        <f>F59</f>
        <v>113.04347826086958</v>
      </c>
      <c r="J59" s="717">
        <f>F59</f>
        <v>113.04347826086958</v>
      </c>
      <c r="K59" s="717">
        <f>F59</f>
        <v>113.04347826086958</v>
      </c>
      <c r="L59" s="717">
        <f>F59</f>
        <v>113.04347826086958</v>
      </c>
      <c r="M59" s="717">
        <f>F59</f>
        <v>113.04347826086958</v>
      </c>
      <c r="N59" s="717">
        <f>F59</f>
        <v>113.04347826086958</v>
      </c>
      <c r="O59" s="717">
        <f>F59</f>
        <v>113.04347826086958</v>
      </c>
      <c r="P59" s="717">
        <f>F59</f>
        <v>113.04347826086958</v>
      </c>
      <c r="Q59" s="717">
        <f>F59</f>
        <v>113.04347826086958</v>
      </c>
      <c r="R59" s="717">
        <f>F59</f>
        <v>113.04347826086958</v>
      </c>
      <c r="S59" s="717">
        <f>F59</f>
        <v>113.04347826086958</v>
      </c>
      <c r="T59" s="717">
        <f>F59</f>
        <v>113.04347826086958</v>
      </c>
      <c r="U59" s="717">
        <f>F59</f>
        <v>113.04347826086958</v>
      </c>
      <c r="V59" s="717">
        <f>F59</f>
        <v>113.04347826086958</v>
      </c>
      <c r="W59" s="717">
        <f>F59</f>
        <v>113.04347826086958</v>
      </c>
      <c r="X59" s="717">
        <f>F59</f>
        <v>113.04347826086958</v>
      </c>
      <c r="Y59" s="717">
        <f>F59</f>
        <v>113.04347826086958</v>
      </c>
      <c r="Z59" s="717">
        <f>F59</f>
        <v>113.04347826086958</v>
      </c>
      <c r="AA59" s="717">
        <f>F59</f>
        <v>113.04347826086958</v>
      </c>
      <c r="AB59" s="717">
        <f>F59</f>
        <v>113.04347826086958</v>
      </c>
      <c r="AC59" s="717">
        <f>F59</f>
        <v>113.04347826086958</v>
      </c>
      <c r="AD59" s="717">
        <f>F59</f>
        <v>113.04347826086958</v>
      </c>
      <c r="AE59" s="717">
        <f>F59</f>
        <v>113.04347826086958</v>
      </c>
      <c r="AF59" s="717">
        <f>F59</f>
        <v>113.04347826086958</v>
      </c>
      <c r="AG59" s="717">
        <f>F59</f>
        <v>113.04347826086958</v>
      </c>
      <c r="AH59" s="717">
        <f>F59</f>
        <v>113.04347826086958</v>
      </c>
      <c r="AI59" s="717">
        <f>F59</f>
        <v>113.04347826086958</v>
      </c>
      <c r="AJ59" s="717">
        <f>F59</f>
        <v>113.04347826086958</v>
      </c>
      <c r="AK59" s="717">
        <f>F59</f>
        <v>113.04347826086958</v>
      </c>
      <c r="AL59" s="717">
        <f>F59</f>
        <v>113.04347826086958</v>
      </c>
      <c r="AM59" s="717">
        <f>F59</f>
        <v>113.04347826086958</v>
      </c>
      <c r="AN59" s="717">
        <f>F59</f>
        <v>113.04347826086958</v>
      </c>
      <c r="AO59" s="717">
        <f>F59</f>
        <v>113.04347826086958</v>
      </c>
      <c r="AP59" s="717">
        <f>F59</f>
        <v>113.04347826086958</v>
      </c>
      <c r="AQ59" s="717">
        <f>F59</f>
        <v>113.04347826086958</v>
      </c>
      <c r="AR59" s="717">
        <f>F59</f>
        <v>113.04347826086958</v>
      </c>
      <c r="AS59" s="717">
        <f>F59</f>
        <v>113.04347826086958</v>
      </c>
      <c r="AT59" s="717">
        <f>F59</f>
        <v>113.04347826086958</v>
      </c>
      <c r="AU59" s="717">
        <f>F59</f>
        <v>113.04347826086958</v>
      </c>
      <c r="AV59" s="717">
        <f>F59</f>
        <v>113.04347826086958</v>
      </c>
      <c r="AW59" s="717">
        <f>F59</f>
        <v>113.04347826086958</v>
      </c>
      <c r="AX59" s="718">
        <f>F59</f>
        <v>113.04347826086958</v>
      </c>
    </row>
    <row r="60" spans="1:50" s="10" customFormat="1">
      <c r="A60" s="24"/>
      <c r="B60" s="25"/>
      <c r="C60" s="26"/>
      <c r="D60" s="25"/>
      <c r="E60" s="27"/>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row>
    <row r="61" spans="1:50" s="15" customFormat="1" ht="15">
      <c r="A61" s="11" t="s">
        <v>71</v>
      </c>
      <c r="B61" s="12"/>
      <c r="C61" s="13" t="s">
        <v>87</v>
      </c>
      <c r="D61" s="12"/>
      <c r="E61" s="14" t="s">
        <v>89</v>
      </c>
      <c r="F61" s="31">
        <v>1</v>
      </c>
      <c r="G61" s="31">
        <v>2</v>
      </c>
      <c r="H61" s="31">
        <v>3</v>
      </c>
      <c r="I61" s="31">
        <v>4</v>
      </c>
      <c r="J61" s="31">
        <v>5</v>
      </c>
      <c r="K61" s="31">
        <v>6</v>
      </c>
      <c r="L61" s="31">
        <v>7</v>
      </c>
      <c r="M61" s="31">
        <v>8</v>
      </c>
      <c r="N61" s="31">
        <v>9</v>
      </c>
      <c r="O61" s="31">
        <v>10</v>
      </c>
      <c r="P61" s="31">
        <v>11</v>
      </c>
      <c r="Q61" s="31">
        <v>12</v>
      </c>
      <c r="R61" s="31">
        <v>13</v>
      </c>
      <c r="S61" s="31">
        <v>14</v>
      </c>
      <c r="T61" s="31">
        <v>15</v>
      </c>
      <c r="U61" s="31">
        <v>16</v>
      </c>
      <c r="V61" s="31">
        <v>17</v>
      </c>
      <c r="W61" s="31">
        <v>18</v>
      </c>
      <c r="X61" s="31">
        <v>19</v>
      </c>
      <c r="Y61" s="31">
        <v>20</v>
      </c>
      <c r="Z61" s="31">
        <v>21</v>
      </c>
      <c r="AA61" s="31">
        <v>22</v>
      </c>
      <c r="AB61" s="31">
        <v>23</v>
      </c>
      <c r="AC61" s="31">
        <v>24</v>
      </c>
      <c r="AD61" s="31">
        <v>25</v>
      </c>
      <c r="AE61" s="31">
        <v>26</v>
      </c>
      <c r="AF61" s="31">
        <v>27</v>
      </c>
      <c r="AG61" s="31">
        <v>28</v>
      </c>
      <c r="AH61" s="31">
        <v>29</v>
      </c>
      <c r="AI61" s="31">
        <v>30</v>
      </c>
      <c r="AJ61" s="31">
        <v>31</v>
      </c>
      <c r="AK61" s="31">
        <v>32</v>
      </c>
      <c r="AL61" s="31">
        <v>33</v>
      </c>
      <c r="AM61" s="31">
        <v>34</v>
      </c>
      <c r="AN61" s="31">
        <v>35</v>
      </c>
      <c r="AO61" s="31">
        <v>36</v>
      </c>
      <c r="AP61" s="31">
        <v>37</v>
      </c>
      <c r="AQ61" s="31">
        <v>38</v>
      </c>
      <c r="AR61" s="31">
        <v>39</v>
      </c>
      <c r="AS61" s="31">
        <v>40</v>
      </c>
      <c r="AT61" s="31">
        <v>41</v>
      </c>
      <c r="AU61" s="31">
        <v>42</v>
      </c>
      <c r="AV61" s="31">
        <v>43</v>
      </c>
      <c r="AW61" s="31">
        <v>44</v>
      </c>
      <c r="AX61" s="31">
        <v>45</v>
      </c>
    </row>
    <row r="62" spans="1:50" s="101" customFormat="1" ht="15">
      <c r="A62" s="96" t="str">
        <f>'Qoute 2025                  '!B52</f>
        <v xml:space="preserve">Wadi Rum Jeep 2hrs 🚘 35 JOD </v>
      </c>
      <c r="B62" s="100"/>
      <c r="C62" s="439">
        <f>'Qoute 2025                  '!C52</f>
        <v>50.724637681159422</v>
      </c>
      <c r="D62" s="440"/>
      <c r="E62" s="403">
        <f>'Qoute 2025                  '!D52</f>
        <v>1</v>
      </c>
      <c r="F62" s="98">
        <f>E62*C62/1</f>
        <v>50.724637681159422</v>
      </c>
      <c r="G62" s="98">
        <f>E62*C62/2</f>
        <v>25.362318840579711</v>
      </c>
      <c r="H62" s="98">
        <f>E62*C62/3</f>
        <v>16.908212560386474</v>
      </c>
      <c r="I62" s="98">
        <f>E62*C62/4</f>
        <v>12.681159420289855</v>
      </c>
      <c r="J62" s="98">
        <f>E62*C62/5</f>
        <v>10.144927536231885</v>
      </c>
      <c r="K62" s="98">
        <f>E62*C62/6</f>
        <v>8.454106280193237</v>
      </c>
      <c r="L62" s="98">
        <f>E62*C62/3.5</f>
        <v>14.492753623188406</v>
      </c>
      <c r="M62" s="98">
        <f>E62*C62/4</f>
        <v>12.681159420289855</v>
      </c>
      <c r="N62" s="98">
        <f>E62*C62/3.5</f>
        <v>14.492753623188406</v>
      </c>
      <c r="O62" s="98">
        <f>E62*C62/5</f>
        <v>10.144927536231885</v>
      </c>
      <c r="P62" s="98">
        <f>E62*C62/3.5</f>
        <v>14.492753623188406</v>
      </c>
      <c r="Q62" s="98">
        <f>E62*C62/3.5</f>
        <v>14.492753623188406</v>
      </c>
      <c r="R62" s="98">
        <f>E62*C62/3.5</f>
        <v>14.492753623188406</v>
      </c>
      <c r="S62" s="98">
        <f>E62*C62/3.5</f>
        <v>14.492753623188406</v>
      </c>
      <c r="T62" s="98">
        <f>E62*C62/3</f>
        <v>16.908212560386474</v>
      </c>
      <c r="U62" s="98">
        <f>E62*C62/3.5</f>
        <v>14.492753623188406</v>
      </c>
      <c r="V62" s="98">
        <f>E62*C62/3.5</f>
        <v>14.492753623188406</v>
      </c>
      <c r="W62" s="98">
        <f>E62*C62/3.5</f>
        <v>14.492753623188406</v>
      </c>
      <c r="X62" s="98">
        <f>E62*C62/3.5</f>
        <v>14.492753623188406</v>
      </c>
      <c r="Y62" s="98">
        <f>E62*C62/3.5</f>
        <v>14.492753623188406</v>
      </c>
      <c r="Z62" s="98">
        <f>E62*C62/3.5</f>
        <v>14.492753623188406</v>
      </c>
      <c r="AA62" s="98">
        <f>E62*C62/3.5</f>
        <v>14.492753623188406</v>
      </c>
      <c r="AB62" s="98">
        <f>E62*C62/3.5</f>
        <v>14.492753623188406</v>
      </c>
      <c r="AC62" s="98">
        <f>E62*C62/3.5</f>
        <v>14.492753623188406</v>
      </c>
      <c r="AD62" s="98">
        <f>E62*C62/3.5</f>
        <v>14.492753623188406</v>
      </c>
      <c r="AE62" s="98">
        <f>E62*C62/3.5</f>
        <v>14.492753623188406</v>
      </c>
      <c r="AF62" s="98">
        <f>E62*C62/3.5</f>
        <v>14.492753623188406</v>
      </c>
      <c r="AG62" s="98">
        <f>E62*C62/3.5</f>
        <v>14.492753623188406</v>
      </c>
      <c r="AH62" s="98">
        <f>E62*C62/3.5</f>
        <v>14.492753623188406</v>
      </c>
      <c r="AI62" s="98">
        <f>E62*C62/3.5</f>
        <v>14.492753623188406</v>
      </c>
      <c r="AJ62" s="98">
        <f>E62*C62/3.5</f>
        <v>14.492753623188406</v>
      </c>
      <c r="AK62" s="98">
        <f>E62*C62/3.5</f>
        <v>14.492753623188406</v>
      </c>
      <c r="AL62" s="98">
        <f>E62*C62/3.5</f>
        <v>14.492753623188406</v>
      </c>
      <c r="AM62" s="98">
        <f>E62*C62/3.5</f>
        <v>14.492753623188406</v>
      </c>
      <c r="AN62" s="98">
        <f>E62*C62/3.5</f>
        <v>14.492753623188406</v>
      </c>
      <c r="AO62" s="98">
        <f>E62*C62/3.5</f>
        <v>14.492753623188406</v>
      </c>
      <c r="AP62" s="98">
        <f>E62*C62/3.5</f>
        <v>14.492753623188406</v>
      </c>
      <c r="AQ62" s="98">
        <f>E62*C62/3.5</f>
        <v>14.492753623188406</v>
      </c>
      <c r="AR62" s="98">
        <f>E62*C62/3.5</f>
        <v>14.492753623188406</v>
      </c>
      <c r="AS62" s="98">
        <f>E62*C62/3.5</f>
        <v>14.492753623188406</v>
      </c>
      <c r="AT62" s="98">
        <f>E62*C62/3.5</f>
        <v>14.492753623188406</v>
      </c>
      <c r="AU62" s="98">
        <f>E62*C62/3.5</f>
        <v>14.492753623188406</v>
      </c>
      <c r="AV62" s="98">
        <f>E62*C62/3.5</f>
        <v>14.492753623188406</v>
      </c>
      <c r="AW62" s="98">
        <f>E62*C62/3.5</f>
        <v>14.492753623188406</v>
      </c>
      <c r="AX62" s="98">
        <f>E62*C62/3.5</f>
        <v>14.492753623188406</v>
      </c>
    </row>
    <row r="63" spans="1:50" s="101" customFormat="1" ht="15.75" thickBot="1">
      <c r="A63" s="96" t="str">
        <f>'Qoute 2025                  '!B53</f>
        <v xml:space="preserve">Wadi Rum Jeep 4hrs  🚘 45 JOD </v>
      </c>
      <c r="B63" s="142"/>
      <c r="C63" s="439">
        <f>'Qoute 2025                  '!C53</f>
        <v>65.217391304347828</v>
      </c>
      <c r="D63" s="441"/>
      <c r="E63" s="403">
        <f>'Qoute 2025                  '!D53</f>
        <v>0</v>
      </c>
      <c r="F63" s="143">
        <f>E63*C63/1</f>
        <v>0</v>
      </c>
      <c r="G63" s="143">
        <f>E63*C63/2</f>
        <v>0</v>
      </c>
      <c r="H63" s="143">
        <f>E63*C63/3</f>
        <v>0</v>
      </c>
      <c r="I63" s="143">
        <f>E63*C63/4</f>
        <v>0</v>
      </c>
      <c r="J63" s="143">
        <f>E63*C63/5</f>
        <v>0</v>
      </c>
      <c r="K63" s="143">
        <f>E63*C63/6</f>
        <v>0</v>
      </c>
      <c r="L63" s="143">
        <f>E63*C63/3.5</f>
        <v>0</v>
      </c>
      <c r="M63" s="143">
        <f>E63*C63/4</f>
        <v>0</v>
      </c>
      <c r="N63" s="143">
        <f>E63*C63/3.5</f>
        <v>0</v>
      </c>
      <c r="O63" s="143">
        <f>E63*C63/5</f>
        <v>0</v>
      </c>
      <c r="P63" s="143">
        <f>E63*C63/3.5</f>
        <v>0</v>
      </c>
      <c r="Q63" s="143">
        <f>E63*C63/3.5</f>
        <v>0</v>
      </c>
      <c r="R63" s="143">
        <f>E63*C63/3.5</f>
        <v>0</v>
      </c>
      <c r="S63" s="143">
        <f>E63*C63/3.5</f>
        <v>0</v>
      </c>
      <c r="T63" s="143">
        <f>E63*C63/3</f>
        <v>0</v>
      </c>
      <c r="U63" s="143">
        <f>E63*C63/3.5</f>
        <v>0</v>
      </c>
      <c r="V63" s="143">
        <f>E63*C63/3.5</f>
        <v>0</v>
      </c>
      <c r="W63" s="143">
        <f>E63*C63/3.5</f>
        <v>0</v>
      </c>
      <c r="X63" s="143">
        <f>E63*C63/3.5</f>
        <v>0</v>
      </c>
      <c r="Y63" s="143">
        <f>E63*C63/3.5</f>
        <v>0</v>
      </c>
      <c r="Z63" s="143">
        <f>E63*C63/3.5</f>
        <v>0</v>
      </c>
      <c r="AA63" s="143">
        <f>E63*C63/3.5</f>
        <v>0</v>
      </c>
      <c r="AB63" s="143">
        <f>E63*C63/3.5</f>
        <v>0</v>
      </c>
      <c r="AC63" s="143">
        <f>E63*C63/3.5</f>
        <v>0</v>
      </c>
      <c r="AD63" s="143">
        <f>E63*C63/3.5</f>
        <v>0</v>
      </c>
      <c r="AE63" s="143">
        <f>E63*C63/3.5</f>
        <v>0</v>
      </c>
      <c r="AF63" s="143">
        <f>E63*C63/3.5</f>
        <v>0</v>
      </c>
      <c r="AG63" s="143">
        <f>E63*C63/3.5</f>
        <v>0</v>
      </c>
      <c r="AH63" s="143">
        <f>E63*C63/3.5</f>
        <v>0</v>
      </c>
      <c r="AI63" s="143">
        <f>E63*C63/3.5</f>
        <v>0</v>
      </c>
      <c r="AJ63" s="143">
        <f>E63*C63/3.5</f>
        <v>0</v>
      </c>
      <c r="AK63" s="143">
        <f>E63*C63/3.5</f>
        <v>0</v>
      </c>
      <c r="AL63" s="143">
        <f>E63*C63/3.5</f>
        <v>0</v>
      </c>
      <c r="AM63" s="143">
        <f>E63*C63/3.5</f>
        <v>0</v>
      </c>
      <c r="AN63" s="143">
        <f>E63*C63/3.5</f>
        <v>0</v>
      </c>
      <c r="AO63" s="143">
        <f>E63*C63/3.5</f>
        <v>0</v>
      </c>
      <c r="AP63" s="143">
        <f>E63*C63/3.5</f>
        <v>0</v>
      </c>
      <c r="AQ63" s="143">
        <f>E63*C63/3.5</f>
        <v>0</v>
      </c>
      <c r="AR63" s="143">
        <f>E63*C63/3.5</f>
        <v>0</v>
      </c>
      <c r="AS63" s="143">
        <f>E63*C63/3.5</f>
        <v>0</v>
      </c>
      <c r="AT63" s="143">
        <f>E63*C63/3.5</f>
        <v>0</v>
      </c>
      <c r="AU63" s="143">
        <f>E63*C63/3.5</f>
        <v>0</v>
      </c>
      <c r="AV63" s="143">
        <f>E63*C63/3.5</f>
        <v>0</v>
      </c>
      <c r="AW63" s="143">
        <f>E63*C63/3.5</f>
        <v>0</v>
      </c>
      <c r="AX63" s="143">
        <f>E63*C63/3.5</f>
        <v>0</v>
      </c>
    </row>
    <row r="64" spans="1:50" s="102" customFormat="1" ht="15">
      <c r="A64" s="740" t="str">
        <f>'Qoute 2025                  '!B54</f>
        <v>Guide Fees k🗣️ ✈  ( Group 5pax + )</v>
      </c>
      <c r="B64" s="738"/>
      <c r="C64" s="439">
        <f>'Qoute 2025                  '!C54</f>
        <v>130.43478260869566</v>
      </c>
      <c r="D64" s="737"/>
      <c r="E64" s="403">
        <f>'Qoute 2025                  '!D54</f>
        <v>7</v>
      </c>
      <c r="F64" s="1226">
        <v>0</v>
      </c>
      <c r="G64" s="1227">
        <v>0</v>
      </c>
      <c r="H64" s="1227">
        <v>0</v>
      </c>
      <c r="I64" s="1227">
        <v>0</v>
      </c>
      <c r="J64" s="1228">
        <f>E64*C64/5</f>
        <v>182.60869565217394</v>
      </c>
      <c r="K64" s="1228">
        <f>E64*C64/6</f>
        <v>152.17391304347828</v>
      </c>
      <c r="L64" s="1228">
        <f>E64*C64/7</f>
        <v>130.43478260869566</v>
      </c>
      <c r="M64" s="1228">
        <f>E64*C64/8</f>
        <v>114.1304347826087</v>
      </c>
      <c r="N64" s="1228">
        <f>E64*C64/9</f>
        <v>101.44927536231884</v>
      </c>
      <c r="O64" s="1228">
        <f>E64*C64/10</f>
        <v>91.304347826086968</v>
      </c>
      <c r="P64" s="1228">
        <f>E64*C64/11</f>
        <v>83.003952569169968</v>
      </c>
      <c r="Q64" s="1228">
        <f>E64*C64/12</f>
        <v>76.08695652173914</v>
      </c>
      <c r="R64" s="1228">
        <f>E64*C64/13</f>
        <v>70.23411371237458</v>
      </c>
      <c r="S64" s="1228">
        <f>E64*C64/14</f>
        <v>65.217391304347828</v>
      </c>
      <c r="T64" s="1228">
        <f>E64*C64/15</f>
        <v>60.869565217391305</v>
      </c>
      <c r="U64" s="1228">
        <f>E64*C64/16</f>
        <v>57.065217391304351</v>
      </c>
      <c r="V64" s="1228">
        <f>E64*C64/17</f>
        <v>53.708439897698213</v>
      </c>
      <c r="W64" s="1228">
        <f>E64*C64/18</f>
        <v>50.724637681159422</v>
      </c>
      <c r="X64" s="1228">
        <f>E64*C64/19</f>
        <v>48.054919908466822</v>
      </c>
      <c r="Y64" s="1228">
        <f>E64*C64/20</f>
        <v>45.652173913043484</v>
      </c>
      <c r="Z64" s="1228">
        <f>E64*C64/21</f>
        <v>43.478260869565219</v>
      </c>
      <c r="AA64" s="1228">
        <f>E64*C64/22</f>
        <v>41.501976284584984</v>
      </c>
      <c r="AB64" s="1228">
        <f>E64*C64/23</f>
        <v>39.69754253308129</v>
      </c>
      <c r="AC64" s="1228">
        <f>E64*C64/24</f>
        <v>38.04347826086957</v>
      </c>
      <c r="AD64" s="1228">
        <f>E64*C64/25</f>
        <v>36.521739130434781</v>
      </c>
      <c r="AE64" s="1228">
        <f>E64*C64/26</f>
        <v>35.11705685618729</v>
      </c>
      <c r="AF64" s="1228">
        <f>E64*C64/27</f>
        <v>33.816425120772948</v>
      </c>
      <c r="AG64" s="1228">
        <f>E64*C64/28</f>
        <v>32.608695652173914</v>
      </c>
      <c r="AH64" s="1228">
        <f>E64*C64/29</f>
        <v>31.484257871064468</v>
      </c>
      <c r="AI64" s="1228">
        <f>E64*C64/30</f>
        <v>30.434782608695652</v>
      </c>
      <c r="AJ64" s="1228">
        <f>E64*C64/31</f>
        <v>29.453015427769987</v>
      </c>
      <c r="AK64" s="1228">
        <f>E64*C64/32</f>
        <v>28.532608695652176</v>
      </c>
      <c r="AL64" s="1228">
        <f>E64*C64/33</f>
        <v>27.66798418972332</v>
      </c>
      <c r="AM64" s="1228">
        <f>E64*C64/34</f>
        <v>26.854219948849106</v>
      </c>
      <c r="AN64" s="1228">
        <f>E64*C64/35</f>
        <v>26.086956521739133</v>
      </c>
      <c r="AO64" s="1228">
        <f>E64*C64/36</f>
        <v>25.362318840579711</v>
      </c>
      <c r="AP64" s="1228">
        <f>E64*C64/37</f>
        <v>24.676850763807288</v>
      </c>
      <c r="AQ64" s="1228">
        <f>E64*C64/38</f>
        <v>24.027459954233411</v>
      </c>
      <c r="AR64" s="1228">
        <f>E64*C64/39</f>
        <v>23.411371237458194</v>
      </c>
      <c r="AS64" s="1228">
        <f>E64*C64/40</f>
        <v>22.826086956521742</v>
      </c>
      <c r="AT64" s="1228">
        <f>E64*C64/41</f>
        <v>22.269353128313892</v>
      </c>
      <c r="AU64" s="1228">
        <f>E64*C64/42</f>
        <v>21.739130434782609</v>
      </c>
      <c r="AV64" s="1228">
        <f>E64*C64/43</f>
        <v>21.233569261880689</v>
      </c>
      <c r="AW64" s="1228">
        <f>E64*C64/44</f>
        <v>20.750988142292492</v>
      </c>
      <c r="AX64" s="1229">
        <f>E64*C64/45</f>
        <v>20.289855072463769</v>
      </c>
    </row>
    <row r="65" spans="1:50" s="102" customFormat="1" ht="15">
      <c r="A65" s="745" t="str">
        <f>'Qoute 2025                  '!B55</f>
        <v>Overnight Guide 🗣️ 35 JOD  ( Group 5pax + )</v>
      </c>
      <c r="B65" s="743"/>
      <c r="C65" s="439">
        <f>'Qoute 2025                  '!C55</f>
        <v>57.971014492753625</v>
      </c>
      <c r="D65" s="742"/>
      <c r="E65" s="403">
        <f>'Qoute 2025                  '!D55</f>
        <v>5</v>
      </c>
      <c r="F65" s="1230">
        <v>0</v>
      </c>
      <c r="G65" s="1231">
        <v>0</v>
      </c>
      <c r="H65" s="1231">
        <v>0</v>
      </c>
      <c r="I65" s="1231">
        <v>0</v>
      </c>
      <c r="J65" s="1232">
        <f t="shared" ref="J65:J78" si="3">E65*C65/5</f>
        <v>57.971014492753625</v>
      </c>
      <c r="K65" s="1232">
        <f t="shared" ref="K65:K78" si="4">E65*C65/6</f>
        <v>48.309178743961354</v>
      </c>
      <c r="L65" s="1232">
        <f t="shared" ref="L65:L78" si="5">E65*C65/7</f>
        <v>41.407867494824018</v>
      </c>
      <c r="M65" s="1232">
        <f t="shared" ref="M65:M78" si="6">E65*C65/8</f>
        <v>36.231884057971016</v>
      </c>
      <c r="N65" s="1232">
        <f t="shared" ref="N65:N78" si="7">E65*C65/9</f>
        <v>32.206119162640903</v>
      </c>
      <c r="O65" s="1232">
        <f t="shared" ref="O65:O78" si="8">E65*C65/10</f>
        <v>28.985507246376812</v>
      </c>
      <c r="P65" s="1232">
        <f t="shared" ref="P65:P78" si="9">E65*C65/11</f>
        <v>26.350461133069828</v>
      </c>
      <c r="Q65" s="1232">
        <f t="shared" ref="Q65:Q78" si="10">E65*C65/12</f>
        <v>24.154589371980677</v>
      </c>
      <c r="R65" s="1232">
        <f t="shared" ref="R65:R78" si="11">E65*C65/13</f>
        <v>22.296544035674472</v>
      </c>
      <c r="S65" s="1232">
        <f t="shared" ref="S65:S78" si="12">E65*C65/14</f>
        <v>20.703933747412009</v>
      </c>
      <c r="T65" s="1232">
        <f t="shared" ref="T65:T78" si="13">E65*C65/15</f>
        <v>19.323671497584542</v>
      </c>
      <c r="U65" s="1232">
        <f t="shared" ref="U65:U78" si="14">E65*C65/16</f>
        <v>18.115942028985508</v>
      </c>
      <c r="V65" s="1232">
        <f t="shared" ref="V65:V78" si="15">E65*C65/17</f>
        <v>17.050298380221655</v>
      </c>
      <c r="W65" s="1232">
        <f t="shared" ref="W65:W78" si="16">E65*C65/18</f>
        <v>16.103059581320451</v>
      </c>
      <c r="X65" s="1232">
        <f t="shared" ref="X65:X78" si="17">E65*C65/19</f>
        <v>15.255530129672007</v>
      </c>
      <c r="Y65" s="1232">
        <f t="shared" ref="Y65:Y78" si="18">E65*C65/20</f>
        <v>14.492753623188406</v>
      </c>
      <c r="Z65" s="1232">
        <f t="shared" ref="Z65:Z78" si="19">E65*C65/21</f>
        <v>13.802622498274673</v>
      </c>
      <c r="AA65" s="1232">
        <f t="shared" ref="AA65:AA78" si="20">E65*C65/22</f>
        <v>13.175230566534914</v>
      </c>
      <c r="AB65" s="1232">
        <f t="shared" ref="AB65:AB78" si="21">E65*C65/23</f>
        <v>12.60239445494644</v>
      </c>
      <c r="AC65" s="1232">
        <f t="shared" ref="AC65:AC78" si="22">E65*C65/24</f>
        <v>12.077294685990339</v>
      </c>
      <c r="AD65" s="1232">
        <f t="shared" ref="AD65:AD78" si="23">E65*C65/25</f>
        <v>11.594202898550725</v>
      </c>
      <c r="AE65" s="1232">
        <f t="shared" ref="AE65:AE78" si="24">E65*C65/26</f>
        <v>11.148272017837236</v>
      </c>
      <c r="AF65" s="1232">
        <f t="shared" ref="AF65:AF78" si="25">E65*C65/27</f>
        <v>10.735373054213634</v>
      </c>
      <c r="AG65" s="1232">
        <f t="shared" ref="AG65:AG78" si="26">E65*C65/28</f>
        <v>10.351966873706004</v>
      </c>
      <c r="AH65" s="1232">
        <f t="shared" ref="AH65:AH78" si="27">E65*C65/29</f>
        <v>9.9950024987506243</v>
      </c>
      <c r="AI65" s="1232">
        <f t="shared" ref="AI65:AI78" si="28">E65*C65/30</f>
        <v>9.6618357487922708</v>
      </c>
      <c r="AJ65" s="1232">
        <f t="shared" ref="AJ65:AJ78" si="29">E65*C65/31</f>
        <v>9.3501636278634876</v>
      </c>
      <c r="AK65" s="1232">
        <f t="shared" ref="AK65:AK78" si="30">E65*C65/32</f>
        <v>9.0579710144927539</v>
      </c>
      <c r="AL65" s="1232">
        <f t="shared" ref="AL65:AL78" si="31">E65*C65/33</f>
        <v>8.78348704435661</v>
      </c>
      <c r="AM65" s="1232">
        <f t="shared" ref="AM65:AM78" si="32">E65*C65/34</f>
        <v>8.5251491901108274</v>
      </c>
      <c r="AN65" s="1232">
        <f t="shared" ref="AN65:AN78" si="33">E65*C65/35</f>
        <v>8.2815734989648035</v>
      </c>
      <c r="AO65" s="1232">
        <f t="shared" ref="AO65:AO78" si="34">E65*C65/36</f>
        <v>8.0515297906602257</v>
      </c>
      <c r="AP65" s="1232">
        <f t="shared" ref="AP65:AP78" si="35">E65*C65/37</f>
        <v>7.8339208773991382</v>
      </c>
      <c r="AQ65" s="1232">
        <f t="shared" ref="AQ65:AQ78" si="36">E65*C65/38</f>
        <v>7.6277650648360034</v>
      </c>
      <c r="AR65" s="1232">
        <f t="shared" ref="AR65:AR78" si="37">E65*C65/39</f>
        <v>7.4321813452248238</v>
      </c>
      <c r="AS65" s="1232">
        <f t="shared" ref="AS65:AS78" si="38">E65*C65/40</f>
        <v>7.2463768115942031</v>
      </c>
      <c r="AT65" s="1232">
        <f t="shared" ref="AT65:AT78" si="39">E65*C65/41</f>
        <v>7.0696359137504423</v>
      </c>
      <c r="AU65" s="1232">
        <f t="shared" ref="AU65:AU78" si="40">E65*C65/42</f>
        <v>6.9013112491373363</v>
      </c>
      <c r="AV65" s="1232">
        <f t="shared" ref="AV65:AV78" si="41">E65*C65/43</f>
        <v>6.7408156386922817</v>
      </c>
      <c r="AW65" s="1232">
        <f t="shared" ref="AW65:AW78" si="42">E65*C65/44</f>
        <v>6.587615283267457</v>
      </c>
      <c r="AX65" s="1233">
        <f t="shared" ref="AX65:AX78" si="43">E65*C65/45</f>
        <v>6.4412238325281805</v>
      </c>
    </row>
    <row r="66" spans="1:50" s="104" customFormat="1" ht="15">
      <c r="A66" s="740" t="str">
        <f>'Qoute 2025                  '!B56</f>
        <v>Guide Fees k🗣️ ✈  ( FIT -1-2-3-4  Pax )</v>
      </c>
      <c r="B66" s="739"/>
      <c r="C66" s="439">
        <f>'Qoute 2025                  '!C56</f>
        <v>130.43478260869566</v>
      </c>
      <c r="D66" s="736"/>
      <c r="E66" s="403">
        <f>'Qoute 2025                  '!D56</f>
        <v>0</v>
      </c>
      <c r="F66" s="1234">
        <f t="shared" ref="F66:F78" si="44">E66*C66/1</f>
        <v>0</v>
      </c>
      <c r="G66" s="1232">
        <f t="shared" ref="G66:G78" si="45">E66*C66/2</f>
        <v>0</v>
      </c>
      <c r="H66" s="1232">
        <f t="shared" ref="H66:H78" si="46">E66*C66/3</f>
        <v>0</v>
      </c>
      <c r="I66" s="1232">
        <f t="shared" ref="I66:I78" si="47">E66*C66/4</f>
        <v>0</v>
      </c>
      <c r="J66" s="1231">
        <v>0</v>
      </c>
      <c r="K66" s="1231">
        <v>0</v>
      </c>
      <c r="L66" s="1231">
        <v>0</v>
      </c>
      <c r="M66" s="1231">
        <v>0</v>
      </c>
      <c r="N66" s="1231">
        <v>0</v>
      </c>
      <c r="O66" s="1231">
        <v>0</v>
      </c>
      <c r="P66" s="1231">
        <v>0</v>
      </c>
      <c r="Q66" s="1231">
        <v>0</v>
      </c>
      <c r="R66" s="1231">
        <v>0</v>
      </c>
      <c r="S66" s="1231">
        <v>0</v>
      </c>
      <c r="T66" s="1231">
        <v>0</v>
      </c>
      <c r="U66" s="1231">
        <v>0</v>
      </c>
      <c r="V66" s="1231">
        <v>0</v>
      </c>
      <c r="W66" s="1231">
        <v>0</v>
      </c>
      <c r="X66" s="1231">
        <v>0</v>
      </c>
      <c r="Y66" s="1231">
        <v>0</v>
      </c>
      <c r="Z66" s="1231">
        <v>0</v>
      </c>
      <c r="AA66" s="1231">
        <v>0</v>
      </c>
      <c r="AB66" s="1231">
        <v>0</v>
      </c>
      <c r="AC66" s="1231">
        <v>0</v>
      </c>
      <c r="AD66" s="1231">
        <v>0</v>
      </c>
      <c r="AE66" s="1231">
        <v>0</v>
      </c>
      <c r="AF66" s="1231">
        <v>0</v>
      </c>
      <c r="AG66" s="1231">
        <v>0</v>
      </c>
      <c r="AH66" s="1231">
        <v>0</v>
      </c>
      <c r="AI66" s="1231">
        <v>0</v>
      </c>
      <c r="AJ66" s="1231">
        <v>0</v>
      </c>
      <c r="AK66" s="1231">
        <v>0</v>
      </c>
      <c r="AL66" s="1231">
        <v>0</v>
      </c>
      <c r="AM66" s="1231">
        <v>0</v>
      </c>
      <c r="AN66" s="1231">
        <v>0</v>
      </c>
      <c r="AO66" s="1231">
        <v>0</v>
      </c>
      <c r="AP66" s="1231">
        <v>0</v>
      </c>
      <c r="AQ66" s="1231">
        <v>0</v>
      </c>
      <c r="AR66" s="1231">
        <v>0</v>
      </c>
      <c r="AS66" s="1231">
        <v>0</v>
      </c>
      <c r="AT66" s="1231">
        <v>0</v>
      </c>
      <c r="AU66" s="1231">
        <v>0</v>
      </c>
      <c r="AV66" s="1231">
        <v>0</v>
      </c>
      <c r="AW66" s="1231">
        <v>0</v>
      </c>
      <c r="AX66" s="1235">
        <v>0</v>
      </c>
    </row>
    <row r="67" spans="1:50" s="104" customFormat="1" ht="15.75" thickBot="1">
      <c r="A67" s="745" t="str">
        <f>'Qoute 2025                  '!B57</f>
        <v>Overnight Guide 🗣️ 35 JOD ( FIT -1-2-3-4  Pax )</v>
      </c>
      <c r="B67" s="744"/>
      <c r="C67" s="439">
        <f>'Qoute 2025                  '!C57</f>
        <v>57.971014492753625</v>
      </c>
      <c r="D67" s="741"/>
      <c r="E67" s="403">
        <f>'Qoute 2025                  '!D57</f>
        <v>0</v>
      </c>
      <c r="F67" s="1236">
        <f t="shared" si="44"/>
        <v>0</v>
      </c>
      <c r="G67" s="1237">
        <f t="shared" si="45"/>
        <v>0</v>
      </c>
      <c r="H67" s="1237">
        <f t="shared" si="46"/>
        <v>0</v>
      </c>
      <c r="I67" s="1237">
        <f t="shared" si="47"/>
        <v>0</v>
      </c>
      <c r="J67" s="1238">
        <v>0</v>
      </c>
      <c r="K67" s="1238">
        <v>0</v>
      </c>
      <c r="L67" s="1238">
        <v>0</v>
      </c>
      <c r="M67" s="1238">
        <v>0</v>
      </c>
      <c r="N67" s="1238">
        <v>0</v>
      </c>
      <c r="O67" s="1238">
        <v>0</v>
      </c>
      <c r="P67" s="1238">
        <v>0</v>
      </c>
      <c r="Q67" s="1238">
        <v>0</v>
      </c>
      <c r="R67" s="1238">
        <v>0</v>
      </c>
      <c r="S67" s="1238">
        <v>0</v>
      </c>
      <c r="T67" s="1238">
        <v>0</v>
      </c>
      <c r="U67" s="1238">
        <v>0</v>
      </c>
      <c r="V67" s="1238">
        <v>0</v>
      </c>
      <c r="W67" s="1238">
        <v>0</v>
      </c>
      <c r="X67" s="1238">
        <v>0</v>
      </c>
      <c r="Y67" s="1238">
        <v>0</v>
      </c>
      <c r="Z67" s="1238">
        <v>0</v>
      </c>
      <c r="AA67" s="1238">
        <v>0</v>
      </c>
      <c r="AB67" s="1238">
        <v>0</v>
      </c>
      <c r="AC67" s="1238">
        <v>0</v>
      </c>
      <c r="AD67" s="1238">
        <v>0</v>
      </c>
      <c r="AE67" s="1238">
        <v>0</v>
      </c>
      <c r="AF67" s="1238">
        <v>0</v>
      </c>
      <c r="AG67" s="1238">
        <v>0</v>
      </c>
      <c r="AH67" s="1238">
        <v>0</v>
      </c>
      <c r="AI67" s="1238">
        <v>0</v>
      </c>
      <c r="AJ67" s="1238">
        <v>0</v>
      </c>
      <c r="AK67" s="1238">
        <v>0</v>
      </c>
      <c r="AL67" s="1238">
        <v>0</v>
      </c>
      <c r="AM67" s="1238">
        <v>0</v>
      </c>
      <c r="AN67" s="1238">
        <v>0</v>
      </c>
      <c r="AO67" s="1238">
        <v>0</v>
      </c>
      <c r="AP67" s="1238">
        <v>0</v>
      </c>
      <c r="AQ67" s="1238">
        <v>0</v>
      </c>
      <c r="AR67" s="1238">
        <v>0</v>
      </c>
      <c r="AS67" s="1238">
        <v>0</v>
      </c>
      <c r="AT67" s="1238">
        <v>0</v>
      </c>
      <c r="AU67" s="1238">
        <v>0</v>
      </c>
      <c r="AV67" s="1238">
        <v>0</v>
      </c>
      <c r="AW67" s="1238">
        <v>0</v>
      </c>
      <c r="AX67" s="1239">
        <v>0</v>
      </c>
    </row>
    <row r="68" spans="1:50" ht="15">
      <c r="A68" s="96" t="str">
        <f>'Qoute 2025                  '!B58</f>
        <v>Hike or Trail Guide Fees k🗣️ ✈</v>
      </c>
      <c r="B68" s="144"/>
      <c r="C68" s="439">
        <f>'Qoute 2025                  '!C58</f>
        <v>231.8840579710145</v>
      </c>
      <c r="D68" s="442"/>
      <c r="E68" s="403">
        <f>'Qoute 2025                  '!D58</f>
        <v>0</v>
      </c>
      <c r="F68" s="1240">
        <f t="shared" si="44"/>
        <v>0</v>
      </c>
      <c r="G68" s="1241">
        <f t="shared" si="45"/>
        <v>0</v>
      </c>
      <c r="H68" s="1241">
        <f t="shared" si="46"/>
        <v>0</v>
      </c>
      <c r="I68" s="1241">
        <f t="shared" si="47"/>
        <v>0</v>
      </c>
      <c r="J68" s="1242">
        <f t="shared" si="3"/>
        <v>0</v>
      </c>
      <c r="K68" s="1242">
        <f t="shared" si="4"/>
        <v>0</v>
      </c>
      <c r="L68" s="1242">
        <f t="shared" si="5"/>
        <v>0</v>
      </c>
      <c r="M68" s="1242">
        <f t="shared" si="6"/>
        <v>0</v>
      </c>
      <c r="N68" s="1242">
        <f t="shared" si="7"/>
        <v>0</v>
      </c>
      <c r="O68" s="1242">
        <f t="shared" si="8"/>
        <v>0</v>
      </c>
      <c r="P68" s="1242">
        <f t="shared" si="9"/>
        <v>0</v>
      </c>
      <c r="Q68" s="1242">
        <f t="shared" si="10"/>
        <v>0</v>
      </c>
      <c r="R68" s="1242">
        <f t="shared" si="11"/>
        <v>0</v>
      </c>
      <c r="S68" s="1242">
        <f t="shared" si="12"/>
        <v>0</v>
      </c>
      <c r="T68" s="1242">
        <f t="shared" si="13"/>
        <v>0</v>
      </c>
      <c r="U68" s="1242">
        <f t="shared" si="14"/>
        <v>0</v>
      </c>
      <c r="V68" s="1242">
        <f t="shared" si="15"/>
        <v>0</v>
      </c>
      <c r="W68" s="1242">
        <f t="shared" si="16"/>
        <v>0</v>
      </c>
      <c r="X68" s="1242">
        <f t="shared" si="17"/>
        <v>0</v>
      </c>
      <c r="Y68" s="1242">
        <f t="shared" si="18"/>
        <v>0</v>
      </c>
      <c r="Z68" s="1242">
        <f t="shared" si="19"/>
        <v>0</v>
      </c>
      <c r="AA68" s="1242">
        <f t="shared" si="20"/>
        <v>0</v>
      </c>
      <c r="AB68" s="1242">
        <f t="shared" si="21"/>
        <v>0</v>
      </c>
      <c r="AC68" s="1242">
        <f t="shared" si="22"/>
        <v>0</v>
      </c>
      <c r="AD68" s="1242">
        <f t="shared" si="23"/>
        <v>0</v>
      </c>
      <c r="AE68" s="1242">
        <f t="shared" si="24"/>
        <v>0</v>
      </c>
      <c r="AF68" s="1242">
        <f t="shared" si="25"/>
        <v>0</v>
      </c>
      <c r="AG68" s="1242">
        <f t="shared" si="26"/>
        <v>0</v>
      </c>
      <c r="AH68" s="1242">
        <f t="shared" si="27"/>
        <v>0</v>
      </c>
      <c r="AI68" s="1242">
        <f t="shared" si="28"/>
        <v>0</v>
      </c>
      <c r="AJ68" s="1242">
        <f t="shared" si="29"/>
        <v>0</v>
      </c>
      <c r="AK68" s="1242">
        <f t="shared" si="30"/>
        <v>0</v>
      </c>
      <c r="AL68" s="1242">
        <f t="shared" si="31"/>
        <v>0</v>
      </c>
      <c r="AM68" s="1242">
        <f t="shared" si="32"/>
        <v>0</v>
      </c>
      <c r="AN68" s="1242">
        <f t="shared" si="33"/>
        <v>0</v>
      </c>
      <c r="AO68" s="1242">
        <f t="shared" si="34"/>
        <v>0</v>
      </c>
      <c r="AP68" s="1242">
        <f t="shared" si="35"/>
        <v>0</v>
      </c>
      <c r="AQ68" s="1242">
        <f t="shared" si="36"/>
        <v>0</v>
      </c>
      <c r="AR68" s="1242">
        <f t="shared" si="37"/>
        <v>0</v>
      </c>
      <c r="AS68" s="1242">
        <f t="shared" si="38"/>
        <v>0</v>
      </c>
      <c r="AT68" s="1242">
        <f t="shared" si="39"/>
        <v>0</v>
      </c>
      <c r="AU68" s="1242">
        <f t="shared" si="40"/>
        <v>0</v>
      </c>
      <c r="AV68" s="1242">
        <f t="shared" si="41"/>
        <v>0</v>
      </c>
      <c r="AW68" s="1242">
        <f t="shared" si="42"/>
        <v>0</v>
      </c>
      <c r="AX68" s="1242">
        <f t="shared" si="43"/>
        <v>0</v>
      </c>
    </row>
    <row r="69" spans="1:50" s="101" customFormat="1" ht="15">
      <c r="A69" s="96" t="str">
        <f>'Qoute 2025                  '!B59</f>
        <v>Wadi Rum balloon 🎈🧶 160 JOD</v>
      </c>
      <c r="B69" s="100"/>
      <c r="C69" s="439">
        <f>'Qoute 2025                  '!C59</f>
        <v>231.8840579710145</v>
      </c>
      <c r="D69" s="440"/>
      <c r="E69" s="403">
        <f>'Qoute 2025                  '!D59</f>
        <v>0</v>
      </c>
      <c r="F69" s="98">
        <f t="shared" si="44"/>
        <v>0</v>
      </c>
      <c r="G69" s="99">
        <f t="shared" si="45"/>
        <v>0</v>
      </c>
      <c r="H69" s="99">
        <f t="shared" si="46"/>
        <v>0</v>
      </c>
      <c r="I69" s="99">
        <f t="shared" si="47"/>
        <v>0</v>
      </c>
      <c r="J69" s="99">
        <f t="shared" si="3"/>
        <v>0</v>
      </c>
      <c r="K69" s="99">
        <f t="shared" si="4"/>
        <v>0</v>
      </c>
      <c r="L69" s="99">
        <f t="shared" si="5"/>
        <v>0</v>
      </c>
      <c r="M69" s="99">
        <f t="shared" si="6"/>
        <v>0</v>
      </c>
      <c r="N69" s="99">
        <f t="shared" si="7"/>
        <v>0</v>
      </c>
      <c r="O69" s="99">
        <f t="shared" si="8"/>
        <v>0</v>
      </c>
      <c r="P69" s="99">
        <f t="shared" si="9"/>
        <v>0</v>
      </c>
      <c r="Q69" s="99">
        <f t="shared" si="10"/>
        <v>0</v>
      </c>
      <c r="R69" s="99">
        <f t="shared" si="11"/>
        <v>0</v>
      </c>
      <c r="S69" s="99">
        <f t="shared" si="12"/>
        <v>0</v>
      </c>
      <c r="T69" s="99">
        <f t="shared" si="13"/>
        <v>0</v>
      </c>
      <c r="U69" s="99">
        <f t="shared" si="14"/>
        <v>0</v>
      </c>
      <c r="V69" s="99">
        <f t="shared" si="15"/>
        <v>0</v>
      </c>
      <c r="W69" s="99">
        <f t="shared" si="16"/>
        <v>0</v>
      </c>
      <c r="X69" s="99">
        <f t="shared" si="17"/>
        <v>0</v>
      </c>
      <c r="Y69" s="99">
        <f t="shared" si="18"/>
        <v>0</v>
      </c>
      <c r="Z69" s="99">
        <f t="shared" si="19"/>
        <v>0</v>
      </c>
      <c r="AA69" s="99">
        <f t="shared" si="20"/>
        <v>0</v>
      </c>
      <c r="AB69" s="99">
        <f t="shared" si="21"/>
        <v>0</v>
      </c>
      <c r="AC69" s="99">
        <f t="shared" si="22"/>
        <v>0</v>
      </c>
      <c r="AD69" s="99">
        <f t="shared" si="23"/>
        <v>0</v>
      </c>
      <c r="AE69" s="99">
        <f t="shared" si="24"/>
        <v>0</v>
      </c>
      <c r="AF69" s="99">
        <f t="shared" si="25"/>
        <v>0</v>
      </c>
      <c r="AG69" s="99">
        <f t="shared" si="26"/>
        <v>0</v>
      </c>
      <c r="AH69" s="99">
        <f t="shared" si="27"/>
        <v>0</v>
      </c>
      <c r="AI69" s="99">
        <f t="shared" si="28"/>
        <v>0</v>
      </c>
      <c r="AJ69" s="99">
        <f t="shared" si="29"/>
        <v>0</v>
      </c>
      <c r="AK69" s="99">
        <f t="shared" si="30"/>
        <v>0</v>
      </c>
      <c r="AL69" s="99">
        <f t="shared" si="31"/>
        <v>0</v>
      </c>
      <c r="AM69" s="99">
        <f t="shared" si="32"/>
        <v>0</v>
      </c>
      <c r="AN69" s="99">
        <f t="shared" si="33"/>
        <v>0</v>
      </c>
      <c r="AO69" s="99">
        <f t="shared" si="34"/>
        <v>0</v>
      </c>
      <c r="AP69" s="99">
        <f t="shared" si="35"/>
        <v>0</v>
      </c>
      <c r="AQ69" s="99">
        <f t="shared" si="36"/>
        <v>0</v>
      </c>
      <c r="AR69" s="99">
        <f t="shared" si="37"/>
        <v>0</v>
      </c>
      <c r="AS69" s="99">
        <f t="shared" si="38"/>
        <v>0</v>
      </c>
      <c r="AT69" s="99">
        <f t="shared" si="39"/>
        <v>0</v>
      </c>
      <c r="AU69" s="99">
        <f t="shared" si="40"/>
        <v>0</v>
      </c>
      <c r="AV69" s="99">
        <f t="shared" si="41"/>
        <v>0</v>
      </c>
      <c r="AW69" s="99">
        <f t="shared" si="42"/>
        <v>0</v>
      </c>
      <c r="AX69" s="99">
        <f t="shared" si="43"/>
        <v>0</v>
      </c>
    </row>
    <row r="70" spans="1:50" s="101" customFormat="1" ht="15">
      <c r="A70" s="96" t="str">
        <f>'Qoute 2025                  '!B60</f>
        <v>Dibeen Forest Small Car Entry fees 🚘</v>
      </c>
      <c r="B70" s="100"/>
      <c r="C70" s="439">
        <f>'Qoute 2025                  '!C60</f>
        <v>1.4492753623188408</v>
      </c>
      <c r="D70" s="440"/>
      <c r="E70" s="403">
        <f>'Qoute 2025                  '!D60</f>
        <v>0</v>
      </c>
      <c r="F70" s="98">
        <f t="shared" si="44"/>
        <v>0</v>
      </c>
      <c r="G70" s="99">
        <f t="shared" si="45"/>
        <v>0</v>
      </c>
      <c r="H70" s="99">
        <f t="shared" si="46"/>
        <v>0</v>
      </c>
      <c r="I70" s="99">
        <f t="shared" si="47"/>
        <v>0</v>
      </c>
      <c r="J70" s="99">
        <f t="shared" si="3"/>
        <v>0</v>
      </c>
      <c r="K70" s="99">
        <f t="shared" si="4"/>
        <v>0</v>
      </c>
      <c r="L70" s="99">
        <f t="shared" si="5"/>
        <v>0</v>
      </c>
      <c r="M70" s="99">
        <f t="shared" si="6"/>
        <v>0</v>
      </c>
      <c r="N70" s="99">
        <f t="shared" si="7"/>
        <v>0</v>
      </c>
      <c r="O70" s="99">
        <f t="shared" si="8"/>
        <v>0</v>
      </c>
      <c r="P70" s="99">
        <f t="shared" si="9"/>
        <v>0</v>
      </c>
      <c r="Q70" s="99">
        <f t="shared" si="10"/>
        <v>0</v>
      </c>
      <c r="R70" s="99">
        <f t="shared" si="11"/>
        <v>0</v>
      </c>
      <c r="S70" s="99">
        <f t="shared" si="12"/>
        <v>0</v>
      </c>
      <c r="T70" s="99">
        <f t="shared" si="13"/>
        <v>0</v>
      </c>
      <c r="U70" s="99">
        <f t="shared" si="14"/>
        <v>0</v>
      </c>
      <c r="V70" s="99">
        <f t="shared" si="15"/>
        <v>0</v>
      </c>
      <c r="W70" s="99">
        <f t="shared" si="16"/>
        <v>0</v>
      </c>
      <c r="X70" s="99">
        <f t="shared" si="17"/>
        <v>0</v>
      </c>
      <c r="Y70" s="99">
        <f t="shared" si="18"/>
        <v>0</v>
      </c>
      <c r="Z70" s="99">
        <f t="shared" si="19"/>
        <v>0</v>
      </c>
      <c r="AA70" s="99">
        <f t="shared" si="20"/>
        <v>0</v>
      </c>
      <c r="AB70" s="99">
        <f t="shared" si="21"/>
        <v>0</v>
      </c>
      <c r="AC70" s="99">
        <f t="shared" si="22"/>
        <v>0</v>
      </c>
      <c r="AD70" s="99">
        <f t="shared" si="23"/>
        <v>0</v>
      </c>
      <c r="AE70" s="99">
        <f t="shared" si="24"/>
        <v>0</v>
      </c>
      <c r="AF70" s="99">
        <f t="shared" si="25"/>
        <v>0</v>
      </c>
      <c r="AG70" s="99">
        <f t="shared" si="26"/>
        <v>0</v>
      </c>
      <c r="AH70" s="99">
        <f t="shared" si="27"/>
        <v>0</v>
      </c>
      <c r="AI70" s="99">
        <f t="shared" si="28"/>
        <v>0</v>
      </c>
      <c r="AJ70" s="99">
        <f t="shared" si="29"/>
        <v>0</v>
      </c>
      <c r="AK70" s="99">
        <f t="shared" si="30"/>
        <v>0</v>
      </c>
      <c r="AL70" s="99">
        <f t="shared" si="31"/>
        <v>0</v>
      </c>
      <c r="AM70" s="99">
        <f t="shared" si="32"/>
        <v>0</v>
      </c>
      <c r="AN70" s="99">
        <f t="shared" si="33"/>
        <v>0</v>
      </c>
      <c r="AO70" s="99">
        <f t="shared" si="34"/>
        <v>0</v>
      </c>
      <c r="AP70" s="99">
        <f t="shared" si="35"/>
        <v>0</v>
      </c>
      <c r="AQ70" s="99">
        <f t="shared" si="36"/>
        <v>0</v>
      </c>
      <c r="AR70" s="99">
        <f t="shared" si="37"/>
        <v>0</v>
      </c>
      <c r="AS70" s="99">
        <f t="shared" si="38"/>
        <v>0</v>
      </c>
      <c r="AT70" s="99">
        <f t="shared" si="39"/>
        <v>0</v>
      </c>
      <c r="AU70" s="99">
        <f t="shared" si="40"/>
        <v>0</v>
      </c>
      <c r="AV70" s="99">
        <f t="shared" si="41"/>
        <v>0</v>
      </c>
      <c r="AW70" s="99">
        <f t="shared" si="42"/>
        <v>0</v>
      </c>
      <c r="AX70" s="99">
        <f t="shared" si="43"/>
        <v>0</v>
      </c>
    </row>
    <row r="71" spans="1:50" s="101" customFormat="1" ht="15">
      <c r="A71" s="96" t="str">
        <f>'Qoute 2025                  '!B61</f>
        <v xml:space="preserve">Dibeen Forest SMALL BUS Entry fees 🚌 </v>
      </c>
      <c r="B71" s="100"/>
      <c r="C71" s="439">
        <f>'Qoute 2025                  '!C61</f>
        <v>4.3478260869565224</v>
      </c>
      <c r="D71" s="440"/>
      <c r="E71" s="403">
        <f>'Qoute 2025                  '!D61</f>
        <v>0</v>
      </c>
      <c r="F71" s="98">
        <f t="shared" si="44"/>
        <v>0</v>
      </c>
      <c r="G71" s="99">
        <f t="shared" si="45"/>
        <v>0</v>
      </c>
      <c r="H71" s="99">
        <f t="shared" si="46"/>
        <v>0</v>
      </c>
      <c r="I71" s="99">
        <f t="shared" si="47"/>
        <v>0</v>
      </c>
      <c r="J71" s="99">
        <f t="shared" si="3"/>
        <v>0</v>
      </c>
      <c r="K71" s="99">
        <f t="shared" si="4"/>
        <v>0</v>
      </c>
      <c r="L71" s="99">
        <f t="shared" si="5"/>
        <v>0</v>
      </c>
      <c r="M71" s="99">
        <f t="shared" si="6"/>
        <v>0</v>
      </c>
      <c r="N71" s="99">
        <f t="shared" si="7"/>
        <v>0</v>
      </c>
      <c r="O71" s="99">
        <f t="shared" si="8"/>
        <v>0</v>
      </c>
      <c r="P71" s="99">
        <f t="shared" si="9"/>
        <v>0</v>
      </c>
      <c r="Q71" s="99">
        <f t="shared" si="10"/>
        <v>0</v>
      </c>
      <c r="R71" s="99">
        <f t="shared" si="11"/>
        <v>0</v>
      </c>
      <c r="S71" s="99">
        <f t="shared" si="12"/>
        <v>0</v>
      </c>
      <c r="T71" s="99">
        <f t="shared" si="13"/>
        <v>0</v>
      </c>
      <c r="U71" s="99">
        <f t="shared" si="14"/>
        <v>0</v>
      </c>
      <c r="V71" s="99">
        <f t="shared" si="15"/>
        <v>0</v>
      </c>
      <c r="W71" s="99">
        <f t="shared" si="16"/>
        <v>0</v>
      </c>
      <c r="X71" s="99">
        <f t="shared" si="17"/>
        <v>0</v>
      </c>
      <c r="Y71" s="99">
        <f t="shared" si="18"/>
        <v>0</v>
      </c>
      <c r="Z71" s="99">
        <f t="shared" si="19"/>
        <v>0</v>
      </c>
      <c r="AA71" s="99">
        <f t="shared" si="20"/>
        <v>0</v>
      </c>
      <c r="AB71" s="99">
        <f t="shared" si="21"/>
        <v>0</v>
      </c>
      <c r="AC71" s="99">
        <f t="shared" si="22"/>
        <v>0</v>
      </c>
      <c r="AD71" s="99">
        <f t="shared" si="23"/>
        <v>0</v>
      </c>
      <c r="AE71" s="99">
        <f t="shared" si="24"/>
        <v>0</v>
      </c>
      <c r="AF71" s="99">
        <f t="shared" si="25"/>
        <v>0</v>
      </c>
      <c r="AG71" s="99">
        <f t="shared" si="26"/>
        <v>0</v>
      </c>
      <c r="AH71" s="99">
        <f t="shared" si="27"/>
        <v>0</v>
      </c>
      <c r="AI71" s="99">
        <f t="shared" si="28"/>
        <v>0</v>
      </c>
      <c r="AJ71" s="99">
        <f t="shared" si="29"/>
        <v>0</v>
      </c>
      <c r="AK71" s="99">
        <f t="shared" si="30"/>
        <v>0</v>
      </c>
      <c r="AL71" s="99">
        <f t="shared" si="31"/>
        <v>0</v>
      </c>
      <c r="AM71" s="99">
        <f t="shared" si="32"/>
        <v>0</v>
      </c>
      <c r="AN71" s="99">
        <f t="shared" si="33"/>
        <v>0</v>
      </c>
      <c r="AO71" s="99">
        <f t="shared" si="34"/>
        <v>0</v>
      </c>
      <c r="AP71" s="99">
        <f t="shared" si="35"/>
        <v>0</v>
      </c>
      <c r="AQ71" s="99">
        <f t="shared" si="36"/>
        <v>0</v>
      </c>
      <c r="AR71" s="99">
        <f t="shared" si="37"/>
        <v>0</v>
      </c>
      <c r="AS71" s="99">
        <f t="shared" si="38"/>
        <v>0</v>
      </c>
      <c r="AT71" s="99">
        <f t="shared" si="39"/>
        <v>0</v>
      </c>
      <c r="AU71" s="99">
        <f t="shared" si="40"/>
        <v>0</v>
      </c>
      <c r="AV71" s="99">
        <f t="shared" si="41"/>
        <v>0</v>
      </c>
      <c r="AW71" s="99">
        <f t="shared" si="42"/>
        <v>0</v>
      </c>
      <c r="AX71" s="99">
        <f t="shared" si="43"/>
        <v>0</v>
      </c>
    </row>
    <row r="72" spans="1:50" s="101" customFormat="1" ht="15">
      <c r="A72" s="96" t="str">
        <f>'Qoute 2025                  '!B62</f>
        <v>Dibeen Forest Big BUS Entry fees 🚌 🚌</v>
      </c>
      <c r="B72" s="100"/>
      <c r="C72" s="439">
        <f>'Qoute 2025                  '!C62</f>
        <v>7.2463768115942031</v>
      </c>
      <c r="D72" s="440"/>
      <c r="E72" s="403">
        <f>'Qoute 2025                  '!D62</f>
        <v>0</v>
      </c>
      <c r="F72" s="98">
        <f t="shared" si="44"/>
        <v>0</v>
      </c>
      <c r="G72" s="99">
        <f t="shared" si="45"/>
        <v>0</v>
      </c>
      <c r="H72" s="99">
        <f t="shared" si="46"/>
        <v>0</v>
      </c>
      <c r="I72" s="99">
        <f t="shared" si="47"/>
        <v>0</v>
      </c>
      <c r="J72" s="99">
        <f t="shared" si="3"/>
        <v>0</v>
      </c>
      <c r="K72" s="99">
        <f t="shared" si="4"/>
        <v>0</v>
      </c>
      <c r="L72" s="99">
        <f t="shared" si="5"/>
        <v>0</v>
      </c>
      <c r="M72" s="99">
        <f t="shared" si="6"/>
        <v>0</v>
      </c>
      <c r="N72" s="99">
        <f t="shared" si="7"/>
        <v>0</v>
      </c>
      <c r="O72" s="99">
        <f t="shared" si="8"/>
        <v>0</v>
      </c>
      <c r="P72" s="99">
        <f t="shared" si="9"/>
        <v>0</v>
      </c>
      <c r="Q72" s="99">
        <f t="shared" si="10"/>
        <v>0</v>
      </c>
      <c r="R72" s="99">
        <f t="shared" si="11"/>
        <v>0</v>
      </c>
      <c r="S72" s="99">
        <f t="shared" si="12"/>
        <v>0</v>
      </c>
      <c r="T72" s="99">
        <f t="shared" si="13"/>
        <v>0</v>
      </c>
      <c r="U72" s="99">
        <f t="shared" si="14"/>
        <v>0</v>
      </c>
      <c r="V72" s="99">
        <f t="shared" si="15"/>
        <v>0</v>
      </c>
      <c r="W72" s="99">
        <f t="shared" si="16"/>
        <v>0</v>
      </c>
      <c r="X72" s="99">
        <f t="shared" si="17"/>
        <v>0</v>
      </c>
      <c r="Y72" s="99">
        <f t="shared" si="18"/>
        <v>0</v>
      </c>
      <c r="Z72" s="99">
        <f t="shared" si="19"/>
        <v>0</v>
      </c>
      <c r="AA72" s="99">
        <f t="shared" si="20"/>
        <v>0</v>
      </c>
      <c r="AB72" s="99">
        <f t="shared" si="21"/>
        <v>0</v>
      </c>
      <c r="AC72" s="99">
        <f t="shared" si="22"/>
        <v>0</v>
      </c>
      <c r="AD72" s="99">
        <f t="shared" si="23"/>
        <v>0</v>
      </c>
      <c r="AE72" s="99">
        <f t="shared" si="24"/>
        <v>0</v>
      </c>
      <c r="AF72" s="99">
        <f t="shared" si="25"/>
        <v>0</v>
      </c>
      <c r="AG72" s="99">
        <f t="shared" si="26"/>
        <v>0</v>
      </c>
      <c r="AH72" s="99">
        <f t="shared" si="27"/>
        <v>0</v>
      </c>
      <c r="AI72" s="99">
        <f t="shared" si="28"/>
        <v>0</v>
      </c>
      <c r="AJ72" s="99">
        <f t="shared" si="29"/>
        <v>0</v>
      </c>
      <c r="AK72" s="99">
        <f t="shared" si="30"/>
        <v>0</v>
      </c>
      <c r="AL72" s="99">
        <f t="shared" si="31"/>
        <v>0</v>
      </c>
      <c r="AM72" s="99">
        <f t="shared" si="32"/>
        <v>0</v>
      </c>
      <c r="AN72" s="99">
        <f t="shared" si="33"/>
        <v>0</v>
      </c>
      <c r="AO72" s="99">
        <f t="shared" si="34"/>
        <v>0</v>
      </c>
      <c r="AP72" s="99">
        <f t="shared" si="35"/>
        <v>0</v>
      </c>
      <c r="AQ72" s="99">
        <f t="shared" si="36"/>
        <v>0</v>
      </c>
      <c r="AR72" s="99">
        <f t="shared" si="37"/>
        <v>0</v>
      </c>
      <c r="AS72" s="99">
        <f t="shared" si="38"/>
        <v>0</v>
      </c>
      <c r="AT72" s="99">
        <f t="shared" si="39"/>
        <v>0</v>
      </c>
      <c r="AU72" s="99">
        <f t="shared" si="40"/>
        <v>0</v>
      </c>
      <c r="AV72" s="99">
        <f t="shared" si="41"/>
        <v>0</v>
      </c>
      <c r="AW72" s="99">
        <f t="shared" si="42"/>
        <v>0</v>
      </c>
      <c r="AX72" s="99">
        <f t="shared" si="43"/>
        <v>0</v>
      </c>
    </row>
    <row r="73" spans="1:50" s="103" customFormat="1" ht="15">
      <c r="A73" s="96" t="str">
        <f>'Qoute 2025                  '!B63</f>
        <v xml:space="preserve">Local guide  🗣️ </v>
      </c>
      <c r="B73" s="100"/>
      <c r="C73" s="439">
        <f>'Qoute 2025                  '!C63</f>
        <v>20</v>
      </c>
      <c r="D73" s="440"/>
      <c r="E73" s="403">
        <f>'Qoute 2025                  '!D63</f>
        <v>4</v>
      </c>
      <c r="F73" s="1243">
        <f t="shared" si="44"/>
        <v>80</v>
      </c>
      <c r="G73" s="1244">
        <f t="shared" si="45"/>
        <v>40</v>
      </c>
      <c r="H73" s="1244">
        <f t="shared" si="46"/>
        <v>26.666666666666668</v>
      </c>
      <c r="I73" s="1244">
        <f t="shared" si="47"/>
        <v>20</v>
      </c>
      <c r="J73" s="1245">
        <v>0</v>
      </c>
      <c r="K73" s="1245">
        <v>0</v>
      </c>
      <c r="L73" s="1245">
        <v>0</v>
      </c>
      <c r="M73" s="1245">
        <v>0</v>
      </c>
      <c r="N73" s="1245">
        <v>0</v>
      </c>
      <c r="O73" s="1245">
        <v>0</v>
      </c>
      <c r="P73" s="1245">
        <v>0</v>
      </c>
      <c r="Q73" s="1245">
        <v>0</v>
      </c>
      <c r="R73" s="1245">
        <v>0</v>
      </c>
      <c r="S73" s="1245">
        <v>0</v>
      </c>
      <c r="T73" s="1245">
        <v>0</v>
      </c>
      <c r="U73" s="1245">
        <v>0</v>
      </c>
      <c r="V73" s="1245">
        <v>0</v>
      </c>
      <c r="W73" s="1245">
        <v>0</v>
      </c>
      <c r="X73" s="1245">
        <v>0</v>
      </c>
      <c r="Y73" s="1245">
        <v>0</v>
      </c>
      <c r="Z73" s="1245">
        <v>0</v>
      </c>
      <c r="AA73" s="1245">
        <v>0</v>
      </c>
      <c r="AB73" s="1245">
        <v>0</v>
      </c>
      <c r="AC73" s="1245">
        <v>0</v>
      </c>
      <c r="AD73" s="1245">
        <v>0</v>
      </c>
      <c r="AE73" s="1245">
        <v>0</v>
      </c>
      <c r="AF73" s="1245">
        <v>0</v>
      </c>
      <c r="AG73" s="1245">
        <v>0</v>
      </c>
      <c r="AH73" s="1245">
        <v>0</v>
      </c>
      <c r="AI73" s="1245">
        <v>0</v>
      </c>
      <c r="AJ73" s="1245">
        <v>0</v>
      </c>
      <c r="AK73" s="1245">
        <v>0</v>
      </c>
      <c r="AL73" s="1245">
        <v>0</v>
      </c>
      <c r="AM73" s="1245">
        <v>0</v>
      </c>
      <c r="AN73" s="1245">
        <v>0</v>
      </c>
      <c r="AO73" s="1245">
        <v>0</v>
      </c>
      <c r="AP73" s="1245">
        <v>0</v>
      </c>
      <c r="AQ73" s="1245">
        <v>0</v>
      </c>
      <c r="AR73" s="1245">
        <v>0</v>
      </c>
      <c r="AS73" s="1245">
        <v>0</v>
      </c>
      <c r="AT73" s="1245">
        <v>0</v>
      </c>
      <c r="AU73" s="1245">
        <v>0</v>
      </c>
      <c r="AV73" s="1245">
        <v>0</v>
      </c>
      <c r="AW73" s="1245">
        <v>0</v>
      </c>
      <c r="AX73" s="1245">
        <v>0</v>
      </c>
    </row>
    <row r="74" spans="1:50" s="104" customFormat="1" ht="15">
      <c r="A74" s="96" t="str">
        <f>'Qoute 2025                  '!B64</f>
        <v xml:space="preserve">Jerash Local Guide 2hrs  🗣️ </v>
      </c>
      <c r="B74" s="100"/>
      <c r="C74" s="439">
        <f>'Qoute 2025                  '!C64</f>
        <v>36.231884057971016</v>
      </c>
      <c r="D74" s="440"/>
      <c r="E74" s="403">
        <f>'Qoute 2025                  '!D64</f>
        <v>1</v>
      </c>
      <c r="F74" s="1243">
        <f t="shared" si="44"/>
        <v>36.231884057971016</v>
      </c>
      <c r="G74" s="1244">
        <f t="shared" si="45"/>
        <v>18.115942028985508</v>
      </c>
      <c r="H74" s="1244">
        <f t="shared" si="46"/>
        <v>12.077294685990339</v>
      </c>
      <c r="I74" s="1244">
        <f t="shared" si="47"/>
        <v>9.0579710144927539</v>
      </c>
      <c r="J74" s="1245">
        <v>0</v>
      </c>
      <c r="K74" s="1245">
        <v>0</v>
      </c>
      <c r="L74" s="1245">
        <v>0</v>
      </c>
      <c r="M74" s="1245">
        <v>0</v>
      </c>
      <c r="N74" s="1245">
        <v>0</v>
      </c>
      <c r="O74" s="1245">
        <v>0</v>
      </c>
      <c r="P74" s="1245">
        <v>0</v>
      </c>
      <c r="Q74" s="1245">
        <v>0</v>
      </c>
      <c r="R74" s="1245">
        <v>0</v>
      </c>
      <c r="S74" s="1245">
        <v>0</v>
      </c>
      <c r="T74" s="1245">
        <v>0</v>
      </c>
      <c r="U74" s="1245">
        <v>0</v>
      </c>
      <c r="V74" s="1245">
        <v>0</v>
      </c>
      <c r="W74" s="1245">
        <v>0</v>
      </c>
      <c r="X74" s="1245">
        <v>0</v>
      </c>
      <c r="Y74" s="1245">
        <v>0</v>
      </c>
      <c r="Z74" s="1245">
        <v>0</v>
      </c>
      <c r="AA74" s="1245">
        <v>0</v>
      </c>
      <c r="AB74" s="1245">
        <v>0</v>
      </c>
      <c r="AC74" s="1245">
        <v>0</v>
      </c>
      <c r="AD74" s="1245">
        <v>0</v>
      </c>
      <c r="AE74" s="1245">
        <v>0</v>
      </c>
      <c r="AF74" s="1245">
        <v>0</v>
      </c>
      <c r="AG74" s="1245">
        <v>0</v>
      </c>
      <c r="AH74" s="1245">
        <v>0</v>
      </c>
      <c r="AI74" s="1245">
        <v>0</v>
      </c>
      <c r="AJ74" s="1245">
        <v>0</v>
      </c>
      <c r="AK74" s="1245">
        <v>0</v>
      </c>
      <c r="AL74" s="1245">
        <v>0</v>
      </c>
      <c r="AM74" s="1245">
        <v>0</v>
      </c>
      <c r="AN74" s="1245">
        <v>0</v>
      </c>
      <c r="AO74" s="1245">
        <v>0</v>
      </c>
      <c r="AP74" s="1245">
        <v>0</v>
      </c>
      <c r="AQ74" s="1245">
        <v>0</v>
      </c>
      <c r="AR74" s="1245">
        <v>0</v>
      </c>
      <c r="AS74" s="1245">
        <v>0</v>
      </c>
      <c r="AT74" s="1245">
        <v>0</v>
      </c>
      <c r="AU74" s="1245">
        <v>0</v>
      </c>
      <c r="AV74" s="1245">
        <v>0</v>
      </c>
      <c r="AW74" s="1245">
        <v>0</v>
      </c>
      <c r="AX74" s="1245">
        <v>0</v>
      </c>
    </row>
    <row r="75" spans="1:50" s="104" customFormat="1" ht="15.75" thickBot="1">
      <c r="A75" s="1212" t="str">
        <f>'Qoute 2025                  '!B65</f>
        <v xml:space="preserve">Petra Local Guide 2hrs  🗣️ </v>
      </c>
      <c r="B75" s="142"/>
      <c r="C75" s="1213">
        <f>'Qoute 2025                  '!C65</f>
        <v>72.463768115942031</v>
      </c>
      <c r="D75" s="441"/>
      <c r="E75" s="1214">
        <f>'Qoute 2025                  '!D65</f>
        <v>1</v>
      </c>
      <c r="F75" s="1246">
        <f t="shared" si="44"/>
        <v>72.463768115942031</v>
      </c>
      <c r="G75" s="1247">
        <f t="shared" si="45"/>
        <v>36.231884057971016</v>
      </c>
      <c r="H75" s="1247">
        <f t="shared" si="46"/>
        <v>24.154589371980677</v>
      </c>
      <c r="I75" s="1247">
        <f t="shared" si="47"/>
        <v>18.115942028985508</v>
      </c>
      <c r="J75" s="1248">
        <v>0</v>
      </c>
      <c r="K75" s="1248">
        <v>0</v>
      </c>
      <c r="L75" s="1248">
        <v>0</v>
      </c>
      <c r="M75" s="1248">
        <v>0</v>
      </c>
      <c r="N75" s="1248">
        <v>0</v>
      </c>
      <c r="O75" s="1248">
        <v>0</v>
      </c>
      <c r="P75" s="1248">
        <v>0</v>
      </c>
      <c r="Q75" s="1248">
        <v>0</v>
      </c>
      <c r="R75" s="1248">
        <v>0</v>
      </c>
      <c r="S75" s="1248">
        <v>0</v>
      </c>
      <c r="T75" s="1248">
        <v>0</v>
      </c>
      <c r="U75" s="1248">
        <v>0</v>
      </c>
      <c r="V75" s="1248">
        <v>0</v>
      </c>
      <c r="W75" s="1248">
        <v>0</v>
      </c>
      <c r="X75" s="1248">
        <v>0</v>
      </c>
      <c r="Y75" s="1248">
        <v>0</v>
      </c>
      <c r="Z75" s="1248">
        <v>0</v>
      </c>
      <c r="AA75" s="1248">
        <v>0</v>
      </c>
      <c r="AB75" s="1248">
        <v>0</v>
      </c>
      <c r="AC75" s="1248">
        <v>0</v>
      </c>
      <c r="AD75" s="1248">
        <v>0</v>
      </c>
      <c r="AE75" s="1248">
        <v>0</v>
      </c>
      <c r="AF75" s="1248">
        <v>0</v>
      </c>
      <c r="AG75" s="1248">
        <v>0</v>
      </c>
      <c r="AH75" s="1248">
        <v>0</v>
      </c>
      <c r="AI75" s="1248">
        <v>0</v>
      </c>
      <c r="AJ75" s="1248">
        <v>0</v>
      </c>
      <c r="AK75" s="1248">
        <v>0</v>
      </c>
      <c r="AL75" s="1248">
        <v>0</v>
      </c>
      <c r="AM75" s="1248">
        <v>0</v>
      </c>
      <c r="AN75" s="1248">
        <v>0</v>
      </c>
      <c r="AO75" s="1248">
        <v>0</v>
      </c>
      <c r="AP75" s="1248">
        <v>0</v>
      </c>
      <c r="AQ75" s="1248">
        <v>0</v>
      </c>
      <c r="AR75" s="1248">
        <v>0</v>
      </c>
      <c r="AS75" s="1248">
        <v>0</v>
      </c>
      <c r="AT75" s="1248">
        <v>0</v>
      </c>
      <c r="AU75" s="1248">
        <v>0</v>
      </c>
      <c r="AV75" s="1248">
        <v>0</v>
      </c>
      <c r="AW75" s="1248">
        <v>0</v>
      </c>
      <c r="AX75" s="1248">
        <v>0</v>
      </c>
    </row>
    <row r="76" spans="1:50" s="104" customFormat="1" ht="15.75" thickBot="1">
      <c r="A76" s="1218" t="str">
        <f>'Qoute 2025                  '!B66</f>
        <v>Meet &amp; Assist 🤝 e🛂 35 JOD</v>
      </c>
      <c r="B76" s="1219"/>
      <c r="C76" s="1220">
        <f>'Qoute 2025                  '!C66</f>
        <v>50.69</v>
      </c>
      <c r="D76" s="1221"/>
      <c r="E76" s="1222">
        <f>'Qoute 2025                  '!D66</f>
        <v>2</v>
      </c>
      <c r="F76" s="1249">
        <v>0</v>
      </c>
      <c r="G76" s="1250">
        <v>0</v>
      </c>
      <c r="H76" s="1250">
        <v>0</v>
      </c>
      <c r="I76" s="1251">
        <v>0</v>
      </c>
      <c r="J76" s="1209">
        <f t="shared" si="3"/>
        <v>20.276</v>
      </c>
      <c r="K76" s="1210">
        <f t="shared" si="4"/>
        <v>16.896666666666665</v>
      </c>
      <c r="L76" s="1210">
        <f t="shared" si="5"/>
        <v>14.482857142857142</v>
      </c>
      <c r="M76" s="1210">
        <f t="shared" si="6"/>
        <v>12.672499999999999</v>
      </c>
      <c r="N76" s="1210">
        <f t="shared" si="7"/>
        <v>11.264444444444443</v>
      </c>
      <c r="O76" s="1210">
        <f t="shared" si="8"/>
        <v>10.138</v>
      </c>
      <c r="P76" s="1210">
        <f t="shared" si="9"/>
        <v>9.2163636363636368</v>
      </c>
      <c r="Q76" s="1210">
        <f t="shared" si="10"/>
        <v>8.4483333333333324</v>
      </c>
      <c r="R76" s="1210">
        <f t="shared" si="11"/>
        <v>7.7984615384615381</v>
      </c>
      <c r="S76" s="1210">
        <f t="shared" si="12"/>
        <v>7.2414285714285711</v>
      </c>
      <c r="T76" s="1210">
        <f t="shared" si="13"/>
        <v>6.7586666666666666</v>
      </c>
      <c r="U76" s="1210">
        <f t="shared" si="14"/>
        <v>6.3362499999999997</v>
      </c>
      <c r="V76" s="1210">
        <f t="shared" si="15"/>
        <v>5.9635294117647053</v>
      </c>
      <c r="W76" s="1210">
        <f t="shared" si="16"/>
        <v>5.6322222222222216</v>
      </c>
      <c r="X76" s="1210">
        <f t="shared" si="17"/>
        <v>5.3357894736842102</v>
      </c>
      <c r="Y76" s="1210">
        <f t="shared" si="18"/>
        <v>5.069</v>
      </c>
      <c r="Z76" s="1210">
        <f t="shared" si="19"/>
        <v>4.8276190476190477</v>
      </c>
      <c r="AA76" s="1210">
        <f t="shared" si="20"/>
        <v>4.6081818181818184</v>
      </c>
      <c r="AB76" s="1210">
        <f t="shared" si="21"/>
        <v>4.4078260869565211</v>
      </c>
      <c r="AC76" s="1210">
        <f t="shared" si="22"/>
        <v>4.2241666666666662</v>
      </c>
      <c r="AD76" s="1210">
        <f t="shared" si="23"/>
        <v>4.0552000000000001</v>
      </c>
      <c r="AE76" s="1210">
        <f t="shared" si="24"/>
        <v>3.8992307692307691</v>
      </c>
      <c r="AF76" s="1210">
        <f t="shared" si="25"/>
        <v>3.7548148148148148</v>
      </c>
      <c r="AG76" s="1210">
        <f t="shared" si="26"/>
        <v>3.6207142857142856</v>
      </c>
      <c r="AH76" s="1210">
        <f t="shared" si="27"/>
        <v>3.4958620689655171</v>
      </c>
      <c r="AI76" s="1210">
        <f t="shared" si="28"/>
        <v>3.3793333333333333</v>
      </c>
      <c r="AJ76" s="1210">
        <f t="shared" si="29"/>
        <v>3.270322580645161</v>
      </c>
      <c r="AK76" s="1210">
        <f t="shared" si="30"/>
        <v>3.1681249999999999</v>
      </c>
      <c r="AL76" s="1210">
        <f t="shared" si="31"/>
        <v>3.0721212121212118</v>
      </c>
      <c r="AM76" s="1210">
        <f t="shared" si="32"/>
        <v>2.9817647058823527</v>
      </c>
      <c r="AN76" s="1210">
        <f t="shared" si="33"/>
        <v>2.8965714285714284</v>
      </c>
      <c r="AO76" s="1210">
        <f t="shared" si="34"/>
        <v>2.8161111111111108</v>
      </c>
      <c r="AP76" s="1210">
        <f t="shared" si="35"/>
        <v>2.7399999999999998</v>
      </c>
      <c r="AQ76" s="1210">
        <f t="shared" si="36"/>
        <v>2.6678947368421051</v>
      </c>
      <c r="AR76" s="1210">
        <f t="shared" si="37"/>
        <v>2.5994871794871792</v>
      </c>
      <c r="AS76" s="1210">
        <f t="shared" si="38"/>
        <v>2.5345</v>
      </c>
      <c r="AT76" s="1210">
        <f t="shared" si="39"/>
        <v>2.4726829268292683</v>
      </c>
      <c r="AU76" s="1210">
        <f t="shared" si="40"/>
        <v>2.4138095238095238</v>
      </c>
      <c r="AV76" s="1210">
        <f t="shared" si="41"/>
        <v>2.3576744186046512</v>
      </c>
      <c r="AW76" s="1210">
        <f t="shared" si="42"/>
        <v>2.3040909090909092</v>
      </c>
      <c r="AX76" s="1211">
        <f t="shared" si="43"/>
        <v>2.2528888888888887</v>
      </c>
    </row>
    <row r="77" spans="1:50" s="104" customFormat="1" ht="15">
      <c r="A77" s="1215" t="str">
        <f>'Qoute 2025                  '!B67</f>
        <v>Dead Sea SPA  Lunch  ( with FIT ) for Guide or driver</v>
      </c>
      <c r="B77" s="144"/>
      <c r="C77" s="1216">
        <f>'Qoute 2025                  '!C67</f>
        <v>30</v>
      </c>
      <c r="D77" s="442"/>
      <c r="E77" s="1217">
        <f>'Qoute 2025                  '!D67</f>
        <v>0</v>
      </c>
      <c r="F77" s="145">
        <f t="shared" si="44"/>
        <v>0</v>
      </c>
      <c r="G77" s="146">
        <f t="shared" si="45"/>
        <v>0</v>
      </c>
      <c r="H77" s="146">
        <f t="shared" si="46"/>
        <v>0</v>
      </c>
      <c r="I77" s="146">
        <f t="shared" si="47"/>
        <v>0</v>
      </c>
      <c r="J77" s="146">
        <f t="shared" si="3"/>
        <v>0</v>
      </c>
      <c r="K77" s="146">
        <f t="shared" si="4"/>
        <v>0</v>
      </c>
      <c r="L77" s="146">
        <f t="shared" si="5"/>
        <v>0</v>
      </c>
      <c r="M77" s="146">
        <f t="shared" si="6"/>
        <v>0</v>
      </c>
      <c r="N77" s="146">
        <f t="shared" si="7"/>
        <v>0</v>
      </c>
      <c r="O77" s="146">
        <f t="shared" si="8"/>
        <v>0</v>
      </c>
      <c r="P77" s="146">
        <f t="shared" si="9"/>
        <v>0</v>
      </c>
      <c r="Q77" s="146">
        <f t="shared" si="10"/>
        <v>0</v>
      </c>
      <c r="R77" s="146">
        <f t="shared" si="11"/>
        <v>0</v>
      </c>
      <c r="S77" s="146">
        <f t="shared" si="12"/>
        <v>0</v>
      </c>
      <c r="T77" s="146">
        <f t="shared" si="13"/>
        <v>0</v>
      </c>
      <c r="U77" s="146">
        <f t="shared" si="14"/>
        <v>0</v>
      </c>
      <c r="V77" s="146">
        <f t="shared" si="15"/>
        <v>0</v>
      </c>
      <c r="W77" s="146">
        <f t="shared" si="16"/>
        <v>0</v>
      </c>
      <c r="X77" s="146">
        <f t="shared" si="17"/>
        <v>0</v>
      </c>
      <c r="Y77" s="146">
        <f t="shared" si="18"/>
        <v>0</v>
      </c>
      <c r="Z77" s="146">
        <f t="shared" si="19"/>
        <v>0</v>
      </c>
      <c r="AA77" s="146">
        <f t="shared" si="20"/>
        <v>0</v>
      </c>
      <c r="AB77" s="146">
        <f t="shared" si="21"/>
        <v>0</v>
      </c>
      <c r="AC77" s="146">
        <f t="shared" si="22"/>
        <v>0</v>
      </c>
      <c r="AD77" s="146">
        <f t="shared" si="23"/>
        <v>0</v>
      </c>
      <c r="AE77" s="146">
        <f t="shared" si="24"/>
        <v>0</v>
      </c>
      <c r="AF77" s="146">
        <f t="shared" si="25"/>
        <v>0</v>
      </c>
      <c r="AG77" s="146">
        <f t="shared" si="26"/>
        <v>0</v>
      </c>
      <c r="AH77" s="146">
        <f t="shared" si="27"/>
        <v>0</v>
      </c>
      <c r="AI77" s="146">
        <f t="shared" si="28"/>
        <v>0</v>
      </c>
      <c r="AJ77" s="146">
        <f t="shared" si="29"/>
        <v>0</v>
      </c>
      <c r="AK77" s="146">
        <f t="shared" si="30"/>
        <v>0</v>
      </c>
      <c r="AL77" s="146">
        <f t="shared" si="31"/>
        <v>0</v>
      </c>
      <c r="AM77" s="146">
        <f t="shared" si="32"/>
        <v>0</v>
      </c>
      <c r="AN77" s="146">
        <f t="shared" si="33"/>
        <v>0</v>
      </c>
      <c r="AO77" s="146">
        <f t="shared" si="34"/>
        <v>0</v>
      </c>
      <c r="AP77" s="146">
        <f t="shared" si="35"/>
        <v>0</v>
      </c>
      <c r="AQ77" s="146">
        <f t="shared" si="36"/>
        <v>0</v>
      </c>
      <c r="AR77" s="146">
        <f t="shared" si="37"/>
        <v>0</v>
      </c>
      <c r="AS77" s="146">
        <f t="shared" si="38"/>
        <v>0</v>
      </c>
      <c r="AT77" s="146">
        <f t="shared" si="39"/>
        <v>0</v>
      </c>
      <c r="AU77" s="146">
        <f t="shared" si="40"/>
        <v>0</v>
      </c>
      <c r="AV77" s="146">
        <f t="shared" si="41"/>
        <v>0</v>
      </c>
      <c r="AW77" s="146">
        <f t="shared" si="42"/>
        <v>0</v>
      </c>
      <c r="AX77" s="146">
        <f t="shared" si="43"/>
        <v>0</v>
      </c>
    </row>
    <row r="78" spans="1:50" s="104" customFormat="1" ht="15">
      <c r="A78" s="96" t="str">
        <f>'Qoute 2025                  '!B68</f>
        <v>Pax free 🆓 (Manual  add)</v>
      </c>
      <c r="B78" s="100"/>
      <c r="C78" s="439">
        <f>'Qoute 2025                  '!C68</f>
        <v>1300</v>
      </c>
      <c r="D78" s="440"/>
      <c r="E78" s="403">
        <f>'Qoute 2025                  '!D68</f>
        <v>0</v>
      </c>
      <c r="F78" s="98">
        <f t="shared" si="44"/>
        <v>0</v>
      </c>
      <c r="G78" s="99">
        <f t="shared" si="45"/>
        <v>0</v>
      </c>
      <c r="H78" s="99">
        <f t="shared" si="46"/>
        <v>0</v>
      </c>
      <c r="I78" s="99">
        <f t="shared" si="47"/>
        <v>0</v>
      </c>
      <c r="J78" s="99">
        <f t="shared" si="3"/>
        <v>0</v>
      </c>
      <c r="K78" s="99">
        <f t="shared" si="4"/>
        <v>0</v>
      </c>
      <c r="L78" s="99">
        <f t="shared" si="5"/>
        <v>0</v>
      </c>
      <c r="M78" s="99">
        <f t="shared" si="6"/>
        <v>0</v>
      </c>
      <c r="N78" s="99">
        <f t="shared" si="7"/>
        <v>0</v>
      </c>
      <c r="O78" s="99">
        <f t="shared" si="8"/>
        <v>0</v>
      </c>
      <c r="P78" s="99">
        <f t="shared" si="9"/>
        <v>0</v>
      </c>
      <c r="Q78" s="99">
        <f t="shared" si="10"/>
        <v>0</v>
      </c>
      <c r="R78" s="99">
        <f t="shared" si="11"/>
        <v>0</v>
      </c>
      <c r="S78" s="99">
        <f t="shared" si="12"/>
        <v>0</v>
      </c>
      <c r="T78" s="99">
        <f t="shared" si="13"/>
        <v>0</v>
      </c>
      <c r="U78" s="99">
        <f t="shared" si="14"/>
        <v>0</v>
      </c>
      <c r="V78" s="99">
        <f t="shared" si="15"/>
        <v>0</v>
      </c>
      <c r="W78" s="99">
        <f t="shared" si="16"/>
        <v>0</v>
      </c>
      <c r="X78" s="99">
        <f t="shared" si="17"/>
        <v>0</v>
      </c>
      <c r="Y78" s="99">
        <f t="shared" si="18"/>
        <v>0</v>
      </c>
      <c r="Z78" s="99">
        <f t="shared" si="19"/>
        <v>0</v>
      </c>
      <c r="AA78" s="99">
        <f t="shared" si="20"/>
        <v>0</v>
      </c>
      <c r="AB78" s="99">
        <f t="shared" si="21"/>
        <v>0</v>
      </c>
      <c r="AC78" s="99">
        <f t="shared" si="22"/>
        <v>0</v>
      </c>
      <c r="AD78" s="99">
        <f t="shared" si="23"/>
        <v>0</v>
      </c>
      <c r="AE78" s="99">
        <f t="shared" si="24"/>
        <v>0</v>
      </c>
      <c r="AF78" s="99">
        <f t="shared" si="25"/>
        <v>0</v>
      </c>
      <c r="AG78" s="99">
        <f t="shared" si="26"/>
        <v>0</v>
      </c>
      <c r="AH78" s="99">
        <f t="shared" si="27"/>
        <v>0</v>
      </c>
      <c r="AI78" s="99">
        <f t="shared" si="28"/>
        <v>0</v>
      </c>
      <c r="AJ78" s="99">
        <f t="shared" si="29"/>
        <v>0</v>
      </c>
      <c r="AK78" s="99">
        <f t="shared" si="30"/>
        <v>0</v>
      </c>
      <c r="AL78" s="99">
        <f t="shared" si="31"/>
        <v>0</v>
      </c>
      <c r="AM78" s="99">
        <f t="shared" si="32"/>
        <v>0</v>
      </c>
      <c r="AN78" s="99">
        <f t="shared" si="33"/>
        <v>0</v>
      </c>
      <c r="AO78" s="99">
        <f t="shared" si="34"/>
        <v>0</v>
      </c>
      <c r="AP78" s="99">
        <f t="shared" si="35"/>
        <v>0</v>
      </c>
      <c r="AQ78" s="99">
        <f t="shared" si="36"/>
        <v>0</v>
      </c>
      <c r="AR78" s="99">
        <f t="shared" si="37"/>
        <v>0</v>
      </c>
      <c r="AS78" s="99">
        <f t="shared" si="38"/>
        <v>0</v>
      </c>
      <c r="AT78" s="99">
        <f t="shared" si="39"/>
        <v>0</v>
      </c>
      <c r="AU78" s="99">
        <f t="shared" si="40"/>
        <v>0</v>
      </c>
      <c r="AV78" s="99">
        <f t="shared" si="41"/>
        <v>0</v>
      </c>
      <c r="AW78" s="99">
        <f t="shared" si="42"/>
        <v>0</v>
      </c>
      <c r="AX78" s="99">
        <f t="shared" si="43"/>
        <v>0</v>
      </c>
    </row>
    <row r="79" spans="1:50" s="40" customFormat="1" ht="18.75" thickBot="1">
      <c r="A79" s="41" t="s">
        <v>36</v>
      </c>
      <c r="B79" s="36"/>
      <c r="C79" s="38"/>
      <c r="D79" s="36"/>
      <c r="E79" s="39"/>
      <c r="F79" s="685">
        <f t="shared" ref="F79:AX79" si="48">SUM(F62:F78)</f>
        <v>239.42028985507247</v>
      </c>
      <c r="G79" s="686">
        <f t="shared" si="48"/>
        <v>119.71014492753623</v>
      </c>
      <c r="H79" s="686">
        <f t="shared" si="48"/>
        <v>79.806763285024161</v>
      </c>
      <c r="I79" s="687">
        <f t="shared" si="48"/>
        <v>59.855072463768117</v>
      </c>
      <c r="J79" s="688">
        <f t="shared" si="48"/>
        <v>271.00063768115945</v>
      </c>
      <c r="K79" s="688">
        <f t="shared" si="48"/>
        <v>225.83386473429954</v>
      </c>
      <c r="L79" s="688">
        <f t="shared" si="48"/>
        <v>200.81826086956522</v>
      </c>
      <c r="M79" s="688">
        <f t="shared" si="48"/>
        <v>175.71597826086958</v>
      </c>
      <c r="N79" s="688">
        <f t="shared" si="48"/>
        <v>159.4125925925926</v>
      </c>
      <c r="O79" s="688">
        <f t="shared" si="48"/>
        <v>140.57278260869569</v>
      </c>
      <c r="P79" s="688">
        <f t="shared" si="48"/>
        <v>133.06353096179183</v>
      </c>
      <c r="Q79" s="688">
        <f t="shared" si="48"/>
        <v>123.18263285024156</v>
      </c>
      <c r="R79" s="688">
        <f t="shared" si="48"/>
        <v>114.821872909699</v>
      </c>
      <c r="S79" s="688">
        <f t="shared" si="48"/>
        <v>107.65550724637681</v>
      </c>
      <c r="T79" s="688">
        <f t="shared" si="48"/>
        <v>103.86011594202898</v>
      </c>
      <c r="U79" s="688">
        <f t="shared" si="48"/>
        <v>96.010163043478258</v>
      </c>
      <c r="V79" s="688">
        <f t="shared" si="48"/>
        <v>91.215021312872977</v>
      </c>
      <c r="W79" s="688">
        <f t="shared" si="48"/>
        <v>86.952673107890504</v>
      </c>
      <c r="X79" s="688">
        <f t="shared" si="48"/>
        <v>83.138993135011447</v>
      </c>
      <c r="Y79" s="688">
        <f t="shared" si="48"/>
        <v>79.706681159420299</v>
      </c>
      <c r="Z79" s="689">
        <f t="shared" si="48"/>
        <v>76.60125603864735</v>
      </c>
      <c r="AA79" s="689">
        <f t="shared" si="48"/>
        <v>73.778142292490131</v>
      </c>
      <c r="AB79" s="689">
        <f t="shared" si="48"/>
        <v>71.200516698172649</v>
      </c>
      <c r="AC79" s="689">
        <f t="shared" si="48"/>
        <v>68.837693236714983</v>
      </c>
      <c r="AD79" s="689">
        <f t="shared" si="48"/>
        <v>66.66389565217392</v>
      </c>
      <c r="AE79" s="689">
        <f t="shared" si="48"/>
        <v>64.657313266443708</v>
      </c>
      <c r="AF79" s="689">
        <f t="shared" si="48"/>
        <v>62.7993666129898</v>
      </c>
      <c r="AG79" s="689">
        <f t="shared" si="48"/>
        <v>61.07413043478261</v>
      </c>
      <c r="AH79" s="689">
        <f t="shared" si="48"/>
        <v>59.467876061969015</v>
      </c>
      <c r="AI79" s="689">
        <f t="shared" si="48"/>
        <v>57.968705314009668</v>
      </c>
      <c r="AJ79" s="689">
        <f t="shared" si="48"/>
        <v>56.566255259467042</v>
      </c>
      <c r="AK79" s="689">
        <f t="shared" si="48"/>
        <v>55.251458333333332</v>
      </c>
      <c r="AL79" s="689">
        <f t="shared" si="48"/>
        <v>54.016346069389549</v>
      </c>
      <c r="AM79" s="689">
        <f t="shared" si="48"/>
        <v>52.853887468030692</v>
      </c>
      <c r="AN79" s="689">
        <f t="shared" si="48"/>
        <v>51.757855072463769</v>
      </c>
      <c r="AO79" s="689">
        <f t="shared" si="48"/>
        <v>50.722713365539455</v>
      </c>
      <c r="AP79" s="689">
        <f t="shared" si="48"/>
        <v>49.743525264394833</v>
      </c>
      <c r="AQ79" s="689">
        <f t="shared" si="48"/>
        <v>48.815873379099926</v>
      </c>
      <c r="AR79" s="689">
        <f t="shared" si="48"/>
        <v>47.935793385358608</v>
      </c>
      <c r="AS79" s="689">
        <f t="shared" si="48"/>
        <v>47.099717391304353</v>
      </c>
      <c r="AT79" s="689">
        <f t="shared" si="48"/>
        <v>46.304425592082012</v>
      </c>
      <c r="AU79" s="689">
        <f t="shared" si="48"/>
        <v>45.547004830917878</v>
      </c>
      <c r="AV79" s="689">
        <f t="shared" si="48"/>
        <v>44.82481294236603</v>
      </c>
      <c r="AW79" s="689">
        <f t="shared" si="48"/>
        <v>44.135447957839268</v>
      </c>
      <c r="AX79" s="689">
        <f t="shared" si="48"/>
        <v>43.476721417069243</v>
      </c>
    </row>
    <row r="80" spans="1:50">
      <c r="C80" s="28"/>
      <c r="E80" s="16"/>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row>
    <row r="82" spans="1:50" s="7" customFormat="1" ht="19.5" thickBot="1">
      <c r="A82" s="32" t="s">
        <v>34</v>
      </c>
      <c r="B82" s="43"/>
      <c r="C82" s="43"/>
      <c r="D82" s="43"/>
      <c r="E82" s="43"/>
      <c r="F82" s="43">
        <v>1</v>
      </c>
      <c r="G82" s="43">
        <v>2</v>
      </c>
      <c r="H82" s="43">
        <v>3</v>
      </c>
      <c r="I82" s="43">
        <v>4</v>
      </c>
      <c r="J82" s="43">
        <v>5</v>
      </c>
      <c r="K82" s="43">
        <v>6</v>
      </c>
      <c r="L82" s="43">
        <v>7</v>
      </c>
      <c r="M82" s="43">
        <v>8</v>
      </c>
      <c r="N82" s="43">
        <v>9</v>
      </c>
      <c r="O82" s="43">
        <v>10</v>
      </c>
      <c r="P82" s="43">
        <v>11</v>
      </c>
      <c r="Q82" s="43">
        <v>12</v>
      </c>
      <c r="R82" s="43">
        <v>13</v>
      </c>
      <c r="S82" s="43">
        <v>14</v>
      </c>
      <c r="T82" s="43">
        <v>15</v>
      </c>
      <c r="U82" s="43">
        <v>16</v>
      </c>
      <c r="V82" s="43">
        <v>17</v>
      </c>
      <c r="W82" s="43">
        <v>18</v>
      </c>
      <c r="X82" s="43">
        <v>19</v>
      </c>
      <c r="Y82" s="43">
        <v>20</v>
      </c>
      <c r="Z82" s="43">
        <v>21</v>
      </c>
      <c r="AA82" s="43">
        <v>22</v>
      </c>
      <c r="AB82" s="43">
        <v>23</v>
      </c>
      <c r="AC82" s="43">
        <v>24</v>
      </c>
      <c r="AD82" s="43">
        <v>25</v>
      </c>
      <c r="AE82" s="43">
        <v>26</v>
      </c>
      <c r="AF82" s="43">
        <v>27</v>
      </c>
      <c r="AG82" s="43">
        <v>28</v>
      </c>
      <c r="AH82" s="43">
        <v>29</v>
      </c>
      <c r="AI82" s="43">
        <v>30</v>
      </c>
      <c r="AJ82" s="43">
        <v>31</v>
      </c>
      <c r="AK82" s="43">
        <v>32</v>
      </c>
      <c r="AL82" s="43">
        <v>33</v>
      </c>
      <c r="AM82" s="43">
        <v>34</v>
      </c>
      <c r="AN82" s="43">
        <v>35</v>
      </c>
      <c r="AO82" s="43">
        <v>36</v>
      </c>
      <c r="AP82" s="43">
        <v>37</v>
      </c>
      <c r="AQ82" s="43">
        <v>38</v>
      </c>
      <c r="AR82" s="43">
        <v>39</v>
      </c>
      <c r="AS82" s="43">
        <v>40</v>
      </c>
      <c r="AT82" s="43">
        <v>41</v>
      </c>
      <c r="AU82" s="43">
        <v>42</v>
      </c>
      <c r="AV82" s="43">
        <v>43</v>
      </c>
      <c r="AW82" s="43">
        <v>44</v>
      </c>
      <c r="AX82" s="43">
        <v>45</v>
      </c>
    </row>
    <row r="83" spans="1:50" ht="18.75" thickTop="1">
      <c r="A83" s="141" t="s">
        <v>148</v>
      </c>
      <c r="B83" s="79"/>
      <c r="C83" s="79"/>
      <c r="D83" s="79"/>
      <c r="E83" s="79"/>
      <c r="F83" s="684">
        <f>Transport!F33</f>
        <v>797.10144927536237</v>
      </c>
      <c r="G83" s="684">
        <f>Transport!G33</f>
        <v>398.55072463768118</v>
      </c>
      <c r="H83" s="684">
        <f>Transport!H33</f>
        <v>338.16425120772948</v>
      </c>
      <c r="I83" s="684">
        <f>Transport!I33</f>
        <v>253.62318840579712</v>
      </c>
      <c r="J83" s="684">
        <f>Transport!J33</f>
        <v>202.89855072463769</v>
      </c>
      <c r="K83" s="684">
        <f>Transport!K33</f>
        <v>305.375</v>
      </c>
      <c r="L83" s="684">
        <f>Transport!L33</f>
        <v>261.75</v>
      </c>
      <c r="M83" s="684">
        <f>Transport!M33</f>
        <v>229.03125</v>
      </c>
      <c r="N83" s="684">
        <f>Transport!N33</f>
        <v>203.58333333333334</v>
      </c>
      <c r="O83" s="684">
        <f>Transport!O33</f>
        <v>183.22499999999999</v>
      </c>
      <c r="P83" s="684">
        <f>Transport!P33</f>
        <v>247.13181818181818</v>
      </c>
      <c r="Q83" s="684">
        <f>Transport!Q33</f>
        <v>226.53749999999999</v>
      </c>
      <c r="R83" s="684">
        <f>Transport!R33</f>
        <v>209.11153846153846</v>
      </c>
      <c r="S83" s="684">
        <f>Transport!S33</f>
        <v>194.17499999999998</v>
      </c>
      <c r="T83" s="684">
        <f>Transport!T33</f>
        <v>181.23</v>
      </c>
      <c r="U83" s="684">
        <f>Transport!U33</f>
        <v>169.90312499999999</v>
      </c>
      <c r="V83" s="684">
        <f>Transport!V33</f>
        <v>159.90882352941176</v>
      </c>
      <c r="W83" s="684">
        <f>Transport!W33</f>
        <v>207.08333333333334</v>
      </c>
      <c r="X83" s="684">
        <f>Transport!X33</f>
        <v>196.18421052631578</v>
      </c>
      <c r="Y83" s="684">
        <f>Transport!Y33</f>
        <v>186.375</v>
      </c>
      <c r="Z83" s="684">
        <f>Transport!Z33</f>
        <v>177.5</v>
      </c>
      <c r="AA83" s="684">
        <f>Transport!AA33</f>
        <v>169.43181818181819</v>
      </c>
      <c r="AB83" s="684">
        <f>Transport!AB33</f>
        <v>162.06521739130434</v>
      </c>
      <c r="AC83" s="684">
        <f>Transport!AC33</f>
        <v>155.3125</v>
      </c>
      <c r="AD83" s="684">
        <f>Transport!AD33</f>
        <v>149.1</v>
      </c>
      <c r="AE83" s="684">
        <f>Transport!AE33</f>
        <v>143.36538461538461</v>
      </c>
      <c r="AF83" s="684">
        <f>Transport!AF33</f>
        <v>138.05555555555554</v>
      </c>
      <c r="AG83" s="684">
        <f>Transport!AG33</f>
        <v>133.125</v>
      </c>
      <c r="AH83" s="684">
        <f>Transport!AH33</f>
        <v>128.5344827586207</v>
      </c>
      <c r="AI83" s="684">
        <f>Transport!AI33</f>
        <v>147</v>
      </c>
      <c r="AJ83" s="684">
        <f>Transport!AJ33</f>
        <v>142.25806451612902</v>
      </c>
      <c r="AK83" s="684">
        <f>Transport!AK33</f>
        <v>137.8125</v>
      </c>
      <c r="AL83" s="684">
        <f>Transport!AL33</f>
        <v>133.63636363636363</v>
      </c>
      <c r="AM83" s="684">
        <f>Transport!AM33</f>
        <v>129.70588235294119</v>
      </c>
      <c r="AN83" s="684">
        <f>Transport!AN33</f>
        <v>126</v>
      </c>
      <c r="AO83" s="684">
        <f>Transport!AO33</f>
        <v>122.5</v>
      </c>
      <c r="AP83" s="684">
        <f>Transport!AP33</f>
        <v>119.18918918918919</v>
      </c>
      <c r="AQ83" s="684">
        <f>Transport!AQ33</f>
        <v>116.05263157894737</v>
      </c>
      <c r="AR83" s="684">
        <f>Transport!AR33</f>
        <v>113.07692307692308</v>
      </c>
      <c r="AS83" s="684">
        <f>Transport!AS33</f>
        <v>110.25</v>
      </c>
      <c r="AT83" s="684">
        <f>Transport!AT33</f>
        <v>107.5609756097561</v>
      </c>
      <c r="AU83" s="684">
        <f>Transport!AU33</f>
        <v>105</v>
      </c>
      <c r="AV83" s="684">
        <f>Transport!AV33</f>
        <v>102.55813953488372</v>
      </c>
      <c r="AW83" s="684">
        <f>Transport!AW33</f>
        <v>100.22727272727273</v>
      </c>
      <c r="AX83" s="684">
        <f>Transport!AX33</f>
        <v>98</v>
      </c>
    </row>
    <row r="84" spans="1:50" s="161" customFormat="1" ht="18">
      <c r="A84" s="158"/>
      <c r="B84" s="159"/>
      <c r="C84" s="159"/>
      <c r="D84" s="159"/>
      <c r="E84" s="159"/>
      <c r="F84" s="160"/>
      <c r="G84" s="160"/>
      <c r="H84" s="160"/>
      <c r="I84" s="160"/>
      <c r="J84" s="160"/>
      <c r="K84" s="160"/>
      <c r="L84" s="160"/>
      <c r="M84" s="160"/>
      <c r="N84" s="160"/>
      <c r="O84" s="160"/>
      <c r="P84" s="160"/>
      <c r="Q84" s="160"/>
      <c r="R84" s="160"/>
      <c r="S84" s="160"/>
      <c r="T84" s="160"/>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c r="AT84" s="160"/>
      <c r="AU84" s="160"/>
      <c r="AV84" s="160"/>
      <c r="AW84" s="160"/>
      <c r="AX84" s="160"/>
    </row>
    <row r="85" spans="1:50" s="7" customFormat="1" ht="19.5" thickBot="1">
      <c r="A85" s="32" t="s">
        <v>34</v>
      </c>
      <c r="B85" s="43"/>
      <c r="C85" s="43"/>
      <c r="D85" s="43"/>
      <c r="E85" s="43"/>
      <c r="F85" s="43">
        <v>1</v>
      </c>
      <c r="G85" s="43">
        <v>2</v>
      </c>
      <c r="H85" s="43">
        <v>3</v>
      </c>
      <c r="I85" s="43">
        <v>4</v>
      </c>
      <c r="J85" s="43">
        <v>5</v>
      </c>
      <c r="K85" s="43">
        <v>6</v>
      </c>
      <c r="L85" s="43">
        <v>7</v>
      </c>
      <c r="M85" s="43">
        <v>8</v>
      </c>
      <c r="N85" s="43">
        <v>9</v>
      </c>
      <c r="O85" s="43">
        <v>10</v>
      </c>
      <c r="P85" s="43">
        <v>11</v>
      </c>
      <c r="Q85" s="43">
        <v>12</v>
      </c>
      <c r="R85" s="43">
        <v>13</v>
      </c>
      <c r="S85" s="43">
        <v>14</v>
      </c>
      <c r="T85" s="43">
        <v>15</v>
      </c>
      <c r="U85" s="43">
        <v>16</v>
      </c>
      <c r="V85" s="43">
        <v>17</v>
      </c>
      <c r="W85" s="43">
        <v>18</v>
      </c>
      <c r="X85" s="43">
        <v>19</v>
      </c>
      <c r="Y85" s="43">
        <v>20</v>
      </c>
      <c r="Z85" s="43">
        <v>21</v>
      </c>
      <c r="AA85" s="43">
        <v>22</v>
      </c>
      <c r="AB85" s="43">
        <v>23</v>
      </c>
      <c r="AC85" s="43">
        <v>24</v>
      </c>
      <c r="AD85" s="43">
        <v>25</v>
      </c>
      <c r="AE85" s="43">
        <v>26</v>
      </c>
      <c r="AF85" s="43">
        <v>27</v>
      </c>
      <c r="AG85" s="43">
        <v>28</v>
      </c>
      <c r="AH85" s="43">
        <v>29</v>
      </c>
      <c r="AI85" s="43">
        <v>30</v>
      </c>
      <c r="AJ85" s="43">
        <v>31</v>
      </c>
      <c r="AK85" s="43">
        <v>32</v>
      </c>
      <c r="AL85" s="43">
        <v>33</v>
      </c>
      <c r="AM85" s="43">
        <v>34</v>
      </c>
      <c r="AN85" s="43">
        <v>35</v>
      </c>
      <c r="AO85" s="43">
        <v>36</v>
      </c>
      <c r="AP85" s="43">
        <v>37</v>
      </c>
      <c r="AQ85" s="43">
        <v>38</v>
      </c>
      <c r="AR85" s="43">
        <v>39</v>
      </c>
      <c r="AS85" s="43">
        <v>40</v>
      </c>
      <c r="AT85" s="43">
        <v>41</v>
      </c>
      <c r="AU85" s="43">
        <v>42</v>
      </c>
      <c r="AV85" s="43">
        <v>43</v>
      </c>
      <c r="AW85" s="43">
        <v>44</v>
      </c>
      <c r="AX85" s="43">
        <v>45</v>
      </c>
    </row>
    <row r="86" spans="1:50" ht="18.75" thickTop="1">
      <c r="A86" s="141" t="s">
        <v>232</v>
      </c>
      <c r="B86" s="79"/>
      <c r="C86" s="79"/>
      <c r="D86" s="79"/>
      <c r="E86" s="79"/>
      <c r="F86" s="684">
        <f>'Qoute 2025                  '!G4</f>
        <v>0</v>
      </c>
      <c r="G86" s="684">
        <f>'Qoute 2025                  '!G4</f>
        <v>0</v>
      </c>
      <c r="H86" s="684">
        <f>'Qoute 2025                  '!G4</f>
        <v>0</v>
      </c>
      <c r="I86" s="684">
        <f>'Qoute 2025                  '!G4</f>
        <v>0</v>
      </c>
      <c r="J86" s="684">
        <f>'Qoute 2025                  '!G4</f>
        <v>0</v>
      </c>
      <c r="K86" s="684">
        <f>'Qoute 2025                  '!G4</f>
        <v>0</v>
      </c>
      <c r="L86" s="684">
        <f>'Qoute 2025                  '!G4</f>
        <v>0</v>
      </c>
      <c r="M86" s="684">
        <f>'Qoute 2025                  '!G4</f>
        <v>0</v>
      </c>
      <c r="N86" s="684">
        <f>'Qoute 2025                  '!G4</f>
        <v>0</v>
      </c>
      <c r="O86" s="684">
        <f>'Qoute 2025                  '!G4</f>
        <v>0</v>
      </c>
      <c r="P86" s="684">
        <f>'Qoute 2025                  '!G4</f>
        <v>0</v>
      </c>
      <c r="Q86" s="684">
        <f>'Qoute 2025                  '!G4</f>
        <v>0</v>
      </c>
      <c r="R86" s="684">
        <f>'Qoute 2025                  '!G4</f>
        <v>0</v>
      </c>
      <c r="S86" s="684">
        <f>'Qoute 2025                  '!G4</f>
        <v>0</v>
      </c>
      <c r="T86" s="684">
        <f>'Qoute 2025                  '!G4</f>
        <v>0</v>
      </c>
      <c r="U86" s="684">
        <f>'Qoute 2025                  '!G4</f>
        <v>0</v>
      </c>
      <c r="V86" s="684">
        <f>'Qoute 2025                  '!G4</f>
        <v>0</v>
      </c>
      <c r="W86" s="684">
        <f>'Qoute 2025                  '!G4</f>
        <v>0</v>
      </c>
      <c r="X86" s="684">
        <f>'Qoute 2025                  '!G4</f>
        <v>0</v>
      </c>
      <c r="Y86" s="684">
        <f>'Qoute 2025                  '!G4</f>
        <v>0</v>
      </c>
      <c r="Z86" s="684">
        <f>'Qoute 2025                  '!G4</f>
        <v>0</v>
      </c>
      <c r="AA86" s="684">
        <f>'Qoute 2025                  '!G4</f>
        <v>0</v>
      </c>
      <c r="AB86" s="684">
        <f>'Qoute 2025                  '!G4</f>
        <v>0</v>
      </c>
      <c r="AC86" s="684">
        <f>'Qoute 2025                  '!G4</f>
        <v>0</v>
      </c>
      <c r="AD86" s="684">
        <f>'Qoute 2025                  '!G4</f>
        <v>0</v>
      </c>
      <c r="AE86" s="684">
        <f>'Qoute 2025                  '!G4</f>
        <v>0</v>
      </c>
      <c r="AF86" s="684">
        <f>'Qoute 2025                  '!G4</f>
        <v>0</v>
      </c>
      <c r="AG86" s="684">
        <f>'Qoute 2025                  '!G4</f>
        <v>0</v>
      </c>
      <c r="AH86" s="684">
        <f>'Qoute 2025                  '!G4</f>
        <v>0</v>
      </c>
      <c r="AI86" s="684">
        <f>'Qoute 2025                  '!G4</f>
        <v>0</v>
      </c>
      <c r="AJ86" s="684">
        <f>'Qoute 2025                  '!G4</f>
        <v>0</v>
      </c>
      <c r="AK86" s="684">
        <f>'Qoute 2025                  '!G4</f>
        <v>0</v>
      </c>
      <c r="AL86" s="684">
        <f>'Qoute 2025                  '!G4</f>
        <v>0</v>
      </c>
      <c r="AM86" s="684">
        <f>'Qoute 2025                  '!G4</f>
        <v>0</v>
      </c>
      <c r="AN86" s="684">
        <f>'Qoute 2025                  '!G4</f>
        <v>0</v>
      </c>
      <c r="AO86" s="684">
        <f>'Qoute 2025                  '!G4</f>
        <v>0</v>
      </c>
      <c r="AP86" s="684">
        <f>'Qoute 2025                  '!G4</f>
        <v>0</v>
      </c>
      <c r="AQ86" s="684">
        <f>'Qoute 2025                  '!G4</f>
        <v>0</v>
      </c>
      <c r="AR86" s="684">
        <f>'Qoute 2025                  '!G4</f>
        <v>0</v>
      </c>
      <c r="AS86" s="684">
        <f>'Qoute 2025                  '!G4</f>
        <v>0</v>
      </c>
      <c r="AT86" s="684">
        <f>'Qoute 2025                  '!G4</f>
        <v>0</v>
      </c>
      <c r="AU86" s="684">
        <f>'Qoute 2025                  '!G4</f>
        <v>0</v>
      </c>
      <c r="AV86" s="684">
        <f>'Qoute 2025                  '!G4</f>
        <v>0</v>
      </c>
      <c r="AW86" s="684">
        <f>'Qoute 2025                  '!G4</f>
        <v>0</v>
      </c>
      <c r="AX86" s="684">
        <f>'Qoute 2025                  '!G4</f>
        <v>0</v>
      </c>
    </row>
    <row r="87" spans="1:50" ht="18.75">
      <c r="A87" s="29"/>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row>
    <row r="88" spans="1:50" s="7" customFormat="1" ht="19.5" thickBot="1">
      <c r="A88" s="80" t="s">
        <v>34</v>
      </c>
      <c r="B88" s="81"/>
      <c r="C88" s="81"/>
      <c r="D88" s="81"/>
      <c r="E88" s="81"/>
      <c r="F88" s="81">
        <v>1</v>
      </c>
      <c r="G88" s="81">
        <v>2</v>
      </c>
      <c r="H88" s="81">
        <v>3</v>
      </c>
      <c r="I88" s="81">
        <v>4</v>
      </c>
      <c r="J88" s="81">
        <v>5</v>
      </c>
      <c r="K88" s="81">
        <v>6</v>
      </c>
      <c r="L88" s="81">
        <v>7</v>
      </c>
      <c r="M88" s="81">
        <v>8</v>
      </c>
      <c r="N88" s="81">
        <v>9</v>
      </c>
      <c r="O88" s="81">
        <v>10</v>
      </c>
      <c r="P88" s="81">
        <v>11</v>
      </c>
      <c r="Q88" s="81">
        <v>12</v>
      </c>
      <c r="R88" s="81">
        <v>13</v>
      </c>
      <c r="S88" s="81">
        <v>14</v>
      </c>
      <c r="T88" s="81">
        <v>15</v>
      </c>
      <c r="U88" s="81">
        <v>16</v>
      </c>
      <c r="V88" s="81">
        <v>17</v>
      </c>
      <c r="W88" s="81">
        <v>18</v>
      </c>
      <c r="X88" s="81">
        <v>19</v>
      </c>
      <c r="Y88" s="81">
        <v>20</v>
      </c>
      <c r="Z88" s="81">
        <v>21</v>
      </c>
      <c r="AA88" s="81">
        <v>22</v>
      </c>
      <c r="AB88" s="81">
        <v>23</v>
      </c>
      <c r="AC88" s="81">
        <v>24</v>
      </c>
      <c r="AD88" s="81">
        <v>25</v>
      </c>
      <c r="AE88" s="81">
        <v>26</v>
      </c>
      <c r="AF88" s="81">
        <v>27</v>
      </c>
      <c r="AG88" s="81">
        <v>28</v>
      </c>
      <c r="AH88" s="81">
        <v>29</v>
      </c>
      <c r="AI88" s="81">
        <v>30</v>
      </c>
      <c r="AJ88" s="81">
        <v>31</v>
      </c>
      <c r="AK88" s="81">
        <v>32</v>
      </c>
      <c r="AL88" s="81">
        <v>33</v>
      </c>
      <c r="AM88" s="81">
        <v>34</v>
      </c>
      <c r="AN88" s="81">
        <v>35</v>
      </c>
      <c r="AO88" s="81">
        <v>36</v>
      </c>
      <c r="AP88" s="81">
        <v>37</v>
      </c>
      <c r="AQ88" s="81">
        <v>38</v>
      </c>
      <c r="AR88" s="81">
        <v>39</v>
      </c>
      <c r="AS88" s="81">
        <v>40</v>
      </c>
      <c r="AT88" s="81">
        <v>41</v>
      </c>
      <c r="AU88" s="81">
        <v>42</v>
      </c>
      <c r="AV88" s="81">
        <v>43</v>
      </c>
      <c r="AW88" s="81">
        <v>44</v>
      </c>
      <c r="AX88" s="81">
        <v>45</v>
      </c>
    </row>
    <row r="89" spans="1:50" s="30" customFormat="1" ht="18.75" thickBot="1">
      <c r="A89" s="42" t="s">
        <v>35</v>
      </c>
      <c r="B89" s="44" t="s">
        <v>4</v>
      </c>
      <c r="C89" s="44" t="s">
        <v>40</v>
      </c>
      <c r="D89" s="33"/>
      <c r="E89" s="34"/>
      <c r="F89" s="35">
        <f>F79+F59+F83+F86</f>
        <v>1149.5652173913045</v>
      </c>
      <c r="G89" s="35">
        <f t="shared" ref="G89:AX89" si="49">G79+G59+G83+G86</f>
        <v>631.304347826087</v>
      </c>
      <c r="H89" s="35">
        <f t="shared" si="49"/>
        <v>531.01449275362324</v>
      </c>
      <c r="I89" s="35">
        <f t="shared" si="49"/>
        <v>426.52173913043481</v>
      </c>
      <c r="J89" s="35">
        <f t="shared" si="49"/>
        <v>586.9426666666667</v>
      </c>
      <c r="K89" s="35">
        <f t="shared" si="49"/>
        <v>644.2523429951691</v>
      </c>
      <c r="L89" s="35">
        <f t="shared" si="49"/>
        <v>575.61173913043478</v>
      </c>
      <c r="M89" s="35">
        <f t="shared" si="49"/>
        <v>517.79070652173914</v>
      </c>
      <c r="N89" s="35">
        <f t="shared" si="49"/>
        <v>476.03940418679554</v>
      </c>
      <c r="O89" s="35">
        <f t="shared" si="49"/>
        <v>436.8412608695653</v>
      </c>
      <c r="P89" s="35">
        <f t="shared" si="49"/>
        <v>493.23882740447959</v>
      </c>
      <c r="Q89" s="35">
        <f t="shared" si="49"/>
        <v>462.76361111111112</v>
      </c>
      <c r="R89" s="35">
        <f t="shared" si="49"/>
        <v>436.97688963210703</v>
      </c>
      <c r="S89" s="35">
        <f t="shared" si="49"/>
        <v>414.8739855072464</v>
      </c>
      <c r="T89" s="35">
        <f t="shared" si="49"/>
        <v>398.13359420289851</v>
      </c>
      <c r="U89" s="35">
        <f t="shared" si="49"/>
        <v>378.95676630434781</v>
      </c>
      <c r="V89" s="35">
        <f t="shared" si="49"/>
        <v>364.16732310315433</v>
      </c>
      <c r="W89" s="35">
        <f t="shared" si="49"/>
        <v>407.0794847020934</v>
      </c>
      <c r="X89" s="35">
        <f t="shared" si="49"/>
        <v>392.36668192219679</v>
      </c>
      <c r="Y89" s="35">
        <f t="shared" si="49"/>
        <v>379.12515942028989</v>
      </c>
      <c r="Z89" s="35">
        <f t="shared" si="49"/>
        <v>367.14473429951693</v>
      </c>
      <c r="AA89" s="35">
        <f t="shared" si="49"/>
        <v>356.25343873517789</v>
      </c>
      <c r="AB89" s="35">
        <f t="shared" si="49"/>
        <v>346.30921235034657</v>
      </c>
      <c r="AC89" s="35">
        <f t="shared" si="49"/>
        <v>337.19367149758455</v>
      </c>
      <c r="AD89" s="35">
        <f t="shared" si="49"/>
        <v>328.80737391304353</v>
      </c>
      <c r="AE89" s="35">
        <f t="shared" si="49"/>
        <v>321.06617614269794</v>
      </c>
      <c r="AF89" s="35">
        <f t="shared" si="49"/>
        <v>313.89840042941489</v>
      </c>
      <c r="AG89" s="35">
        <f t="shared" si="49"/>
        <v>307.24260869565217</v>
      </c>
      <c r="AH89" s="35">
        <f t="shared" si="49"/>
        <v>301.0458370814593</v>
      </c>
      <c r="AI89" s="35">
        <f t="shared" si="49"/>
        <v>318.01218357487926</v>
      </c>
      <c r="AJ89" s="35">
        <f t="shared" si="49"/>
        <v>311.86779803646562</v>
      </c>
      <c r="AK89" s="35">
        <f t="shared" si="49"/>
        <v>306.10743659420291</v>
      </c>
      <c r="AL89" s="35">
        <f t="shared" si="49"/>
        <v>300.69618796662274</v>
      </c>
      <c r="AM89" s="35">
        <f t="shared" si="49"/>
        <v>295.60324808184146</v>
      </c>
      <c r="AN89" s="35">
        <f t="shared" si="49"/>
        <v>290.80133333333333</v>
      </c>
      <c r="AO89" s="35">
        <f t="shared" si="49"/>
        <v>286.26619162640907</v>
      </c>
      <c r="AP89" s="35">
        <f t="shared" si="49"/>
        <v>281.97619271445365</v>
      </c>
      <c r="AQ89" s="35">
        <f t="shared" si="49"/>
        <v>277.91198321891687</v>
      </c>
      <c r="AR89" s="35">
        <f t="shared" si="49"/>
        <v>274.05619472315129</v>
      </c>
      <c r="AS89" s="35">
        <f t="shared" si="49"/>
        <v>270.39319565217392</v>
      </c>
      <c r="AT89" s="35">
        <f t="shared" si="49"/>
        <v>266.90887946270766</v>
      </c>
      <c r="AU89" s="35">
        <f t="shared" si="49"/>
        <v>263.59048309178746</v>
      </c>
      <c r="AV89" s="35">
        <f t="shared" si="49"/>
        <v>260.42643073811934</v>
      </c>
      <c r="AW89" s="35">
        <f t="shared" si="49"/>
        <v>257.4061989459816</v>
      </c>
      <c r="AX89" s="35">
        <f t="shared" si="49"/>
        <v>254.52019967793882</v>
      </c>
    </row>
    <row r="91" spans="1:50">
      <c r="A91" s="63"/>
    </row>
    <row r="93" spans="1:50" ht="18">
      <c r="A93" s="64"/>
      <c r="J93" s="18"/>
    </row>
    <row r="94" spans="1:50">
      <c r="J94" s="18"/>
    </row>
    <row r="95" spans="1:50">
      <c r="J95" s="18"/>
    </row>
  </sheetData>
  <printOptions horizontalCentered="1" verticalCentered="1"/>
  <pageMargins left="0" right="0.2" top="0.38" bottom="0.24" header="0.05" footer="0.05"/>
  <pageSetup orientation="landscape" horizontalDpi="4294967292" r:id="rId1"/>
  <headerFooter>
    <oddHeader>&amp;L&amp;F&amp;C&amp;A&amp;R&amp;D</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filterMode="1">
    <tabColor rgb="FFFFC000"/>
  </sheetPr>
  <dimension ref="A1:BH355"/>
  <sheetViews>
    <sheetView tabSelected="1" topLeftCell="A10" zoomScale="90" zoomScaleNormal="90" workbookViewId="0">
      <selection activeCell="L17" sqref="A17:L66"/>
    </sheetView>
  </sheetViews>
  <sheetFormatPr defaultRowHeight="19.5"/>
  <cols>
    <col min="1" max="1" width="16.28515625" style="74" customWidth="1"/>
    <col min="2" max="2" width="12.42578125" style="74" customWidth="1"/>
    <col min="3" max="3" width="4.28515625" style="692" customWidth="1"/>
    <col min="4" max="4" width="20" style="866" customWidth="1"/>
    <col min="5" max="5" width="35.85546875" style="846" customWidth="1"/>
    <col min="6" max="6" width="23.5703125" style="695" bestFit="1" customWidth="1"/>
    <col min="7" max="10" width="15.28515625" style="875" customWidth="1"/>
    <col min="11" max="11" width="22.42578125" style="72" customWidth="1"/>
    <col min="12" max="17" width="13.140625" style="65" bestFit="1" customWidth="1"/>
    <col min="18" max="21" width="13.140625" style="65" customWidth="1"/>
    <col min="22" max="56" width="13.140625" style="65" hidden="1" customWidth="1"/>
    <col min="57" max="57" width="15.28515625" style="65" bestFit="1" customWidth="1"/>
    <col min="58" max="58" width="16.5703125" style="65" bestFit="1" customWidth="1"/>
    <col min="59" max="59" width="47.7109375" style="166" customWidth="1"/>
    <col min="60" max="60" width="40.7109375" style="65" customWidth="1"/>
    <col min="61" max="16384" width="9.140625" style="65"/>
  </cols>
  <sheetData>
    <row r="1" spans="1:4">
      <c r="A1" s="1050" t="s">
        <v>5</v>
      </c>
      <c r="B1" s="1050" t="s">
        <v>435</v>
      </c>
    </row>
    <row r="2" spans="1:4">
      <c r="A2" s="1051" t="s">
        <v>50</v>
      </c>
      <c r="B2" s="1052">
        <f>'Qoute 2025                  '!D32</f>
        <v>2</v>
      </c>
      <c r="D2" s="1072" t="s">
        <v>617</v>
      </c>
    </row>
    <row r="3" spans="1:4">
      <c r="A3" s="1051" t="s">
        <v>51</v>
      </c>
      <c r="B3" s="1052">
        <f>'Qoute 2025                  '!D33</f>
        <v>0</v>
      </c>
      <c r="D3" s="1072" t="s">
        <v>618</v>
      </c>
    </row>
    <row r="4" spans="1:4">
      <c r="A4" s="1051" t="s">
        <v>52</v>
      </c>
      <c r="B4" s="1052">
        <f>'Qoute 2025                  '!D34</f>
        <v>2</v>
      </c>
      <c r="D4" s="1072" t="s">
        <v>619</v>
      </c>
    </row>
    <row r="5" spans="1:4">
      <c r="A5" s="1051" t="s">
        <v>1</v>
      </c>
      <c r="B5" s="1052">
        <f>'Qoute 2025                  '!D35</f>
        <v>0</v>
      </c>
      <c r="D5" s="1072" t="s">
        <v>620</v>
      </c>
    </row>
    <row r="6" spans="1:4">
      <c r="A6" s="1051" t="s">
        <v>53</v>
      </c>
      <c r="B6" s="1052">
        <f>'Qoute 2025                  '!D36</f>
        <v>2</v>
      </c>
      <c r="D6" s="1072" t="s">
        <v>621</v>
      </c>
    </row>
    <row r="7" spans="1:4">
      <c r="A7" s="1051" t="s">
        <v>54</v>
      </c>
      <c r="B7" s="1052">
        <f>'Qoute 2025                  '!D37</f>
        <v>1</v>
      </c>
      <c r="D7" s="1072" t="s">
        <v>622</v>
      </c>
    </row>
    <row r="8" spans="1:4">
      <c r="A8" s="1051" t="s">
        <v>102</v>
      </c>
      <c r="B8" s="1052">
        <f>'Qoute 2025                  '!D38</f>
        <v>0</v>
      </c>
      <c r="D8" s="1072" t="s">
        <v>623</v>
      </c>
    </row>
    <row r="9" spans="1:4">
      <c r="A9" s="1051" t="s">
        <v>41</v>
      </c>
      <c r="B9" s="1052">
        <f>'Qoute 2025                  '!D39</f>
        <v>0</v>
      </c>
      <c r="D9" s="1072" t="s">
        <v>624</v>
      </c>
    </row>
    <row r="10" spans="1:4">
      <c r="A10" s="1051" t="s">
        <v>63</v>
      </c>
      <c r="B10" s="1052">
        <f>'Qoute 2025                  '!D40</f>
        <v>0</v>
      </c>
      <c r="D10" s="1072" t="s">
        <v>625</v>
      </c>
    </row>
    <row r="11" spans="1:4">
      <c r="A11" s="1051" t="s">
        <v>62</v>
      </c>
      <c r="B11" s="1052">
        <f>'Qoute 2025                  '!D41</f>
        <v>0</v>
      </c>
      <c r="D11" s="1072" t="s">
        <v>626</v>
      </c>
    </row>
    <row r="12" spans="1:4">
      <c r="A12" s="1051" t="s">
        <v>103</v>
      </c>
      <c r="B12" s="1052">
        <f>'Qoute 2025                  '!D42</f>
        <v>0</v>
      </c>
      <c r="D12" s="1072" t="s">
        <v>616</v>
      </c>
    </row>
    <row r="13" spans="1:4">
      <c r="A13" s="1051" t="s">
        <v>105</v>
      </c>
      <c r="B13" s="1052">
        <f>'Qoute 2025                  '!D43</f>
        <v>0</v>
      </c>
      <c r="D13" s="1072" t="s">
        <v>615</v>
      </c>
    </row>
    <row r="14" spans="1:4">
      <c r="A14" s="1049" t="s">
        <v>107</v>
      </c>
      <c r="B14" s="1052">
        <f>'Qoute 2025                  '!D44</f>
        <v>0</v>
      </c>
      <c r="D14" s="1072" t="s">
        <v>614</v>
      </c>
    </row>
    <row r="15" spans="1:4">
      <c r="A15" s="1051" t="s">
        <v>109</v>
      </c>
      <c r="B15" s="1052">
        <f>'Qoute 2025                  '!D45</f>
        <v>0</v>
      </c>
      <c r="D15" s="1072" t="s">
        <v>613</v>
      </c>
    </row>
    <row r="16" spans="1:4" ht="20.25" thickBot="1"/>
    <row r="17" spans="1:60" s="73" customFormat="1">
      <c r="A17" s="878" t="s">
        <v>134</v>
      </c>
      <c r="B17" s="878" t="s">
        <v>131</v>
      </c>
      <c r="C17" s="879" t="s">
        <v>482</v>
      </c>
      <c r="D17" s="880" t="s">
        <v>483</v>
      </c>
      <c r="E17" s="881" t="s">
        <v>18</v>
      </c>
      <c r="F17" s="882" t="s">
        <v>5</v>
      </c>
      <c r="G17" s="883" t="s">
        <v>445</v>
      </c>
      <c r="H17" s="883" t="s">
        <v>21</v>
      </c>
      <c r="I17" s="883" t="s">
        <v>446</v>
      </c>
      <c r="J17" s="883" t="s">
        <v>6</v>
      </c>
      <c r="K17" s="605" t="s">
        <v>20</v>
      </c>
      <c r="L17" s="602">
        <v>1</v>
      </c>
      <c r="M17" s="602">
        <v>2</v>
      </c>
      <c r="N17" s="602">
        <v>3</v>
      </c>
      <c r="O17" s="602">
        <v>4</v>
      </c>
      <c r="P17" s="602">
        <v>5</v>
      </c>
      <c r="Q17" s="602">
        <v>6</v>
      </c>
      <c r="R17" s="602">
        <v>7</v>
      </c>
      <c r="S17" s="602">
        <v>8</v>
      </c>
      <c r="T17" s="602">
        <v>9</v>
      </c>
      <c r="U17" s="602">
        <v>10</v>
      </c>
      <c r="V17" s="602">
        <v>11</v>
      </c>
      <c r="W17" s="602">
        <v>12</v>
      </c>
      <c r="X17" s="602">
        <v>13</v>
      </c>
      <c r="Y17" s="602">
        <v>14</v>
      </c>
      <c r="Z17" s="602">
        <v>15</v>
      </c>
      <c r="AA17" s="602">
        <v>16</v>
      </c>
      <c r="AB17" s="602">
        <v>17</v>
      </c>
      <c r="AC17" s="602">
        <v>18</v>
      </c>
      <c r="AD17" s="602">
        <v>19</v>
      </c>
      <c r="AE17" s="602">
        <v>20</v>
      </c>
      <c r="AF17" s="602">
        <v>21</v>
      </c>
      <c r="AG17" s="602">
        <v>22</v>
      </c>
      <c r="AH17" s="602">
        <v>23</v>
      </c>
      <c r="AI17" s="602">
        <v>24</v>
      </c>
      <c r="AJ17" s="602">
        <v>25</v>
      </c>
      <c r="AK17" s="602">
        <v>26</v>
      </c>
      <c r="AL17" s="602">
        <v>27</v>
      </c>
      <c r="AM17" s="602">
        <v>28</v>
      </c>
      <c r="AN17" s="602">
        <v>29</v>
      </c>
      <c r="AO17" s="602">
        <v>30</v>
      </c>
      <c r="AP17" s="602">
        <v>31</v>
      </c>
      <c r="AQ17" s="602">
        <v>32</v>
      </c>
      <c r="AR17" s="602">
        <v>33</v>
      </c>
      <c r="AS17" s="602">
        <v>34</v>
      </c>
      <c r="AT17" s="602">
        <v>35</v>
      </c>
      <c r="AU17" s="602">
        <v>36</v>
      </c>
      <c r="AV17" s="602">
        <v>37</v>
      </c>
      <c r="AW17" s="602">
        <v>38</v>
      </c>
      <c r="AX17" s="602">
        <v>39</v>
      </c>
      <c r="AY17" s="602">
        <v>40</v>
      </c>
      <c r="AZ17" s="602">
        <v>41</v>
      </c>
      <c r="BA17" s="602">
        <v>42</v>
      </c>
      <c r="BB17" s="602">
        <v>43</v>
      </c>
      <c r="BC17" s="602">
        <v>44</v>
      </c>
      <c r="BD17" s="602">
        <v>45</v>
      </c>
      <c r="BE17" s="603" t="s">
        <v>21</v>
      </c>
      <c r="BF17" s="604" t="s">
        <v>24</v>
      </c>
      <c r="BG17" s="167" t="s">
        <v>245</v>
      </c>
      <c r="BH17" s="167" t="s">
        <v>246</v>
      </c>
    </row>
    <row r="18" spans="1:60" s="122" customFormat="1" ht="15">
      <c r="A18" s="833" t="s">
        <v>132</v>
      </c>
      <c r="B18" s="884">
        <v>1</v>
      </c>
      <c r="C18" s="834"/>
      <c r="D18" s="835"/>
      <c r="E18" s="836" t="s">
        <v>609</v>
      </c>
      <c r="F18" s="885" t="s">
        <v>50</v>
      </c>
      <c r="G18" s="867">
        <v>25</v>
      </c>
      <c r="H18" s="867">
        <v>5</v>
      </c>
      <c r="I18" s="867">
        <v>25</v>
      </c>
      <c r="J18" s="886">
        <f t="shared" ref="J18" si="0">I18+G18</f>
        <v>50</v>
      </c>
      <c r="K18" s="1057">
        <f>'Qoute 2025                  '!D32</f>
        <v>2</v>
      </c>
      <c r="L18" s="1058">
        <f t="shared" ref="L18:L25" si="1">K18*G18</f>
        <v>50</v>
      </c>
      <c r="M18" s="1059">
        <f t="shared" ref="M18:M31" si="2">K18*G18</f>
        <v>50</v>
      </c>
      <c r="N18" s="1059">
        <f t="shared" ref="N18:N31" si="3">K18*G18</f>
        <v>50</v>
      </c>
      <c r="O18" s="1059">
        <f t="shared" ref="O18:O31" si="4">K18*G18</f>
        <v>50</v>
      </c>
      <c r="P18" s="1059">
        <f t="shared" ref="P18:P31" si="5">K18*G18</f>
        <v>50</v>
      </c>
      <c r="Q18" s="1059">
        <f t="shared" ref="Q18:Q31" si="6">K18*G18</f>
        <v>50</v>
      </c>
      <c r="R18" s="1059">
        <f t="shared" ref="R18:R31" si="7">K18*G18</f>
        <v>50</v>
      </c>
      <c r="S18" s="1059">
        <f t="shared" ref="S18:S31" si="8">K18*G18</f>
        <v>50</v>
      </c>
      <c r="T18" s="1059">
        <f t="shared" ref="T18:T31" si="9">K18*G18</f>
        <v>50</v>
      </c>
      <c r="U18" s="1059">
        <f t="shared" ref="U18:U31" si="10">K18*G18</f>
        <v>50</v>
      </c>
      <c r="V18" s="1059">
        <f t="shared" ref="V18:V31" si="11">K18*G18</f>
        <v>50</v>
      </c>
      <c r="W18" s="1059">
        <f t="shared" ref="W18:W31" si="12">K18*G18</f>
        <v>50</v>
      </c>
      <c r="X18" s="1059">
        <f t="shared" ref="X18:X31" si="13">K18*G18</f>
        <v>50</v>
      </c>
      <c r="Y18" s="1059">
        <f t="shared" ref="Y18:Y31" si="14">K18*G18</f>
        <v>50</v>
      </c>
      <c r="Z18" s="1059">
        <f t="shared" ref="Z18:Z31" si="15">K18*G18</f>
        <v>50</v>
      </c>
      <c r="AA18" s="1059">
        <f t="shared" ref="AA18:AA31" si="16">K18*G18</f>
        <v>50</v>
      </c>
      <c r="AB18" s="1059">
        <f t="shared" ref="AB18:AB31" si="17">K18*G18</f>
        <v>50</v>
      </c>
      <c r="AC18" s="1059">
        <f t="shared" ref="AC18:AC31" si="18">K18*G18</f>
        <v>50</v>
      </c>
      <c r="AD18" s="1059">
        <f t="shared" ref="AD18:AD31" si="19">K18*G18</f>
        <v>50</v>
      </c>
      <c r="AE18" s="1059">
        <f t="shared" ref="AE18:AE31" si="20">K18*G18</f>
        <v>50</v>
      </c>
      <c r="AF18" s="1059">
        <f t="shared" ref="AF18:AF31" si="21">K18*G18</f>
        <v>50</v>
      </c>
      <c r="AG18" s="1059">
        <f t="shared" ref="AG18:AG31" si="22">K18*G18</f>
        <v>50</v>
      </c>
      <c r="AH18" s="1059">
        <f t="shared" ref="AH18:AH31" si="23">K18*G18</f>
        <v>50</v>
      </c>
      <c r="AI18" s="1059">
        <f t="shared" ref="AI18:AI31" si="24">K18*G18</f>
        <v>50</v>
      </c>
      <c r="AJ18" s="1059">
        <f t="shared" ref="AJ18:AJ31" si="25">K18*G18</f>
        <v>50</v>
      </c>
      <c r="AK18" s="1059">
        <f t="shared" ref="AK18:AK31" si="26">K18*G18</f>
        <v>50</v>
      </c>
      <c r="AL18" s="1059">
        <f t="shared" ref="AL18:AL31" si="27">K18*G18</f>
        <v>50</v>
      </c>
      <c r="AM18" s="1059">
        <f t="shared" ref="AM18:AM31" si="28">K18*G18</f>
        <v>50</v>
      </c>
      <c r="AN18" s="1059">
        <f t="shared" ref="AN18:AN31" si="29">K18*G18</f>
        <v>50</v>
      </c>
      <c r="AO18" s="1059">
        <f t="shared" ref="AO18:AO31" si="30">K18*G18</f>
        <v>50</v>
      </c>
      <c r="AP18" s="1059">
        <f t="shared" ref="AP18:AP31" si="31">K18*G18</f>
        <v>50</v>
      </c>
      <c r="AQ18" s="1059">
        <f t="shared" ref="AQ18:AQ31" si="32">K18*G18</f>
        <v>50</v>
      </c>
      <c r="AR18" s="1059">
        <f t="shared" ref="AR18:AR31" si="33">K18*G18</f>
        <v>50</v>
      </c>
      <c r="AS18" s="1059">
        <f t="shared" ref="AS18:AS31" si="34">K18*G18</f>
        <v>50</v>
      </c>
      <c r="AT18" s="1059">
        <f t="shared" ref="AT18:AT31" si="35">K18*G18</f>
        <v>50</v>
      </c>
      <c r="AU18" s="1059">
        <f t="shared" ref="AU18:AU31" si="36">K18*G18</f>
        <v>50</v>
      </c>
      <c r="AV18" s="1059">
        <f t="shared" ref="AV18:AV31" si="37">K18*G18</f>
        <v>50</v>
      </c>
      <c r="AW18" s="1059">
        <f t="shared" ref="AW18:AW31" si="38">K18*G18</f>
        <v>50</v>
      </c>
      <c r="AX18" s="1059">
        <f t="shared" ref="AX18:AX31" si="39">K18*G18</f>
        <v>50</v>
      </c>
      <c r="AY18" s="1059">
        <f t="shared" ref="AY18:AY31" si="40">K18*G18</f>
        <v>50</v>
      </c>
      <c r="AZ18" s="1059">
        <f t="shared" ref="AZ18:AZ31" si="41">K18*G18</f>
        <v>50</v>
      </c>
      <c r="BA18" s="1059">
        <f t="shared" ref="BA18:BA31" si="42">K18*G18</f>
        <v>50</v>
      </c>
      <c r="BB18" s="1059">
        <f t="shared" ref="BB18:BB31" si="43">K18*G18</f>
        <v>50</v>
      </c>
      <c r="BC18" s="1059">
        <f t="shared" ref="BC18:BC31" si="44">K18*G18</f>
        <v>50</v>
      </c>
      <c r="BD18" s="1059">
        <f t="shared" ref="BD18:BD31" si="45">K18*G18</f>
        <v>50</v>
      </c>
      <c r="BE18" s="1059">
        <f t="shared" ref="BE18:BE31" si="46">K18*H18</f>
        <v>10</v>
      </c>
      <c r="BF18" s="1059">
        <f t="shared" ref="BF18:BF31" si="47">K18*I18</f>
        <v>50</v>
      </c>
    </row>
    <row r="19" spans="1:60" s="67" customFormat="1" ht="15" hidden="1">
      <c r="A19" s="833" t="s">
        <v>132</v>
      </c>
      <c r="B19" s="887">
        <v>2</v>
      </c>
      <c r="C19" s="834"/>
      <c r="D19" s="835"/>
      <c r="E19" s="837" t="s">
        <v>447</v>
      </c>
      <c r="F19" s="888" t="s">
        <v>51</v>
      </c>
      <c r="G19" s="868">
        <v>29</v>
      </c>
      <c r="H19" s="867">
        <v>14</v>
      </c>
      <c r="I19" s="867">
        <v>21</v>
      </c>
      <c r="J19" s="886">
        <v>50</v>
      </c>
      <c r="K19" s="1057">
        <f>'Qoute 2025                  '!D33</f>
        <v>0</v>
      </c>
      <c r="L19" s="1060">
        <f t="shared" si="1"/>
        <v>0</v>
      </c>
      <c r="M19" s="1061">
        <f t="shared" si="2"/>
        <v>0</v>
      </c>
      <c r="N19" s="1061">
        <f t="shared" si="3"/>
        <v>0</v>
      </c>
      <c r="O19" s="1061">
        <f t="shared" si="4"/>
        <v>0</v>
      </c>
      <c r="P19" s="1061">
        <f t="shared" si="5"/>
        <v>0</v>
      </c>
      <c r="Q19" s="1061">
        <f t="shared" si="6"/>
        <v>0</v>
      </c>
      <c r="R19" s="1061">
        <f t="shared" si="7"/>
        <v>0</v>
      </c>
      <c r="S19" s="1061">
        <f t="shared" si="8"/>
        <v>0</v>
      </c>
      <c r="T19" s="1061">
        <f t="shared" si="9"/>
        <v>0</v>
      </c>
      <c r="U19" s="1061">
        <f t="shared" si="10"/>
        <v>0</v>
      </c>
      <c r="V19" s="1061">
        <f t="shared" si="11"/>
        <v>0</v>
      </c>
      <c r="W19" s="1061">
        <f t="shared" si="12"/>
        <v>0</v>
      </c>
      <c r="X19" s="1061">
        <f t="shared" si="13"/>
        <v>0</v>
      </c>
      <c r="Y19" s="1061">
        <f t="shared" si="14"/>
        <v>0</v>
      </c>
      <c r="Z19" s="1061">
        <f t="shared" si="15"/>
        <v>0</v>
      </c>
      <c r="AA19" s="1061">
        <f t="shared" si="16"/>
        <v>0</v>
      </c>
      <c r="AB19" s="1061">
        <f t="shared" si="17"/>
        <v>0</v>
      </c>
      <c r="AC19" s="1061">
        <f t="shared" si="18"/>
        <v>0</v>
      </c>
      <c r="AD19" s="1061">
        <f t="shared" si="19"/>
        <v>0</v>
      </c>
      <c r="AE19" s="1061">
        <f t="shared" si="20"/>
        <v>0</v>
      </c>
      <c r="AF19" s="1061">
        <f t="shared" si="21"/>
        <v>0</v>
      </c>
      <c r="AG19" s="1061">
        <f t="shared" si="22"/>
        <v>0</v>
      </c>
      <c r="AH19" s="1061">
        <f t="shared" si="23"/>
        <v>0</v>
      </c>
      <c r="AI19" s="1061">
        <f t="shared" si="24"/>
        <v>0</v>
      </c>
      <c r="AJ19" s="1061">
        <f t="shared" si="25"/>
        <v>0</v>
      </c>
      <c r="AK19" s="1061">
        <f t="shared" si="26"/>
        <v>0</v>
      </c>
      <c r="AL19" s="1061">
        <f t="shared" si="27"/>
        <v>0</v>
      </c>
      <c r="AM19" s="1061">
        <f t="shared" si="28"/>
        <v>0</v>
      </c>
      <c r="AN19" s="1061">
        <f t="shared" si="29"/>
        <v>0</v>
      </c>
      <c r="AO19" s="1061">
        <f t="shared" si="30"/>
        <v>0</v>
      </c>
      <c r="AP19" s="1061">
        <f t="shared" si="31"/>
        <v>0</v>
      </c>
      <c r="AQ19" s="1061">
        <f t="shared" si="32"/>
        <v>0</v>
      </c>
      <c r="AR19" s="1061">
        <f t="shared" si="33"/>
        <v>0</v>
      </c>
      <c r="AS19" s="1061">
        <f t="shared" si="34"/>
        <v>0</v>
      </c>
      <c r="AT19" s="1061">
        <f t="shared" si="35"/>
        <v>0</v>
      </c>
      <c r="AU19" s="1061">
        <f t="shared" si="36"/>
        <v>0</v>
      </c>
      <c r="AV19" s="1061">
        <f t="shared" si="37"/>
        <v>0</v>
      </c>
      <c r="AW19" s="1061">
        <f t="shared" si="38"/>
        <v>0</v>
      </c>
      <c r="AX19" s="1061">
        <f t="shared" si="39"/>
        <v>0</v>
      </c>
      <c r="AY19" s="1061">
        <f t="shared" si="40"/>
        <v>0</v>
      </c>
      <c r="AZ19" s="1061">
        <f t="shared" si="41"/>
        <v>0</v>
      </c>
      <c r="BA19" s="1061">
        <f t="shared" si="42"/>
        <v>0</v>
      </c>
      <c r="BB19" s="1061">
        <f t="shared" si="43"/>
        <v>0</v>
      </c>
      <c r="BC19" s="1061">
        <f t="shared" si="44"/>
        <v>0</v>
      </c>
      <c r="BD19" s="1061">
        <f t="shared" si="45"/>
        <v>0</v>
      </c>
      <c r="BE19" s="1066">
        <f t="shared" si="46"/>
        <v>0</v>
      </c>
      <c r="BF19" s="1067">
        <f t="shared" si="47"/>
        <v>0</v>
      </c>
    </row>
    <row r="20" spans="1:60" s="67" customFormat="1" ht="15">
      <c r="A20" s="833" t="s">
        <v>132</v>
      </c>
      <c r="B20" s="889">
        <v>3</v>
      </c>
      <c r="C20" s="834"/>
      <c r="D20" s="835"/>
      <c r="E20" s="836" t="s">
        <v>629</v>
      </c>
      <c r="F20" s="890" t="s">
        <v>52</v>
      </c>
      <c r="G20" s="867">
        <v>31</v>
      </c>
      <c r="H20" s="867">
        <v>10</v>
      </c>
      <c r="I20" s="867">
        <v>25</v>
      </c>
      <c r="J20" s="886">
        <f>I20+G20</f>
        <v>56</v>
      </c>
      <c r="K20" s="1057">
        <f>'Qoute 2025                  '!D34</f>
        <v>2</v>
      </c>
      <c r="L20" s="1062">
        <f t="shared" si="1"/>
        <v>62</v>
      </c>
      <c r="M20" s="1063">
        <f t="shared" si="2"/>
        <v>62</v>
      </c>
      <c r="N20" s="1063">
        <f t="shared" si="3"/>
        <v>62</v>
      </c>
      <c r="O20" s="1063">
        <f t="shared" si="4"/>
        <v>62</v>
      </c>
      <c r="P20" s="1063">
        <f t="shared" si="5"/>
        <v>62</v>
      </c>
      <c r="Q20" s="1063">
        <f t="shared" si="6"/>
        <v>62</v>
      </c>
      <c r="R20" s="1063">
        <f t="shared" si="7"/>
        <v>62</v>
      </c>
      <c r="S20" s="1063">
        <f t="shared" si="8"/>
        <v>62</v>
      </c>
      <c r="T20" s="1063">
        <f t="shared" si="9"/>
        <v>62</v>
      </c>
      <c r="U20" s="1063">
        <f t="shared" si="10"/>
        <v>62</v>
      </c>
      <c r="V20" s="1063">
        <f t="shared" si="11"/>
        <v>62</v>
      </c>
      <c r="W20" s="1063">
        <f t="shared" si="12"/>
        <v>62</v>
      </c>
      <c r="X20" s="1063">
        <f t="shared" si="13"/>
        <v>62</v>
      </c>
      <c r="Y20" s="1063">
        <f t="shared" si="14"/>
        <v>62</v>
      </c>
      <c r="Z20" s="1063">
        <f t="shared" si="15"/>
        <v>62</v>
      </c>
      <c r="AA20" s="1063">
        <f t="shared" si="16"/>
        <v>62</v>
      </c>
      <c r="AB20" s="1063">
        <f t="shared" si="17"/>
        <v>62</v>
      </c>
      <c r="AC20" s="1063">
        <f t="shared" si="18"/>
        <v>62</v>
      </c>
      <c r="AD20" s="1063">
        <f t="shared" si="19"/>
        <v>62</v>
      </c>
      <c r="AE20" s="1063">
        <f t="shared" si="20"/>
        <v>62</v>
      </c>
      <c r="AF20" s="1063">
        <f t="shared" si="21"/>
        <v>62</v>
      </c>
      <c r="AG20" s="1063">
        <f t="shared" si="22"/>
        <v>62</v>
      </c>
      <c r="AH20" s="1063">
        <f t="shared" si="23"/>
        <v>62</v>
      </c>
      <c r="AI20" s="1063">
        <f t="shared" si="24"/>
        <v>62</v>
      </c>
      <c r="AJ20" s="1063">
        <f t="shared" si="25"/>
        <v>62</v>
      </c>
      <c r="AK20" s="1063">
        <f t="shared" si="26"/>
        <v>62</v>
      </c>
      <c r="AL20" s="1063">
        <f t="shared" si="27"/>
        <v>62</v>
      </c>
      <c r="AM20" s="1063">
        <f t="shared" si="28"/>
        <v>62</v>
      </c>
      <c r="AN20" s="1063">
        <f t="shared" si="29"/>
        <v>62</v>
      </c>
      <c r="AO20" s="1063">
        <f t="shared" si="30"/>
        <v>62</v>
      </c>
      <c r="AP20" s="1063">
        <f t="shared" si="31"/>
        <v>62</v>
      </c>
      <c r="AQ20" s="1063">
        <f t="shared" si="32"/>
        <v>62</v>
      </c>
      <c r="AR20" s="1063">
        <f t="shared" si="33"/>
        <v>62</v>
      </c>
      <c r="AS20" s="1063">
        <f t="shared" si="34"/>
        <v>62</v>
      </c>
      <c r="AT20" s="1063">
        <f t="shared" si="35"/>
        <v>62</v>
      </c>
      <c r="AU20" s="1063">
        <f t="shared" si="36"/>
        <v>62</v>
      </c>
      <c r="AV20" s="1063">
        <f t="shared" si="37"/>
        <v>62</v>
      </c>
      <c r="AW20" s="1063">
        <f t="shared" si="38"/>
        <v>62</v>
      </c>
      <c r="AX20" s="1063">
        <f t="shared" si="39"/>
        <v>62</v>
      </c>
      <c r="AY20" s="1063">
        <f t="shared" si="40"/>
        <v>62</v>
      </c>
      <c r="AZ20" s="1063">
        <f t="shared" si="41"/>
        <v>62</v>
      </c>
      <c r="BA20" s="1063">
        <f t="shared" si="42"/>
        <v>62</v>
      </c>
      <c r="BB20" s="1063">
        <f t="shared" si="43"/>
        <v>62</v>
      </c>
      <c r="BC20" s="1063">
        <f t="shared" si="44"/>
        <v>62</v>
      </c>
      <c r="BD20" s="1063">
        <f t="shared" si="45"/>
        <v>62</v>
      </c>
      <c r="BE20" s="1068">
        <f t="shared" si="46"/>
        <v>20</v>
      </c>
      <c r="BF20" s="1069">
        <f t="shared" si="47"/>
        <v>50</v>
      </c>
    </row>
    <row r="21" spans="1:60" s="67" customFormat="1" ht="15" hidden="1">
      <c r="A21" s="833" t="s">
        <v>132</v>
      </c>
      <c r="B21" s="891">
        <v>4</v>
      </c>
      <c r="C21" s="834"/>
      <c r="D21" s="835" t="s">
        <v>484</v>
      </c>
      <c r="E21" s="838" t="s">
        <v>485</v>
      </c>
      <c r="F21" s="891" t="s">
        <v>1</v>
      </c>
      <c r="G21" s="867">
        <v>50</v>
      </c>
      <c r="H21" s="867">
        <v>10</v>
      </c>
      <c r="I21" s="867">
        <v>20</v>
      </c>
      <c r="J21" s="886">
        <f>I21+G21</f>
        <v>70</v>
      </c>
      <c r="K21" s="1057">
        <f>'Qoute 2025                  '!D35</f>
        <v>0</v>
      </c>
      <c r="L21" s="1062">
        <f t="shared" si="1"/>
        <v>0</v>
      </c>
      <c r="M21" s="1063">
        <f t="shared" si="2"/>
        <v>0</v>
      </c>
      <c r="N21" s="1063">
        <f t="shared" si="3"/>
        <v>0</v>
      </c>
      <c r="O21" s="1063">
        <f t="shared" si="4"/>
        <v>0</v>
      </c>
      <c r="P21" s="1063">
        <f t="shared" si="5"/>
        <v>0</v>
      </c>
      <c r="Q21" s="1063">
        <f t="shared" si="6"/>
        <v>0</v>
      </c>
      <c r="R21" s="1063">
        <f t="shared" si="7"/>
        <v>0</v>
      </c>
      <c r="S21" s="1063">
        <f t="shared" si="8"/>
        <v>0</v>
      </c>
      <c r="T21" s="1063">
        <f t="shared" si="9"/>
        <v>0</v>
      </c>
      <c r="U21" s="1063">
        <f t="shared" si="10"/>
        <v>0</v>
      </c>
      <c r="V21" s="1063">
        <f t="shared" si="11"/>
        <v>0</v>
      </c>
      <c r="W21" s="1063">
        <f t="shared" si="12"/>
        <v>0</v>
      </c>
      <c r="X21" s="1063">
        <f t="shared" si="13"/>
        <v>0</v>
      </c>
      <c r="Y21" s="1063">
        <f t="shared" si="14"/>
        <v>0</v>
      </c>
      <c r="Z21" s="1063">
        <f t="shared" si="15"/>
        <v>0</v>
      </c>
      <c r="AA21" s="1063">
        <f t="shared" si="16"/>
        <v>0</v>
      </c>
      <c r="AB21" s="1063">
        <f t="shared" si="17"/>
        <v>0</v>
      </c>
      <c r="AC21" s="1063">
        <f t="shared" si="18"/>
        <v>0</v>
      </c>
      <c r="AD21" s="1063">
        <f t="shared" si="19"/>
        <v>0</v>
      </c>
      <c r="AE21" s="1063">
        <f t="shared" si="20"/>
        <v>0</v>
      </c>
      <c r="AF21" s="1063">
        <f t="shared" si="21"/>
        <v>0</v>
      </c>
      <c r="AG21" s="1063">
        <f t="shared" si="22"/>
        <v>0</v>
      </c>
      <c r="AH21" s="1063">
        <f t="shared" si="23"/>
        <v>0</v>
      </c>
      <c r="AI21" s="1063">
        <f t="shared" si="24"/>
        <v>0</v>
      </c>
      <c r="AJ21" s="1063">
        <f t="shared" si="25"/>
        <v>0</v>
      </c>
      <c r="AK21" s="1063">
        <f t="shared" si="26"/>
        <v>0</v>
      </c>
      <c r="AL21" s="1063">
        <f t="shared" si="27"/>
        <v>0</v>
      </c>
      <c r="AM21" s="1063">
        <f t="shared" si="28"/>
        <v>0</v>
      </c>
      <c r="AN21" s="1063">
        <f t="shared" si="29"/>
        <v>0</v>
      </c>
      <c r="AO21" s="1063">
        <f t="shared" si="30"/>
        <v>0</v>
      </c>
      <c r="AP21" s="1063">
        <f t="shared" si="31"/>
        <v>0</v>
      </c>
      <c r="AQ21" s="1063">
        <f t="shared" si="32"/>
        <v>0</v>
      </c>
      <c r="AR21" s="1063">
        <f t="shared" si="33"/>
        <v>0</v>
      </c>
      <c r="AS21" s="1063">
        <f t="shared" si="34"/>
        <v>0</v>
      </c>
      <c r="AT21" s="1063">
        <f t="shared" si="35"/>
        <v>0</v>
      </c>
      <c r="AU21" s="1063">
        <f t="shared" si="36"/>
        <v>0</v>
      </c>
      <c r="AV21" s="1063">
        <f t="shared" si="37"/>
        <v>0</v>
      </c>
      <c r="AW21" s="1063">
        <f t="shared" si="38"/>
        <v>0</v>
      </c>
      <c r="AX21" s="1063">
        <f t="shared" si="39"/>
        <v>0</v>
      </c>
      <c r="AY21" s="1063">
        <f t="shared" si="40"/>
        <v>0</v>
      </c>
      <c r="AZ21" s="1063">
        <f t="shared" si="41"/>
        <v>0</v>
      </c>
      <c r="BA21" s="1063">
        <f t="shared" si="42"/>
        <v>0</v>
      </c>
      <c r="BB21" s="1063">
        <f t="shared" si="43"/>
        <v>0</v>
      </c>
      <c r="BC21" s="1063">
        <f t="shared" si="44"/>
        <v>0</v>
      </c>
      <c r="BD21" s="1063">
        <f t="shared" si="45"/>
        <v>0</v>
      </c>
      <c r="BE21" s="1068">
        <f t="shared" si="46"/>
        <v>0</v>
      </c>
      <c r="BF21" s="1069">
        <f t="shared" si="47"/>
        <v>0</v>
      </c>
    </row>
    <row r="22" spans="1:60" s="67" customFormat="1" ht="15">
      <c r="A22" s="1038" t="s">
        <v>132</v>
      </c>
      <c r="B22" s="1002">
        <v>5</v>
      </c>
      <c r="C22" s="1039"/>
      <c r="D22" s="1040"/>
      <c r="E22" s="1041" t="s">
        <v>430</v>
      </c>
      <c r="F22" s="1002" t="s">
        <v>53</v>
      </c>
      <c r="G22" s="1042">
        <v>23</v>
      </c>
      <c r="H22" s="1042">
        <v>5</v>
      </c>
      <c r="I22" s="1042">
        <v>19</v>
      </c>
      <c r="J22" s="1043">
        <f>I22+G22</f>
        <v>42</v>
      </c>
      <c r="K22" s="1057">
        <f>'Qoute 2025                  '!D36</f>
        <v>2</v>
      </c>
      <c r="L22" s="1062">
        <f t="shared" si="1"/>
        <v>46</v>
      </c>
      <c r="M22" s="1063">
        <f t="shared" si="2"/>
        <v>46</v>
      </c>
      <c r="N22" s="1063">
        <f t="shared" si="3"/>
        <v>46</v>
      </c>
      <c r="O22" s="1063">
        <f t="shared" si="4"/>
        <v>46</v>
      </c>
      <c r="P22" s="1063">
        <f t="shared" si="5"/>
        <v>46</v>
      </c>
      <c r="Q22" s="1063">
        <f t="shared" si="6"/>
        <v>46</v>
      </c>
      <c r="R22" s="1063">
        <f t="shared" si="7"/>
        <v>46</v>
      </c>
      <c r="S22" s="1063">
        <f t="shared" si="8"/>
        <v>46</v>
      </c>
      <c r="T22" s="1063">
        <f t="shared" si="9"/>
        <v>46</v>
      </c>
      <c r="U22" s="1063">
        <f t="shared" si="10"/>
        <v>46</v>
      </c>
      <c r="V22" s="1063">
        <f t="shared" si="11"/>
        <v>46</v>
      </c>
      <c r="W22" s="1063">
        <f t="shared" si="12"/>
        <v>46</v>
      </c>
      <c r="X22" s="1063">
        <f t="shared" si="13"/>
        <v>46</v>
      </c>
      <c r="Y22" s="1063">
        <f t="shared" si="14"/>
        <v>46</v>
      </c>
      <c r="Z22" s="1063">
        <f t="shared" si="15"/>
        <v>46</v>
      </c>
      <c r="AA22" s="1063">
        <f t="shared" si="16"/>
        <v>46</v>
      </c>
      <c r="AB22" s="1063">
        <f t="shared" si="17"/>
        <v>46</v>
      </c>
      <c r="AC22" s="1063">
        <f t="shared" si="18"/>
        <v>46</v>
      </c>
      <c r="AD22" s="1063">
        <f t="shared" si="19"/>
        <v>46</v>
      </c>
      <c r="AE22" s="1063">
        <f t="shared" si="20"/>
        <v>46</v>
      </c>
      <c r="AF22" s="1063">
        <f t="shared" si="21"/>
        <v>46</v>
      </c>
      <c r="AG22" s="1063">
        <f t="shared" si="22"/>
        <v>46</v>
      </c>
      <c r="AH22" s="1063">
        <f t="shared" si="23"/>
        <v>46</v>
      </c>
      <c r="AI22" s="1063">
        <f t="shared" si="24"/>
        <v>46</v>
      </c>
      <c r="AJ22" s="1063">
        <f t="shared" si="25"/>
        <v>46</v>
      </c>
      <c r="AK22" s="1063">
        <f t="shared" si="26"/>
        <v>46</v>
      </c>
      <c r="AL22" s="1063">
        <f t="shared" si="27"/>
        <v>46</v>
      </c>
      <c r="AM22" s="1063">
        <f t="shared" si="28"/>
        <v>46</v>
      </c>
      <c r="AN22" s="1063">
        <f t="shared" si="29"/>
        <v>46</v>
      </c>
      <c r="AO22" s="1063">
        <f t="shared" si="30"/>
        <v>46</v>
      </c>
      <c r="AP22" s="1063">
        <f t="shared" si="31"/>
        <v>46</v>
      </c>
      <c r="AQ22" s="1063">
        <f t="shared" si="32"/>
        <v>46</v>
      </c>
      <c r="AR22" s="1063">
        <f t="shared" si="33"/>
        <v>46</v>
      </c>
      <c r="AS22" s="1063">
        <f t="shared" si="34"/>
        <v>46</v>
      </c>
      <c r="AT22" s="1063">
        <f t="shared" si="35"/>
        <v>46</v>
      </c>
      <c r="AU22" s="1063">
        <f t="shared" si="36"/>
        <v>46</v>
      </c>
      <c r="AV22" s="1063">
        <f t="shared" si="37"/>
        <v>46</v>
      </c>
      <c r="AW22" s="1063">
        <f t="shared" si="38"/>
        <v>46</v>
      </c>
      <c r="AX22" s="1063">
        <f t="shared" si="39"/>
        <v>46</v>
      </c>
      <c r="AY22" s="1063">
        <f t="shared" si="40"/>
        <v>46</v>
      </c>
      <c r="AZ22" s="1063">
        <f t="shared" si="41"/>
        <v>46</v>
      </c>
      <c r="BA22" s="1063">
        <f t="shared" si="42"/>
        <v>46</v>
      </c>
      <c r="BB22" s="1063">
        <f t="shared" si="43"/>
        <v>46</v>
      </c>
      <c r="BC22" s="1063">
        <f t="shared" si="44"/>
        <v>46</v>
      </c>
      <c r="BD22" s="1063">
        <f t="shared" si="45"/>
        <v>46</v>
      </c>
      <c r="BE22" s="1068">
        <f t="shared" si="46"/>
        <v>10</v>
      </c>
      <c r="BF22" s="1069">
        <f t="shared" si="47"/>
        <v>38</v>
      </c>
    </row>
    <row r="23" spans="1:60" s="67" customFormat="1" ht="15">
      <c r="A23" s="833" t="s">
        <v>132</v>
      </c>
      <c r="B23" s="892">
        <v>6</v>
      </c>
      <c r="C23" s="834"/>
      <c r="D23" s="835"/>
      <c r="E23" s="838" t="s">
        <v>448</v>
      </c>
      <c r="F23" s="892" t="s">
        <v>54</v>
      </c>
      <c r="G23" s="867">
        <v>50</v>
      </c>
      <c r="H23" s="867">
        <v>5</v>
      </c>
      <c r="I23" s="867">
        <v>40</v>
      </c>
      <c r="J23" s="886">
        <f t="shared" ref="J23:J25" si="48">I23+G23</f>
        <v>90</v>
      </c>
      <c r="K23" s="1057">
        <f>'Qoute 2025                  '!D37</f>
        <v>1</v>
      </c>
      <c r="L23" s="1062">
        <f t="shared" si="1"/>
        <v>50</v>
      </c>
      <c r="M23" s="1063">
        <f t="shared" si="2"/>
        <v>50</v>
      </c>
      <c r="N23" s="1063">
        <f t="shared" si="3"/>
        <v>50</v>
      </c>
      <c r="O23" s="1063">
        <f t="shared" si="4"/>
        <v>50</v>
      </c>
      <c r="P23" s="1063">
        <f t="shared" si="5"/>
        <v>50</v>
      </c>
      <c r="Q23" s="1063">
        <f t="shared" si="6"/>
        <v>50</v>
      </c>
      <c r="R23" s="1063">
        <f t="shared" si="7"/>
        <v>50</v>
      </c>
      <c r="S23" s="1063">
        <f t="shared" si="8"/>
        <v>50</v>
      </c>
      <c r="T23" s="1063">
        <f t="shared" si="9"/>
        <v>50</v>
      </c>
      <c r="U23" s="1063">
        <f t="shared" si="10"/>
        <v>50</v>
      </c>
      <c r="V23" s="1063">
        <f t="shared" si="11"/>
        <v>50</v>
      </c>
      <c r="W23" s="1063">
        <f t="shared" si="12"/>
        <v>50</v>
      </c>
      <c r="X23" s="1063">
        <f t="shared" si="13"/>
        <v>50</v>
      </c>
      <c r="Y23" s="1063">
        <f t="shared" si="14"/>
        <v>50</v>
      </c>
      <c r="Z23" s="1063">
        <f t="shared" si="15"/>
        <v>50</v>
      </c>
      <c r="AA23" s="1063">
        <f t="shared" si="16"/>
        <v>50</v>
      </c>
      <c r="AB23" s="1063">
        <f t="shared" si="17"/>
        <v>50</v>
      </c>
      <c r="AC23" s="1063">
        <f t="shared" si="18"/>
        <v>50</v>
      </c>
      <c r="AD23" s="1063">
        <f t="shared" si="19"/>
        <v>50</v>
      </c>
      <c r="AE23" s="1063">
        <f t="shared" si="20"/>
        <v>50</v>
      </c>
      <c r="AF23" s="1063">
        <f t="shared" si="21"/>
        <v>50</v>
      </c>
      <c r="AG23" s="1063">
        <f t="shared" si="22"/>
        <v>50</v>
      </c>
      <c r="AH23" s="1063">
        <f t="shared" si="23"/>
        <v>50</v>
      </c>
      <c r="AI23" s="1063">
        <f t="shared" si="24"/>
        <v>50</v>
      </c>
      <c r="AJ23" s="1063">
        <f t="shared" si="25"/>
        <v>50</v>
      </c>
      <c r="AK23" s="1063">
        <f t="shared" si="26"/>
        <v>50</v>
      </c>
      <c r="AL23" s="1063">
        <f t="shared" si="27"/>
        <v>50</v>
      </c>
      <c r="AM23" s="1063">
        <f t="shared" si="28"/>
        <v>50</v>
      </c>
      <c r="AN23" s="1063">
        <f t="shared" si="29"/>
        <v>50</v>
      </c>
      <c r="AO23" s="1063">
        <f t="shared" si="30"/>
        <v>50</v>
      </c>
      <c r="AP23" s="1063">
        <f t="shared" si="31"/>
        <v>50</v>
      </c>
      <c r="AQ23" s="1063">
        <f t="shared" si="32"/>
        <v>50</v>
      </c>
      <c r="AR23" s="1063">
        <f t="shared" si="33"/>
        <v>50</v>
      </c>
      <c r="AS23" s="1063">
        <f t="shared" si="34"/>
        <v>50</v>
      </c>
      <c r="AT23" s="1063">
        <f t="shared" si="35"/>
        <v>50</v>
      </c>
      <c r="AU23" s="1063">
        <f t="shared" si="36"/>
        <v>50</v>
      </c>
      <c r="AV23" s="1063">
        <f t="shared" si="37"/>
        <v>50</v>
      </c>
      <c r="AW23" s="1063">
        <f t="shared" si="38"/>
        <v>50</v>
      </c>
      <c r="AX23" s="1063">
        <f t="shared" si="39"/>
        <v>50</v>
      </c>
      <c r="AY23" s="1063">
        <f t="shared" si="40"/>
        <v>50</v>
      </c>
      <c r="AZ23" s="1063">
        <f t="shared" si="41"/>
        <v>50</v>
      </c>
      <c r="BA23" s="1063">
        <f t="shared" si="42"/>
        <v>50</v>
      </c>
      <c r="BB23" s="1063">
        <f t="shared" si="43"/>
        <v>50</v>
      </c>
      <c r="BC23" s="1063">
        <f t="shared" si="44"/>
        <v>50</v>
      </c>
      <c r="BD23" s="1063">
        <f t="shared" si="45"/>
        <v>50</v>
      </c>
      <c r="BE23" s="1068">
        <f t="shared" si="46"/>
        <v>5</v>
      </c>
      <c r="BF23" s="1069">
        <f t="shared" si="47"/>
        <v>40</v>
      </c>
    </row>
    <row r="24" spans="1:60" s="67" customFormat="1" ht="15" hidden="1">
      <c r="A24" s="833" t="s">
        <v>132</v>
      </c>
      <c r="B24" s="606">
        <v>7</v>
      </c>
      <c r="C24" s="834"/>
      <c r="D24" s="893" t="s">
        <v>449</v>
      </c>
      <c r="E24" s="894" t="s">
        <v>607</v>
      </c>
      <c r="F24" s="606" t="s">
        <v>102</v>
      </c>
      <c r="G24" s="868">
        <v>71.5</v>
      </c>
      <c r="H24" s="868">
        <v>20</v>
      </c>
      <c r="I24" s="868">
        <v>51.5</v>
      </c>
      <c r="J24" s="895">
        <v>123</v>
      </c>
      <c r="K24" s="1057">
        <f>'Qoute 2025                  '!D38</f>
        <v>0</v>
      </c>
      <c r="L24" s="1062">
        <f t="shared" si="1"/>
        <v>0</v>
      </c>
      <c r="M24" s="1063">
        <f t="shared" si="2"/>
        <v>0</v>
      </c>
      <c r="N24" s="1063">
        <f t="shared" si="3"/>
        <v>0</v>
      </c>
      <c r="O24" s="1063">
        <f t="shared" si="4"/>
        <v>0</v>
      </c>
      <c r="P24" s="1063">
        <f t="shared" si="5"/>
        <v>0</v>
      </c>
      <c r="Q24" s="1063">
        <f t="shared" si="6"/>
        <v>0</v>
      </c>
      <c r="R24" s="1063">
        <f t="shared" si="7"/>
        <v>0</v>
      </c>
      <c r="S24" s="1063">
        <f t="shared" si="8"/>
        <v>0</v>
      </c>
      <c r="T24" s="1063">
        <f t="shared" si="9"/>
        <v>0</v>
      </c>
      <c r="U24" s="1063">
        <f t="shared" si="10"/>
        <v>0</v>
      </c>
      <c r="V24" s="1063">
        <f t="shared" si="11"/>
        <v>0</v>
      </c>
      <c r="W24" s="1063">
        <f t="shared" si="12"/>
        <v>0</v>
      </c>
      <c r="X24" s="1063">
        <f t="shared" si="13"/>
        <v>0</v>
      </c>
      <c r="Y24" s="1063">
        <f t="shared" si="14"/>
        <v>0</v>
      </c>
      <c r="Z24" s="1063">
        <f t="shared" si="15"/>
        <v>0</v>
      </c>
      <c r="AA24" s="1063">
        <f t="shared" si="16"/>
        <v>0</v>
      </c>
      <c r="AB24" s="1063">
        <f t="shared" si="17"/>
        <v>0</v>
      </c>
      <c r="AC24" s="1063">
        <f t="shared" si="18"/>
        <v>0</v>
      </c>
      <c r="AD24" s="1063">
        <f t="shared" si="19"/>
        <v>0</v>
      </c>
      <c r="AE24" s="1063">
        <f t="shared" si="20"/>
        <v>0</v>
      </c>
      <c r="AF24" s="1063">
        <f t="shared" si="21"/>
        <v>0</v>
      </c>
      <c r="AG24" s="1063">
        <f t="shared" si="22"/>
        <v>0</v>
      </c>
      <c r="AH24" s="1063">
        <f t="shared" si="23"/>
        <v>0</v>
      </c>
      <c r="AI24" s="1063">
        <f t="shared" si="24"/>
        <v>0</v>
      </c>
      <c r="AJ24" s="1063">
        <f t="shared" si="25"/>
        <v>0</v>
      </c>
      <c r="AK24" s="1063">
        <f t="shared" si="26"/>
        <v>0</v>
      </c>
      <c r="AL24" s="1063">
        <f t="shared" si="27"/>
        <v>0</v>
      </c>
      <c r="AM24" s="1063">
        <f t="shared" si="28"/>
        <v>0</v>
      </c>
      <c r="AN24" s="1063">
        <f t="shared" si="29"/>
        <v>0</v>
      </c>
      <c r="AO24" s="1063">
        <f t="shared" si="30"/>
        <v>0</v>
      </c>
      <c r="AP24" s="1063">
        <f t="shared" si="31"/>
        <v>0</v>
      </c>
      <c r="AQ24" s="1063">
        <f t="shared" si="32"/>
        <v>0</v>
      </c>
      <c r="AR24" s="1063">
        <f t="shared" si="33"/>
        <v>0</v>
      </c>
      <c r="AS24" s="1063">
        <f t="shared" si="34"/>
        <v>0</v>
      </c>
      <c r="AT24" s="1063">
        <f t="shared" si="35"/>
        <v>0</v>
      </c>
      <c r="AU24" s="1063">
        <f t="shared" si="36"/>
        <v>0</v>
      </c>
      <c r="AV24" s="1063">
        <f t="shared" si="37"/>
        <v>0</v>
      </c>
      <c r="AW24" s="1063">
        <f t="shared" si="38"/>
        <v>0</v>
      </c>
      <c r="AX24" s="1063">
        <f t="shared" si="39"/>
        <v>0</v>
      </c>
      <c r="AY24" s="1063">
        <f t="shared" si="40"/>
        <v>0</v>
      </c>
      <c r="AZ24" s="1063">
        <f t="shared" si="41"/>
        <v>0</v>
      </c>
      <c r="BA24" s="1063">
        <f t="shared" si="42"/>
        <v>0</v>
      </c>
      <c r="BB24" s="1063">
        <f t="shared" si="43"/>
        <v>0</v>
      </c>
      <c r="BC24" s="1063">
        <f t="shared" si="44"/>
        <v>0</v>
      </c>
      <c r="BD24" s="1063">
        <f t="shared" si="45"/>
        <v>0</v>
      </c>
      <c r="BE24" s="1068">
        <f t="shared" si="46"/>
        <v>0</v>
      </c>
      <c r="BF24" s="1069">
        <f t="shared" si="47"/>
        <v>0</v>
      </c>
    </row>
    <row r="25" spans="1:60" s="67" customFormat="1" ht="15" hidden="1">
      <c r="A25" s="833" t="s">
        <v>132</v>
      </c>
      <c r="B25" s="896">
        <v>8</v>
      </c>
      <c r="C25" s="834"/>
      <c r="D25" s="835"/>
      <c r="E25" s="836" t="s">
        <v>201</v>
      </c>
      <c r="F25" s="896" t="s">
        <v>41</v>
      </c>
      <c r="G25" s="867">
        <v>38</v>
      </c>
      <c r="H25" s="867">
        <v>12</v>
      </c>
      <c r="I25" s="867">
        <v>12</v>
      </c>
      <c r="J25" s="886">
        <f t="shared" si="48"/>
        <v>50</v>
      </c>
      <c r="K25" s="1057">
        <f>'Qoute 2025                  '!D39</f>
        <v>0</v>
      </c>
      <c r="L25" s="1062">
        <f t="shared" si="1"/>
        <v>0</v>
      </c>
      <c r="M25" s="1063">
        <f t="shared" si="2"/>
        <v>0</v>
      </c>
      <c r="N25" s="1063">
        <f t="shared" si="3"/>
        <v>0</v>
      </c>
      <c r="O25" s="1063">
        <f t="shared" si="4"/>
        <v>0</v>
      </c>
      <c r="P25" s="1063">
        <f t="shared" si="5"/>
        <v>0</v>
      </c>
      <c r="Q25" s="1063">
        <f t="shared" si="6"/>
        <v>0</v>
      </c>
      <c r="R25" s="1063">
        <f t="shared" si="7"/>
        <v>0</v>
      </c>
      <c r="S25" s="1063">
        <f t="shared" si="8"/>
        <v>0</v>
      </c>
      <c r="T25" s="1063">
        <f t="shared" si="9"/>
        <v>0</v>
      </c>
      <c r="U25" s="1063">
        <f t="shared" si="10"/>
        <v>0</v>
      </c>
      <c r="V25" s="1063">
        <f t="shared" si="11"/>
        <v>0</v>
      </c>
      <c r="W25" s="1063">
        <f t="shared" si="12"/>
        <v>0</v>
      </c>
      <c r="X25" s="1063">
        <f t="shared" si="13"/>
        <v>0</v>
      </c>
      <c r="Y25" s="1063">
        <f t="shared" si="14"/>
        <v>0</v>
      </c>
      <c r="Z25" s="1063">
        <f t="shared" si="15"/>
        <v>0</v>
      </c>
      <c r="AA25" s="1063">
        <f t="shared" si="16"/>
        <v>0</v>
      </c>
      <c r="AB25" s="1063">
        <f t="shared" si="17"/>
        <v>0</v>
      </c>
      <c r="AC25" s="1063">
        <f t="shared" si="18"/>
        <v>0</v>
      </c>
      <c r="AD25" s="1063">
        <f t="shared" si="19"/>
        <v>0</v>
      </c>
      <c r="AE25" s="1063">
        <f t="shared" si="20"/>
        <v>0</v>
      </c>
      <c r="AF25" s="1063">
        <f t="shared" si="21"/>
        <v>0</v>
      </c>
      <c r="AG25" s="1063">
        <f t="shared" si="22"/>
        <v>0</v>
      </c>
      <c r="AH25" s="1063">
        <f t="shared" si="23"/>
        <v>0</v>
      </c>
      <c r="AI25" s="1063">
        <f t="shared" si="24"/>
        <v>0</v>
      </c>
      <c r="AJ25" s="1063">
        <f t="shared" si="25"/>
        <v>0</v>
      </c>
      <c r="AK25" s="1063">
        <f t="shared" si="26"/>
        <v>0</v>
      </c>
      <c r="AL25" s="1063">
        <f t="shared" si="27"/>
        <v>0</v>
      </c>
      <c r="AM25" s="1063">
        <f t="shared" si="28"/>
        <v>0</v>
      </c>
      <c r="AN25" s="1063">
        <f t="shared" si="29"/>
        <v>0</v>
      </c>
      <c r="AO25" s="1063">
        <f t="shared" si="30"/>
        <v>0</v>
      </c>
      <c r="AP25" s="1063">
        <f t="shared" si="31"/>
        <v>0</v>
      </c>
      <c r="AQ25" s="1063">
        <f t="shared" si="32"/>
        <v>0</v>
      </c>
      <c r="AR25" s="1063">
        <f t="shared" si="33"/>
        <v>0</v>
      </c>
      <c r="AS25" s="1063">
        <f t="shared" si="34"/>
        <v>0</v>
      </c>
      <c r="AT25" s="1063">
        <f t="shared" si="35"/>
        <v>0</v>
      </c>
      <c r="AU25" s="1063">
        <f t="shared" si="36"/>
        <v>0</v>
      </c>
      <c r="AV25" s="1063">
        <f t="shared" si="37"/>
        <v>0</v>
      </c>
      <c r="AW25" s="1063">
        <f t="shared" si="38"/>
        <v>0</v>
      </c>
      <c r="AX25" s="1063">
        <f t="shared" si="39"/>
        <v>0</v>
      </c>
      <c r="AY25" s="1063">
        <f t="shared" si="40"/>
        <v>0</v>
      </c>
      <c r="AZ25" s="1063">
        <f t="shared" si="41"/>
        <v>0</v>
      </c>
      <c r="BA25" s="1063">
        <f t="shared" si="42"/>
        <v>0</v>
      </c>
      <c r="BB25" s="1063">
        <f t="shared" si="43"/>
        <v>0</v>
      </c>
      <c r="BC25" s="1063">
        <f t="shared" si="44"/>
        <v>0</v>
      </c>
      <c r="BD25" s="1063">
        <f t="shared" si="45"/>
        <v>0</v>
      </c>
      <c r="BE25" s="1068">
        <f t="shared" si="46"/>
        <v>0</v>
      </c>
      <c r="BF25" s="1069">
        <f t="shared" si="47"/>
        <v>0</v>
      </c>
    </row>
    <row r="26" spans="1:60" s="67" customFormat="1" ht="15" hidden="1">
      <c r="A26" s="833" t="s">
        <v>132</v>
      </c>
      <c r="B26" s="897">
        <v>9</v>
      </c>
      <c r="C26" s="834"/>
      <c r="D26" s="839" t="s">
        <v>450</v>
      </c>
      <c r="E26" s="837" t="s">
        <v>487</v>
      </c>
      <c r="F26" s="897" t="s">
        <v>63</v>
      </c>
      <c r="G26" s="868">
        <v>29</v>
      </c>
      <c r="H26" s="867">
        <v>15</v>
      </c>
      <c r="I26" s="867">
        <v>29</v>
      </c>
      <c r="J26" s="886">
        <v>58</v>
      </c>
      <c r="K26" s="1057">
        <f>'Qoute 2025                  '!D40</f>
        <v>0</v>
      </c>
      <c r="L26" s="1064">
        <f t="shared" ref="L26:L31" si="49">K26*G26</f>
        <v>0</v>
      </c>
      <c r="M26" s="1065">
        <f t="shared" ref="M26:M28" si="50">K26*G26</f>
        <v>0</v>
      </c>
      <c r="N26" s="1065">
        <f t="shared" ref="N26:N28" si="51">K26*G26</f>
        <v>0</v>
      </c>
      <c r="O26" s="1065">
        <f t="shared" ref="O26:O28" si="52">K26*G26</f>
        <v>0</v>
      </c>
      <c r="P26" s="1065">
        <f t="shared" ref="P26:P28" si="53">K26*G26</f>
        <v>0</v>
      </c>
      <c r="Q26" s="1065">
        <f t="shared" ref="Q26:Q28" si="54">K26*G26</f>
        <v>0</v>
      </c>
      <c r="R26" s="1065">
        <f t="shared" ref="R26:R28" si="55">K26*G26</f>
        <v>0</v>
      </c>
      <c r="S26" s="1065">
        <f t="shared" ref="S26:S28" si="56">K26*G26</f>
        <v>0</v>
      </c>
      <c r="T26" s="1065">
        <f t="shared" ref="T26:T28" si="57">K26*G26</f>
        <v>0</v>
      </c>
      <c r="U26" s="1065">
        <f t="shared" ref="U26:U28" si="58">K26*G26</f>
        <v>0</v>
      </c>
      <c r="V26" s="1065">
        <f t="shared" ref="V26:V28" si="59">K26*G26</f>
        <v>0</v>
      </c>
      <c r="W26" s="1065">
        <f t="shared" ref="W26:W28" si="60">K26*G26</f>
        <v>0</v>
      </c>
      <c r="X26" s="1065">
        <f t="shared" ref="X26:X28" si="61">K26*G26</f>
        <v>0</v>
      </c>
      <c r="Y26" s="1065">
        <f t="shared" ref="Y26:Y28" si="62">K26*G26</f>
        <v>0</v>
      </c>
      <c r="Z26" s="1065">
        <f t="shared" ref="Z26:Z28" si="63">K26*G26</f>
        <v>0</v>
      </c>
      <c r="AA26" s="1065">
        <f t="shared" ref="AA26:AA28" si="64">K26*G26</f>
        <v>0</v>
      </c>
      <c r="AB26" s="1065">
        <f t="shared" ref="AB26:AB28" si="65">K26*G26</f>
        <v>0</v>
      </c>
      <c r="AC26" s="1065">
        <f t="shared" ref="AC26:AC28" si="66">K26*G26</f>
        <v>0</v>
      </c>
      <c r="AD26" s="1065">
        <f t="shared" ref="AD26:AD28" si="67">K26*G26</f>
        <v>0</v>
      </c>
      <c r="AE26" s="1065">
        <f t="shared" ref="AE26:AE28" si="68">K26*G26</f>
        <v>0</v>
      </c>
      <c r="AF26" s="1065">
        <f t="shared" ref="AF26:AF28" si="69">K26*G26</f>
        <v>0</v>
      </c>
      <c r="AG26" s="1065">
        <f t="shared" ref="AG26:AG28" si="70">K26*G26</f>
        <v>0</v>
      </c>
      <c r="AH26" s="1065">
        <f t="shared" ref="AH26:AH28" si="71">K26*G26</f>
        <v>0</v>
      </c>
      <c r="AI26" s="1065">
        <f t="shared" ref="AI26:AI28" si="72">K26*G26</f>
        <v>0</v>
      </c>
      <c r="AJ26" s="1065">
        <f t="shared" ref="AJ26:AJ28" si="73">K26*G26</f>
        <v>0</v>
      </c>
      <c r="AK26" s="1065">
        <f t="shared" ref="AK26:AK28" si="74">K26*G26</f>
        <v>0</v>
      </c>
      <c r="AL26" s="1065">
        <f t="shared" ref="AL26:AL28" si="75">K26*G26</f>
        <v>0</v>
      </c>
      <c r="AM26" s="1065">
        <f t="shared" ref="AM26:AM28" si="76">K26*G26</f>
        <v>0</v>
      </c>
      <c r="AN26" s="1065">
        <f t="shared" ref="AN26:AN28" si="77">K26*G26</f>
        <v>0</v>
      </c>
      <c r="AO26" s="1065">
        <f t="shared" ref="AO26:AO28" si="78">K26*G26</f>
        <v>0</v>
      </c>
      <c r="AP26" s="1065">
        <f t="shared" ref="AP26:AP28" si="79">K26*G26</f>
        <v>0</v>
      </c>
      <c r="AQ26" s="1065">
        <f t="shared" ref="AQ26:AQ28" si="80">K26*G26</f>
        <v>0</v>
      </c>
      <c r="AR26" s="1065">
        <f t="shared" ref="AR26:AR28" si="81">K26*G26</f>
        <v>0</v>
      </c>
      <c r="AS26" s="1065">
        <f t="shared" ref="AS26:AS28" si="82">K26*G26</f>
        <v>0</v>
      </c>
      <c r="AT26" s="1065">
        <f t="shared" ref="AT26:AT28" si="83">K26*G26</f>
        <v>0</v>
      </c>
      <c r="AU26" s="1065">
        <f t="shared" ref="AU26:AU28" si="84">K26*G26</f>
        <v>0</v>
      </c>
      <c r="AV26" s="1065">
        <f t="shared" ref="AV26:AV28" si="85">K26*G26</f>
        <v>0</v>
      </c>
      <c r="AW26" s="1065">
        <f t="shared" ref="AW26:AW28" si="86">K26*G26</f>
        <v>0</v>
      </c>
      <c r="AX26" s="1065">
        <f t="shared" ref="AX26:AX28" si="87">K26*G26</f>
        <v>0</v>
      </c>
      <c r="AY26" s="1065">
        <f t="shared" ref="AY26:AY28" si="88">K26*G26</f>
        <v>0</v>
      </c>
      <c r="AZ26" s="1065">
        <f t="shared" ref="AZ26:AZ28" si="89">K26*G26</f>
        <v>0</v>
      </c>
      <c r="BA26" s="1065">
        <f t="shared" ref="BA26:BA28" si="90">K26*G26</f>
        <v>0</v>
      </c>
      <c r="BB26" s="1065">
        <f t="shared" ref="BB26:BB28" si="91">K26*G26</f>
        <v>0</v>
      </c>
      <c r="BC26" s="1065">
        <f t="shared" ref="BC26:BC28" si="92">K26*G26</f>
        <v>0</v>
      </c>
      <c r="BD26" s="1065">
        <f t="shared" ref="BD26:BD28" si="93">K26*G26</f>
        <v>0</v>
      </c>
      <c r="BE26" s="1070">
        <f t="shared" ref="BE26:BE28" si="94">K26*H26</f>
        <v>0</v>
      </c>
      <c r="BF26" s="1071">
        <f t="shared" ref="BF26:BF28" si="95">K26*I26</f>
        <v>0</v>
      </c>
    </row>
    <row r="27" spans="1:60" s="67" customFormat="1" ht="15" hidden="1">
      <c r="A27" s="833" t="s">
        <v>132</v>
      </c>
      <c r="B27" s="898">
        <v>10</v>
      </c>
      <c r="C27" s="834"/>
      <c r="D27" s="839" t="s">
        <v>451</v>
      </c>
      <c r="E27" s="836" t="s">
        <v>452</v>
      </c>
      <c r="F27" s="898" t="s">
        <v>62</v>
      </c>
      <c r="G27" s="868">
        <v>39</v>
      </c>
      <c r="H27" s="868">
        <v>17</v>
      </c>
      <c r="I27" s="868">
        <v>7</v>
      </c>
      <c r="J27" s="895">
        <v>32</v>
      </c>
      <c r="K27" s="1057">
        <f>'Qoute 2025                  '!D41</f>
        <v>0</v>
      </c>
      <c r="L27" s="1064">
        <f t="shared" si="49"/>
        <v>0</v>
      </c>
      <c r="M27" s="1065">
        <f t="shared" si="50"/>
        <v>0</v>
      </c>
      <c r="N27" s="1065">
        <f t="shared" si="51"/>
        <v>0</v>
      </c>
      <c r="O27" s="1065">
        <f t="shared" si="52"/>
        <v>0</v>
      </c>
      <c r="P27" s="1065">
        <f t="shared" si="53"/>
        <v>0</v>
      </c>
      <c r="Q27" s="1065">
        <f t="shared" si="54"/>
        <v>0</v>
      </c>
      <c r="R27" s="1065">
        <f t="shared" si="55"/>
        <v>0</v>
      </c>
      <c r="S27" s="1065">
        <f t="shared" si="56"/>
        <v>0</v>
      </c>
      <c r="T27" s="1065">
        <f t="shared" si="57"/>
        <v>0</v>
      </c>
      <c r="U27" s="1065">
        <f t="shared" si="58"/>
        <v>0</v>
      </c>
      <c r="V27" s="1065">
        <f t="shared" si="59"/>
        <v>0</v>
      </c>
      <c r="W27" s="1065">
        <f t="shared" si="60"/>
        <v>0</v>
      </c>
      <c r="X27" s="1065">
        <f t="shared" si="61"/>
        <v>0</v>
      </c>
      <c r="Y27" s="1065">
        <f t="shared" si="62"/>
        <v>0</v>
      </c>
      <c r="Z27" s="1065">
        <f t="shared" si="63"/>
        <v>0</v>
      </c>
      <c r="AA27" s="1065">
        <f t="shared" si="64"/>
        <v>0</v>
      </c>
      <c r="AB27" s="1065">
        <f t="shared" si="65"/>
        <v>0</v>
      </c>
      <c r="AC27" s="1065">
        <f t="shared" si="66"/>
        <v>0</v>
      </c>
      <c r="AD27" s="1065">
        <f t="shared" si="67"/>
        <v>0</v>
      </c>
      <c r="AE27" s="1065">
        <f t="shared" si="68"/>
        <v>0</v>
      </c>
      <c r="AF27" s="1065">
        <f t="shared" si="69"/>
        <v>0</v>
      </c>
      <c r="AG27" s="1065">
        <f t="shared" si="70"/>
        <v>0</v>
      </c>
      <c r="AH27" s="1065">
        <f t="shared" si="71"/>
        <v>0</v>
      </c>
      <c r="AI27" s="1065">
        <f t="shared" si="72"/>
        <v>0</v>
      </c>
      <c r="AJ27" s="1065">
        <f t="shared" si="73"/>
        <v>0</v>
      </c>
      <c r="AK27" s="1065">
        <f t="shared" si="74"/>
        <v>0</v>
      </c>
      <c r="AL27" s="1065">
        <f t="shared" si="75"/>
        <v>0</v>
      </c>
      <c r="AM27" s="1065">
        <f t="shared" si="76"/>
        <v>0</v>
      </c>
      <c r="AN27" s="1065">
        <f t="shared" si="77"/>
        <v>0</v>
      </c>
      <c r="AO27" s="1065">
        <f t="shared" si="78"/>
        <v>0</v>
      </c>
      <c r="AP27" s="1065">
        <f t="shared" si="79"/>
        <v>0</v>
      </c>
      <c r="AQ27" s="1065">
        <f t="shared" si="80"/>
        <v>0</v>
      </c>
      <c r="AR27" s="1065">
        <f t="shared" si="81"/>
        <v>0</v>
      </c>
      <c r="AS27" s="1065">
        <f t="shared" si="82"/>
        <v>0</v>
      </c>
      <c r="AT27" s="1065">
        <f t="shared" si="83"/>
        <v>0</v>
      </c>
      <c r="AU27" s="1065">
        <f t="shared" si="84"/>
        <v>0</v>
      </c>
      <c r="AV27" s="1065">
        <f t="shared" si="85"/>
        <v>0</v>
      </c>
      <c r="AW27" s="1065">
        <f t="shared" si="86"/>
        <v>0</v>
      </c>
      <c r="AX27" s="1065">
        <f t="shared" si="87"/>
        <v>0</v>
      </c>
      <c r="AY27" s="1065">
        <f t="shared" si="88"/>
        <v>0</v>
      </c>
      <c r="AZ27" s="1065">
        <f t="shared" si="89"/>
        <v>0</v>
      </c>
      <c r="BA27" s="1065">
        <f t="shared" si="90"/>
        <v>0</v>
      </c>
      <c r="BB27" s="1065">
        <f t="shared" si="91"/>
        <v>0</v>
      </c>
      <c r="BC27" s="1065">
        <f t="shared" si="92"/>
        <v>0</v>
      </c>
      <c r="BD27" s="1065">
        <f t="shared" si="93"/>
        <v>0</v>
      </c>
      <c r="BE27" s="1070">
        <f t="shared" si="94"/>
        <v>0</v>
      </c>
      <c r="BF27" s="1071">
        <f t="shared" si="95"/>
        <v>0</v>
      </c>
    </row>
    <row r="28" spans="1:60" s="67" customFormat="1" ht="15" hidden="1">
      <c r="A28" s="833" t="s">
        <v>132</v>
      </c>
      <c r="B28" s="899">
        <v>11</v>
      </c>
      <c r="C28" s="834"/>
      <c r="D28" s="835">
        <v>2024</v>
      </c>
      <c r="E28" s="836" t="s">
        <v>453</v>
      </c>
      <c r="F28" s="899" t="s">
        <v>103</v>
      </c>
      <c r="G28" s="867">
        <v>26</v>
      </c>
      <c r="H28" s="867">
        <v>15</v>
      </c>
      <c r="I28" s="867">
        <v>20</v>
      </c>
      <c r="J28" s="886">
        <f t="shared" ref="J28" si="96">I28+G28</f>
        <v>46</v>
      </c>
      <c r="K28" s="1057">
        <f>'Qoute 2025                  '!D42</f>
        <v>0</v>
      </c>
      <c r="L28" s="1064">
        <f t="shared" si="49"/>
        <v>0</v>
      </c>
      <c r="M28" s="1065">
        <f t="shared" si="50"/>
        <v>0</v>
      </c>
      <c r="N28" s="1065">
        <f t="shared" si="51"/>
        <v>0</v>
      </c>
      <c r="O28" s="1065">
        <f t="shared" si="52"/>
        <v>0</v>
      </c>
      <c r="P28" s="1065">
        <f t="shared" si="53"/>
        <v>0</v>
      </c>
      <c r="Q28" s="1065">
        <f t="shared" si="54"/>
        <v>0</v>
      </c>
      <c r="R28" s="1065">
        <f t="shared" si="55"/>
        <v>0</v>
      </c>
      <c r="S28" s="1065">
        <f t="shared" si="56"/>
        <v>0</v>
      </c>
      <c r="T28" s="1065">
        <f t="shared" si="57"/>
        <v>0</v>
      </c>
      <c r="U28" s="1065">
        <f t="shared" si="58"/>
        <v>0</v>
      </c>
      <c r="V28" s="1065">
        <f t="shared" si="59"/>
        <v>0</v>
      </c>
      <c r="W28" s="1065">
        <f t="shared" si="60"/>
        <v>0</v>
      </c>
      <c r="X28" s="1065">
        <f t="shared" si="61"/>
        <v>0</v>
      </c>
      <c r="Y28" s="1065">
        <f t="shared" si="62"/>
        <v>0</v>
      </c>
      <c r="Z28" s="1065">
        <f t="shared" si="63"/>
        <v>0</v>
      </c>
      <c r="AA28" s="1065">
        <f t="shared" si="64"/>
        <v>0</v>
      </c>
      <c r="AB28" s="1065">
        <f t="shared" si="65"/>
        <v>0</v>
      </c>
      <c r="AC28" s="1065">
        <f t="shared" si="66"/>
        <v>0</v>
      </c>
      <c r="AD28" s="1065">
        <f t="shared" si="67"/>
        <v>0</v>
      </c>
      <c r="AE28" s="1065">
        <f t="shared" si="68"/>
        <v>0</v>
      </c>
      <c r="AF28" s="1065">
        <f t="shared" si="69"/>
        <v>0</v>
      </c>
      <c r="AG28" s="1065">
        <f t="shared" si="70"/>
        <v>0</v>
      </c>
      <c r="AH28" s="1065">
        <f t="shared" si="71"/>
        <v>0</v>
      </c>
      <c r="AI28" s="1065">
        <f t="shared" si="72"/>
        <v>0</v>
      </c>
      <c r="AJ28" s="1065">
        <f t="shared" si="73"/>
        <v>0</v>
      </c>
      <c r="AK28" s="1065">
        <f t="shared" si="74"/>
        <v>0</v>
      </c>
      <c r="AL28" s="1065">
        <f t="shared" si="75"/>
        <v>0</v>
      </c>
      <c r="AM28" s="1065">
        <f t="shared" si="76"/>
        <v>0</v>
      </c>
      <c r="AN28" s="1065">
        <f t="shared" si="77"/>
        <v>0</v>
      </c>
      <c r="AO28" s="1065">
        <f t="shared" si="78"/>
        <v>0</v>
      </c>
      <c r="AP28" s="1065">
        <f t="shared" si="79"/>
        <v>0</v>
      </c>
      <c r="AQ28" s="1065">
        <f t="shared" si="80"/>
        <v>0</v>
      </c>
      <c r="AR28" s="1065">
        <f t="shared" si="81"/>
        <v>0</v>
      </c>
      <c r="AS28" s="1065">
        <f t="shared" si="82"/>
        <v>0</v>
      </c>
      <c r="AT28" s="1065">
        <f t="shared" si="83"/>
        <v>0</v>
      </c>
      <c r="AU28" s="1065">
        <f t="shared" si="84"/>
        <v>0</v>
      </c>
      <c r="AV28" s="1065">
        <f t="shared" si="85"/>
        <v>0</v>
      </c>
      <c r="AW28" s="1065">
        <f t="shared" si="86"/>
        <v>0</v>
      </c>
      <c r="AX28" s="1065">
        <f t="shared" si="87"/>
        <v>0</v>
      </c>
      <c r="AY28" s="1065">
        <f t="shared" si="88"/>
        <v>0</v>
      </c>
      <c r="AZ28" s="1065">
        <f t="shared" si="89"/>
        <v>0</v>
      </c>
      <c r="BA28" s="1065">
        <f t="shared" si="90"/>
        <v>0</v>
      </c>
      <c r="BB28" s="1065">
        <f t="shared" si="91"/>
        <v>0</v>
      </c>
      <c r="BC28" s="1065">
        <f t="shared" si="92"/>
        <v>0</v>
      </c>
      <c r="BD28" s="1065">
        <f t="shared" si="93"/>
        <v>0</v>
      </c>
      <c r="BE28" s="1070">
        <f t="shared" si="94"/>
        <v>0</v>
      </c>
      <c r="BF28" s="1071">
        <f t="shared" si="95"/>
        <v>0</v>
      </c>
    </row>
    <row r="29" spans="1:60" s="67" customFormat="1" ht="15" hidden="1">
      <c r="A29" s="833" t="s">
        <v>132</v>
      </c>
      <c r="B29" s="900">
        <v>12</v>
      </c>
      <c r="C29" s="834"/>
      <c r="D29" s="835"/>
      <c r="E29" s="836" t="s">
        <v>105</v>
      </c>
      <c r="F29" s="900" t="s">
        <v>105</v>
      </c>
      <c r="G29" s="868">
        <v>57.5</v>
      </c>
      <c r="H29" s="868">
        <v>20</v>
      </c>
      <c r="I29" s="868">
        <v>42.5</v>
      </c>
      <c r="J29" s="895">
        <v>100</v>
      </c>
      <c r="K29" s="1057">
        <f>'Qoute 2025                  '!D43</f>
        <v>0</v>
      </c>
      <c r="L29" s="1064">
        <f t="shared" si="49"/>
        <v>0</v>
      </c>
      <c r="M29" s="1065">
        <f t="shared" si="2"/>
        <v>0</v>
      </c>
      <c r="N29" s="1065">
        <f t="shared" si="3"/>
        <v>0</v>
      </c>
      <c r="O29" s="1065">
        <f t="shared" si="4"/>
        <v>0</v>
      </c>
      <c r="P29" s="1065">
        <f t="shared" si="5"/>
        <v>0</v>
      </c>
      <c r="Q29" s="1065">
        <f t="shared" si="6"/>
        <v>0</v>
      </c>
      <c r="R29" s="1065">
        <f t="shared" si="7"/>
        <v>0</v>
      </c>
      <c r="S29" s="1065">
        <f t="shared" si="8"/>
        <v>0</v>
      </c>
      <c r="T29" s="1065">
        <f t="shared" si="9"/>
        <v>0</v>
      </c>
      <c r="U29" s="1065">
        <f t="shared" si="10"/>
        <v>0</v>
      </c>
      <c r="V29" s="1065">
        <f t="shared" si="11"/>
        <v>0</v>
      </c>
      <c r="W29" s="1065">
        <f t="shared" si="12"/>
        <v>0</v>
      </c>
      <c r="X29" s="1065">
        <f t="shared" si="13"/>
        <v>0</v>
      </c>
      <c r="Y29" s="1065">
        <f t="shared" si="14"/>
        <v>0</v>
      </c>
      <c r="Z29" s="1065">
        <f t="shared" si="15"/>
        <v>0</v>
      </c>
      <c r="AA29" s="1065">
        <f t="shared" si="16"/>
        <v>0</v>
      </c>
      <c r="AB29" s="1065">
        <f t="shared" si="17"/>
        <v>0</v>
      </c>
      <c r="AC29" s="1065">
        <f t="shared" si="18"/>
        <v>0</v>
      </c>
      <c r="AD29" s="1065">
        <f t="shared" si="19"/>
        <v>0</v>
      </c>
      <c r="AE29" s="1065">
        <f t="shared" si="20"/>
        <v>0</v>
      </c>
      <c r="AF29" s="1065">
        <f t="shared" si="21"/>
        <v>0</v>
      </c>
      <c r="AG29" s="1065">
        <f t="shared" si="22"/>
        <v>0</v>
      </c>
      <c r="AH29" s="1065">
        <f t="shared" si="23"/>
        <v>0</v>
      </c>
      <c r="AI29" s="1065">
        <f t="shared" si="24"/>
        <v>0</v>
      </c>
      <c r="AJ29" s="1065">
        <f t="shared" si="25"/>
        <v>0</v>
      </c>
      <c r="AK29" s="1065">
        <f t="shared" si="26"/>
        <v>0</v>
      </c>
      <c r="AL29" s="1065">
        <f t="shared" si="27"/>
        <v>0</v>
      </c>
      <c r="AM29" s="1065">
        <f t="shared" si="28"/>
        <v>0</v>
      </c>
      <c r="AN29" s="1065">
        <f t="shared" si="29"/>
        <v>0</v>
      </c>
      <c r="AO29" s="1065">
        <f t="shared" si="30"/>
        <v>0</v>
      </c>
      <c r="AP29" s="1065">
        <f t="shared" si="31"/>
        <v>0</v>
      </c>
      <c r="AQ29" s="1065">
        <f t="shared" si="32"/>
        <v>0</v>
      </c>
      <c r="AR29" s="1065">
        <f t="shared" si="33"/>
        <v>0</v>
      </c>
      <c r="AS29" s="1065">
        <f t="shared" si="34"/>
        <v>0</v>
      </c>
      <c r="AT29" s="1065">
        <f t="shared" si="35"/>
        <v>0</v>
      </c>
      <c r="AU29" s="1065">
        <f t="shared" si="36"/>
        <v>0</v>
      </c>
      <c r="AV29" s="1065">
        <f t="shared" si="37"/>
        <v>0</v>
      </c>
      <c r="AW29" s="1065">
        <f t="shared" si="38"/>
        <v>0</v>
      </c>
      <c r="AX29" s="1065">
        <f t="shared" si="39"/>
        <v>0</v>
      </c>
      <c r="AY29" s="1065">
        <f t="shared" si="40"/>
        <v>0</v>
      </c>
      <c r="AZ29" s="1065">
        <f t="shared" si="41"/>
        <v>0</v>
      </c>
      <c r="BA29" s="1065">
        <f t="shared" si="42"/>
        <v>0</v>
      </c>
      <c r="BB29" s="1065">
        <f t="shared" si="43"/>
        <v>0</v>
      </c>
      <c r="BC29" s="1065">
        <f t="shared" si="44"/>
        <v>0</v>
      </c>
      <c r="BD29" s="1065">
        <f t="shared" si="45"/>
        <v>0</v>
      </c>
      <c r="BE29" s="1070">
        <f t="shared" si="46"/>
        <v>0</v>
      </c>
      <c r="BF29" s="1071">
        <f t="shared" si="47"/>
        <v>0</v>
      </c>
    </row>
    <row r="30" spans="1:60" s="67" customFormat="1" ht="15" hidden="1">
      <c r="A30" s="833" t="s">
        <v>132</v>
      </c>
      <c r="B30" s="901">
        <v>13</v>
      </c>
      <c r="C30" s="834"/>
      <c r="D30" s="839" t="s">
        <v>451</v>
      </c>
      <c r="E30" s="837" t="s">
        <v>107</v>
      </c>
      <c r="F30" s="901" t="s">
        <v>107</v>
      </c>
      <c r="G30" s="868">
        <v>50</v>
      </c>
      <c r="H30" s="868">
        <v>20</v>
      </c>
      <c r="I30" s="868">
        <v>28.5</v>
      </c>
      <c r="J30" s="895">
        <v>78.5</v>
      </c>
      <c r="K30" s="1057">
        <f>'Qoute 2025                  '!D44</f>
        <v>0</v>
      </c>
      <c r="L30" s="1064">
        <f t="shared" si="49"/>
        <v>0</v>
      </c>
      <c r="M30" s="1065">
        <f t="shared" si="2"/>
        <v>0</v>
      </c>
      <c r="N30" s="1065">
        <f t="shared" si="3"/>
        <v>0</v>
      </c>
      <c r="O30" s="1065">
        <f t="shared" si="4"/>
        <v>0</v>
      </c>
      <c r="P30" s="1065">
        <f t="shared" si="5"/>
        <v>0</v>
      </c>
      <c r="Q30" s="1065">
        <f t="shared" si="6"/>
        <v>0</v>
      </c>
      <c r="R30" s="1065">
        <f t="shared" si="7"/>
        <v>0</v>
      </c>
      <c r="S30" s="1065">
        <f t="shared" si="8"/>
        <v>0</v>
      </c>
      <c r="T30" s="1065">
        <f t="shared" si="9"/>
        <v>0</v>
      </c>
      <c r="U30" s="1065">
        <f t="shared" si="10"/>
        <v>0</v>
      </c>
      <c r="V30" s="1065">
        <f t="shared" si="11"/>
        <v>0</v>
      </c>
      <c r="W30" s="1065">
        <f t="shared" si="12"/>
        <v>0</v>
      </c>
      <c r="X30" s="1065">
        <f t="shared" si="13"/>
        <v>0</v>
      </c>
      <c r="Y30" s="1065">
        <f t="shared" si="14"/>
        <v>0</v>
      </c>
      <c r="Z30" s="1065">
        <f t="shared" si="15"/>
        <v>0</v>
      </c>
      <c r="AA30" s="1065">
        <f t="shared" si="16"/>
        <v>0</v>
      </c>
      <c r="AB30" s="1065">
        <f t="shared" si="17"/>
        <v>0</v>
      </c>
      <c r="AC30" s="1065">
        <f t="shared" si="18"/>
        <v>0</v>
      </c>
      <c r="AD30" s="1065">
        <f t="shared" si="19"/>
        <v>0</v>
      </c>
      <c r="AE30" s="1065">
        <f t="shared" si="20"/>
        <v>0</v>
      </c>
      <c r="AF30" s="1065">
        <f t="shared" si="21"/>
        <v>0</v>
      </c>
      <c r="AG30" s="1065">
        <f t="shared" si="22"/>
        <v>0</v>
      </c>
      <c r="AH30" s="1065">
        <f t="shared" si="23"/>
        <v>0</v>
      </c>
      <c r="AI30" s="1065">
        <f t="shared" si="24"/>
        <v>0</v>
      </c>
      <c r="AJ30" s="1065">
        <f t="shared" si="25"/>
        <v>0</v>
      </c>
      <c r="AK30" s="1065">
        <f t="shared" si="26"/>
        <v>0</v>
      </c>
      <c r="AL30" s="1065">
        <f t="shared" si="27"/>
        <v>0</v>
      </c>
      <c r="AM30" s="1065">
        <f t="shared" si="28"/>
        <v>0</v>
      </c>
      <c r="AN30" s="1065">
        <f t="shared" si="29"/>
        <v>0</v>
      </c>
      <c r="AO30" s="1065">
        <f t="shared" si="30"/>
        <v>0</v>
      </c>
      <c r="AP30" s="1065">
        <f t="shared" si="31"/>
        <v>0</v>
      </c>
      <c r="AQ30" s="1065">
        <f t="shared" si="32"/>
        <v>0</v>
      </c>
      <c r="AR30" s="1065">
        <f t="shared" si="33"/>
        <v>0</v>
      </c>
      <c r="AS30" s="1065">
        <f t="shared" si="34"/>
        <v>0</v>
      </c>
      <c r="AT30" s="1065">
        <f t="shared" si="35"/>
        <v>0</v>
      </c>
      <c r="AU30" s="1065">
        <f t="shared" si="36"/>
        <v>0</v>
      </c>
      <c r="AV30" s="1065">
        <f t="shared" si="37"/>
        <v>0</v>
      </c>
      <c r="AW30" s="1065">
        <f t="shared" si="38"/>
        <v>0</v>
      </c>
      <c r="AX30" s="1065">
        <f t="shared" si="39"/>
        <v>0</v>
      </c>
      <c r="AY30" s="1065">
        <f t="shared" si="40"/>
        <v>0</v>
      </c>
      <c r="AZ30" s="1065">
        <f t="shared" si="41"/>
        <v>0</v>
      </c>
      <c r="BA30" s="1065">
        <f t="shared" si="42"/>
        <v>0</v>
      </c>
      <c r="BB30" s="1065">
        <f t="shared" si="43"/>
        <v>0</v>
      </c>
      <c r="BC30" s="1065">
        <f t="shared" si="44"/>
        <v>0</v>
      </c>
      <c r="BD30" s="1065">
        <f t="shared" si="45"/>
        <v>0</v>
      </c>
      <c r="BE30" s="1070">
        <f t="shared" si="46"/>
        <v>0</v>
      </c>
      <c r="BF30" s="1071">
        <f t="shared" si="47"/>
        <v>0</v>
      </c>
    </row>
    <row r="31" spans="1:60" s="67" customFormat="1" ht="15" hidden="1">
      <c r="A31" s="833" t="s">
        <v>132</v>
      </c>
      <c r="B31" s="1044">
        <v>14</v>
      </c>
      <c r="C31" s="834"/>
      <c r="D31" s="839" t="s">
        <v>454</v>
      </c>
      <c r="E31" s="837" t="s">
        <v>109</v>
      </c>
      <c r="F31" s="1044" t="s">
        <v>109</v>
      </c>
      <c r="G31" s="868">
        <v>91</v>
      </c>
      <c r="H31" s="868">
        <v>0</v>
      </c>
      <c r="I31" s="868">
        <v>55</v>
      </c>
      <c r="J31" s="895">
        <v>147</v>
      </c>
      <c r="K31" s="1057">
        <f>'Qoute 2025                  '!D45</f>
        <v>0</v>
      </c>
      <c r="L31" s="1064">
        <f t="shared" si="49"/>
        <v>0</v>
      </c>
      <c r="M31" s="1065">
        <f t="shared" si="2"/>
        <v>0</v>
      </c>
      <c r="N31" s="1065">
        <f t="shared" si="3"/>
        <v>0</v>
      </c>
      <c r="O31" s="1065">
        <f t="shared" si="4"/>
        <v>0</v>
      </c>
      <c r="P31" s="1065">
        <f t="shared" si="5"/>
        <v>0</v>
      </c>
      <c r="Q31" s="1065">
        <f t="shared" si="6"/>
        <v>0</v>
      </c>
      <c r="R31" s="1065">
        <f t="shared" si="7"/>
        <v>0</v>
      </c>
      <c r="S31" s="1065">
        <f t="shared" si="8"/>
        <v>0</v>
      </c>
      <c r="T31" s="1065">
        <f t="shared" si="9"/>
        <v>0</v>
      </c>
      <c r="U31" s="1065">
        <f t="shared" si="10"/>
        <v>0</v>
      </c>
      <c r="V31" s="1065">
        <f t="shared" si="11"/>
        <v>0</v>
      </c>
      <c r="W31" s="1065">
        <f t="shared" si="12"/>
        <v>0</v>
      </c>
      <c r="X31" s="1065">
        <f t="shared" si="13"/>
        <v>0</v>
      </c>
      <c r="Y31" s="1065">
        <f t="shared" si="14"/>
        <v>0</v>
      </c>
      <c r="Z31" s="1065">
        <f t="shared" si="15"/>
        <v>0</v>
      </c>
      <c r="AA31" s="1065">
        <f t="shared" si="16"/>
        <v>0</v>
      </c>
      <c r="AB31" s="1065">
        <f t="shared" si="17"/>
        <v>0</v>
      </c>
      <c r="AC31" s="1065">
        <f t="shared" si="18"/>
        <v>0</v>
      </c>
      <c r="AD31" s="1065">
        <f t="shared" si="19"/>
        <v>0</v>
      </c>
      <c r="AE31" s="1065">
        <f t="shared" si="20"/>
        <v>0</v>
      </c>
      <c r="AF31" s="1065">
        <f t="shared" si="21"/>
        <v>0</v>
      </c>
      <c r="AG31" s="1065">
        <f t="shared" si="22"/>
        <v>0</v>
      </c>
      <c r="AH31" s="1065">
        <f t="shared" si="23"/>
        <v>0</v>
      </c>
      <c r="AI31" s="1065">
        <f t="shared" si="24"/>
        <v>0</v>
      </c>
      <c r="AJ31" s="1065">
        <f t="shared" si="25"/>
        <v>0</v>
      </c>
      <c r="AK31" s="1065">
        <f t="shared" si="26"/>
        <v>0</v>
      </c>
      <c r="AL31" s="1065">
        <f t="shared" si="27"/>
        <v>0</v>
      </c>
      <c r="AM31" s="1065">
        <f t="shared" si="28"/>
        <v>0</v>
      </c>
      <c r="AN31" s="1065">
        <f t="shared" si="29"/>
        <v>0</v>
      </c>
      <c r="AO31" s="1065">
        <f t="shared" si="30"/>
        <v>0</v>
      </c>
      <c r="AP31" s="1065">
        <f t="shared" si="31"/>
        <v>0</v>
      </c>
      <c r="AQ31" s="1065">
        <f t="shared" si="32"/>
        <v>0</v>
      </c>
      <c r="AR31" s="1065">
        <f t="shared" si="33"/>
        <v>0</v>
      </c>
      <c r="AS31" s="1065">
        <f t="shared" si="34"/>
        <v>0</v>
      </c>
      <c r="AT31" s="1065">
        <f t="shared" si="35"/>
        <v>0</v>
      </c>
      <c r="AU31" s="1065">
        <f t="shared" si="36"/>
        <v>0</v>
      </c>
      <c r="AV31" s="1065">
        <f t="shared" si="37"/>
        <v>0</v>
      </c>
      <c r="AW31" s="1065">
        <f t="shared" si="38"/>
        <v>0</v>
      </c>
      <c r="AX31" s="1065">
        <f t="shared" si="39"/>
        <v>0</v>
      </c>
      <c r="AY31" s="1065">
        <f t="shared" si="40"/>
        <v>0</v>
      </c>
      <c r="AZ31" s="1065">
        <f t="shared" si="41"/>
        <v>0</v>
      </c>
      <c r="BA31" s="1065">
        <f t="shared" si="42"/>
        <v>0</v>
      </c>
      <c r="BB31" s="1065">
        <f t="shared" si="43"/>
        <v>0</v>
      </c>
      <c r="BC31" s="1065">
        <f t="shared" si="44"/>
        <v>0</v>
      </c>
      <c r="BD31" s="1065">
        <f t="shared" si="45"/>
        <v>0</v>
      </c>
      <c r="BE31" s="1070">
        <f t="shared" si="46"/>
        <v>0</v>
      </c>
      <c r="BF31" s="1071">
        <f t="shared" si="47"/>
        <v>0</v>
      </c>
    </row>
    <row r="32" spans="1:60" s="67" customFormat="1" ht="20.25" thickBot="1">
      <c r="A32" s="840" t="s">
        <v>488</v>
      </c>
      <c r="B32" s="841"/>
      <c r="C32" s="842"/>
      <c r="D32" s="843"/>
      <c r="E32" s="844" t="s">
        <v>23</v>
      </c>
      <c r="F32" s="840"/>
      <c r="G32" s="876"/>
      <c r="H32" s="876"/>
      <c r="I32" s="876"/>
      <c r="J32" s="876" t="s">
        <v>15</v>
      </c>
      <c r="K32" s="436">
        <f>SUM(K18:K29)</f>
        <v>7</v>
      </c>
      <c r="L32" s="68">
        <f t="shared" ref="L32:BF32" si="97">SUM(L18:L31)</f>
        <v>208</v>
      </c>
      <c r="M32" s="69">
        <f t="shared" si="97"/>
        <v>208</v>
      </c>
      <c r="N32" s="69">
        <f t="shared" si="97"/>
        <v>208</v>
      </c>
      <c r="O32" s="69">
        <f t="shared" si="97"/>
        <v>208</v>
      </c>
      <c r="P32" s="69">
        <f t="shared" si="97"/>
        <v>208</v>
      </c>
      <c r="Q32" s="69">
        <f t="shared" si="97"/>
        <v>208</v>
      </c>
      <c r="R32" s="69">
        <f t="shared" si="97"/>
        <v>208</v>
      </c>
      <c r="S32" s="69">
        <f t="shared" si="97"/>
        <v>208</v>
      </c>
      <c r="T32" s="69">
        <f t="shared" si="97"/>
        <v>208</v>
      </c>
      <c r="U32" s="69">
        <f t="shared" si="97"/>
        <v>208</v>
      </c>
      <c r="V32" s="69">
        <f t="shared" si="97"/>
        <v>208</v>
      </c>
      <c r="W32" s="69">
        <f t="shared" si="97"/>
        <v>208</v>
      </c>
      <c r="X32" s="69">
        <f t="shared" si="97"/>
        <v>208</v>
      </c>
      <c r="Y32" s="69">
        <f t="shared" si="97"/>
        <v>208</v>
      </c>
      <c r="Z32" s="69">
        <f t="shared" si="97"/>
        <v>208</v>
      </c>
      <c r="AA32" s="69">
        <f t="shared" si="97"/>
        <v>208</v>
      </c>
      <c r="AB32" s="69">
        <f t="shared" si="97"/>
        <v>208</v>
      </c>
      <c r="AC32" s="69">
        <f t="shared" si="97"/>
        <v>208</v>
      </c>
      <c r="AD32" s="69">
        <f t="shared" si="97"/>
        <v>208</v>
      </c>
      <c r="AE32" s="69">
        <f t="shared" si="97"/>
        <v>208</v>
      </c>
      <c r="AF32" s="69">
        <f t="shared" si="97"/>
        <v>208</v>
      </c>
      <c r="AG32" s="69">
        <f t="shared" si="97"/>
        <v>208</v>
      </c>
      <c r="AH32" s="69">
        <f t="shared" si="97"/>
        <v>208</v>
      </c>
      <c r="AI32" s="69">
        <f t="shared" si="97"/>
        <v>208</v>
      </c>
      <c r="AJ32" s="69">
        <f t="shared" si="97"/>
        <v>208</v>
      </c>
      <c r="AK32" s="69">
        <f t="shared" si="97"/>
        <v>208</v>
      </c>
      <c r="AL32" s="69">
        <f t="shared" si="97"/>
        <v>208</v>
      </c>
      <c r="AM32" s="69">
        <f t="shared" si="97"/>
        <v>208</v>
      </c>
      <c r="AN32" s="69">
        <f t="shared" si="97"/>
        <v>208</v>
      </c>
      <c r="AO32" s="69">
        <f t="shared" si="97"/>
        <v>208</v>
      </c>
      <c r="AP32" s="69">
        <f t="shared" si="97"/>
        <v>208</v>
      </c>
      <c r="AQ32" s="69">
        <f t="shared" si="97"/>
        <v>208</v>
      </c>
      <c r="AR32" s="69">
        <f t="shared" si="97"/>
        <v>208</v>
      </c>
      <c r="AS32" s="69">
        <f t="shared" si="97"/>
        <v>208</v>
      </c>
      <c r="AT32" s="69">
        <f t="shared" si="97"/>
        <v>208</v>
      </c>
      <c r="AU32" s="69">
        <f t="shared" si="97"/>
        <v>208</v>
      </c>
      <c r="AV32" s="69">
        <f t="shared" si="97"/>
        <v>208</v>
      </c>
      <c r="AW32" s="69">
        <f t="shared" si="97"/>
        <v>208</v>
      </c>
      <c r="AX32" s="69">
        <f t="shared" si="97"/>
        <v>208</v>
      </c>
      <c r="AY32" s="69">
        <f t="shared" si="97"/>
        <v>208</v>
      </c>
      <c r="AZ32" s="69">
        <f t="shared" si="97"/>
        <v>208</v>
      </c>
      <c r="BA32" s="69">
        <f t="shared" si="97"/>
        <v>208</v>
      </c>
      <c r="BB32" s="69">
        <f t="shared" si="97"/>
        <v>208</v>
      </c>
      <c r="BC32" s="69">
        <f t="shared" si="97"/>
        <v>208</v>
      </c>
      <c r="BD32" s="69">
        <f t="shared" si="97"/>
        <v>208</v>
      </c>
      <c r="BE32" s="70">
        <f t="shared" si="97"/>
        <v>45</v>
      </c>
      <c r="BF32" s="71">
        <f t="shared" si="97"/>
        <v>178</v>
      </c>
    </row>
    <row r="33" spans="1:59" ht="20.25" thickBot="1">
      <c r="D33" s="845"/>
      <c r="F33" s="66"/>
      <c r="BG33" s="65"/>
    </row>
    <row r="34" spans="1:59" s="67" customFormat="1">
      <c r="A34" s="882" t="s">
        <v>126</v>
      </c>
      <c r="B34" s="878" t="s">
        <v>131</v>
      </c>
      <c r="C34" s="902"/>
      <c r="D34" s="903"/>
      <c r="E34" s="881" t="s">
        <v>18</v>
      </c>
      <c r="F34" s="904" t="s">
        <v>5</v>
      </c>
      <c r="G34" s="883" t="s">
        <v>445</v>
      </c>
      <c r="H34" s="883" t="s">
        <v>21</v>
      </c>
      <c r="I34" s="883" t="s">
        <v>446</v>
      </c>
      <c r="J34" s="883" t="s">
        <v>6</v>
      </c>
      <c r="K34" s="437" t="s">
        <v>20</v>
      </c>
      <c r="L34" s="117">
        <v>1</v>
      </c>
      <c r="M34" s="117">
        <v>2</v>
      </c>
      <c r="N34" s="117">
        <v>3</v>
      </c>
      <c r="O34" s="117">
        <v>4</v>
      </c>
      <c r="P34" s="117">
        <v>5</v>
      </c>
      <c r="Q34" s="117">
        <v>6</v>
      </c>
      <c r="R34" s="117">
        <v>7</v>
      </c>
      <c r="S34" s="117">
        <v>8</v>
      </c>
      <c r="T34" s="117">
        <v>9</v>
      </c>
      <c r="U34" s="117">
        <v>10</v>
      </c>
      <c r="V34" s="117">
        <v>11</v>
      </c>
      <c r="W34" s="117">
        <v>12</v>
      </c>
      <c r="X34" s="117">
        <v>13</v>
      </c>
      <c r="Y34" s="117">
        <v>14</v>
      </c>
      <c r="Z34" s="117">
        <v>15</v>
      </c>
      <c r="AA34" s="117">
        <v>16</v>
      </c>
      <c r="AB34" s="117">
        <v>17</v>
      </c>
      <c r="AC34" s="117">
        <v>18</v>
      </c>
      <c r="AD34" s="117">
        <v>19</v>
      </c>
      <c r="AE34" s="117">
        <v>20</v>
      </c>
      <c r="AF34" s="117">
        <v>21</v>
      </c>
      <c r="AG34" s="117">
        <v>22</v>
      </c>
      <c r="AH34" s="117">
        <v>23</v>
      </c>
      <c r="AI34" s="117">
        <v>24</v>
      </c>
      <c r="AJ34" s="117">
        <v>25</v>
      </c>
      <c r="AK34" s="117">
        <v>26</v>
      </c>
      <c r="AL34" s="117">
        <v>27</v>
      </c>
      <c r="AM34" s="117">
        <v>28</v>
      </c>
      <c r="AN34" s="117">
        <v>29</v>
      </c>
      <c r="AO34" s="117">
        <v>30</v>
      </c>
      <c r="AP34" s="117">
        <v>31</v>
      </c>
      <c r="AQ34" s="117">
        <v>32</v>
      </c>
      <c r="AR34" s="117">
        <v>33</v>
      </c>
      <c r="AS34" s="117">
        <v>34</v>
      </c>
      <c r="AT34" s="117">
        <v>35</v>
      </c>
      <c r="AU34" s="117">
        <v>36</v>
      </c>
      <c r="AV34" s="117">
        <v>37</v>
      </c>
      <c r="AW34" s="117">
        <v>38</v>
      </c>
      <c r="AX34" s="117">
        <v>39</v>
      </c>
      <c r="AY34" s="117">
        <v>40</v>
      </c>
      <c r="AZ34" s="117">
        <v>41</v>
      </c>
      <c r="BA34" s="117">
        <v>42</v>
      </c>
      <c r="BB34" s="117">
        <v>43</v>
      </c>
      <c r="BC34" s="117">
        <v>44</v>
      </c>
      <c r="BD34" s="117">
        <v>45</v>
      </c>
      <c r="BE34" s="118" t="s">
        <v>21</v>
      </c>
      <c r="BF34" s="119" t="s">
        <v>24</v>
      </c>
    </row>
    <row r="35" spans="1:59" s="122" customFormat="1" ht="15">
      <c r="A35" s="847" t="s">
        <v>126</v>
      </c>
      <c r="B35" s="884">
        <v>1</v>
      </c>
      <c r="C35" s="848"/>
      <c r="D35" s="849"/>
      <c r="E35" s="850" t="s">
        <v>609</v>
      </c>
      <c r="F35" s="885" t="s">
        <v>50</v>
      </c>
      <c r="G35" s="869">
        <v>25</v>
      </c>
      <c r="H35" s="869">
        <v>5</v>
      </c>
      <c r="I35" s="869">
        <v>25</v>
      </c>
      <c r="J35" s="905">
        <f t="shared" ref="J35" si="98">I35+G35</f>
        <v>50</v>
      </c>
      <c r="K35" s="1057">
        <f>'Qoute 2025                  '!D32</f>
        <v>2</v>
      </c>
      <c r="L35" s="1058">
        <f t="shared" ref="L35:L48" si="99">K35*G35</f>
        <v>50</v>
      </c>
      <c r="M35" s="1059">
        <f t="shared" ref="M35:M48" si="100">K35*G35</f>
        <v>50</v>
      </c>
      <c r="N35" s="1059">
        <f t="shared" ref="N35:N48" si="101">K35*G35</f>
        <v>50</v>
      </c>
      <c r="O35" s="1059">
        <f t="shared" ref="O35:O48" si="102">K35*G35</f>
        <v>50</v>
      </c>
      <c r="P35" s="1059">
        <f t="shared" ref="P35:P48" si="103">K35*G35</f>
        <v>50</v>
      </c>
      <c r="Q35" s="1059">
        <f t="shared" ref="Q35:Q48" si="104">K35*G35</f>
        <v>50</v>
      </c>
      <c r="R35" s="1059">
        <f t="shared" ref="R35:R48" si="105">K35*G35</f>
        <v>50</v>
      </c>
      <c r="S35" s="1059">
        <f t="shared" ref="S35:S48" si="106">K35*G35</f>
        <v>50</v>
      </c>
      <c r="T35" s="1059">
        <f t="shared" ref="T35:T48" si="107">K35*G35</f>
        <v>50</v>
      </c>
      <c r="U35" s="1059">
        <f t="shared" ref="U35:U48" si="108">K35*G35</f>
        <v>50</v>
      </c>
      <c r="V35" s="1059">
        <f t="shared" ref="V35:V48" si="109">K35*G35</f>
        <v>50</v>
      </c>
      <c r="W35" s="1059">
        <f t="shared" ref="W35:W48" si="110">K35*G35</f>
        <v>50</v>
      </c>
      <c r="X35" s="1059">
        <f t="shared" ref="X35:X48" si="111">K35*G35</f>
        <v>50</v>
      </c>
      <c r="Y35" s="1059">
        <f t="shared" ref="Y35:Y48" si="112">K35*G35</f>
        <v>50</v>
      </c>
      <c r="Z35" s="1059">
        <f t="shared" ref="Z35:Z48" si="113">K35*G35</f>
        <v>50</v>
      </c>
      <c r="AA35" s="1059">
        <f t="shared" ref="AA35:AA48" si="114">K35*G35</f>
        <v>50</v>
      </c>
      <c r="AB35" s="1059">
        <f t="shared" ref="AB35:AB48" si="115">K35*G35</f>
        <v>50</v>
      </c>
      <c r="AC35" s="1059">
        <f t="shared" ref="AC35:AC48" si="116">K35*G35</f>
        <v>50</v>
      </c>
      <c r="AD35" s="1059">
        <f t="shared" ref="AD35:AD48" si="117">K35*G35</f>
        <v>50</v>
      </c>
      <c r="AE35" s="1059">
        <f t="shared" ref="AE35:AE48" si="118">K35*G35</f>
        <v>50</v>
      </c>
      <c r="AF35" s="1059">
        <f t="shared" ref="AF35:AF48" si="119">K35*G35</f>
        <v>50</v>
      </c>
      <c r="AG35" s="1059">
        <f t="shared" ref="AG35:AG48" si="120">K35*G35</f>
        <v>50</v>
      </c>
      <c r="AH35" s="1059">
        <f t="shared" ref="AH35:AH48" si="121">K35*G35</f>
        <v>50</v>
      </c>
      <c r="AI35" s="1059">
        <f t="shared" ref="AI35:AI48" si="122">K35*G35</f>
        <v>50</v>
      </c>
      <c r="AJ35" s="1059">
        <f t="shared" ref="AJ35:AJ48" si="123">K35*G35</f>
        <v>50</v>
      </c>
      <c r="AK35" s="1059">
        <f t="shared" ref="AK35:AK48" si="124">K35*G35</f>
        <v>50</v>
      </c>
      <c r="AL35" s="1059">
        <f t="shared" ref="AL35:AL48" si="125">K35*G35</f>
        <v>50</v>
      </c>
      <c r="AM35" s="1059">
        <f t="shared" ref="AM35:AM48" si="126">K35*G35</f>
        <v>50</v>
      </c>
      <c r="AN35" s="1059">
        <f t="shared" ref="AN35:AN48" si="127">K35*G35</f>
        <v>50</v>
      </c>
      <c r="AO35" s="1059">
        <f t="shared" ref="AO35:AO48" si="128">K35*G35</f>
        <v>50</v>
      </c>
      <c r="AP35" s="1059">
        <f t="shared" ref="AP35:AP48" si="129">K35*G35</f>
        <v>50</v>
      </c>
      <c r="AQ35" s="1059">
        <f t="shared" ref="AQ35:AQ48" si="130">K35*G35</f>
        <v>50</v>
      </c>
      <c r="AR35" s="1059">
        <f t="shared" ref="AR35:AR48" si="131">K35*G35</f>
        <v>50</v>
      </c>
      <c r="AS35" s="1059">
        <f t="shared" ref="AS35:AS48" si="132">K35*G35</f>
        <v>50</v>
      </c>
      <c r="AT35" s="1059">
        <f t="shared" ref="AT35:AT48" si="133">K35*G35</f>
        <v>50</v>
      </c>
      <c r="AU35" s="1059">
        <f t="shared" ref="AU35:AU48" si="134">K35*G35</f>
        <v>50</v>
      </c>
      <c r="AV35" s="1059">
        <f t="shared" ref="AV35:AV48" si="135">K35*G35</f>
        <v>50</v>
      </c>
      <c r="AW35" s="1059">
        <f t="shared" ref="AW35:AW48" si="136">K35*G35</f>
        <v>50</v>
      </c>
      <c r="AX35" s="1059">
        <f t="shared" ref="AX35:AX48" si="137">K35*G35</f>
        <v>50</v>
      </c>
      <c r="AY35" s="1059">
        <f t="shared" ref="AY35:AY48" si="138">K35*G35</f>
        <v>50</v>
      </c>
      <c r="AZ35" s="1059">
        <f t="shared" ref="AZ35:AZ48" si="139">K35*G35</f>
        <v>50</v>
      </c>
      <c r="BA35" s="1059">
        <f t="shared" ref="BA35:BA48" si="140">K35*G35</f>
        <v>50</v>
      </c>
      <c r="BB35" s="1059">
        <f t="shared" ref="BB35:BB48" si="141">K35*G35</f>
        <v>50</v>
      </c>
      <c r="BC35" s="1059">
        <f t="shared" ref="BC35:BC48" si="142">K35*G35</f>
        <v>50</v>
      </c>
      <c r="BD35" s="1059">
        <f t="shared" ref="BD35:BD48" si="143">K35*G35</f>
        <v>50</v>
      </c>
      <c r="BE35" s="1059">
        <f t="shared" ref="BE35:BE48" si="144">K35*H35</f>
        <v>10</v>
      </c>
      <c r="BF35" s="1059">
        <f t="shared" ref="BF35:BF48" si="145">K35*I35</f>
        <v>50</v>
      </c>
    </row>
    <row r="36" spans="1:59" s="67" customFormat="1" ht="15" hidden="1">
      <c r="A36" s="847" t="s">
        <v>126</v>
      </c>
      <c r="B36" s="887">
        <v>2</v>
      </c>
      <c r="C36" s="848"/>
      <c r="D36" s="849"/>
      <c r="E36" s="851" t="s">
        <v>447</v>
      </c>
      <c r="F36" s="888" t="s">
        <v>51</v>
      </c>
      <c r="G36" s="870">
        <v>29</v>
      </c>
      <c r="H36" s="869">
        <v>14</v>
      </c>
      <c r="I36" s="869">
        <v>21</v>
      </c>
      <c r="J36" s="905">
        <v>50</v>
      </c>
      <c r="K36" s="1057">
        <f>'Qoute 2025                  '!D33</f>
        <v>0</v>
      </c>
      <c r="L36" s="1060">
        <f t="shared" si="99"/>
        <v>0</v>
      </c>
      <c r="M36" s="1061">
        <f t="shared" si="100"/>
        <v>0</v>
      </c>
      <c r="N36" s="1061">
        <f t="shared" si="101"/>
        <v>0</v>
      </c>
      <c r="O36" s="1061">
        <f t="shared" si="102"/>
        <v>0</v>
      </c>
      <c r="P36" s="1061">
        <f t="shared" si="103"/>
        <v>0</v>
      </c>
      <c r="Q36" s="1061">
        <f t="shared" si="104"/>
        <v>0</v>
      </c>
      <c r="R36" s="1061">
        <f t="shared" si="105"/>
        <v>0</v>
      </c>
      <c r="S36" s="1061">
        <f t="shared" si="106"/>
        <v>0</v>
      </c>
      <c r="T36" s="1061">
        <f t="shared" si="107"/>
        <v>0</v>
      </c>
      <c r="U36" s="1061">
        <f t="shared" si="108"/>
        <v>0</v>
      </c>
      <c r="V36" s="1061">
        <f t="shared" si="109"/>
        <v>0</v>
      </c>
      <c r="W36" s="1061">
        <f t="shared" si="110"/>
        <v>0</v>
      </c>
      <c r="X36" s="1061">
        <f t="shared" si="111"/>
        <v>0</v>
      </c>
      <c r="Y36" s="1061">
        <f t="shared" si="112"/>
        <v>0</v>
      </c>
      <c r="Z36" s="1061">
        <f t="shared" si="113"/>
        <v>0</v>
      </c>
      <c r="AA36" s="1061">
        <f t="shared" si="114"/>
        <v>0</v>
      </c>
      <c r="AB36" s="1061">
        <f t="shared" si="115"/>
        <v>0</v>
      </c>
      <c r="AC36" s="1061">
        <f t="shared" si="116"/>
        <v>0</v>
      </c>
      <c r="AD36" s="1061">
        <f t="shared" si="117"/>
        <v>0</v>
      </c>
      <c r="AE36" s="1061">
        <f t="shared" si="118"/>
        <v>0</v>
      </c>
      <c r="AF36" s="1061">
        <f t="shared" si="119"/>
        <v>0</v>
      </c>
      <c r="AG36" s="1061">
        <f t="shared" si="120"/>
        <v>0</v>
      </c>
      <c r="AH36" s="1061">
        <f t="shared" si="121"/>
        <v>0</v>
      </c>
      <c r="AI36" s="1061">
        <f t="shared" si="122"/>
        <v>0</v>
      </c>
      <c r="AJ36" s="1061">
        <f t="shared" si="123"/>
        <v>0</v>
      </c>
      <c r="AK36" s="1061">
        <f t="shared" si="124"/>
        <v>0</v>
      </c>
      <c r="AL36" s="1061">
        <f t="shared" si="125"/>
        <v>0</v>
      </c>
      <c r="AM36" s="1061">
        <f t="shared" si="126"/>
        <v>0</v>
      </c>
      <c r="AN36" s="1061">
        <f t="shared" si="127"/>
        <v>0</v>
      </c>
      <c r="AO36" s="1061">
        <f t="shared" si="128"/>
        <v>0</v>
      </c>
      <c r="AP36" s="1061">
        <f t="shared" si="129"/>
        <v>0</v>
      </c>
      <c r="AQ36" s="1061">
        <f t="shared" si="130"/>
        <v>0</v>
      </c>
      <c r="AR36" s="1061">
        <f t="shared" si="131"/>
        <v>0</v>
      </c>
      <c r="AS36" s="1061">
        <f t="shared" si="132"/>
        <v>0</v>
      </c>
      <c r="AT36" s="1061">
        <f t="shared" si="133"/>
        <v>0</v>
      </c>
      <c r="AU36" s="1061">
        <f t="shared" si="134"/>
        <v>0</v>
      </c>
      <c r="AV36" s="1061">
        <f t="shared" si="135"/>
        <v>0</v>
      </c>
      <c r="AW36" s="1061">
        <f t="shared" si="136"/>
        <v>0</v>
      </c>
      <c r="AX36" s="1061">
        <f t="shared" si="137"/>
        <v>0</v>
      </c>
      <c r="AY36" s="1061">
        <f t="shared" si="138"/>
        <v>0</v>
      </c>
      <c r="AZ36" s="1061">
        <f t="shared" si="139"/>
        <v>0</v>
      </c>
      <c r="BA36" s="1061">
        <f t="shared" si="140"/>
        <v>0</v>
      </c>
      <c r="BB36" s="1061">
        <f t="shared" si="141"/>
        <v>0</v>
      </c>
      <c r="BC36" s="1061">
        <f t="shared" si="142"/>
        <v>0</v>
      </c>
      <c r="BD36" s="1061">
        <f t="shared" si="143"/>
        <v>0</v>
      </c>
      <c r="BE36" s="1066">
        <f t="shared" si="144"/>
        <v>0</v>
      </c>
      <c r="BF36" s="1067">
        <f t="shared" si="145"/>
        <v>0</v>
      </c>
    </row>
    <row r="37" spans="1:59" s="67" customFormat="1" ht="15">
      <c r="A37" s="847" t="s">
        <v>126</v>
      </c>
      <c r="B37" s="889">
        <v>3</v>
      </c>
      <c r="C37" s="848"/>
      <c r="D37" s="849"/>
      <c r="E37" s="850" t="s">
        <v>629</v>
      </c>
      <c r="F37" s="890" t="s">
        <v>52</v>
      </c>
      <c r="G37" s="869">
        <v>42</v>
      </c>
      <c r="H37" s="869">
        <v>10</v>
      </c>
      <c r="I37" s="869">
        <v>25</v>
      </c>
      <c r="J37" s="905">
        <f>I37+G37</f>
        <v>67</v>
      </c>
      <c r="K37" s="1057">
        <f>'Qoute 2025                  '!D34</f>
        <v>2</v>
      </c>
      <c r="L37" s="1062">
        <f t="shared" si="99"/>
        <v>84</v>
      </c>
      <c r="M37" s="1063">
        <f t="shared" si="100"/>
        <v>84</v>
      </c>
      <c r="N37" s="1063">
        <f t="shared" si="101"/>
        <v>84</v>
      </c>
      <c r="O37" s="1063">
        <f t="shared" si="102"/>
        <v>84</v>
      </c>
      <c r="P37" s="1063">
        <f t="shared" si="103"/>
        <v>84</v>
      </c>
      <c r="Q37" s="1063">
        <f t="shared" si="104"/>
        <v>84</v>
      </c>
      <c r="R37" s="1063">
        <f t="shared" si="105"/>
        <v>84</v>
      </c>
      <c r="S37" s="1063">
        <f t="shared" si="106"/>
        <v>84</v>
      </c>
      <c r="T37" s="1063">
        <f t="shared" si="107"/>
        <v>84</v>
      </c>
      <c r="U37" s="1063">
        <f t="shared" si="108"/>
        <v>84</v>
      </c>
      <c r="V37" s="1063">
        <f t="shared" si="109"/>
        <v>84</v>
      </c>
      <c r="W37" s="1063">
        <f t="shared" si="110"/>
        <v>84</v>
      </c>
      <c r="X37" s="1063">
        <f t="shared" si="111"/>
        <v>84</v>
      </c>
      <c r="Y37" s="1063">
        <f t="shared" si="112"/>
        <v>84</v>
      </c>
      <c r="Z37" s="1063">
        <f t="shared" si="113"/>
        <v>84</v>
      </c>
      <c r="AA37" s="1063">
        <f t="shared" si="114"/>
        <v>84</v>
      </c>
      <c r="AB37" s="1063">
        <f t="shared" si="115"/>
        <v>84</v>
      </c>
      <c r="AC37" s="1063">
        <f t="shared" si="116"/>
        <v>84</v>
      </c>
      <c r="AD37" s="1063">
        <f t="shared" si="117"/>
        <v>84</v>
      </c>
      <c r="AE37" s="1063">
        <f t="shared" si="118"/>
        <v>84</v>
      </c>
      <c r="AF37" s="1063">
        <f t="shared" si="119"/>
        <v>84</v>
      </c>
      <c r="AG37" s="1063">
        <f t="shared" si="120"/>
        <v>84</v>
      </c>
      <c r="AH37" s="1063">
        <f t="shared" si="121"/>
        <v>84</v>
      </c>
      <c r="AI37" s="1063">
        <f t="shared" si="122"/>
        <v>84</v>
      </c>
      <c r="AJ37" s="1063">
        <f t="shared" si="123"/>
        <v>84</v>
      </c>
      <c r="AK37" s="1063">
        <f t="shared" si="124"/>
        <v>84</v>
      </c>
      <c r="AL37" s="1063">
        <f t="shared" si="125"/>
        <v>84</v>
      </c>
      <c r="AM37" s="1063">
        <f t="shared" si="126"/>
        <v>84</v>
      </c>
      <c r="AN37" s="1063">
        <f t="shared" si="127"/>
        <v>84</v>
      </c>
      <c r="AO37" s="1063">
        <f t="shared" si="128"/>
        <v>84</v>
      </c>
      <c r="AP37" s="1063">
        <f t="shared" si="129"/>
        <v>84</v>
      </c>
      <c r="AQ37" s="1063">
        <f t="shared" si="130"/>
        <v>84</v>
      </c>
      <c r="AR37" s="1063">
        <f t="shared" si="131"/>
        <v>84</v>
      </c>
      <c r="AS37" s="1063">
        <f t="shared" si="132"/>
        <v>84</v>
      </c>
      <c r="AT37" s="1063">
        <f t="shared" si="133"/>
        <v>84</v>
      </c>
      <c r="AU37" s="1063">
        <f t="shared" si="134"/>
        <v>84</v>
      </c>
      <c r="AV37" s="1063">
        <f t="shared" si="135"/>
        <v>84</v>
      </c>
      <c r="AW37" s="1063">
        <f t="shared" si="136"/>
        <v>84</v>
      </c>
      <c r="AX37" s="1063">
        <f t="shared" si="137"/>
        <v>84</v>
      </c>
      <c r="AY37" s="1063">
        <f t="shared" si="138"/>
        <v>84</v>
      </c>
      <c r="AZ37" s="1063">
        <f t="shared" si="139"/>
        <v>84</v>
      </c>
      <c r="BA37" s="1063">
        <f t="shared" si="140"/>
        <v>84</v>
      </c>
      <c r="BB37" s="1063">
        <f t="shared" si="141"/>
        <v>84</v>
      </c>
      <c r="BC37" s="1063">
        <f t="shared" si="142"/>
        <v>84</v>
      </c>
      <c r="BD37" s="1063">
        <f t="shared" si="143"/>
        <v>84</v>
      </c>
      <c r="BE37" s="1068">
        <f t="shared" si="144"/>
        <v>20</v>
      </c>
      <c r="BF37" s="1069">
        <f t="shared" si="145"/>
        <v>50</v>
      </c>
    </row>
    <row r="38" spans="1:59" s="67" customFormat="1" ht="15" hidden="1">
      <c r="A38" s="847" t="s">
        <v>126</v>
      </c>
      <c r="B38" s="891">
        <v>4</v>
      </c>
      <c r="C38" s="848"/>
      <c r="D38" s="849" t="s">
        <v>489</v>
      </c>
      <c r="E38" s="852" t="s">
        <v>485</v>
      </c>
      <c r="F38" s="891" t="s">
        <v>1</v>
      </c>
      <c r="G38" s="869">
        <v>50</v>
      </c>
      <c r="H38" s="869">
        <v>10</v>
      </c>
      <c r="I38" s="869">
        <v>20</v>
      </c>
      <c r="J38" s="905">
        <f>I38+G38</f>
        <v>70</v>
      </c>
      <c r="K38" s="1057">
        <f>'Qoute 2025                  '!D35</f>
        <v>0</v>
      </c>
      <c r="L38" s="1062">
        <f t="shared" si="99"/>
        <v>0</v>
      </c>
      <c r="M38" s="1063">
        <f t="shared" si="100"/>
        <v>0</v>
      </c>
      <c r="N38" s="1063">
        <f t="shared" si="101"/>
        <v>0</v>
      </c>
      <c r="O38" s="1063">
        <f t="shared" si="102"/>
        <v>0</v>
      </c>
      <c r="P38" s="1063">
        <f t="shared" si="103"/>
        <v>0</v>
      </c>
      <c r="Q38" s="1063">
        <f t="shared" si="104"/>
        <v>0</v>
      </c>
      <c r="R38" s="1063">
        <f t="shared" si="105"/>
        <v>0</v>
      </c>
      <c r="S38" s="1063">
        <f t="shared" si="106"/>
        <v>0</v>
      </c>
      <c r="T38" s="1063">
        <f t="shared" si="107"/>
        <v>0</v>
      </c>
      <c r="U38" s="1063">
        <f t="shared" si="108"/>
        <v>0</v>
      </c>
      <c r="V38" s="1063">
        <f t="shared" si="109"/>
        <v>0</v>
      </c>
      <c r="W38" s="1063">
        <f t="shared" si="110"/>
        <v>0</v>
      </c>
      <c r="X38" s="1063">
        <f t="shared" si="111"/>
        <v>0</v>
      </c>
      <c r="Y38" s="1063">
        <f t="shared" si="112"/>
        <v>0</v>
      </c>
      <c r="Z38" s="1063">
        <f t="shared" si="113"/>
        <v>0</v>
      </c>
      <c r="AA38" s="1063">
        <f t="shared" si="114"/>
        <v>0</v>
      </c>
      <c r="AB38" s="1063">
        <f t="shared" si="115"/>
        <v>0</v>
      </c>
      <c r="AC38" s="1063">
        <f t="shared" si="116"/>
        <v>0</v>
      </c>
      <c r="AD38" s="1063">
        <f t="shared" si="117"/>
        <v>0</v>
      </c>
      <c r="AE38" s="1063">
        <f t="shared" si="118"/>
        <v>0</v>
      </c>
      <c r="AF38" s="1063">
        <f t="shared" si="119"/>
        <v>0</v>
      </c>
      <c r="AG38" s="1063">
        <f t="shared" si="120"/>
        <v>0</v>
      </c>
      <c r="AH38" s="1063">
        <f t="shared" si="121"/>
        <v>0</v>
      </c>
      <c r="AI38" s="1063">
        <f t="shared" si="122"/>
        <v>0</v>
      </c>
      <c r="AJ38" s="1063">
        <f t="shared" si="123"/>
        <v>0</v>
      </c>
      <c r="AK38" s="1063">
        <f t="shared" si="124"/>
        <v>0</v>
      </c>
      <c r="AL38" s="1063">
        <f t="shared" si="125"/>
        <v>0</v>
      </c>
      <c r="AM38" s="1063">
        <f t="shared" si="126"/>
        <v>0</v>
      </c>
      <c r="AN38" s="1063">
        <f t="shared" si="127"/>
        <v>0</v>
      </c>
      <c r="AO38" s="1063">
        <f t="shared" si="128"/>
        <v>0</v>
      </c>
      <c r="AP38" s="1063">
        <f t="shared" si="129"/>
        <v>0</v>
      </c>
      <c r="AQ38" s="1063">
        <f t="shared" si="130"/>
        <v>0</v>
      </c>
      <c r="AR38" s="1063">
        <f t="shared" si="131"/>
        <v>0</v>
      </c>
      <c r="AS38" s="1063">
        <f t="shared" si="132"/>
        <v>0</v>
      </c>
      <c r="AT38" s="1063">
        <f t="shared" si="133"/>
        <v>0</v>
      </c>
      <c r="AU38" s="1063">
        <f t="shared" si="134"/>
        <v>0</v>
      </c>
      <c r="AV38" s="1063">
        <f t="shared" si="135"/>
        <v>0</v>
      </c>
      <c r="AW38" s="1063">
        <f t="shared" si="136"/>
        <v>0</v>
      </c>
      <c r="AX38" s="1063">
        <f t="shared" si="137"/>
        <v>0</v>
      </c>
      <c r="AY38" s="1063">
        <f t="shared" si="138"/>
        <v>0</v>
      </c>
      <c r="AZ38" s="1063">
        <f t="shared" si="139"/>
        <v>0</v>
      </c>
      <c r="BA38" s="1063">
        <f t="shared" si="140"/>
        <v>0</v>
      </c>
      <c r="BB38" s="1063">
        <f t="shared" si="141"/>
        <v>0</v>
      </c>
      <c r="BC38" s="1063">
        <f t="shared" si="142"/>
        <v>0</v>
      </c>
      <c r="BD38" s="1063">
        <f t="shared" si="143"/>
        <v>0</v>
      </c>
      <c r="BE38" s="1068">
        <f t="shared" si="144"/>
        <v>0</v>
      </c>
      <c r="BF38" s="1069">
        <f t="shared" si="145"/>
        <v>0</v>
      </c>
    </row>
    <row r="39" spans="1:59" s="67" customFormat="1" ht="15">
      <c r="A39" s="1008" t="s">
        <v>126</v>
      </c>
      <c r="B39" s="1002">
        <v>5</v>
      </c>
      <c r="C39" s="1009"/>
      <c r="D39" s="1010"/>
      <c r="E39" s="1011" t="s">
        <v>430</v>
      </c>
      <c r="F39" s="1002" t="s">
        <v>53</v>
      </c>
      <c r="G39" s="873">
        <v>23</v>
      </c>
      <c r="H39" s="873">
        <v>5</v>
      </c>
      <c r="I39" s="873">
        <v>19</v>
      </c>
      <c r="J39" s="924">
        <f>I39+G39</f>
        <v>42</v>
      </c>
      <c r="K39" s="1057">
        <f>'Qoute 2025                  '!D36</f>
        <v>2</v>
      </c>
      <c r="L39" s="1062">
        <f t="shared" si="99"/>
        <v>46</v>
      </c>
      <c r="M39" s="1063">
        <f t="shared" si="100"/>
        <v>46</v>
      </c>
      <c r="N39" s="1063">
        <f t="shared" si="101"/>
        <v>46</v>
      </c>
      <c r="O39" s="1063">
        <f t="shared" si="102"/>
        <v>46</v>
      </c>
      <c r="P39" s="1063">
        <f t="shared" si="103"/>
        <v>46</v>
      </c>
      <c r="Q39" s="1063">
        <f t="shared" si="104"/>
        <v>46</v>
      </c>
      <c r="R39" s="1063">
        <f t="shared" si="105"/>
        <v>46</v>
      </c>
      <c r="S39" s="1063">
        <f t="shared" si="106"/>
        <v>46</v>
      </c>
      <c r="T39" s="1063">
        <f t="shared" si="107"/>
        <v>46</v>
      </c>
      <c r="U39" s="1063">
        <f t="shared" si="108"/>
        <v>46</v>
      </c>
      <c r="V39" s="1063">
        <f t="shared" si="109"/>
        <v>46</v>
      </c>
      <c r="W39" s="1063">
        <f t="shared" si="110"/>
        <v>46</v>
      </c>
      <c r="X39" s="1063">
        <f t="shared" si="111"/>
        <v>46</v>
      </c>
      <c r="Y39" s="1063">
        <f t="shared" si="112"/>
        <v>46</v>
      </c>
      <c r="Z39" s="1063">
        <f t="shared" si="113"/>
        <v>46</v>
      </c>
      <c r="AA39" s="1063">
        <f t="shared" si="114"/>
        <v>46</v>
      </c>
      <c r="AB39" s="1063">
        <f t="shared" si="115"/>
        <v>46</v>
      </c>
      <c r="AC39" s="1063">
        <f t="shared" si="116"/>
        <v>46</v>
      </c>
      <c r="AD39" s="1063">
        <f t="shared" si="117"/>
        <v>46</v>
      </c>
      <c r="AE39" s="1063">
        <f t="shared" si="118"/>
        <v>46</v>
      </c>
      <c r="AF39" s="1063">
        <f t="shared" si="119"/>
        <v>46</v>
      </c>
      <c r="AG39" s="1063">
        <f t="shared" si="120"/>
        <v>46</v>
      </c>
      <c r="AH39" s="1063">
        <f t="shared" si="121"/>
        <v>46</v>
      </c>
      <c r="AI39" s="1063">
        <f t="shared" si="122"/>
        <v>46</v>
      </c>
      <c r="AJ39" s="1063">
        <f t="shared" si="123"/>
        <v>46</v>
      </c>
      <c r="AK39" s="1063">
        <f t="shared" si="124"/>
        <v>46</v>
      </c>
      <c r="AL39" s="1063">
        <f t="shared" si="125"/>
        <v>46</v>
      </c>
      <c r="AM39" s="1063">
        <f t="shared" si="126"/>
        <v>46</v>
      </c>
      <c r="AN39" s="1063">
        <f t="shared" si="127"/>
        <v>46</v>
      </c>
      <c r="AO39" s="1063">
        <f t="shared" si="128"/>
        <v>46</v>
      </c>
      <c r="AP39" s="1063">
        <f t="shared" si="129"/>
        <v>46</v>
      </c>
      <c r="AQ39" s="1063">
        <f t="shared" si="130"/>
        <v>46</v>
      </c>
      <c r="AR39" s="1063">
        <f t="shared" si="131"/>
        <v>46</v>
      </c>
      <c r="AS39" s="1063">
        <f t="shared" si="132"/>
        <v>46</v>
      </c>
      <c r="AT39" s="1063">
        <f t="shared" si="133"/>
        <v>46</v>
      </c>
      <c r="AU39" s="1063">
        <f t="shared" si="134"/>
        <v>46</v>
      </c>
      <c r="AV39" s="1063">
        <f t="shared" si="135"/>
        <v>46</v>
      </c>
      <c r="AW39" s="1063">
        <f t="shared" si="136"/>
        <v>46</v>
      </c>
      <c r="AX39" s="1063">
        <f t="shared" si="137"/>
        <v>46</v>
      </c>
      <c r="AY39" s="1063">
        <f t="shared" si="138"/>
        <v>46</v>
      </c>
      <c r="AZ39" s="1063">
        <f t="shared" si="139"/>
        <v>46</v>
      </c>
      <c r="BA39" s="1063">
        <f t="shared" si="140"/>
        <v>46</v>
      </c>
      <c r="BB39" s="1063">
        <f t="shared" si="141"/>
        <v>46</v>
      </c>
      <c r="BC39" s="1063">
        <f t="shared" si="142"/>
        <v>46</v>
      </c>
      <c r="BD39" s="1063">
        <f t="shared" si="143"/>
        <v>46</v>
      </c>
      <c r="BE39" s="1068">
        <f t="shared" si="144"/>
        <v>10</v>
      </c>
      <c r="BF39" s="1069">
        <f t="shared" si="145"/>
        <v>38</v>
      </c>
    </row>
    <row r="40" spans="1:59" s="67" customFormat="1" ht="15">
      <c r="A40" s="847" t="s">
        <v>126</v>
      </c>
      <c r="B40" s="892">
        <v>6</v>
      </c>
      <c r="C40" s="848"/>
      <c r="D40" s="849"/>
      <c r="E40" s="852" t="s">
        <v>448</v>
      </c>
      <c r="F40" s="892" t="s">
        <v>54</v>
      </c>
      <c r="G40" s="869">
        <v>60</v>
      </c>
      <c r="H40" s="869">
        <v>5</v>
      </c>
      <c r="I40" s="869">
        <v>40</v>
      </c>
      <c r="J40" s="905">
        <f t="shared" ref="J40:J45" si="146">I40+G40</f>
        <v>100</v>
      </c>
      <c r="K40" s="1057">
        <f>'Qoute 2025                  '!D37</f>
        <v>1</v>
      </c>
      <c r="L40" s="1062">
        <f t="shared" si="99"/>
        <v>60</v>
      </c>
      <c r="M40" s="1063">
        <f t="shared" si="100"/>
        <v>60</v>
      </c>
      <c r="N40" s="1063">
        <f t="shared" si="101"/>
        <v>60</v>
      </c>
      <c r="O40" s="1063">
        <f t="shared" si="102"/>
        <v>60</v>
      </c>
      <c r="P40" s="1063">
        <f t="shared" si="103"/>
        <v>60</v>
      </c>
      <c r="Q40" s="1063">
        <f t="shared" si="104"/>
        <v>60</v>
      </c>
      <c r="R40" s="1063">
        <f t="shared" si="105"/>
        <v>60</v>
      </c>
      <c r="S40" s="1063">
        <f t="shared" si="106"/>
        <v>60</v>
      </c>
      <c r="T40" s="1063">
        <f t="shared" si="107"/>
        <v>60</v>
      </c>
      <c r="U40" s="1063">
        <f t="shared" si="108"/>
        <v>60</v>
      </c>
      <c r="V40" s="1063">
        <f t="shared" si="109"/>
        <v>60</v>
      </c>
      <c r="W40" s="1063">
        <f t="shared" si="110"/>
        <v>60</v>
      </c>
      <c r="X40" s="1063">
        <f t="shared" si="111"/>
        <v>60</v>
      </c>
      <c r="Y40" s="1063">
        <f t="shared" si="112"/>
        <v>60</v>
      </c>
      <c r="Z40" s="1063">
        <f t="shared" si="113"/>
        <v>60</v>
      </c>
      <c r="AA40" s="1063">
        <f t="shared" si="114"/>
        <v>60</v>
      </c>
      <c r="AB40" s="1063">
        <f t="shared" si="115"/>
        <v>60</v>
      </c>
      <c r="AC40" s="1063">
        <f t="shared" si="116"/>
        <v>60</v>
      </c>
      <c r="AD40" s="1063">
        <f t="shared" si="117"/>
        <v>60</v>
      </c>
      <c r="AE40" s="1063">
        <f t="shared" si="118"/>
        <v>60</v>
      </c>
      <c r="AF40" s="1063">
        <f t="shared" si="119"/>
        <v>60</v>
      </c>
      <c r="AG40" s="1063">
        <f t="shared" si="120"/>
        <v>60</v>
      </c>
      <c r="AH40" s="1063">
        <f t="shared" si="121"/>
        <v>60</v>
      </c>
      <c r="AI40" s="1063">
        <f t="shared" si="122"/>
        <v>60</v>
      </c>
      <c r="AJ40" s="1063">
        <f t="shared" si="123"/>
        <v>60</v>
      </c>
      <c r="AK40" s="1063">
        <f t="shared" si="124"/>
        <v>60</v>
      </c>
      <c r="AL40" s="1063">
        <f t="shared" si="125"/>
        <v>60</v>
      </c>
      <c r="AM40" s="1063">
        <f t="shared" si="126"/>
        <v>60</v>
      </c>
      <c r="AN40" s="1063">
        <f t="shared" si="127"/>
        <v>60</v>
      </c>
      <c r="AO40" s="1063">
        <f t="shared" si="128"/>
        <v>60</v>
      </c>
      <c r="AP40" s="1063">
        <f t="shared" si="129"/>
        <v>60</v>
      </c>
      <c r="AQ40" s="1063">
        <f t="shared" si="130"/>
        <v>60</v>
      </c>
      <c r="AR40" s="1063">
        <f t="shared" si="131"/>
        <v>60</v>
      </c>
      <c r="AS40" s="1063">
        <f t="shared" si="132"/>
        <v>60</v>
      </c>
      <c r="AT40" s="1063">
        <f t="shared" si="133"/>
        <v>60</v>
      </c>
      <c r="AU40" s="1063">
        <f t="shared" si="134"/>
        <v>60</v>
      </c>
      <c r="AV40" s="1063">
        <f t="shared" si="135"/>
        <v>60</v>
      </c>
      <c r="AW40" s="1063">
        <f t="shared" si="136"/>
        <v>60</v>
      </c>
      <c r="AX40" s="1063">
        <f t="shared" si="137"/>
        <v>60</v>
      </c>
      <c r="AY40" s="1063">
        <f t="shared" si="138"/>
        <v>60</v>
      </c>
      <c r="AZ40" s="1063">
        <f t="shared" si="139"/>
        <v>60</v>
      </c>
      <c r="BA40" s="1063">
        <f t="shared" si="140"/>
        <v>60</v>
      </c>
      <c r="BB40" s="1063">
        <f t="shared" si="141"/>
        <v>60</v>
      </c>
      <c r="BC40" s="1063">
        <f t="shared" si="142"/>
        <v>60</v>
      </c>
      <c r="BD40" s="1063">
        <f t="shared" si="143"/>
        <v>60</v>
      </c>
      <c r="BE40" s="1068">
        <f t="shared" si="144"/>
        <v>5</v>
      </c>
      <c r="BF40" s="1069">
        <f t="shared" si="145"/>
        <v>40</v>
      </c>
    </row>
    <row r="41" spans="1:59" s="67" customFormat="1" ht="15" hidden="1">
      <c r="A41" s="847" t="s">
        <v>126</v>
      </c>
      <c r="B41" s="606">
        <v>7</v>
      </c>
      <c r="C41" s="848"/>
      <c r="D41" s="906" t="s">
        <v>449</v>
      </c>
      <c r="E41" s="907" t="s">
        <v>607</v>
      </c>
      <c r="F41" s="606" t="s">
        <v>102</v>
      </c>
      <c r="G41" s="870">
        <v>87</v>
      </c>
      <c r="H41" s="870">
        <v>20</v>
      </c>
      <c r="I41" s="870">
        <v>67</v>
      </c>
      <c r="J41" s="908">
        <v>154</v>
      </c>
      <c r="K41" s="1057">
        <f>'Qoute 2025                  '!D38</f>
        <v>0</v>
      </c>
      <c r="L41" s="1062">
        <f t="shared" si="99"/>
        <v>0</v>
      </c>
      <c r="M41" s="1063">
        <f t="shared" si="100"/>
        <v>0</v>
      </c>
      <c r="N41" s="1063">
        <f t="shared" si="101"/>
        <v>0</v>
      </c>
      <c r="O41" s="1063">
        <f t="shared" si="102"/>
        <v>0</v>
      </c>
      <c r="P41" s="1063">
        <f t="shared" si="103"/>
        <v>0</v>
      </c>
      <c r="Q41" s="1063">
        <f t="shared" si="104"/>
        <v>0</v>
      </c>
      <c r="R41" s="1063">
        <f t="shared" si="105"/>
        <v>0</v>
      </c>
      <c r="S41" s="1063">
        <f t="shared" si="106"/>
        <v>0</v>
      </c>
      <c r="T41" s="1063">
        <f t="shared" si="107"/>
        <v>0</v>
      </c>
      <c r="U41" s="1063">
        <f t="shared" si="108"/>
        <v>0</v>
      </c>
      <c r="V41" s="1063">
        <f t="shared" si="109"/>
        <v>0</v>
      </c>
      <c r="W41" s="1063">
        <f t="shared" si="110"/>
        <v>0</v>
      </c>
      <c r="X41" s="1063">
        <f t="shared" si="111"/>
        <v>0</v>
      </c>
      <c r="Y41" s="1063">
        <f t="shared" si="112"/>
        <v>0</v>
      </c>
      <c r="Z41" s="1063">
        <f t="shared" si="113"/>
        <v>0</v>
      </c>
      <c r="AA41" s="1063">
        <f t="shared" si="114"/>
        <v>0</v>
      </c>
      <c r="AB41" s="1063">
        <f t="shared" si="115"/>
        <v>0</v>
      </c>
      <c r="AC41" s="1063">
        <f t="shared" si="116"/>
        <v>0</v>
      </c>
      <c r="AD41" s="1063">
        <f t="shared" si="117"/>
        <v>0</v>
      </c>
      <c r="AE41" s="1063">
        <f t="shared" si="118"/>
        <v>0</v>
      </c>
      <c r="AF41" s="1063">
        <f t="shared" si="119"/>
        <v>0</v>
      </c>
      <c r="AG41" s="1063">
        <f t="shared" si="120"/>
        <v>0</v>
      </c>
      <c r="AH41" s="1063">
        <f t="shared" si="121"/>
        <v>0</v>
      </c>
      <c r="AI41" s="1063">
        <f t="shared" si="122"/>
        <v>0</v>
      </c>
      <c r="AJ41" s="1063">
        <f t="shared" si="123"/>
        <v>0</v>
      </c>
      <c r="AK41" s="1063">
        <f t="shared" si="124"/>
        <v>0</v>
      </c>
      <c r="AL41" s="1063">
        <f t="shared" si="125"/>
        <v>0</v>
      </c>
      <c r="AM41" s="1063">
        <f t="shared" si="126"/>
        <v>0</v>
      </c>
      <c r="AN41" s="1063">
        <f t="shared" si="127"/>
        <v>0</v>
      </c>
      <c r="AO41" s="1063">
        <f t="shared" si="128"/>
        <v>0</v>
      </c>
      <c r="AP41" s="1063">
        <f t="shared" si="129"/>
        <v>0</v>
      </c>
      <c r="AQ41" s="1063">
        <f t="shared" si="130"/>
        <v>0</v>
      </c>
      <c r="AR41" s="1063">
        <f t="shared" si="131"/>
        <v>0</v>
      </c>
      <c r="AS41" s="1063">
        <f t="shared" si="132"/>
        <v>0</v>
      </c>
      <c r="AT41" s="1063">
        <f t="shared" si="133"/>
        <v>0</v>
      </c>
      <c r="AU41" s="1063">
        <f t="shared" si="134"/>
        <v>0</v>
      </c>
      <c r="AV41" s="1063">
        <f t="shared" si="135"/>
        <v>0</v>
      </c>
      <c r="AW41" s="1063">
        <f t="shared" si="136"/>
        <v>0</v>
      </c>
      <c r="AX41" s="1063">
        <f t="shared" si="137"/>
        <v>0</v>
      </c>
      <c r="AY41" s="1063">
        <f t="shared" si="138"/>
        <v>0</v>
      </c>
      <c r="AZ41" s="1063">
        <f t="shared" si="139"/>
        <v>0</v>
      </c>
      <c r="BA41" s="1063">
        <f t="shared" si="140"/>
        <v>0</v>
      </c>
      <c r="BB41" s="1063">
        <f t="shared" si="141"/>
        <v>0</v>
      </c>
      <c r="BC41" s="1063">
        <f t="shared" si="142"/>
        <v>0</v>
      </c>
      <c r="BD41" s="1063">
        <f t="shared" si="143"/>
        <v>0</v>
      </c>
      <c r="BE41" s="1068">
        <f t="shared" si="144"/>
        <v>0</v>
      </c>
      <c r="BF41" s="1069">
        <f t="shared" si="145"/>
        <v>0</v>
      </c>
    </row>
    <row r="42" spans="1:59" s="67" customFormat="1" ht="15" hidden="1">
      <c r="A42" s="847" t="s">
        <v>126</v>
      </c>
      <c r="B42" s="896">
        <v>8</v>
      </c>
      <c r="C42" s="848"/>
      <c r="D42" s="849"/>
      <c r="E42" s="850" t="s">
        <v>201</v>
      </c>
      <c r="F42" s="896" t="s">
        <v>41</v>
      </c>
      <c r="G42" s="869">
        <v>53</v>
      </c>
      <c r="H42" s="869">
        <v>12</v>
      </c>
      <c r="I42" s="869">
        <v>53</v>
      </c>
      <c r="J42" s="905">
        <f t="shared" si="146"/>
        <v>106</v>
      </c>
      <c r="K42" s="1057">
        <f>'Qoute 2025                  '!D39</f>
        <v>0</v>
      </c>
      <c r="L42" s="1062">
        <f t="shared" si="99"/>
        <v>0</v>
      </c>
      <c r="M42" s="1063">
        <f t="shared" si="100"/>
        <v>0</v>
      </c>
      <c r="N42" s="1063">
        <f t="shared" si="101"/>
        <v>0</v>
      </c>
      <c r="O42" s="1063">
        <f t="shared" si="102"/>
        <v>0</v>
      </c>
      <c r="P42" s="1063">
        <f t="shared" si="103"/>
        <v>0</v>
      </c>
      <c r="Q42" s="1063">
        <f t="shared" si="104"/>
        <v>0</v>
      </c>
      <c r="R42" s="1063">
        <f t="shared" si="105"/>
        <v>0</v>
      </c>
      <c r="S42" s="1063">
        <f t="shared" si="106"/>
        <v>0</v>
      </c>
      <c r="T42" s="1063">
        <f t="shared" si="107"/>
        <v>0</v>
      </c>
      <c r="U42" s="1063">
        <f t="shared" si="108"/>
        <v>0</v>
      </c>
      <c r="V42" s="1063">
        <f t="shared" si="109"/>
        <v>0</v>
      </c>
      <c r="W42" s="1063">
        <f t="shared" si="110"/>
        <v>0</v>
      </c>
      <c r="X42" s="1063">
        <f t="shared" si="111"/>
        <v>0</v>
      </c>
      <c r="Y42" s="1063">
        <f t="shared" si="112"/>
        <v>0</v>
      </c>
      <c r="Z42" s="1063">
        <f t="shared" si="113"/>
        <v>0</v>
      </c>
      <c r="AA42" s="1063">
        <f t="shared" si="114"/>
        <v>0</v>
      </c>
      <c r="AB42" s="1063">
        <f t="shared" si="115"/>
        <v>0</v>
      </c>
      <c r="AC42" s="1063">
        <f t="shared" si="116"/>
        <v>0</v>
      </c>
      <c r="AD42" s="1063">
        <f t="shared" si="117"/>
        <v>0</v>
      </c>
      <c r="AE42" s="1063">
        <f t="shared" si="118"/>
        <v>0</v>
      </c>
      <c r="AF42" s="1063">
        <f t="shared" si="119"/>
        <v>0</v>
      </c>
      <c r="AG42" s="1063">
        <f t="shared" si="120"/>
        <v>0</v>
      </c>
      <c r="AH42" s="1063">
        <f t="shared" si="121"/>
        <v>0</v>
      </c>
      <c r="AI42" s="1063">
        <f t="shared" si="122"/>
        <v>0</v>
      </c>
      <c r="AJ42" s="1063">
        <f t="shared" si="123"/>
        <v>0</v>
      </c>
      <c r="AK42" s="1063">
        <f t="shared" si="124"/>
        <v>0</v>
      </c>
      <c r="AL42" s="1063">
        <f t="shared" si="125"/>
        <v>0</v>
      </c>
      <c r="AM42" s="1063">
        <f t="shared" si="126"/>
        <v>0</v>
      </c>
      <c r="AN42" s="1063">
        <f t="shared" si="127"/>
        <v>0</v>
      </c>
      <c r="AO42" s="1063">
        <f t="shared" si="128"/>
        <v>0</v>
      </c>
      <c r="AP42" s="1063">
        <f t="shared" si="129"/>
        <v>0</v>
      </c>
      <c r="AQ42" s="1063">
        <f t="shared" si="130"/>
        <v>0</v>
      </c>
      <c r="AR42" s="1063">
        <f t="shared" si="131"/>
        <v>0</v>
      </c>
      <c r="AS42" s="1063">
        <f t="shared" si="132"/>
        <v>0</v>
      </c>
      <c r="AT42" s="1063">
        <f t="shared" si="133"/>
        <v>0</v>
      </c>
      <c r="AU42" s="1063">
        <f t="shared" si="134"/>
        <v>0</v>
      </c>
      <c r="AV42" s="1063">
        <f t="shared" si="135"/>
        <v>0</v>
      </c>
      <c r="AW42" s="1063">
        <f t="shared" si="136"/>
        <v>0</v>
      </c>
      <c r="AX42" s="1063">
        <f t="shared" si="137"/>
        <v>0</v>
      </c>
      <c r="AY42" s="1063">
        <f t="shared" si="138"/>
        <v>0</v>
      </c>
      <c r="AZ42" s="1063">
        <f t="shared" si="139"/>
        <v>0</v>
      </c>
      <c r="BA42" s="1063">
        <f t="shared" si="140"/>
        <v>0</v>
      </c>
      <c r="BB42" s="1063">
        <f t="shared" si="141"/>
        <v>0</v>
      </c>
      <c r="BC42" s="1063">
        <f t="shared" si="142"/>
        <v>0</v>
      </c>
      <c r="BD42" s="1063">
        <f t="shared" si="143"/>
        <v>0</v>
      </c>
      <c r="BE42" s="1068">
        <f t="shared" si="144"/>
        <v>0</v>
      </c>
      <c r="BF42" s="1069">
        <f t="shared" si="145"/>
        <v>0</v>
      </c>
    </row>
    <row r="43" spans="1:59" s="67" customFormat="1" ht="15" hidden="1">
      <c r="A43" s="847" t="s">
        <v>126</v>
      </c>
      <c r="B43" s="897">
        <v>9</v>
      </c>
      <c r="C43" s="848"/>
      <c r="D43" s="853" t="s">
        <v>450</v>
      </c>
      <c r="E43" s="851" t="s">
        <v>487</v>
      </c>
      <c r="F43" s="897" t="s">
        <v>63</v>
      </c>
      <c r="G43" s="870">
        <v>29</v>
      </c>
      <c r="H43" s="869">
        <v>15</v>
      </c>
      <c r="I43" s="869">
        <v>29</v>
      </c>
      <c r="J43" s="905">
        <v>58</v>
      </c>
      <c r="K43" s="1057">
        <f>'Qoute 2025                  '!D40</f>
        <v>0</v>
      </c>
      <c r="L43" s="1062">
        <f t="shared" si="99"/>
        <v>0</v>
      </c>
      <c r="M43" s="1065">
        <f t="shared" si="100"/>
        <v>0</v>
      </c>
      <c r="N43" s="1065">
        <f t="shared" si="101"/>
        <v>0</v>
      </c>
      <c r="O43" s="1065">
        <f t="shared" si="102"/>
        <v>0</v>
      </c>
      <c r="P43" s="1065">
        <f t="shared" si="103"/>
        <v>0</v>
      </c>
      <c r="Q43" s="1065">
        <f t="shared" si="104"/>
        <v>0</v>
      </c>
      <c r="R43" s="1065">
        <f t="shared" si="105"/>
        <v>0</v>
      </c>
      <c r="S43" s="1065">
        <f t="shared" si="106"/>
        <v>0</v>
      </c>
      <c r="T43" s="1065">
        <f t="shared" si="107"/>
        <v>0</v>
      </c>
      <c r="U43" s="1065">
        <f t="shared" si="108"/>
        <v>0</v>
      </c>
      <c r="V43" s="1065">
        <f t="shared" si="109"/>
        <v>0</v>
      </c>
      <c r="W43" s="1065">
        <f t="shared" si="110"/>
        <v>0</v>
      </c>
      <c r="X43" s="1065">
        <f t="shared" si="111"/>
        <v>0</v>
      </c>
      <c r="Y43" s="1065">
        <f t="shared" si="112"/>
        <v>0</v>
      </c>
      <c r="Z43" s="1065">
        <f t="shared" si="113"/>
        <v>0</v>
      </c>
      <c r="AA43" s="1065">
        <f t="shared" si="114"/>
        <v>0</v>
      </c>
      <c r="AB43" s="1065">
        <f t="shared" si="115"/>
        <v>0</v>
      </c>
      <c r="AC43" s="1065">
        <f t="shared" si="116"/>
        <v>0</v>
      </c>
      <c r="AD43" s="1065">
        <f t="shared" si="117"/>
        <v>0</v>
      </c>
      <c r="AE43" s="1065">
        <f t="shared" si="118"/>
        <v>0</v>
      </c>
      <c r="AF43" s="1065">
        <f t="shared" si="119"/>
        <v>0</v>
      </c>
      <c r="AG43" s="1065">
        <f t="shared" si="120"/>
        <v>0</v>
      </c>
      <c r="AH43" s="1065">
        <f t="shared" si="121"/>
        <v>0</v>
      </c>
      <c r="AI43" s="1065">
        <f t="shared" si="122"/>
        <v>0</v>
      </c>
      <c r="AJ43" s="1065">
        <f t="shared" si="123"/>
        <v>0</v>
      </c>
      <c r="AK43" s="1065">
        <f t="shared" si="124"/>
        <v>0</v>
      </c>
      <c r="AL43" s="1065">
        <f t="shared" si="125"/>
        <v>0</v>
      </c>
      <c r="AM43" s="1065">
        <f t="shared" si="126"/>
        <v>0</v>
      </c>
      <c r="AN43" s="1065">
        <f t="shared" si="127"/>
        <v>0</v>
      </c>
      <c r="AO43" s="1065">
        <f t="shared" si="128"/>
        <v>0</v>
      </c>
      <c r="AP43" s="1065">
        <f t="shared" si="129"/>
        <v>0</v>
      </c>
      <c r="AQ43" s="1065">
        <f t="shared" si="130"/>
        <v>0</v>
      </c>
      <c r="AR43" s="1065">
        <f t="shared" si="131"/>
        <v>0</v>
      </c>
      <c r="AS43" s="1065">
        <f t="shared" si="132"/>
        <v>0</v>
      </c>
      <c r="AT43" s="1065">
        <f t="shared" si="133"/>
        <v>0</v>
      </c>
      <c r="AU43" s="1065">
        <f t="shared" si="134"/>
        <v>0</v>
      </c>
      <c r="AV43" s="1065">
        <f t="shared" si="135"/>
        <v>0</v>
      </c>
      <c r="AW43" s="1065">
        <f t="shared" si="136"/>
        <v>0</v>
      </c>
      <c r="AX43" s="1065">
        <f t="shared" si="137"/>
        <v>0</v>
      </c>
      <c r="AY43" s="1065">
        <f t="shared" si="138"/>
        <v>0</v>
      </c>
      <c r="AZ43" s="1065">
        <f t="shared" si="139"/>
        <v>0</v>
      </c>
      <c r="BA43" s="1065">
        <f t="shared" si="140"/>
        <v>0</v>
      </c>
      <c r="BB43" s="1065">
        <f t="shared" si="141"/>
        <v>0</v>
      </c>
      <c r="BC43" s="1065">
        <f t="shared" si="142"/>
        <v>0</v>
      </c>
      <c r="BD43" s="1065">
        <f t="shared" si="143"/>
        <v>0</v>
      </c>
      <c r="BE43" s="1070">
        <f t="shared" si="144"/>
        <v>0</v>
      </c>
      <c r="BF43" s="1071">
        <f t="shared" si="145"/>
        <v>0</v>
      </c>
    </row>
    <row r="44" spans="1:59" s="67" customFormat="1" ht="15" hidden="1">
      <c r="A44" s="847" t="s">
        <v>126</v>
      </c>
      <c r="B44" s="898">
        <v>10</v>
      </c>
      <c r="C44" s="848"/>
      <c r="D44" s="853" t="s">
        <v>451</v>
      </c>
      <c r="E44" s="850" t="s">
        <v>452</v>
      </c>
      <c r="F44" s="898" t="s">
        <v>62</v>
      </c>
      <c r="G44" s="870">
        <v>39</v>
      </c>
      <c r="H44" s="870">
        <v>17</v>
      </c>
      <c r="I44" s="870">
        <v>7</v>
      </c>
      <c r="J44" s="908">
        <v>32</v>
      </c>
      <c r="K44" s="1057">
        <f>'Qoute 2025                  '!D41</f>
        <v>0</v>
      </c>
      <c r="L44" s="1062">
        <f t="shared" si="99"/>
        <v>0</v>
      </c>
      <c r="M44" s="1065">
        <f t="shared" si="100"/>
        <v>0</v>
      </c>
      <c r="N44" s="1065">
        <f t="shared" si="101"/>
        <v>0</v>
      </c>
      <c r="O44" s="1065">
        <f t="shared" si="102"/>
        <v>0</v>
      </c>
      <c r="P44" s="1065">
        <f t="shared" si="103"/>
        <v>0</v>
      </c>
      <c r="Q44" s="1065">
        <f t="shared" si="104"/>
        <v>0</v>
      </c>
      <c r="R44" s="1065">
        <f t="shared" si="105"/>
        <v>0</v>
      </c>
      <c r="S44" s="1065">
        <f t="shared" si="106"/>
        <v>0</v>
      </c>
      <c r="T44" s="1065">
        <f t="shared" si="107"/>
        <v>0</v>
      </c>
      <c r="U44" s="1065">
        <f t="shared" si="108"/>
        <v>0</v>
      </c>
      <c r="V44" s="1065">
        <f t="shared" si="109"/>
        <v>0</v>
      </c>
      <c r="W44" s="1065">
        <f t="shared" si="110"/>
        <v>0</v>
      </c>
      <c r="X44" s="1065">
        <f t="shared" si="111"/>
        <v>0</v>
      </c>
      <c r="Y44" s="1065">
        <f t="shared" si="112"/>
        <v>0</v>
      </c>
      <c r="Z44" s="1065">
        <f t="shared" si="113"/>
        <v>0</v>
      </c>
      <c r="AA44" s="1065">
        <f t="shared" si="114"/>
        <v>0</v>
      </c>
      <c r="AB44" s="1065">
        <f t="shared" si="115"/>
        <v>0</v>
      </c>
      <c r="AC44" s="1065">
        <f t="shared" si="116"/>
        <v>0</v>
      </c>
      <c r="AD44" s="1065">
        <f t="shared" si="117"/>
        <v>0</v>
      </c>
      <c r="AE44" s="1065">
        <f t="shared" si="118"/>
        <v>0</v>
      </c>
      <c r="AF44" s="1065">
        <f t="shared" si="119"/>
        <v>0</v>
      </c>
      <c r="AG44" s="1065">
        <f t="shared" si="120"/>
        <v>0</v>
      </c>
      <c r="AH44" s="1065">
        <f t="shared" si="121"/>
        <v>0</v>
      </c>
      <c r="AI44" s="1065">
        <f t="shared" si="122"/>
        <v>0</v>
      </c>
      <c r="AJ44" s="1065">
        <f t="shared" si="123"/>
        <v>0</v>
      </c>
      <c r="AK44" s="1065">
        <f t="shared" si="124"/>
        <v>0</v>
      </c>
      <c r="AL44" s="1065">
        <f t="shared" si="125"/>
        <v>0</v>
      </c>
      <c r="AM44" s="1065">
        <f t="shared" si="126"/>
        <v>0</v>
      </c>
      <c r="AN44" s="1065">
        <f t="shared" si="127"/>
        <v>0</v>
      </c>
      <c r="AO44" s="1065">
        <f t="shared" si="128"/>
        <v>0</v>
      </c>
      <c r="AP44" s="1065">
        <f t="shared" si="129"/>
        <v>0</v>
      </c>
      <c r="AQ44" s="1065">
        <f t="shared" si="130"/>
        <v>0</v>
      </c>
      <c r="AR44" s="1065">
        <f t="shared" si="131"/>
        <v>0</v>
      </c>
      <c r="AS44" s="1065">
        <f t="shared" si="132"/>
        <v>0</v>
      </c>
      <c r="AT44" s="1065">
        <f t="shared" si="133"/>
        <v>0</v>
      </c>
      <c r="AU44" s="1065">
        <f t="shared" si="134"/>
        <v>0</v>
      </c>
      <c r="AV44" s="1065">
        <f t="shared" si="135"/>
        <v>0</v>
      </c>
      <c r="AW44" s="1065">
        <f t="shared" si="136"/>
        <v>0</v>
      </c>
      <c r="AX44" s="1065">
        <f t="shared" si="137"/>
        <v>0</v>
      </c>
      <c r="AY44" s="1065">
        <f t="shared" si="138"/>
        <v>0</v>
      </c>
      <c r="AZ44" s="1065">
        <f t="shared" si="139"/>
        <v>0</v>
      </c>
      <c r="BA44" s="1065">
        <f t="shared" si="140"/>
        <v>0</v>
      </c>
      <c r="BB44" s="1065">
        <f t="shared" si="141"/>
        <v>0</v>
      </c>
      <c r="BC44" s="1065">
        <f t="shared" si="142"/>
        <v>0</v>
      </c>
      <c r="BD44" s="1065">
        <f t="shared" si="143"/>
        <v>0</v>
      </c>
      <c r="BE44" s="1070">
        <f t="shared" si="144"/>
        <v>0</v>
      </c>
      <c r="BF44" s="1071">
        <f t="shared" si="145"/>
        <v>0</v>
      </c>
    </row>
    <row r="45" spans="1:59" s="67" customFormat="1" ht="15" hidden="1">
      <c r="A45" s="847" t="s">
        <v>126</v>
      </c>
      <c r="B45" s="899">
        <v>11</v>
      </c>
      <c r="C45" s="848"/>
      <c r="D45" s="849">
        <v>2024</v>
      </c>
      <c r="E45" s="850" t="s">
        <v>453</v>
      </c>
      <c r="F45" s="899" t="s">
        <v>103</v>
      </c>
      <c r="G45" s="869">
        <v>26</v>
      </c>
      <c r="H45" s="869">
        <v>15</v>
      </c>
      <c r="I45" s="869">
        <v>20</v>
      </c>
      <c r="J45" s="905">
        <f t="shared" si="146"/>
        <v>46</v>
      </c>
      <c r="K45" s="1057">
        <f>'Qoute 2025                  '!D42</f>
        <v>0</v>
      </c>
      <c r="L45" s="1062">
        <f t="shared" si="99"/>
        <v>0</v>
      </c>
      <c r="M45" s="1065">
        <f t="shared" si="100"/>
        <v>0</v>
      </c>
      <c r="N45" s="1065">
        <f t="shared" si="101"/>
        <v>0</v>
      </c>
      <c r="O45" s="1065">
        <f t="shared" si="102"/>
        <v>0</v>
      </c>
      <c r="P45" s="1065">
        <f t="shared" si="103"/>
        <v>0</v>
      </c>
      <c r="Q45" s="1065">
        <f t="shared" si="104"/>
        <v>0</v>
      </c>
      <c r="R45" s="1065">
        <f t="shared" si="105"/>
        <v>0</v>
      </c>
      <c r="S45" s="1065">
        <f t="shared" si="106"/>
        <v>0</v>
      </c>
      <c r="T45" s="1065">
        <f t="shared" si="107"/>
        <v>0</v>
      </c>
      <c r="U45" s="1065">
        <f t="shared" si="108"/>
        <v>0</v>
      </c>
      <c r="V45" s="1065">
        <f t="shared" si="109"/>
        <v>0</v>
      </c>
      <c r="W45" s="1065">
        <f t="shared" si="110"/>
        <v>0</v>
      </c>
      <c r="X45" s="1065">
        <f t="shared" si="111"/>
        <v>0</v>
      </c>
      <c r="Y45" s="1065">
        <f t="shared" si="112"/>
        <v>0</v>
      </c>
      <c r="Z45" s="1065">
        <f t="shared" si="113"/>
        <v>0</v>
      </c>
      <c r="AA45" s="1065">
        <f t="shared" si="114"/>
        <v>0</v>
      </c>
      <c r="AB45" s="1065">
        <f t="shared" si="115"/>
        <v>0</v>
      </c>
      <c r="AC45" s="1065">
        <f t="shared" si="116"/>
        <v>0</v>
      </c>
      <c r="AD45" s="1065">
        <f t="shared" si="117"/>
        <v>0</v>
      </c>
      <c r="AE45" s="1065">
        <f t="shared" si="118"/>
        <v>0</v>
      </c>
      <c r="AF45" s="1065">
        <f t="shared" si="119"/>
        <v>0</v>
      </c>
      <c r="AG45" s="1065">
        <f t="shared" si="120"/>
        <v>0</v>
      </c>
      <c r="AH45" s="1065">
        <f t="shared" si="121"/>
        <v>0</v>
      </c>
      <c r="AI45" s="1065">
        <f t="shared" si="122"/>
        <v>0</v>
      </c>
      <c r="AJ45" s="1065">
        <f t="shared" si="123"/>
        <v>0</v>
      </c>
      <c r="AK45" s="1065">
        <f t="shared" si="124"/>
        <v>0</v>
      </c>
      <c r="AL45" s="1065">
        <f t="shared" si="125"/>
        <v>0</v>
      </c>
      <c r="AM45" s="1065">
        <f t="shared" si="126"/>
        <v>0</v>
      </c>
      <c r="AN45" s="1065">
        <f t="shared" si="127"/>
        <v>0</v>
      </c>
      <c r="AO45" s="1065">
        <f t="shared" si="128"/>
        <v>0</v>
      </c>
      <c r="AP45" s="1065">
        <f t="shared" si="129"/>
        <v>0</v>
      </c>
      <c r="AQ45" s="1065">
        <f t="shared" si="130"/>
        <v>0</v>
      </c>
      <c r="AR45" s="1065">
        <f t="shared" si="131"/>
        <v>0</v>
      </c>
      <c r="AS45" s="1065">
        <f t="shared" si="132"/>
        <v>0</v>
      </c>
      <c r="AT45" s="1065">
        <f t="shared" si="133"/>
        <v>0</v>
      </c>
      <c r="AU45" s="1065">
        <f t="shared" si="134"/>
        <v>0</v>
      </c>
      <c r="AV45" s="1065">
        <f t="shared" si="135"/>
        <v>0</v>
      </c>
      <c r="AW45" s="1065">
        <f t="shared" si="136"/>
        <v>0</v>
      </c>
      <c r="AX45" s="1065">
        <f t="shared" si="137"/>
        <v>0</v>
      </c>
      <c r="AY45" s="1065">
        <f t="shared" si="138"/>
        <v>0</v>
      </c>
      <c r="AZ45" s="1065">
        <f t="shared" si="139"/>
        <v>0</v>
      </c>
      <c r="BA45" s="1065">
        <f t="shared" si="140"/>
        <v>0</v>
      </c>
      <c r="BB45" s="1065">
        <f t="shared" si="141"/>
        <v>0</v>
      </c>
      <c r="BC45" s="1065">
        <f t="shared" si="142"/>
        <v>0</v>
      </c>
      <c r="BD45" s="1065">
        <f t="shared" si="143"/>
        <v>0</v>
      </c>
      <c r="BE45" s="1070">
        <f t="shared" si="144"/>
        <v>0</v>
      </c>
      <c r="BF45" s="1071">
        <f t="shared" si="145"/>
        <v>0</v>
      </c>
    </row>
    <row r="46" spans="1:59" s="67" customFormat="1" ht="15" hidden="1">
      <c r="A46" s="847" t="s">
        <v>126</v>
      </c>
      <c r="B46" s="900">
        <v>12</v>
      </c>
      <c r="C46" s="848"/>
      <c r="D46" s="849"/>
      <c r="E46" s="850" t="s">
        <v>105</v>
      </c>
      <c r="F46" s="900" t="s">
        <v>105</v>
      </c>
      <c r="G46" s="870">
        <v>57.5</v>
      </c>
      <c r="H46" s="870">
        <v>20</v>
      </c>
      <c r="I46" s="870">
        <v>42.5</v>
      </c>
      <c r="J46" s="908">
        <v>100</v>
      </c>
      <c r="K46" s="1057">
        <f>'Qoute 2025                  '!D43</f>
        <v>0</v>
      </c>
      <c r="L46" s="1062">
        <f t="shared" si="99"/>
        <v>0</v>
      </c>
      <c r="M46" s="1065">
        <f t="shared" si="100"/>
        <v>0</v>
      </c>
      <c r="N46" s="1065">
        <f t="shared" si="101"/>
        <v>0</v>
      </c>
      <c r="O46" s="1065">
        <f t="shared" si="102"/>
        <v>0</v>
      </c>
      <c r="P46" s="1065">
        <f t="shared" si="103"/>
        <v>0</v>
      </c>
      <c r="Q46" s="1065">
        <f t="shared" si="104"/>
        <v>0</v>
      </c>
      <c r="R46" s="1065">
        <f t="shared" si="105"/>
        <v>0</v>
      </c>
      <c r="S46" s="1065">
        <f t="shared" si="106"/>
        <v>0</v>
      </c>
      <c r="T46" s="1065">
        <f t="shared" si="107"/>
        <v>0</v>
      </c>
      <c r="U46" s="1065">
        <f t="shared" si="108"/>
        <v>0</v>
      </c>
      <c r="V46" s="1065">
        <f t="shared" si="109"/>
        <v>0</v>
      </c>
      <c r="W46" s="1065">
        <f t="shared" si="110"/>
        <v>0</v>
      </c>
      <c r="X46" s="1065">
        <f t="shared" si="111"/>
        <v>0</v>
      </c>
      <c r="Y46" s="1065">
        <f t="shared" si="112"/>
        <v>0</v>
      </c>
      <c r="Z46" s="1065">
        <f t="shared" si="113"/>
        <v>0</v>
      </c>
      <c r="AA46" s="1065">
        <f t="shared" si="114"/>
        <v>0</v>
      </c>
      <c r="AB46" s="1065">
        <f t="shared" si="115"/>
        <v>0</v>
      </c>
      <c r="AC46" s="1065">
        <f t="shared" si="116"/>
        <v>0</v>
      </c>
      <c r="AD46" s="1065">
        <f t="shared" si="117"/>
        <v>0</v>
      </c>
      <c r="AE46" s="1065">
        <f t="shared" si="118"/>
        <v>0</v>
      </c>
      <c r="AF46" s="1065">
        <f t="shared" si="119"/>
        <v>0</v>
      </c>
      <c r="AG46" s="1065">
        <f t="shared" si="120"/>
        <v>0</v>
      </c>
      <c r="AH46" s="1065">
        <f t="shared" si="121"/>
        <v>0</v>
      </c>
      <c r="AI46" s="1065">
        <f t="shared" si="122"/>
        <v>0</v>
      </c>
      <c r="AJ46" s="1065">
        <f t="shared" si="123"/>
        <v>0</v>
      </c>
      <c r="AK46" s="1065">
        <f t="shared" si="124"/>
        <v>0</v>
      </c>
      <c r="AL46" s="1065">
        <f t="shared" si="125"/>
        <v>0</v>
      </c>
      <c r="AM46" s="1065">
        <f t="shared" si="126"/>
        <v>0</v>
      </c>
      <c r="AN46" s="1065">
        <f t="shared" si="127"/>
        <v>0</v>
      </c>
      <c r="AO46" s="1065">
        <f t="shared" si="128"/>
        <v>0</v>
      </c>
      <c r="AP46" s="1065">
        <f t="shared" si="129"/>
        <v>0</v>
      </c>
      <c r="AQ46" s="1065">
        <f t="shared" si="130"/>
        <v>0</v>
      </c>
      <c r="AR46" s="1065">
        <f t="shared" si="131"/>
        <v>0</v>
      </c>
      <c r="AS46" s="1065">
        <f t="shared" si="132"/>
        <v>0</v>
      </c>
      <c r="AT46" s="1065">
        <f t="shared" si="133"/>
        <v>0</v>
      </c>
      <c r="AU46" s="1065">
        <f t="shared" si="134"/>
        <v>0</v>
      </c>
      <c r="AV46" s="1065">
        <f t="shared" si="135"/>
        <v>0</v>
      </c>
      <c r="AW46" s="1065">
        <f t="shared" si="136"/>
        <v>0</v>
      </c>
      <c r="AX46" s="1065">
        <f t="shared" si="137"/>
        <v>0</v>
      </c>
      <c r="AY46" s="1065">
        <f t="shared" si="138"/>
        <v>0</v>
      </c>
      <c r="AZ46" s="1065">
        <f t="shared" si="139"/>
        <v>0</v>
      </c>
      <c r="BA46" s="1065">
        <f t="shared" si="140"/>
        <v>0</v>
      </c>
      <c r="BB46" s="1065">
        <f t="shared" si="141"/>
        <v>0</v>
      </c>
      <c r="BC46" s="1065">
        <f t="shared" si="142"/>
        <v>0</v>
      </c>
      <c r="BD46" s="1065">
        <f t="shared" si="143"/>
        <v>0</v>
      </c>
      <c r="BE46" s="1070">
        <f t="shared" si="144"/>
        <v>0</v>
      </c>
      <c r="BF46" s="1071">
        <f t="shared" si="145"/>
        <v>0</v>
      </c>
    </row>
    <row r="47" spans="1:59" s="67" customFormat="1" ht="15" hidden="1">
      <c r="A47" s="847" t="s">
        <v>126</v>
      </c>
      <c r="B47" s="901">
        <v>13</v>
      </c>
      <c r="C47" s="848"/>
      <c r="D47" s="853" t="s">
        <v>451</v>
      </c>
      <c r="E47" s="851" t="s">
        <v>107</v>
      </c>
      <c r="F47" s="901" t="s">
        <v>107</v>
      </c>
      <c r="G47" s="870">
        <v>50</v>
      </c>
      <c r="H47" s="870">
        <v>20</v>
      </c>
      <c r="I47" s="870">
        <v>28.5</v>
      </c>
      <c r="J47" s="908">
        <v>78.5</v>
      </c>
      <c r="K47" s="1057">
        <f>'Qoute 2025                  '!D44</f>
        <v>0</v>
      </c>
      <c r="L47" s="1062">
        <f t="shared" si="99"/>
        <v>0</v>
      </c>
      <c r="M47" s="1065">
        <f t="shared" si="100"/>
        <v>0</v>
      </c>
      <c r="N47" s="1065">
        <f t="shared" si="101"/>
        <v>0</v>
      </c>
      <c r="O47" s="1065">
        <f t="shared" si="102"/>
        <v>0</v>
      </c>
      <c r="P47" s="1065">
        <f t="shared" si="103"/>
        <v>0</v>
      </c>
      <c r="Q47" s="1065">
        <f t="shared" si="104"/>
        <v>0</v>
      </c>
      <c r="R47" s="1065">
        <f t="shared" si="105"/>
        <v>0</v>
      </c>
      <c r="S47" s="1065">
        <f t="shared" si="106"/>
        <v>0</v>
      </c>
      <c r="T47" s="1065">
        <f t="shared" si="107"/>
        <v>0</v>
      </c>
      <c r="U47" s="1065">
        <f t="shared" si="108"/>
        <v>0</v>
      </c>
      <c r="V47" s="1065">
        <f t="shared" si="109"/>
        <v>0</v>
      </c>
      <c r="W47" s="1065">
        <f t="shared" si="110"/>
        <v>0</v>
      </c>
      <c r="X47" s="1065">
        <f t="shared" si="111"/>
        <v>0</v>
      </c>
      <c r="Y47" s="1065">
        <f t="shared" si="112"/>
        <v>0</v>
      </c>
      <c r="Z47" s="1065">
        <f t="shared" si="113"/>
        <v>0</v>
      </c>
      <c r="AA47" s="1065">
        <f t="shared" si="114"/>
        <v>0</v>
      </c>
      <c r="AB47" s="1065">
        <f t="shared" si="115"/>
        <v>0</v>
      </c>
      <c r="AC47" s="1065">
        <f t="shared" si="116"/>
        <v>0</v>
      </c>
      <c r="AD47" s="1065">
        <f t="shared" si="117"/>
        <v>0</v>
      </c>
      <c r="AE47" s="1065">
        <f t="shared" si="118"/>
        <v>0</v>
      </c>
      <c r="AF47" s="1065">
        <f t="shared" si="119"/>
        <v>0</v>
      </c>
      <c r="AG47" s="1065">
        <f t="shared" si="120"/>
        <v>0</v>
      </c>
      <c r="AH47" s="1065">
        <f t="shared" si="121"/>
        <v>0</v>
      </c>
      <c r="AI47" s="1065">
        <f t="shared" si="122"/>
        <v>0</v>
      </c>
      <c r="AJ47" s="1065">
        <f t="shared" si="123"/>
        <v>0</v>
      </c>
      <c r="AK47" s="1065">
        <f t="shared" si="124"/>
        <v>0</v>
      </c>
      <c r="AL47" s="1065">
        <f t="shared" si="125"/>
        <v>0</v>
      </c>
      <c r="AM47" s="1065">
        <f t="shared" si="126"/>
        <v>0</v>
      </c>
      <c r="AN47" s="1065">
        <f t="shared" si="127"/>
        <v>0</v>
      </c>
      <c r="AO47" s="1065">
        <f t="shared" si="128"/>
        <v>0</v>
      </c>
      <c r="AP47" s="1065">
        <f t="shared" si="129"/>
        <v>0</v>
      </c>
      <c r="AQ47" s="1065">
        <f t="shared" si="130"/>
        <v>0</v>
      </c>
      <c r="AR47" s="1065">
        <f t="shared" si="131"/>
        <v>0</v>
      </c>
      <c r="AS47" s="1065">
        <f t="shared" si="132"/>
        <v>0</v>
      </c>
      <c r="AT47" s="1065">
        <f t="shared" si="133"/>
        <v>0</v>
      </c>
      <c r="AU47" s="1065">
        <f t="shared" si="134"/>
        <v>0</v>
      </c>
      <c r="AV47" s="1065">
        <f t="shared" si="135"/>
        <v>0</v>
      </c>
      <c r="AW47" s="1065">
        <f t="shared" si="136"/>
        <v>0</v>
      </c>
      <c r="AX47" s="1065">
        <f t="shared" si="137"/>
        <v>0</v>
      </c>
      <c r="AY47" s="1065">
        <f t="shared" si="138"/>
        <v>0</v>
      </c>
      <c r="AZ47" s="1065">
        <f t="shared" si="139"/>
        <v>0</v>
      </c>
      <c r="BA47" s="1065">
        <f t="shared" si="140"/>
        <v>0</v>
      </c>
      <c r="BB47" s="1065">
        <f t="shared" si="141"/>
        <v>0</v>
      </c>
      <c r="BC47" s="1065">
        <f t="shared" si="142"/>
        <v>0</v>
      </c>
      <c r="BD47" s="1065">
        <f t="shared" si="143"/>
        <v>0</v>
      </c>
      <c r="BE47" s="1070">
        <f t="shared" si="144"/>
        <v>0</v>
      </c>
      <c r="BF47" s="1071">
        <f t="shared" si="145"/>
        <v>0</v>
      </c>
    </row>
    <row r="48" spans="1:59" s="67" customFormat="1" ht="15" hidden="1">
      <c r="A48" s="847" t="s">
        <v>126</v>
      </c>
      <c r="B48" s="1044">
        <v>14</v>
      </c>
      <c r="C48" s="848"/>
      <c r="D48" s="853" t="s">
        <v>454</v>
      </c>
      <c r="E48" s="851" t="s">
        <v>109</v>
      </c>
      <c r="F48" s="1044" t="s">
        <v>109</v>
      </c>
      <c r="G48" s="870">
        <v>126</v>
      </c>
      <c r="H48" s="870">
        <v>0</v>
      </c>
      <c r="I48" s="870">
        <v>75</v>
      </c>
      <c r="J48" s="908">
        <v>201</v>
      </c>
      <c r="K48" s="1057">
        <f>'Qoute 2025                  '!D45</f>
        <v>0</v>
      </c>
      <c r="L48" s="1062">
        <f t="shared" si="99"/>
        <v>0</v>
      </c>
      <c r="M48" s="1065">
        <f t="shared" si="100"/>
        <v>0</v>
      </c>
      <c r="N48" s="1065">
        <f t="shared" si="101"/>
        <v>0</v>
      </c>
      <c r="O48" s="1065">
        <f t="shared" si="102"/>
        <v>0</v>
      </c>
      <c r="P48" s="1065">
        <f t="shared" si="103"/>
        <v>0</v>
      </c>
      <c r="Q48" s="1065">
        <f t="shared" si="104"/>
        <v>0</v>
      </c>
      <c r="R48" s="1065">
        <f t="shared" si="105"/>
        <v>0</v>
      </c>
      <c r="S48" s="1065">
        <f t="shared" si="106"/>
        <v>0</v>
      </c>
      <c r="T48" s="1065">
        <f t="shared" si="107"/>
        <v>0</v>
      </c>
      <c r="U48" s="1065">
        <f t="shared" si="108"/>
        <v>0</v>
      </c>
      <c r="V48" s="1065">
        <f t="shared" si="109"/>
        <v>0</v>
      </c>
      <c r="W48" s="1065">
        <f t="shared" si="110"/>
        <v>0</v>
      </c>
      <c r="X48" s="1065">
        <f t="shared" si="111"/>
        <v>0</v>
      </c>
      <c r="Y48" s="1065">
        <f t="shared" si="112"/>
        <v>0</v>
      </c>
      <c r="Z48" s="1065">
        <f t="shared" si="113"/>
        <v>0</v>
      </c>
      <c r="AA48" s="1065">
        <f t="shared" si="114"/>
        <v>0</v>
      </c>
      <c r="AB48" s="1065">
        <f t="shared" si="115"/>
        <v>0</v>
      </c>
      <c r="AC48" s="1065">
        <f t="shared" si="116"/>
        <v>0</v>
      </c>
      <c r="AD48" s="1065">
        <f t="shared" si="117"/>
        <v>0</v>
      </c>
      <c r="AE48" s="1065">
        <f t="shared" si="118"/>
        <v>0</v>
      </c>
      <c r="AF48" s="1065">
        <f t="shared" si="119"/>
        <v>0</v>
      </c>
      <c r="AG48" s="1065">
        <f t="shared" si="120"/>
        <v>0</v>
      </c>
      <c r="AH48" s="1065">
        <f t="shared" si="121"/>
        <v>0</v>
      </c>
      <c r="AI48" s="1065">
        <f t="shared" si="122"/>
        <v>0</v>
      </c>
      <c r="AJ48" s="1065">
        <f t="shared" si="123"/>
        <v>0</v>
      </c>
      <c r="AK48" s="1065">
        <f t="shared" si="124"/>
        <v>0</v>
      </c>
      <c r="AL48" s="1065">
        <f t="shared" si="125"/>
        <v>0</v>
      </c>
      <c r="AM48" s="1065">
        <f t="shared" si="126"/>
        <v>0</v>
      </c>
      <c r="AN48" s="1065">
        <f t="shared" si="127"/>
        <v>0</v>
      </c>
      <c r="AO48" s="1065">
        <f t="shared" si="128"/>
        <v>0</v>
      </c>
      <c r="AP48" s="1065">
        <f t="shared" si="129"/>
        <v>0</v>
      </c>
      <c r="AQ48" s="1065">
        <f t="shared" si="130"/>
        <v>0</v>
      </c>
      <c r="AR48" s="1065">
        <f t="shared" si="131"/>
        <v>0</v>
      </c>
      <c r="AS48" s="1065">
        <f t="shared" si="132"/>
        <v>0</v>
      </c>
      <c r="AT48" s="1065">
        <f t="shared" si="133"/>
        <v>0</v>
      </c>
      <c r="AU48" s="1065">
        <f t="shared" si="134"/>
        <v>0</v>
      </c>
      <c r="AV48" s="1065">
        <f t="shared" si="135"/>
        <v>0</v>
      </c>
      <c r="AW48" s="1065">
        <f t="shared" si="136"/>
        <v>0</v>
      </c>
      <c r="AX48" s="1065">
        <f t="shared" si="137"/>
        <v>0</v>
      </c>
      <c r="AY48" s="1065">
        <f t="shared" si="138"/>
        <v>0</v>
      </c>
      <c r="AZ48" s="1065">
        <f t="shared" si="139"/>
        <v>0</v>
      </c>
      <c r="BA48" s="1065">
        <f t="shared" si="140"/>
        <v>0</v>
      </c>
      <c r="BB48" s="1065">
        <f t="shared" si="141"/>
        <v>0</v>
      </c>
      <c r="BC48" s="1065">
        <f t="shared" si="142"/>
        <v>0</v>
      </c>
      <c r="BD48" s="1065">
        <f t="shared" si="143"/>
        <v>0</v>
      </c>
      <c r="BE48" s="1070">
        <f t="shared" si="144"/>
        <v>0</v>
      </c>
      <c r="BF48" s="1071">
        <f t="shared" si="145"/>
        <v>0</v>
      </c>
    </row>
    <row r="49" spans="1:59" s="67" customFormat="1" ht="20.25" thickBot="1">
      <c r="A49" s="840" t="s">
        <v>490</v>
      </c>
      <c r="B49" s="841"/>
      <c r="C49" s="842"/>
      <c r="D49" s="843"/>
      <c r="E49" s="844" t="s">
        <v>23</v>
      </c>
      <c r="F49" s="840"/>
      <c r="G49" s="876"/>
      <c r="H49" s="876"/>
      <c r="I49" s="876"/>
      <c r="J49" s="876" t="s">
        <v>15</v>
      </c>
      <c r="K49" s="436">
        <f>SUM(K35:K46)</f>
        <v>7</v>
      </c>
      <c r="L49" s="68">
        <f t="shared" ref="L49:BF49" si="147">SUM(L35:L48)</f>
        <v>240</v>
      </c>
      <c r="M49" s="69">
        <f t="shared" si="147"/>
        <v>240</v>
      </c>
      <c r="N49" s="69">
        <f t="shared" si="147"/>
        <v>240</v>
      </c>
      <c r="O49" s="69">
        <f t="shared" si="147"/>
        <v>240</v>
      </c>
      <c r="P49" s="69">
        <f t="shared" si="147"/>
        <v>240</v>
      </c>
      <c r="Q49" s="69">
        <f t="shared" si="147"/>
        <v>240</v>
      </c>
      <c r="R49" s="69">
        <f t="shared" si="147"/>
        <v>240</v>
      </c>
      <c r="S49" s="69">
        <f t="shared" si="147"/>
        <v>240</v>
      </c>
      <c r="T49" s="69">
        <f t="shared" si="147"/>
        <v>240</v>
      </c>
      <c r="U49" s="69">
        <f t="shared" si="147"/>
        <v>240</v>
      </c>
      <c r="V49" s="69">
        <f t="shared" si="147"/>
        <v>240</v>
      </c>
      <c r="W49" s="69">
        <f t="shared" si="147"/>
        <v>240</v>
      </c>
      <c r="X49" s="69">
        <f t="shared" si="147"/>
        <v>240</v>
      </c>
      <c r="Y49" s="69">
        <f t="shared" si="147"/>
        <v>240</v>
      </c>
      <c r="Z49" s="69">
        <f t="shared" si="147"/>
        <v>240</v>
      </c>
      <c r="AA49" s="69">
        <f t="shared" si="147"/>
        <v>240</v>
      </c>
      <c r="AB49" s="69">
        <f t="shared" si="147"/>
        <v>240</v>
      </c>
      <c r="AC49" s="69">
        <f t="shared" si="147"/>
        <v>240</v>
      </c>
      <c r="AD49" s="69">
        <f t="shared" si="147"/>
        <v>240</v>
      </c>
      <c r="AE49" s="69">
        <f t="shared" si="147"/>
        <v>240</v>
      </c>
      <c r="AF49" s="69">
        <f t="shared" si="147"/>
        <v>240</v>
      </c>
      <c r="AG49" s="69">
        <f t="shared" si="147"/>
        <v>240</v>
      </c>
      <c r="AH49" s="69">
        <f t="shared" si="147"/>
        <v>240</v>
      </c>
      <c r="AI49" s="69">
        <f t="shared" si="147"/>
        <v>240</v>
      </c>
      <c r="AJ49" s="69">
        <f t="shared" si="147"/>
        <v>240</v>
      </c>
      <c r="AK49" s="69">
        <f t="shared" si="147"/>
        <v>240</v>
      </c>
      <c r="AL49" s="69">
        <f t="shared" si="147"/>
        <v>240</v>
      </c>
      <c r="AM49" s="69">
        <f t="shared" si="147"/>
        <v>240</v>
      </c>
      <c r="AN49" s="69">
        <f t="shared" si="147"/>
        <v>240</v>
      </c>
      <c r="AO49" s="69">
        <f t="shared" si="147"/>
        <v>240</v>
      </c>
      <c r="AP49" s="69">
        <f t="shared" si="147"/>
        <v>240</v>
      </c>
      <c r="AQ49" s="69">
        <f t="shared" si="147"/>
        <v>240</v>
      </c>
      <c r="AR49" s="69">
        <f t="shared" si="147"/>
        <v>240</v>
      </c>
      <c r="AS49" s="69">
        <f t="shared" si="147"/>
        <v>240</v>
      </c>
      <c r="AT49" s="69">
        <f t="shared" si="147"/>
        <v>240</v>
      </c>
      <c r="AU49" s="69">
        <f t="shared" si="147"/>
        <v>240</v>
      </c>
      <c r="AV49" s="69">
        <f t="shared" si="147"/>
        <v>240</v>
      </c>
      <c r="AW49" s="69">
        <f t="shared" si="147"/>
        <v>240</v>
      </c>
      <c r="AX49" s="69">
        <f t="shared" si="147"/>
        <v>240</v>
      </c>
      <c r="AY49" s="69">
        <f t="shared" si="147"/>
        <v>240</v>
      </c>
      <c r="AZ49" s="69">
        <f t="shared" si="147"/>
        <v>240</v>
      </c>
      <c r="BA49" s="69">
        <f t="shared" si="147"/>
        <v>240</v>
      </c>
      <c r="BB49" s="69">
        <f t="shared" si="147"/>
        <v>240</v>
      </c>
      <c r="BC49" s="69">
        <f t="shared" si="147"/>
        <v>240</v>
      </c>
      <c r="BD49" s="69">
        <f t="shared" si="147"/>
        <v>240</v>
      </c>
      <c r="BE49" s="70">
        <f t="shared" si="147"/>
        <v>45</v>
      </c>
      <c r="BF49" s="71">
        <f t="shared" si="147"/>
        <v>178</v>
      </c>
    </row>
    <row r="50" spans="1:59" ht="20.25" thickBot="1">
      <c r="D50" s="845"/>
      <c r="F50" s="66"/>
      <c r="BG50" s="65"/>
    </row>
    <row r="51" spans="1:59" s="67" customFormat="1">
      <c r="A51" s="882" t="s">
        <v>123</v>
      </c>
      <c r="B51" s="878" t="s">
        <v>131</v>
      </c>
      <c r="C51" s="902"/>
      <c r="D51" s="903"/>
      <c r="E51" s="881" t="s">
        <v>18</v>
      </c>
      <c r="F51" s="904" t="s">
        <v>5</v>
      </c>
      <c r="G51" s="883" t="s">
        <v>445</v>
      </c>
      <c r="H51" s="883" t="s">
        <v>21</v>
      </c>
      <c r="I51" s="883" t="s">
        <v>446</v>
      </c>
      <c r="J51" s="883" t="s">
        <v>6</v>
      </c>
      <c r="K51" s="437" t="s">
        <v>20</v>
      </c>
      <c r="L51" s="117">
        <v>1</v>
      </c>
      <c r="M51" s="117">
        <v>2</v>
      </c>
      <c r="N51" s="117">
        <v>3</v>
      </c>
      <c r="O51" s="117">
        <v>4</v>
      </c>
      <c r="P51" s="117">
        <v>5</v>
      </c>
      <c r="Q51" s="117">
        <v>6</v>
      </c>
      <c r="R51" s="117">
        <v>7</v>
      </c>
      <c r="S51" s="117">
        <v>8</v>
      </c>
      <c r="T51" s="117">
        <v>9</v>
      </c>
      <c r="U51" s="117">
        <v>10</v>
      </c>
      <c r="V51" s="117">
        <v>11</v>
      </c>
      <c r="W51" s="117">
        <v>12</v>
      </c>
      <c r="X51" s="117">
        <v>13</v>
      </c>
      <c r="Y51" s="117">
        <v>14</v>
      </c>
      <c r="Z51" s="117">
        <v>15</v>
      </c>
      <c r="AA51" s="117">
        <v>16</v>
      </c>
      <c r="AB51" s="117">
        <v>17</v>
      </c>
      <c r="AC51" s="117">
        <v>18</v>
      </c>
      <c r="AD51" s="117">
        <v>19</v>
      </c>
      <c r="AE51" s="117">
        <v>20</v>
      </c>
      <c r="AF51" s="117">
        <v>21</v>
      </c>
      <c r="AG51" s="117">
        <v>22</v>
      </c>
      <c r="AH51" s="117">
        <v>23</v>
      </c>
      <c r="AI51" s="117">
        <v>24</v>
      </c>
      <c r="AJ51" s="117">
        <v>25</v>
      </c>
      <c r="AK51" s="117">
        <v>26</v>
      </c>
      <c r="AL51" s="117">
        <v>27</v>
      </c>
      <c r="AM51" s="117">
        <v>28</v>
      </c>
      <c r="AN51" s="117">
        <v>29</v>
      </c>
      <c r="AO51" s="117">
        <v>30</v>
      </c>
      <c r="AP51" s="117">
        <v>31</v>
      </c>
      <c r="AQ51" s="117">
        <v>32</v>
      </c>
      <c r="AR51" s="117">
        <v>33</v>
      </c>
      <c r="AS51" s="117">
        <v>34</v>
      </c>
      <c r="AT51" s="117">
        <v>35</v>
      </c>
      <c r="AU51" s="117">
        <v>36</v>
      </c>
      <c r="AV51" s="117">
        <v>37</v>
      </c>
      <c r="AW51" s="117">
        <v>38</v>
      </c>
      <c r="AX51" s="117">
        <v>39</v>
      </c>
      <c r="AY51" s="117">
        <v>40</v>
      </c>
      <c r="AZ51" s="117">
        <v>41</v>
      </c>
      <c r="BA51" s="117">
        <v>42</v>
      </c>
      <c r="BB51" s="117">
        <v>43</v>
      </c>
      <c r="BC51" s="117">
        <v>44</v>
      </c>
      <c r="BD51" s="117">
        <v>45</v>
      </c>
      <c r="BE51" s="118" t="s">
        <v>21</v>
      </c>
      <c r="BF51" s="119" t="s">
        <v>24</v>
      </c>
    </row>
    <row r="52" spans="1:59" s="122" customFormat="1" ht="15">
      <c r="A52" s="854" t="s">
        <v>123</v>
      </c>
      <c r="B52" s="884">
        <v>1</v>
      </c>
      <c r="C52" s="855"/>
      <c r="D52" s="856"/>
      <c r="E52" s="857" t="s">
        <v>609</v>
      </c>
      <c r="F52" s="885" t="s">
        <v>50</v>
      </c>
      <c r="G52" s="871">
        <v>25</v>
      </c>
      <c r="H52" s="871">
        <v>5</v>
      </c>
      <c r="I52" s="871">
        <v>25</v>
      </c>
      <c r="J52" s="909">
        <f t="shared" ref="J52" si="148">I52+G52</f>
        <v>50</v>
      </c>
      <c r="K52" s="1057">
        <f>'Qoute 2025                  '!D32</f>
        <v>2</v>
      </c>
      <c r="L52" s="1058">
        <f t="shared" ref="L52:L65" si="149">K52*G52</f>
        <v>50</v>
      </c>
      <c r="M52" s="1059">
        <f t="shared" ref="M52:M65" si="150">K52*G52</f>
        <v>50</v>
      </c>
      <c r="N52" s="1059">
        <f t="shared" ref="N52:N65" si="151">K52*G52</f>
        <v>50</v>
      </c>
      <c r="O52" s="1059">
        <f t="shared" ref="O52:O65" si="152">K52*G52</f>
        <v>50</v>
      </c>
      <c r="P52" s="1059">
        <f t="shared" ref="P52:P65" si="153">K52*G52</f>
        <v>50</v>
      </c>
      <c r="Q52" s="1059">
        <f t="shared" ref="Q52:Q65" si="154">K52*G52</f>
        <v>50</v>
      </c>
      <c r="R52" s="1059">
        <f t="shared" ref="R52:R65" si="155">K52*G52</f>
        <v>50</v>
      </c>
      <c r="S52" s="1059">
        <f t="shared" ref="S52:S65" si="156">K52*G52</f>
        <v>50</v>
      </c>
      <c r="T52" s="1059">
        <f t="shared" ref="T52:T65" si="157">K52*G52</f>
        <v>50</v>
      </c>
      <c r="U52" s="1059">
        <f t="shared" ref="U52:U65" si="158">K52*G52</f>
        <v>50</v>
      </c>
      <c r="V52" s="1059">
        <f t="shared" ref="V52:V65" si="159">K52*G52</f>
        <v>50</v>
      </c>
      <c r="W52" s="1059">
        <f t="shared" ref="W52:W65" si="160">K52*G52</f>
        <v>50</v>
      </c>
      <c r="X52" s="1059">
        <f t="shared" ref="X52:X65" si="161">K52*G52</f>
        <v>50</v>
      </c>
      <c r="Y52" s="1059">
        <f t="shared" ref="Y52:Y65" si="162">K52*G52</f>
        <v>50</v>
      </c>
      <c r="Z52" s="1059">
        <f t="shared" ref="Z52:Z65" si="163">K52*G52</f>
        <v>50</v>
      </c>
      <c r="AA52" s="1059">
        <f t="shared" ref="AA52:AA65" si="164">K52*G52</f>
        <v>50</v>
      </c>
      <c r="AB52" s="1059">
        <f t="shared" ref="AB52:AB65" si="165">K52*G52</f>
        <v>50</v>
      </c>
      <c r="AC52" s="1059">
        <f t="shared" ref="AC52:AC65" si="166">K52*G52</f>
        <v>50</v>
      </c>
      <c r="AD52" s="1059">
        <f t="shared" ref="AD52:AD65" si="167">K52*G52</f>
        <v>50</v>
      </c>
      <c r="AE52" s="1059">
        <f t="shared" ref="AE52:AE65" si="168">K52*G52</f>
        <v>50</v>
      </c>
      <c r="AF52" s="1059">
        <f t="shared" ref="AF52:AF65" si="169">K52*G52</f>
        <v>50</v>
      </c>
      <c r="AG52" s="1059">
        <f t="shared" ref="AG52:AG65" si="170">K52*G52</f>
        <v>50</v>
      </c>
      <c r="AH52" s="1059">
        <f t="shared" ref="AH52:AH65" si="171">K52*G52</f>
        <v>50</v>
      </c>
      <c r="AI52" s="1059">
        <f t="shared" ref="AI52:AI65" si="172">K52*G52</f>
        <v>50</v>
      </c>
      <c r="AJ52" s="1059">
        <f t="shared" ref="AJ52:AJ65" si="173">K52*G52</f>
        <v>50</v>
      </c>
      <c r="AK52" s="1059">
        <f t="shared" ref="AK52:AK65" si="174">K52*G52</f>
        <v>50</v>
      </c>
      <c r="AL52" s="1059">
        <f t="shared" ref="AL52:AL65" si="175">K52*G52</f>
        <v>50</v>
      </c>
      <c r="AM52" s="1059">
        <f t="shared" ref="AM52:AM65" si="176">K52*G52</f>
        <v>50</v>
      </c>
      <c r="AN52" s="1059">
        <f t="shared" ref="AN52:AN65" si="177">K52*G52</f>
        <v>50</v>
      </c>
      <c r="AO52" s="1059">
        <f t="shared" ref="AO52:AO65" si="178">K52*G52</f>
        <v>50</v>
      </c>
      <c r="AP52" s="1059">
        <f t="shared" ref="AP52:AP65" si="179">K52*G52</f>
        <v>50</v>
      </c>
      <c r="AQ52" s="1059">
        <f t="shared" ref="AQ52:AQ65" si="180">K52*G52</f>
        <v>50</v>
      </c>
      <c r="AR52" s="1059">
        <f t="shared" ref="AR52:AR65" si="181">K52*G52</f>
        <v>50</v>
      </c>
      <c r="AS52" s="1059">
        <f t="shared" ref="AS52:AS65" si="182">K52*G52</f>
        <v>50</v>
      </c>
      <c r="AT52" s="1059">
        <f t="shared" ref="AT52:AT65" si="183">K52*G52</f>
        <v>50</v>
      </c>
      <c r="AU52" s="1059">
        <f t="shared" ref="AU52:AU65" si="184">K52*G52</f>
        <v>50</v>
      </c>
      <c r="AV52" s="1059">
        <f t="shared" ref="AV52:AV65" si="185">K52*G52</f>
        <v>50</v>
      </c>
      <c r="AW52" s="1059">
        <f t="shared" ref="AW52:AW65" si="186">K52*G52</f>
        <v>50</v>
      </c>
      <c r="AX52" s="1059">
        <f t="shared" ref="AX52:AX65" si="187">K52*G52</f>
        <v>50</v>
      </c>
      <c r="AY52" s="1059">
        <f t="shared" ref="AY52:AY65" si="188">K52*G52</f>
        <v>50</v>
      </c>
      <c r="AZ52" s="1059">
        <f t="shared" ref="AZ52:AZ65" si="189">K52*G52</f>
        <v>50</v>
      </c>
      <c r="BA52" s="1059">
        <f t="shared" ref="BA52:BA65" si="190">K52*G52</f>
        <v>50</v>
      </c>
      <c r="BB52" s="1059">
        <f t="shared" ref="BB52:BB65" si="191">K52*G52</f>
        <v>50</v>
      </c>
      <c r="BC52" s="1059">
        <f t="shared" ref="BC52:BC65" si="192">K52*G52</f>
        <v>50</v>
      </c>
      <c r="BD52" s="1059">
        <f t="shared" ref="BD52:BD65" si="193">K52*G52</f>
        <v>50</v>
      </c>
      <c r="BE52" s="1059">
        <f t="shared" ref="BE52:BE65" si="194">K52*H52</f>
        <v>10</v>
      </c>
      <c r="BF52" s="1059">
        <f t="shared" ref="BF52:BF65" si="195">K52*I52</f>
        <v>50</v>
      </c>
    </row>
    <row r="53" spans="1:59" s="67" customFormat="1" ht="15" hidden="1">
      <c r="A53" s="854" t="s">
        <v>123</v>
      </c>
      <c r="B53" s="887">
        <v>2</v>
      </c>
      <c r="C53" s="855"/>
      <c r="D53" s="856"/>
      <c r="E53" s="858" t="s">
        <v>447</v>
      </c>
      <c r="F53" s="888" t="s">
        <v>51</v>
      </c>
      <c r="G53" s="872">
        <v>29</v>
      </c>
      <c r="H53" s="871">
        <v>14</v>
      </c>
      <c r="I53" s="871">
        <v>21</v>
      </c>
      <c r="J53" s="909">
        <v>50</v>
      </c>
      <c r="K53" s="1057">
        <f>'Qoute 2025                  '!D33</f>
        <v>0</v>
      </c>
      <c r="L53" s="1060">
        <f t="shared" si="149"/>
        <v>0</v>
      </c>
      <c r="M53" s="1061">
        <f t="shared" si="150"/>
        <v>0</v>
      </c>
      <c r="N53" s="1061">
        <f t="shared" si="151"/>
        <v>0</v>
      </c>
      <c r="O53" s="1061">
        <f t="shared" si="152"/>
        <v>0</v>
      </c>
      <c r="P53" s="1061">
        <f t="shared" si="153"/>
        <v>0</v>
      </c>
      <c r="Q53" s="1061">
        <f t="shared" si="154"/>
        <v>0</v>
      </c>
      <c r="R53" s="1061">
        <f t="shared" si="155"/>
        <v>0</v>
      </c>
      <c r="S53" s="1061">
        <f t="shared" si="156"/>
        <v>0</v>
      </c>
      <c r="T53" s="1061">
        <f t="shared" si="157"/>
        <v>0</v>
      </c>
      <c r="U53" s="1061">
        <f t="shared" si="158"/>
        <v>0</v>
      </c>
      <c r="V53" s="1061">
        <f t="shared" si="159"/>
        <v>0</v>
      </c>
      <c r="W53" s="1061">
        <f t="shared" si="160"/>
        <v>0</v>
      </c>
      <c r="X53" s="1061">
        <f t="shared" si="161"/>
        <v>0</v>
      </c>
      <c r="Y53" s="1061">
        <f t="shared" si="162"/>
        <v>0</v>
      </c>
      <c r="Z53" s="1061">
        <f t="shared" si="163"/>
        <v>0</v>
      </c>
      <c r="AA53" s="1061">
        <f t="shared" si="164"/>
        <v>0</v>
      </c>
      <c r="AB53" s="1061">
        <f t="shared" si="165"/>
        <v>0</v>
      </c>
      <c r="AC53" s="1061">
        <f t="shared" si="166"/>
        <v>0</v>
      </c>
      <c r="AD53" s="1061">
        <f t="shared" si="167"/>
        <v>0</v>
      </c>
      <c r="AE53" s="1061">
        <f t="shared" si="168"/>
        <v>0</v>
      </c>
      <c r="AF53" s="1061">
        <f t="shared" si="169"/>
        <v>0</v>
      </c>
      <c r="AG53" s="1061">
        <f t="shared" si="170"/>
        <v>0</v>
      </c>
      <c r="AH53" s="1061">
        <f t="shared" si="171"/>
        <v>0</v>
      </c>
      <c r="AI53" s="1061">
        <f t="shared" si="172"/>
        <v>0</v>
      </c>
      <c r="AJ53" s="1061">
        <f t="shared" si="173"/>
        <v>0</v>
      </c>
      <c r="AK53" s="1061">
        <f t="shared" si="174"/>
        <v>0</v>
      </c>
      <c r="AL53" s="1061">
        <f t="shared" si="175"/>
        <v>0</v>
      </c>
      <c r="AM53" s="1061">
        <f t="shared" si="176"/>
        <v>0</v>
      </c>
      <c r="AN53" s="1061">
        <f t="shared" si="177"/>
        <v>0</v>
      </c>
      <c r="AO53" s="1061">
        <f t="shared" si="178"/>
        <v>0</v>
      </c>
      <c r="AP53" s="1061">
        <f t="shared" si="179"/>
        <v>0</v>
      </c>
      <c r="AQ53" s="1061">
        <f t="shared" si="180"/>
        <v>0</v>
      </c>
      <c r="AR53" s="1061">
        <f t="shared" si="181"/>
        <v>0</v>
      </c>
      <c r="AS53" s="1061">
        <f t="shared" si="182"/>
        <v>0</v>
      </c>
      <c r="AT53" s="1061">
        <f t="shared" si="183"/>
        <v>0</v>
      </c>
      <c r="AU53" s="1061">
        <f t="shared" si="184"/>
        <v>0</v>
      </c>
      <c r="AV53" s="1061">
        <f t="shared" si="185"/>
        <v>0</v>
      </c>
      <c r="AW53" s="1061">
        <f t="shared" si="186"/>
        <v>0</v>
      </c>
      <c r="AX53" s="1061">
        <f t="shared" si="187"/>
        <v>0</v>
      </c>
      <c r="AY53" s="1061">
        <f t="shared" si="188"/>
        <v>0</v>
      </c>
      <c r="AZ53" s="1061">
        <f t="shared" si="189"/>
        <v>0</v>
      </c>
      <c r="BA53" s="1061">
        <f t="shared" si="190"/>
        <v>0</v>
      </c>
      <c r="BB53" s="1061">
        <f t="shared" si="191"/>
        <v>0</v>
      </c>
      <c r="BC53" s="1061">
        <f t="shared" si="192"/>
        <v>0</v>
      </c>
      <c r="BD53" s="1061">
        <f t="shared" si="193"/>
        <v>0</v>
      </c>
      <c r="BE53" s="1066">
        <f t="shared" si="194"/>
        <v>0</v>
      </c>
      <c r="BF53" s="1067">
        <f t="shared" si="195"/>
        <v>0</v>
      </c>
    </row>
    <row r="54" spans="1:59" s="67" customFormat="1" ht="15">
      <c r="A54" s="854" t="s">
        <v>123</v>
      </c>
      <c r="B54" s="889">
        <v>3</v>
      </c>
      <c r="C54" s="855"/>
      <c r="D54" s="856"/>
      <c r="E54" s="857" t="s">
        <v>629</v>
      </c>
      <c r="F54" s="890" t="s">
        <v>52</v>
      </c>
      <c r="G54" s="871">
        <v>42</v>
      </c>
      <c r="H54" s="871">
        <v>10</v>
      </c>
      <c r="I54" s="871">
        <v>25</v>
      </c>
      <c r="J54" s="909">
        <f>I54+G54</f>
        <v>67</v>
      </c>
      <c r="K54" s="1057">
        <f>'Qoute 2025                  '!D34</f>
        <v>2</v>
      </c>
      <c r="L54" s="1062">
        <f t="shared" si="149"/>
        <v>84</v>
      </c>
      <c r="M54" s="1063">
        <f t="shared" si="150"/>
        <v>84</v>
      </c>
      <c r="N54" s="1063">
        <f t="shared" si="151"/>
        <v>84</v>
      </c>
      <c r="O54" s="1063">
        <f t="shared" si="152"/>
        <v>84</v>
      </c>
      <c r="P54" s="1063">
        <f t="shared" si="153"/>
        <v>84</v>
      </c>
      <c r="Q54" s="1063">
        <f t="shared" si="154"/>
        <v>84</v>
      </c>
      <c r="R54" s="1063">
        <f t="shared" si="155"/>
        <v>84</v>
      </c>
      <c r="S54" s="1063">
        <f t="shared" si="156"/>
        <v>84</v>
      </c>
      <c r="T54" s="1063">
        <f t="shared" si="157"/>
        <v>84</v>
      </c>
      <c r="U54" s="1063">
        <f t="shared" si="158"/>
        <v>84</v>
      </c>
      <c r="V54" s="1063">
        <f t="shared" si="159"/>
        <v>84</v>
      </c>
      <c r="W54" s="1063">
        <f t="shared" si="160"/>
        <v>84</v>
      </c>
      <c r="X54" s="1063">
        <f t="shared" si="161"/>
        <v>84</v>
      </c>
      <c r="Y54" s="1063">
        <f t="shared" si="162"/>
        <v>84</v>
      </c>
      <c r="Z54" s="1063">
        <f t="shared" si="163"/>
        <v>84</v>
      </c>
      <c r="AA54" s="1063">
        <f t="shared" si="164"/>
        <v>84</v>
      </c>
      <c r="AB54" s="1063">
        <f t="shared" si="165"/>
        <v>84</v>
      </c>
      <c r="AC54" s="1063">
        <f t="shared" si="166"/>
        <v>84</v>
      </c>
      <c r="AD54" s="1063">
        <f t="shared" si="167"/>
        <v>84</v>
      </c>
      <c r="AE54" s="1063">
        <f t="shared" si="168"/>
        <v>84</v>
      </c>
      <c r="AF54" s="1063">
        <f t="shared" si="169"/>
        <v>84</v>
      </c>
      <c r="AG54" s="1063">
        <f t="shared" si="170"/>
        <v>84</v>
      </c>
      <c r="AH54" s="1063">
        <f t="shared" si="171"/>
        <v>84</v>
      </c>
      <c r="AI54" s="1063">
        <f t="shared" si="172"/>
        <v>84</v>
      </c>
      <c r="AJ54" s="1063">
        <f t="shared" si="173"/>
        <v>84</v>
      </c>
      <c r="AK54" s="1063">
        <f t="shared" si="174"/>
        <v>84</v>
      </c>
      <c r="AL54" s="1063">
        <f t="shared" si="175"/>
        <v>84</v>
      </c>
      <c r="AM54" s="1063">
        <f t="shared" si="176"/>
        <v>84</v>
      </c>
      <c r="AN54" s="1063">
        <f t="shared" si="177"/>
        <v>84</v>
      </c>
      <c r="AO54" s="1063">
        <f t="shared" si="178"/>
        <v>84</v>
      </c>
      <c r="AP54" s="1063">
        <f t="shared" si="179"/>
        <v>84</v>
      </c>
      <c r="AQ54" s="1063">
        <f t="shared" si="180"/>
        <v>84</v>
      </c>
      <c r="AR54" s="1063">
        <f t="shared" si="181"/>
        <v>84</v>
      </c>
      <c r="AS54" s="1063">
        <f t="shared" si="182"/>
        <v>84</v>
      </c>
      <c r="AT54" s="1063">
        <f t="shared" si="183"/>
        <v>84</v>
      </c>
      <c r="AU54" s="1063">
        <f t="shared" si="184"/>
        <v>84</v>
      </c>
      <c r="AV54" s="1063">
        <f t="shared" si="185"/>
        <v>84</v>
      </c>
      <c r="AW54" s="1063">
        <f t="shared" si="186"/>
        <v>84</v>
      </c>
      <c r="AX54" s="1063">
        <f t="shared" si="187"/>
        <v>84</v>
      </c>
      <c r="AY54" s="1063">
        <f t="shared" si="188"/>
        <v>84</v>
      </c>
      <c r="AZ54" s="1063">
        <f t="shared" si="189"/>
        <v>84</v>
      </c>
      <c r="BA54" s="1063">
        <f t="shared" si="190"/>
        <v>84</v>
      </c>
      <c r="BB54" s="1063">
        <f t="shared" si="191"/>
        <v>84</v>
      </c>
      <c r="BC54" s="1063">
        <f t="shared" si="192"/>
        <v>84</v>
      </c>
      <c r="BD54" s="1063">
        <f t="shared" si="193"/>
        <v>84</v>
      </c>
      <c r="BE54" s="1068">
        <f t="shared" si="194"/>
        <v>20</v>
      </c>
      <c r="BF54" s="1069">
        <f t="shared" si="195"/>
        <v>50</v>
      </c>
    </row>
    <row r="55" spans="1:59" s="67" customFormat="1" ht="15" hidden="1">
      <c r="A55" s="854" t="s">
        <v>123</v>
      </c>
      <c r="B55" s="891">
        <v>4</v>
      </c>
      <c r="C55" s="855"/>
      <c r="D55" s="856" t="s">
        <v>484</v>
      </c>
      <c r="E55" s="859" t="s">
        <v>485</v>
      </c>
      <c r="F55" s="891" t="s">
        <v>1</v>
      </c>
      <c r="G55" s="871">
        <v>50</v>
      </c>
      <c r="H55" s="871">
        <v>10</v>
      </c>
      <c r="I55" s="871">
        <v>20</v>
      </c>
      <c r="J55" s="909">
        <f>I55+G55</f>
        <v>70</v>
      </c>
      <c r="K55" s="1057">
        <f>'Qoute 2025                  '!D35</f>
        <v>0</v>
      </c>
      <c r="L55" s="1062">
        <f t="shared" si="149"/>
        <v>0</v>
      </c>
      <c r="M55" s="1063">
        <f t="shared" si="150"/>
        <v>0</v>
      </c>
      <c r="N55" s="1063">
        <f t="shared" si="151"/>
        <v>0</v>
      </c>
      <c r="O55" s="1063">
        <f t="shared" si="152"/>
        <v>0</v>
      </c>
      <c r="P55" s="1063">
        <f t="shared" si="153"/>
        <v>0</v>
      </c>
      <c r="Q55" s="1063">
        <f t="shared" si="154"/>
        <v>0</v>
      </c>
      <c r="R55" s="1063">
        <f t="shared" si="155"/>
        <v>0</v>
      </c>
      <c r="S55" s="1063">
        <f t="shared" si="156"/>
        <v>0</v>
      </c>
      <c r="T55" s="1063">
        <f t="shared" si="157"/>
        <v>0</v>
      </c>
      <c r="U55" s="1063">
        <f t="shared" si="158"/>
        <v>0</v>
      </c>
      <c r="V55" s="1063">
        <f t="shared" si="159"/>
        <v>0</v>
      </c>
      <c r="W55" s="1063">
        <f t="shared" si="160"/>
        <v>0</v>
      </c>
      <c r="X55" s="1063">
        <f t="shared" si="161"/>
        <v>0</v>
      </c>
      <c r="Y55" s="1063">
        <f t="shared" si="162"/>
        <v>0</v>
      </c>
      <c r="Z55" s="1063">
        <f t="shared" si="163"/>
        <v>0</v>
      </c>
      <c r="AA55" s="1063">
        <f t="shared" si="164"/>
        <v>0</v>
      </c>
      <c r="AB55" s="1063">
        <f t="shared" si="165"/>
        <v>0</v>
      </c>
      <c r="AC55" s="1063">
        <f t="shared" si="166"/>
        <v>0</v>
      </c>
      <c r="AD55" s="1063">
        <f t="shared" si="167"/>
        <v>0</v>
      </c>
      <c r="AE55" s="1063">
        <f t="shared" si="168"/>
        <v>0</v>
      </c>
      <c r="AF55" s="1063">
        <f t="shared" si="169"/>
        <v>0</v>
      </c>
      <c r="AG55" s="1063">
        <f t="shared" si="170"/>
        <v>0</v>
      </c>
      <c r="AH55" s="1063">
        <f t="shared" si="171"/>
        <v>0</v>
      </c>
      <c r="AI55" s="1063">
        <f t="shared" si="172"/>
        <v>0</v>
      </c>
      <c r="AJ55" s="1063">
        <f t="shared" si="173"/>
        <v>0</v>
      </c>
      <c r="AK55" s="1063">
        <f t="shared" si="174"/>
        <v>0</v>
      </c>
      <c r="AL55" s="1063">
        <f t="shared" si="175"/>
        <v>0</v>
      </c>
      <c r="AM55" s="1063">
        <f t="shared" si="176"/>
        <v>0</v>
      </c>
      <c r="AN55" s="1063">
        <f t="shared" si="177"/>
        <v>0</v>
      </c>
      <c r="AO55" s="1063">
        <f t="shared" si="178"/>
        <v>0</v>
      </c>
      <c r="AP55" s="1063">
        <f t="shared" si="179"/>
        <v>0</v>
      </c>
      <c r="AQ55" s="1063">
        <f t="shared" si="180"/>
        <v>0</v>
      </c>
      <c r="AR55" s="1063">
        <f t="shared" si="181"/>
        <v>0</v>
      </c>
      <c r="AS55" s="1063">
        <f t="shared" si="182"/>
        <v>0</v>
      </c>
      <c r="AT55" s="1063">
        <f t="shared" si="183"/>
        <v>0</v>
      </c>
      <c r="AU55" s="1063">
        <f t="shared" si="184"/>
        <v>0</v>
      </c>
      <c r="AV55" s="1063">
        <f t="shared" si="185"/>
        <v>0</v>
      </c>
      <c r="AW55" s="1063">
        <f t="shared" si="186"/>
        <v>0</v>
      </c>
      <c r="AX55" s="1063">
        <f t="shared" si="187"/>
        <v>0</v>
      </c>
      <c r="AY55" s="1063">
        <f t="shared" si="188"/>
        <v>0</v>
      </c>
      <c r="AZ55" s="1063">
        <f t="shared" si="189"/>
        <v>0</v>
      </c>
      <c r="BA55" s="1063">
        <f t="shared" si="190"/>
        <v>0</v>
      </c>
      <c r="BB55" s="1063">
        <f t="shared" si="191"/>
        <v>0</v>
      </c>
      <c r="BC55" s="1063">
        <f t="shared" si="192"/>
        <v>0</v>
      </c>
      <c r="BD55" s="1063">
        <f t="shared" si="193"/>
        <v>0</v>
      </c>
      <c r="BE55" s="1068">
        <f t="shared" si="194"/>
        <v>0</v>
      </c>
      <c r="BF55" s="1069">
        <f t="shared" si="195"/>
        <v>0</v>
      </c>
    </row>
    <row r="56" spans="1:59" s="67" customFormat="1" ht="15">
      <c r="A56" s="1012" t="s">
        <v>123</v>
      </c>
      <c r="B56" s="1002">
        <v>5</v>
      </c>
      <c r="C56" s="1013"/>
      <c r="D56" s="1014"/>
      <c r="E56" s="1015" t="s">
        <v>430</v>
      </c>
      <c r="F56" s="1002" t="s">
        <v>53</v>
      </c>
      <c r="G56" s="874">
        <v>23</v>
      </c>
      <c r="H56" s="874">
        <v>5</v>
      </c>
      <c r="I56" s="874">
        <v>19</v>
      </c>
      <c r="J56" s="925">
        <f>I56+G56</f>
        <v>42</v>
      </c>
      <c r="K56" s="1057">
        <f>'Qoute 2025                  '!D36</f>
        <v>2</v>
      </c>
      <c r="L56" s="1062">
        <f t="shared" si="149"/>
        <v>46</v>
      </c>
      <c r="M56" s="1063">
        <f t="shared" si="150"/>
        <v>46</v>
      </c>
      <c r="N56" s="1063">
        <f t="shared" si="151"/>
        <v>46</v>
      </c>
      <c r="O56" s="1063">
        <f t="shared" si="152"/>
        <v>46</v>
      </c>
      <c r="P56" s="1063">
        <f t="shared" si="153"/>
        <v>46</v>
      </c>
      <c r="Q56" s="1063">
        <f t="shared" si="154"/>
        <v>46</v>
      </c>
      <c r="R56" s="1063">
        <f t="shared" si="155"/>
        <v>46</v>
      </c>
      <c r="S56" s="1063">
        <f t="shared" si="156"/>
        <v>46</v>
      </c>
      <c r="T56" s="1063">
        <f t="shared" si="157"/>
        <v>46</v>
      </c>
      <c r="U56" s="1063">
        <f t="shared" si="158"/>
        <v>46</v>
      </c>
      <c r="V56" s="1063">
        <f t="shared" si="159"/>
        <v>46</v>
      </c>
      <c r="W56" s="1063">
        <f t="shared" si="160"/>
        <v>46</v>
      </c>
      <c r="X56" s="1063">
        <f t="shared" si="161"/>
        <v>46</v>
      </c>
      <c r="Y56" s="1063">
        <f t="shared" si="162"/>
        <v>46</v>
      </c>
      <c r="Z56" s="1063">
        <f t="shared" si="163"/>
        <v>46</v>
      </c>
      <c r="AA56" s="1063">
        <f t="shared" si="164"/>
        <v>46</v>
      </c>
      <c r="AB56" s="1063">
        <f t="shared" si="165"/>
        <v>46</v>
      </c>
      <c r="AC56" s="1063">
        <f t="shared" si="166"/>
        <v>46</v>
      </c>
      <c r="AD56" s="1063">
        <f t="shared" si="167"/>
        <v>46</v>
      </c>
      <c r="AE56" s="1063">
        <f t="shared" si="168"/>
        <v>46</v>
      </c>
      <c r="AF56" s="1063">
        <f t="shared" si="169"/>
        <v>46</v>
      </c>
      <c r="AG56" s="1063">
        <f t="shared" si="170"/>
        <v>46</v>
      </c>
      <c r="AH56" s="1063">
        <f t="shared" si="171"/>
        <v>46</v>
      </c>
      <c r="AI56" s="1063">
        <f t="shared" si="172"/>
        <v>46</v>
      </c>
      <c r="AJ56" s="1063">
        <f t="shared" si="173"/>
        <v>46</v>
      </c>
      <c r="AK56" s="1063">
        <f t="shared" si="174"/>
        <v>46</v>
      </c>
      <c r="AL56" s="1063">
        <f t="shared" si="175"/>
        <v>46</v>
      </c>
      <c r="AM56" s="1063">
        <f t="shared" si="176"/>
        <v>46</v>
      </c>
      <c r="AN56" s="1063">
        <f t="shared" si="177"/>
        <v>46</v>
      </c>
      <c r="AO56" s="1063">
        <f t="shared" si="178"/>
        <v>46</v>
      </c>
      <c r="AP56" s="1063">
        <f t="shared" si="179"/>
        <v>46</v>
      </c>
      <c r="AQ56" s="1063">
        <f t="shared" si="180"/>
        <v>46</v>
      </c>
      <c r="AR56" s="1063">
        <f t="shared" si="181"/>
        <v>46</v>
      </c>
      <c r="AS56" s="1063">
        <f t="shared" si="182"/>
        <v>46</v>
      </c>
      <c r="AT56" s="1063">
        <f t="shared" si="183"/>
        <v>46</v>
      </c>
      <c r="AU56" s="1063">
        <f t="shared" si="184"/>
        <v>46</v>
      </c>
      <c r="AV56" s="1063">
        <f t="shared" si="185"/>
        <v>46</v>
      </c>
      <c r="AW56" s="1063">
        <f t="shared" si="186"/>
        <v>46</v>
      </c>
      <c r="AX56" s="1063">
        <f t="shared" si="187"/>
        <v>46</v>
      </c>
      <c r="AY56" s="1063">
        <f t="shared" si="188"/>
        <v>46</v>
      </c>
      <c r="AZ56" s="1063">
        <f t="shared" si="189"/>
        <v>46</v>
      </c>
      <c r="BA56" s="1063">
        <f t="shared" si="190"/>
        <v>46</v>
      </c>
      <c r="BB56" s="1063">
        <f t="shared" si="191"/>
        <v>46</v>
      </c>
      <c r="BC56" s="1063">
        <f t="shared" si="192"/>
        <v>46</v>
      </c>
      <c r="BD56" s="1063">
        <f t="shared" si="193"/>
        <v>46</v>
      </c>
      <c r="BE56" s="1068">
        <f t="shared" si="194"/>
        <v>10</v>
      </c>
      <c r="BF56" s="1069">
        <f t="shared" si="195"/>
        <v>38</v>
      </c>
    </row>
    <row r="57" spans="1:59" s="67" customFormat="1" ht="15">
      <c r="A57" s="854" t="s">
        <v>123</v>
      </c>
      <c r="B57" s="892">
        <v>6</v>
      </c>
      <c r="C57" s="855"/>
      <c r="D57" s="856"/>
      <c r="E57" s="859" t="s">
        <v>448</v>
      </c>
      <c r="F57" s="892" t="s">
        <v>54</v>
      </c>
      <c r="G57" s="871">
        <v>80</v>
      </c>
      <c r="H57" s="871">
        <v>5</v>
      </c>
      <c r="I57" s="871">
        <v>40</v>
      </c>
      <c r="J57" s="909">
        <f t="shared" ref="J57:J62" si="196">I57+G57</f>
        <v>120</v>
      </c>
      <c r="K57" s="1057">
        <f>'Qoute 2025                  '!D37</f>
        <v>1</v>
      </c>
      <c r="L57" s="1062">
        <f t="shared" si="149"/>
        <v>80</v>
      </c>
      <c r="M57" s="1063">
        <f t="shared" si="150"/>
        <v>80</v>
      </c>
      <c r="N57" s="1063">
        <f t="shared" si="151"/>
        <v>80</v>
      </c>
      <c r="O57" s="1063">
        <f t="shared" si="152"/>
        <v>80</v>
      </c>
      <c r="P57" s="1063">
        <f t="shared" si="153"/>
        <v>80</v>
      </c>
      <c r="Q57" s="1063">
        <f t="shared" si="154"/>
        <v>80</v>
      </c>
      <c r="R57" s="1063">
        <f t="shared" si="155"/>
        <v>80</v>
      </c>
      <c r="S57" s="1063">
        <f t="shared" si="156"/>
        <v>80</v>
      </c>
      <c r="T57" s="1063">
        <f t="shared" si="157"/>
        <v>80</v>
      </c>
      <c r="U57" s="1063">
        <f t="shared" si="158"/>
        <v>80</v>
      </c>
      <c r="V57" s="1063">
        <f t="shared" si="159"/>
        <v>80</v>
      </c>
      <c r="W57" s="1063">
        <f t="shared" si="160"/>
        <v>80</v>
      </c>
      <c r="X57" s="1063">
        <f t="shared" si="161"/>
        <v>80</v>
      </c>
      <c r="Y57" s="1063">
        <f t="shared" si="162"/>
        <v>80</v>
      </c>
      <c r="Z57" s="1063">
        <f t="shared" si="163"/>
        <v>80</v>
      </c>
      <c r="AA57" s="1063">
        <f t="shared" si="164"/>
        <v>80</v>
      </c>
      <c r="AB57" s="1063">
        <f t="shared" si="165"/>
        <v>80</v>
      </c>
      <c r="AC57" s="1063">
        <f t="shared" si="166"/>
        <v>80</v>
      </c>
      <c r="AD57" s="1063">
        <f t="shared" si="167"/>
        <v>80</v>
      </c>
      <c r="AE57" s="1063">
        <f t="shared" si="168"/>
        <v>80</v>
      </c>
      <c r="AF57" s="1063">
        <f t="shared" si="169"/>
        <v>80</v>
      </c>
      <c r="AG57" s="1063">
        <f t="shared" si="170"/>
        <v>80</v>
      </c>
      <c r="AH57" s="1063">
        <f t="shared" si="171"/>
        <v>80</v>
      </c>
      <c r="AI57" s="1063">
        <f t="shared" si="172"/>
        <v>80</v>
      </c>
      <c r="AJ57" s="1063">
        <f t="shared" si="173"/>
        <v>80</v>
      </c>
      <c r="AK57" s="1063">
        <f t="shared" si="174"/>
        <v>80</v>
      </c>
      <c r="AL57" s="1063">
        <f t="shared" si="175"/>
        <v>80</v>
      </c>
      <c r="AM57" s="1063">
        <f t="shared" si="176"/>
        <v>80</v>
      </c>
      <c r="AN57" s="1063">
        <f t="shared" si="177"/>
        <v>80</v>
      </c>
      <c r="AO57" s="1063">
        <f t="shared" si="178"/>
        <v>80</v>
      </c>
      <c r="AP57" s="1063">
        <f t="shared" si="179"/>
        <v>80</v>
      </c>
      <c r="AQ57" s="1063">
        <f t="shared" si="180"/>
        <v>80</v>
      </c>
      <c r="AR57" s="1063">
        <f t="shared" si="181"/>
        <v>80</v>
      </c>
      <c r="AS57" s="1063">
        <f t="shared" si="182"/>
        <v>80</v>
      </c>
      <c r="AT57" s="1063">
        <f t="shared" si="183"/>
        <v>80</v>
      </c>
      <c r="AU57" s="1063">
        <f t="shared" si="184"/>
        <v>80</v>
      </c>
      <c r="AV57" s="1063">
        <f t="shared" si="185"/>
        <v>80</v>
      </c>
      <c r="AW57" s="1063">
        <f t="shared" si="186"/>
        <v>80</v>
      </c>
      <c r="AX57" s="1063">
        <f t="shared" si="187"/>
        <v>80</v>
      </c>
      <c r="AY57" s="1063">
        <f t="shared" si="188"/>
        <v>80</v>
      </c>
      <c r="AZ57" s="1063">
        <f t="shared" si="189"/>
        <v>80</v>
      </c>
      <c r="BA57" s="1063">
        <f t="shared" si="190"/>
        <v>80</v>
      </c>
      <c r="BB57" s="1063">
        <f t="shared" si="191"/>
        <v>80</v>
      </c>
      <c r="BC57" s="1063">
        <f t="shared" si="192"/>
        <v>80</v>
      </c>
      <c r="BD57" s="1063">
        <f t="shared" si="193"/>
        <v>80</v>
      </c>
      <c r="BE57" s="1068">
        <f t="shared" si="194"/>
        <v>5</v>
      </c>
      <c r="BF57" s="1069">
        <f t="shared" si="195"/>
        <v>40</v>
      </c>
    </row>
    <row r="58" spans="1:59" s="67" customFormat="1" ht="15" hidden="1">
      <c r="A58" s="854" t="s">
        <v>123</v>
      </c>
      <c r="B58" s="606">
        <v>7</v>
      </c>
      <c r="C58" s="855"/>
      <c r="D58" s="910" t="s">
        <v>449</v>
      </c>
      <c r="E58" s="911" t="s">
        <v>607</v>
      </c>
      <c r="F58" s="606" t="s">
        <v>102</v>
      </c>
      <c r="G58" s="872">
        <v>94.5</v>
      </c>
      <c r="H58" s="872">
        <v>20</v>
      </c>
      <c r="I58" s="872">
        <v>74.5</v>
      </c>
      <c r="J58" s="912">
        <v>169</v>
      </c>
      <c r="K58" s="1057">
        <f>'Qoute 2025                  '!D38</f>
        <v>0</v>
      </c>
      <c r="L58" s="1062">
        <f t="shared" si="149"/>
        <v>0</v>
      </c>
      <c r="M58" s="1063">
        <f t="shared" si="150"/>
        <v>0</v>
      </c>
      <c r="N58" s="1063">
        <f t="shared" si="151"/>
        <v>0</v>
      </c>
      <c r="O58" s="1063">
        <f t="shared" si="152"/>
        <v>0</v>
      </c>
      <c r="P58" s="1063">
        <f t="shared" si="153"/>
        <v>0</v>
      </c>
      <c r="Q58" s="1063">
        <f t="shared" si="154"/>
        <v>0</v>
      </c>
      <c r="R58" s="1063">
        <f t="shared" si="155"/>
        <v>0</v>
      </c>
      <c r="S58" s="1063">
        <f t="shared" si="156"/>
        <v>0</v>
      </c>
      <c r="T58" s="1063">
        <f t="shared" si="157"/>
        <v>0</v>
      </c>
      <c r="U58" s="1063">
        <f t="shared" si="158"/>
        <v>0</v>
      </c>
      <c r="V58" s="1063">
        <f t="shared" si="159"/>
        <v>0</v>
      </c>
      <c r="W58" s="1063">
        <f t="shared" si="160"/>
        <v>0</v>
      </c>
      <c r="X58" s="1063">
        <f t="shared" si="161"/>
        <v>0</v>
      </c>
      <c r="Y58" s="1063">
        <f t="shared" si="162"/>
        <v>0</v>
      </c>
      <c r="Z58" s="1063">
        <f t="shared" si="163"/>
        <v>0</v>
      </c>
      <c r="AA58" s="1063">
        <f t="shared" si="164"/>
        <v>0</v>
      </c>
      <c r="AB58" s="1063">
        <f t="shared" si="165"/>
        <v>0</v>
      </c>
      <c r="AC58" s="1063">
        <f t="shared" si="166"/>
        <v>0</v>
      </c>
      <c r="AD58" s="1063">
        <f t="shared" si="167"/>
        <v>0</v>
      </c>
      <c r="AE58" s="1063">
        <f t="shared" si="168"/>
        <v>0</v>
      </c>
      <c r="AF58" s="1063">
        <f t="shared" si="169"/>
        <v>0</v>
      </c>
      <c r="AG58" s="1063">
        <f t="shared" si="170"/>
        <v>0</v>
      </c>
      <c r="AH58" s="1063">
        <f t="shared" si="171"/>
        <v>0</v>
      </c>
      <c r="AI58" s="1063">
        <f t="shared" si="172"/>
        <v>0</v>
      </c>
      <c r="AJ58" s="1063">
        <f t="shared" si="173"/>
        <v>0</v>
      </c>
      <c r="AK58" s="1063">
        <f t="shared" si="174"/>
        <v>0</v>
      </c>
      <c r="AL58" s="1063">
        <f t="shared" si="175"/>
        <v>0</v>
      </c>
      <c r="AM58" s="1063">
        <f t="shared" si="176"/>
        <v>0</v>
      </c>
      <c r="AN58" s="1063">
        <f t="shared" si="177"/>
        <v>0</v>
      </c>
      <c r="AO58" s="1063">
        <f t="shared" si="178"/>
        <v>0</v>
      </c>
      <c r="AP58" s="1063">
        <f t="shared" si="179"/>
        <v>0</v>
      </c>
      <c r="AQ58" s="1063">
        <f t="shared" si="180"/>
        <v>0</v>
      </c>
      <c r="AR58" s="1063">
        <f t="shared" si="181"/>
        <v>0</v>
      </c>
      <c r="AS58" s="1063">
        <f t="shared" si="182"/>
        <v>0</v>
      </c>
      <c r="AT58" s="1063">
        <f t="shared" si="183"/>
        <v>0</v>
      </c>
      <c r="AU58" s="1063">
        <f t="shared" si="184"/>
        <v>0</v>
      </c>
      <c r="AV58" s="1063">
        <f t="shared" si="185"/>
        <v>0</v>
      </c>
      <c r="AW58" s="1063">
        <f t="shared" si="186"/>
        <v>0</v>
      </c>
      <c r="AX58" s="1063">
        <f t="shared" si="187"/>
        <v>0</v>
      </c>
      <c r="AY58" s="1063">
        <f t="shared" si="188"/>
        <v>0</v>
      </c>
      <c r="AZ58" s="1063">
        <f t="shared" si="189"/>
        <v>0</v>
      </c>
      <c r="BA58" s="1063">
        <f t="shared" si="190"/>
        <v>0</v>
      </c>
      <c r="BB58" s="1063">
        <f t="shared" si="191"/>
        <v>0</v>
      </c>
      <c r="BC58" s="1063">
        <f t="shared" si="192"/>
        <v>0</v>
      </c>
      <c r="BD58" s="1063">
        <f t="shared" si="193"/>
        <v>0</v>
      </c>
      <c r="BE58" s="1068">
        <f t="shared" si="194"/>
        <v>0</v>
      </c>
      <c r="BF58" s="1069">
        <f t="shared" si="195"/>
        <v>0</v>
      </c>
    </row>
    <row r="59" spans="1:59" s="67" customFormat="1" ht="15" hidden="1">
      <c r="A59" s="854" t="s">
        <v>123</v>
      </c>
      <c r="B59" s="896">
        <v>8</v>
      </c>
      <c r="C59" s="855"/>
      <c r="D59" s="856"/>
      <c r="E59" s="857" t="s">
        <v>201</v>
      </c>
      <c r="F59" s="896" t="s">
        <v>41</v>
      </c>
      <c r="G59" s="871">
        <v>38</v>
      </c>
      <c r="H59" s="871">
        <v>12</v>
      </c>
      <c r="I59" s="871">
        <v>12</v>
      </c>
      <c r="J59" s="909">
        <f t="shared" si="196"/>
        <v>50</v>
      </c>
      <c r="K59" s="1057">
        <f>'Qoute 2025                  '!D39</f>
        <v>0</v>
      </c>
      <c r="L59" s="1062">
        <f t="shared" si="149"/>
        <v>0</v>
      </c>
      <c r="M59" s="1063">
        <f t="shared" si="150"/>
        <v>0</v>
      </c>
      <c r="N59" s="1063">
        <f t="shared" si="151"/>
        <v>0</v>
      </c>
      <c r="O59" s="1063">
        <f t="shared" si="152"/>
        <v>0</v>
      </c>
      <c r="P59" s="1063">
        <f t="shared" si="153"/>
        <v>0</v>
      </c>
      <c r="Q59" s="1063">
        <f t="shared" si="154"/>
        <v>0</v>
      </c>
      <c r="R59" s="1063">
        <f t="shared" si="155"/>
        <v>0</v>
      </c>
      <c r="S59" s="1063">
        <f t="shared" si="156"/>
        <v>0</v>
      </c>
      <c r="T59" s="1063">
        <f t="shared" si="157"/>
        <v>0</v>
      </c>
      <c r="U59" s="1063">
        <f t="shared" si="158"/>
        <v>0</v>
      </c>
      <c r="V59" s="1063">
        <f t="shared" si="159"/>
        <v>0</v>
      </c>
      <c r="W59" s="1063">
        <f t="shared" si="160"/>
        <v>0</v>
      </c>
      <c r="X59" s="1063">
        <f t="shared" si="161"/>
        <v>0</v>
      </c>
      <c r="Y59" s="1063">
        <f t="shared" si="162"/>
        <v>0</v>
      </c>
      <c r="Z59" s="1063">
        <f t="shared" si="163"/>
        <v>0</v>
      </c>
      <c r="AA59" s="1063">
        <f t="shared" si="164"/>
        <v>0</v>
      </c>
      <c r="AB59" s="1063">
        <f t="shared" si="165"/>
        <v>0</v>
      </c>
      <c r="AC59" s="1063">
        <f t="shared" si="166"/>
        <v>0</v>
      </c>
      <c r="AD59" s="1063">
        <f t="shared" si="167"/>
        <v>0</v>
      </c>
      <c r="AE59" s="1063">
        <f t="shared" si="168"/>
        <v>0</v>
      </c>
      <c r="AF59" s="1063">
        <f t="shared" si="169"/>
        <v>0</v>
      </c>
      <c r="AG59" s="1063">
        <f t="shared" si="170"/>
        <v>0</v>
      </c>
      <c r="AH59" s="1063">
        <f t="shared" si="171"/>
        <v>0</v>
      </c>
      <c r="AI59" s="1063">
        <f t="shared" si="172"/>
        <v>0</v>
      </c>
      <c r="AJ59" s="1063">
        <f t="shared" si="173"/>
        <v>0</v>
      </c>
      <c r="AK59" s="1063">
        <f t="shared" si="174"/>
        <v>0</v>
      </c>
      <c r="AL59" s="1063">
        <f t="shared" si="175"/>
        <v>0</v>
      </c>
      <c r="AM59" s="1063">
        <f t="shared" si="176"/>
        <v>0</v>
      </c>
      <c r="AN59" s="1063">
        <f t="shared" si="177"/>
        <v>0</v>
      </c>
      <c r="AO59" s="1063">
        <f t="shared" si="178"/>
        <v>0</v>
      </c>
      <c r="AP59" s="1063">
        <f t="shared" si="179"/>
        <v>0</v>
      </c>
      <c r="AQ59" s="1063">
        <f t="shared" si="180"/>
        <v>0</v>
      </c>
      <c r="AR59" s="1063">
        <f t="shared" si="181"/>
        <v>0</v>
      </c>
      <c r="AS59" s="1063">
        <f t="shared" si="182"/>
        <v>0</v>
      </c>
      <c r="AT59" s="1063">
        <f t="shared" si="183"/>
        <v>0</v>
      </c>
      <c r="AU59" s="1063">
        <f t="shared" si="184"/>
        <v>0</v>
      </c>
      <c r="AV59" s="1063">
        <f t="shared" si="185"/>
        <v>0</v>
      </c>
      <c r="AW59" s="1063">
        <f t="shared" si="186"/>
        <v>0</v>
      </c>
      <c r="AX59" s="1063">
        <f t="shared" si="187"/>
        <v>0</v>
      </c>
      <c r="AY59" s="1063">
        <f t="shared" si="188"/>
        <v>0</v>
      </c>
      <c r="AZ59" s="1063">
        <f t="shared" si="189"/>
        <v>0</v>
      </c>
      <c r="BA59" s="1063">
        <f t="shared" si="190"/>
        <v>0</v>
      </c>
      <c r="BB59" s="1063">
        <f t="shared" si="191"/>
        <v>0</v>
      </c>
      <c r="BC59" s="1063">
        <f t="shared" si="192"/>
        <v>0</v>
      </c>
      <c r="BD59" s="1063">
        <f t="shared" si="193"/>
        <v>0</v>
      </c>
      <c r="BE59" s="1068">
        <f t="shared" si="194"/>
        <v>0</v>
      </c>
      <c r="BF59" s="1069">
        <f t="shared" si="195"/>
        <v>0</v>
      </c>
    </row>
    <row r="60" spans="1:59" s="67" customFormat="1" ht="15" hidden="1">
      <c r="A60" s="854" t="s">
        <v>123</v>
      </c>
      <c r="B60" s="897">
        <v>9</v>
      </c>
      <c r="C60" s="855"/>
      <c r="D60" s="860" t="s">
        <v>450</v>
      </c>
      <c r="E60" s="858" t="s">
        <v>487</v>
      </c>
      <c r="F60" s="897" t="s">
        <v>63</v>
      </c>
      <c r="G60" s="872">
        <v>29</v>
      </c>
      <c r="H60" s="871">
        <v>15</v>
      </c>
      <c r="I60" s="871">
        <v>29</v>
      </c>
      <c r="J60" s="909">
        <v>58</v>
      </c>
      <c r="K60" s="1057">
        <f>'Qoute 2025                  '!D40</f>
        <v>0</v>
      </c>
      <c r="L60" s="1062">
        <f t="shared" si="149"/>
        <v>0</v>
      </c>
      <c r="M60" s="1065">
        <f t="shared" si="150"/>
        <v>0</v>
      </c>
      <c r="N60" s="1065">
        <f t="shared" si="151"/>
        <v>0</v>
      </c>
      <c r="O60" s="1065">
        <f t="shared" si="152"/>
        <v>0</v>
      </c>
      <c r="P60" s="1065">
        <f t="shared" si="153"/>
        <v>0</v>
      </c>
      <c r="Q60" s="1065">
        <f t="shared" si="154"/>
        <v>0</v>
      </c>
      <c r="R60" s="1065">
        <f t="shared" si="155"/>
        <v>0</v>
      </c>
      <c r="S60" s="1065">
        <f t="shared" si="156"/>
        <v>0</v>
      </c>
      <c r="T60" s="1065">
        <f t="shared" si="157"/>
        <v>0</v>
      </c>
      <c r="U60" s="1065">
        <f t="shared" si="158"/>
        <v>0</v>
      </c>
      <c r="V60" s="1065">
        <f t="shared" si="159"/>
        <v>0</v>
      </c>
      <c r="W60" s="1065">
        <f t="shared" si="160"/>
        <v>0</v>
      </c>
      <c r="X60" s="1065">
        <f t="shared" si="161"/>
        <v>0</v>
      </c>
      <c r="Y60" s="1065">
        <f t="shared" si="162"/>
        <v>0</v>
      </c>
      <c r="Z60" s="1065">
        <f t="shared" si="163"/>
        <v>0</v>
      </c>
      <c r="AA60" s="1065">
        <f t="shared" si="164"/>
        <v>0</v>
      </c>
      <c r="AB60" s="1065">
        <f t="shared" si="165"/>
        <v>0</v>
      </c>
      <c r="AC60" s="1065">
        <f t="shared" si="166"/>
        <v>0</v>
      </c>
      <c r="AD60" s="1065">
        <f t="shared" si="167"/>
        <v>0</v>
      </c>
      <c r="AE60" s="1065">
        <f t="shared" si="168"/>
        <v>0</v>
      </c>
      <c r="AF60" s="1065">
        <f t="shared" si="169"/>
        <v>0</v>
      </c>
      <c r="AG60" s="1065">
        <f t="shared" si="170"/>
        <v>0</v>
      </c>
      <c r="AH60" s="1065">
        <f t="shared" si="171"/>
        <v>0</v>
      </c>
      <c r="AI60" s="1065">
        <f t="shared" si="172"/>
        <v>0</v>
      </c>
      <c r="AJ60" s="1065">
        <f t="shared" si="173"/>
        <v>0</v>
      </c>
      <c r="AK60" s="1065">
        <f t="shared" si="174"/>
        <v>0</v>
      </c>
      <c r="AL60" s="1065">
        <f t="shared" si="175"/>
        <v>0</v>
      </c>
      <c r="AM60" s="1065">
        <f t="shared" si="176"/>
        <v>0</v>
      </c>
      <c r="AN60" s="1065">
        <f t="shared" si="177"/>
        <v>0</v>
      </c>
      <c r="AO60" s="1065">
        <f t="shared" si="178"/>
        <v>0</v>
      </c>
      <c r="AP60" s="1065">
        <f t="shared" si="179"/>
        <v>0</v>
      </c>
      <c r="AQ60" s="1065">
        <f t="shared" si="180"/>
        <v>0</v>
      </c>
      <c r="AR60" s="1065">
        <f t="shared" si="181"/>
        <v>0</v>
      </c>
      <c r="AS60" s="1065">
        <f t="shared" si="182"/>
        <v>0</v>
      </c>
      <c r="AT60" s="1065">
        <f t="shared" si="183"/>
        <v>0</v>
      </c>
      <c r="AU60" s="1065">
        <f t="shared" si="184"/>
        <v>0</v>
      </c>
      <c r="AV60" s="1065">
        <f t="shared" si="185"/>
        <v>0</v>
      </c>
      <c r="AW60" s="1065">
        <f t="shared" si="186"/>
        <v>0</v>
      </c>
      <c r="AX60" s="1065">
        <f t="shared" si="187"/>
        <v>0</v>
      </c>
      <c r="AY60" s="1065">
        <f t="shared" si="188"/>
        <v>0</v>
      </c>
      <c r="AZ60" s="1065">
        <f t="shared" si="189"/>
        <v>0</v>
      </c>
      <c r="BA60" s="1065">
        <f t="shared" si="190"/>
        <v>0</v>
      </c>
      <c r="BB60" s="1065">
        <f t="shared" si="191"/>
        <v>0</v>
      </c>
      <c r="BC60" s="1065">
        <f t="shared" si="192"/>
        <v>0</v>
      </c>
      <c r="BD60" s="1065">
        <f t="shared" si="193"/>
        <v>0</v>
      </c>
      <c r="BE60" s="1070">
        <f t="shared" si="194"/>
        <v>0</v>
      </c>
      <c r="BF60" s="1071">
        <f t="shared" si="195"/>
        <v>0</v>
      </c>
    </row>
    <row r="61" spans="1:59" s="67" customFormat="1" ht="15" hidden="1">
      <c r="A61" s="854" t="s">
        <v>123</v>
      </c>
      <c r="B61" s="898">
        <v>10</v>
      </c>
      <c r="C61" s="855"/>
      <c r="D61" s="860" t="s">
        <v>451</v>
      </c>
      <c r="E61" s="857" t="s">
        <v>452</v>
      </c>
      <c r="F61" s="898" t="s">
        <v>62</v>
      </c>
      <c r="G61" s="872">
        <v>39</v>
      </c>
      <c r="H61" s="872">
        <v>17</v>
      </c>
      <c r="I61" s="872">
        <v>7</v>
      </c>
      <c r="J61" s="912">
        <v>32</v>
      </c>
      <c r="K61" s="1057">
        <f>'Qoute 2025                  '!D41</f>
        <v>0</v>
      </c>
      <c r="L61" s="1062">
        <f t="shared" si="149"/>
        <v>0</v>
      </c>
      <c r="M61" s="1065">
        <f t="shared" si="150"/>
        <v>0</v>
      </c>
      <c r="N61" s="1065">
        <f t="shared" si="151"/>
        <v>0</v>
      </c>
      <c r="O61" s="1065">
        <f t="shared" si="152"/>
        <v>0</v>
      </c>
      <c r="P61" s="1065">
        <f t="shared" si="153"/>
        <v>0</v>
      </c>
      <c r="Q61" s="1065">
        <f t="shared" si="154"/>
        <v>0</v>
      </c>
      <c r="R61" s="1065">
        <f t="shared" si="155"/>
        <v>0</v>
      </c>
      <c r="S61" s="1065">
        <f t="shared" si="156"/>
        <v>0</v>
      </c>
      <c r="T61" s="1065">
        <f t="shared" si="157"/>
        <v>0</v>
      </c>
      <c r="U61" s="1065">
        <f t="shared" si="158"/>
        <v>0</v>
      </c>
      <c r="V61" s="1065">
        <f t="shared" si="159"/>
        <v>0</v>
      </c>
      <c r="W61" s="1065">
        <f t="shared" si="160"/>
        <v>0</v>
      </c>
      <c r="X61" s="1065">
        <f t="shared" si="161"/>
        <v>0</v>
      </c>
      <c r="Y61" s="1065">
        <f t="shared" si="162"/>
        <v>0</v>
      </c>
      <c r="Z61" s="1065">
        <f t="shared" si="163"/>
        <v>0</v>
      </c>
      <c r="AA61" s="1065">
        <f t="shared" si="164"/>
        <v>0</v>
      </c>
      <c r="AB61" s="1065">
        <f t="shared" si="165"/>
        <v>0</v>
      </c>
      <c r="AC61" s="1065">
        <f t="shared" si="166"/>
        <v>0</v>
      </c>
      <c r="AD61" s="1065">
        <f t="shared" si="167"/>
        <v>0</v>
      </c>
      <c r="AE61" s="1065">
        <f t="shared" si="168"/>
        <v>0</v>
      </c>
      <c r="AF61" s="1065">
        <f t="shared" si="169"/>
        <v>0</v>
      </c>
      <c r="AG61" s="1065">
        <f t="shared" si="170"/>
        <v>0</v>
      </c>
      <c r="AH61" s="1065">
        <f t="shared" si="171"/>
        <v>0</v>
      </c>
      <c r="AI61" s="1065">
        <f t="shared" si="172"/>
        <v>0</v>
      </c>
      <c r="AJ61" s="1065">
        <f t="shared" si="173"/>
        <v>0</v>
      </c>
      <c r="AK61" s="1065">
        <f t="shared" si="174"/>
        <v>0</v>
      </c>
      <c r="AL61" s="1065">
        <f t="shared" si="175"/>
        <v>0</v>
      </c>
      <c r="AM61" s="1065">
        <f t="shared" si="176"/>
        <v>0</v>
      </c>
      <c r="AN61" s="1065">
        <f t="shared" si="177"/>
        <v>0</v>
      </c>
      <c r="AO61" s="1065">
        <f t="shared" si="178"/>
        <v>0</v>
      </c>
      <c r="AP61" s="1065">
        <f t="shared" si="179"/>
        <v>0</v>
      </c>
      <c r="AQ61" s="1065">
        <f t="shared" si="180"/>
        <v>0</v>
      </c>
      <c r="AR61" s="1065">
        <f t="shared" si="181"/>
        <v>0</v>
      </c>
      <c r="AS61" s="1065">
        <f t="shared" si="182"/>
        <v>0</v>
      </c>
      <c r="AT61" s="1065">
        <f t="shared" si="183"/>
        <v>0</v>
      </c>
      <c r="AU61" s="1065">
        <f t="shared" si="184"/>
        <v>0</v>
      </c>
      <c r="AV61" s="1065">
        <f t="shared" si="185"/>
        <v>0</v>
      </c>
      <c r="AW61" s="1065">
        <f t="shared" si="186"/>
        <v>0</v>
      </c>
      <c r="AX61" s="1065">
        <f t="shared" si="187"/>
        <v>0</v>
      </c>
      <c r="AY61" s="1065">
        <f t="shared" si="188"/>
        <v>0</v>
      </c>
      <c r="AZ61" s="1065">
        <f t="shared" si="189"/>
        <v>0</v>
      </c>
      <c r="BA61" s="1065">
        <f t="shared" si="190"/>
        <v>0</v>
      </c>
      <c r="BB61" s="1065">
        <f t="shared" si="191"/>
        <v>0</v>
      </c>
      <c r="BC61" s="1065">
        <f t="shared" si="192"/>
        <v>0</v>
      </c>
      <c r="BD61" s="1065">
        <f t="shared" si="193"/>
        <v>0</v>
      </c>
      <c r="BE61" s="1070">
        <f t="shared" si="194"/>
        <v>0</v>
      </c>
      <c r="BF61" s="1071">
        <f t="shared" si="195"/>
        <v>0</v>
      </c>
    </row>
    <row r="62" spans="1:59" s="67" customFormat="1" ht="15" hidden="1">
      <c r="A62" s="854" t="s">
        <v>123</v>
      </c>
      <c r="B62" s="899">
        <v>11</v>
      </c>
      <c r="C62" s="855"/>
      <c r="D62" s="856">
        <v>2024</v>
      </c>
      <c r="E62" s="857" t="s">
        <v>453</v>
      </c>
      <c r="F62" s="899" t="s">
        <v>103</v>
      </c>
      <c r="G62" s="871">
        <v>26</v>
      </c>
      <c r="H62" s="871">
        <v>15</v>
      </c>
      <c r="I62" s="871">
        <v>20</v>
      </c>
      <c r="J62" s="909">
        <f t="shared" si="196"/>
        <v>46</v>
      </c>
      <c r="K62" s="1057">
        <f>'Qoute 2025                  '!D42</f>
        <v>0</v>
      </c>
      <c r="L62" s="1062">
        <f t="shared" si="149"/>
        <v>0</v>
      </c>
      <c r="M62" s="1065">
        <f t="shared" si="150"/>
        <v>0</v>
      </c>
      <c r="N62" s="1065">
        <f t="shared" si="151"/>
        <v>0</v>
      </c>
      <c r="O62" s="1065">
        <f t="shared" si="152"/>
        <v>0</v>
      </c>
      <c r="P62" s="1065">
        <f t="shared" si="153"/>
        <v>0</v>
      </c>
      <c r="Q62" s="1065">
        <f t="shared" si="154"/>
        <v>0</v>
      </c>
      <c r="R62" s="1065">
        <f t="shared" si="155"/>
        <v>0</v>
      </c>
      <c r="S62" s="1065">
        <f t="shared" si="156"/>
        <v>0</v>
      </c>
      <c r="T62" s="1065">
        <f t="shared" si="157"/>
        <v>0</v>
      </c>
      <c r="U62" s="1065">
        <f t="shared" si="158"/>
        <v>0</v>
      </c>
      <c r="V62" s="1065">
        <f t="shared" si="159"/>
        <v>0</v>
      </c>
      <c r="W62" s="1065">
        <f t="shared" si="160"/>
        <v>0</v>
      </c>
      <c r="X62" s="1065">
        <f t="shared" si="161"/>
        <v>0</v>
      </c>
      <c r="Y62" s="1065">
        <f t="shared" si="162"/>
        <v>0</v>
      </c>
      <c r="Z62" s="1065">
        <f t="shared" si="163"/>
        <v>0</v>
      </c>
      <c r="AA62" s="1065">
        <f t="shared" si="164"/>
        <v>0</v>
      </c>
      <c r="AB62" s="1065">
        <f t="shared" si="165"/>
        <v>0</v>
      </c>
      <c r="AC62" s="1065">
        <f t="shared" si="166"/>
        <v>0</v>
      </c>
      <c r="AD62" s="1065">
        <f t="shared" si="167"/>
        <v>0</v>
      </c>
      <c r="AE62" s="1065">
        <f t="shared" si="168"/>
        <v>0</v>
      </c>
      <c r="AF62" s="1065">
        <f t="shared" si="169"/>
        <v>0</v>
      </c>
      <c r="AG62" s="1065">
        <f t="shared" si="170"/>
        <v>0</v>
      </c>
      <c r="AH62" s="1065">
        <f t="shared" si="171"/>
        <v>0</v>
      </c>
      <c r="AI62" s="1065">
        <f t="shared" si="172"/>
        <v>0</v>
      </c>
      <c r="AJ62" s="1065">
        <f t="shared" si="173"/>
        <v>0</v>
      </c>
      <c r="AK62" s="1065">
        <f t="shared" si="174"/>
        <v>0</v>
      </c>
      <c r="AL62" s="1065">
        <f t="shared" si="175"/>
        <v>0</v>
      </c>
      <c r="AM62" s="1065">
        <f t="shared" si="176"/>
        <v>0</v>
      </c>
      <c r="AN62" s="1065">
        <f t="shared" si="177"/>
        <v>0</v>
      </c>
      <c r="AO62" s="1065">
        <f t="shared" si="178"/>
        <v>0</v>
      </c>
      <c r="AP62" s="1065">
        <f t="shared" si="179"/>
        <v>0</v>
      </c>
      <c r="AQ62" s="1065">
        <f t="shared" si="180"/>
        <v>0</v>
      </c>
      <c r="AR62" s="1065">
        <f t="shared" si="181"/>
        <v>0</v>
      </c>
      <c r="AS62" s="1065">
        <f t="shared" si="182"/>
        <v>0</v>
      </c>
      <c r="AT62" s="1065">
        <f t="shared" si="183"/>
        <v>0</v>
      </c>
      <c r="AU62" s="1065">
        <f t="shared" si="184"/>
        <v>0</v>
      </c>
      <c r="AV62" s="1065">
        <f t="shared" si="185"/>
        <v>0</v>
      </c>
      <c r="AW62" s="1065">
        <f t="shared" si="186"/>
        <v>0</v>
      </c>
      <c r="AX62" s="1065">
        <f t="shared" si="187"/>
        <v>0</v>
      </c>
      <c r="AY62" s="1065">
        <f t="shared" si="188"/>
        <v>0</v>
      </c>
      <c r="AZ62" s="1065">
        <f t="shared" si="189"/>
        <v>0</v>
      </c>
      <c r="BA62" s="1065">
        <f t="shared" si="190"/>
        <v>0</v>
      </c>
      <c r="BB62" s="1065">
        <f t="shared" si="191"/>
        <v>0</v>
      </c>
      <c r="BC62" s="1065">
        <f t="shared" si="192"/>
        <v>0</v>
      </c>
      <c r="BD62" s="1065">
        <f t="shared" si="193"/>
        <v>0</v>
      </c>
      <c r="BE62" s="1070">
        <f t="shared" si="194"/>
        <v>0</v>
      </c>
      <c r="BF62" s="1071">
        <f t="shared" si="195"/>
        <v>0</v>
      </c>
    </row>
    <row r="63" spans="1:59" s="67" customFormat="1" ht="15" hidden="1">
      <c r="A63" s="854" t="s">
        <v>123</v>
      </c>
      <c r="B63" s="900">
        <v>12</v>
      </c>
      <c r="C63" s="855"/>
      <c r="D63" s="856"/>
      <c r="E63" s="857" t="s">
        <v>105</v>
      </c>
      <c r="F63" s="900" t="s">
        <v>105</v>
      </c>
      <c r="G63" s="872">
        <v>57.5</v>
      </c>
      <c r="H63" s="872">
        <v>20</v>
      </c>
      <c r="I63" s="872">
        <v>42.5</v>
      </c>
      <c r="J63" s="912">
        <v>100</v>
      </c>
      <c r="K63" s="1057">
        <f>'Qoute 2025                  '!D43</f>
        <v>0</v>
      </c>
      <c r="L63" s="1062">
        <f t="shared" si="149"/>
        <v>0</v>
      </c>
      <c r="M63" s="1065">
        <f t="shared" si="150"/>
        <v>0</v>
      </c>
      <c r="N63" s="1065">
        <f t="shared" si="151"/>
        <v>0</v>
      </c>
      <c r="O63" s="1065">
        <f t="shared" si="152"/>
        <v>0</v>
      </c>
      <c r="P63" s="1065">
        <f t="shared" si="153"/>
        <v>0</v>
      </c>
      <c r="Q63" s="1065">
        <f t="shared" si="154"/>
        <v>0</v>
      </c>
      <c r="R63" s="1065">
        <f t="shared" si="155"/>
        <v>0</v>
      </c>
      <c r="S63" s="1065">
        <f t="shared" si="156"/>
        <v>0</v>
      </c>
      <c r="T63" s="1065">
        <f t="shared" si="157"/>
        <v>0</v>
      </c>
      <c r="U63" s="1065">
        <f t="shared" si="158"/>
        <v>0</v>
      </c>
      <c r="V63" s="1065">
        <f t="shared" si="159"/>
        <v>0</v>
      </c>
      <c r="W63" s="1065">
        <f t="shared" si="160"/>
        <v>0</v>
      </c>
      <c r="X63" s="1065">
        <f t="shared" si="161"/>
        <v>0</v>
      </c>
      <c r="Y63" s="1065">
        <f t="shared" si="162"/>
        <v>0</v>
      </c>
      <c r="Z63" s="1065">
        <f t="shared" si="163"/>
        <v>0</v>
      </c>
      <c r="AA63" s="1065">
        <f t="shared" si="164"/>
        <v>0</v>
      </c>
      <c r="AB63" s="1065">
        <f t="shared" si="165"/>
        <v>0</v>
      </c>
      <c r="AC63" s="1065">
        <f t="shared" si="166"/>
        <v>0</v>
      </c>
      <c r="AD63" s="1065">
        <f t="shared" si="167"/>
        <v>0</v>
      </c>
      <c r="AE63" s="1065">
        <f t="shared" si="168"/>
        <v>0</v>
      </c>
      <c r="AF63" s="1065">
        <f t="shared" si="169"/>
        <v>0</v>
      </c>
      <c r="AG63" s="1065">
        <f t="shared" si="170"/>
        <v>0</v>
      </c>
      <c r="AH63" s="1065">
        <f t="shared" si="171"/>
        <v>0</v>
      </c>
      <c r="AI63" s="1065">
        <f t="shared" si="172"/>
        <v>0</v>
      </c>
      <c r="AJ63" s="1065">
        <f t="shared" si="173"/>
        <v>0</v>
      </c>
      <c r="AK63" s="1065">
        <f t="shared" si="174"/>
        <v>0</v>
      </c>
      <c r="AL63" s="1065">
        <f t="shared" si="175"/>
        <v>0</v>
      </c>
      <c r="AM63" s="1065">
        <f t="shared" si="176"/>
        <v>0</v>
      </c>
      <c r="AN63" s="1065">
        <f t="shared" si="177"/>
        <v>0</v>
      </c>
      <c r="AO63" s="1065">
        <f t="shared" si="178"/>
        <v>0</v>
      </c>
      <c r="AP63" s="1065">
        <f t="shared" si="179"/>
        <v>0</v>
      </c>
      <c r="AQ63" s="1065">
        <f t="shared" si="180"/>
        <v>0</v>
      </c>
      <c r="AR63" s="1065">
        <f t="shared" si="181"/>
        <v>0</v>
      </c>
      <c r="AS63" s="1065">
        <f t="shared" si="182"/>
        <v>0</v>
      </c>
      <c r="AT63" s="1065">
        <f t="shared" si="183"/>
        <v>0</v>
      </c>
      <c r="AU63" s="1065">
        <f t="shared" si="184"/>
        <v>0</v>
      </c>
      <c r="AV63" s="1065">
        <f t="shared" si="185"/>
        <v>0</v>
      </c>
      <c r="AW63" s="1065">
        <f t="shared" si="186"/>
        <v>0</v>
      </c>
      <c r="AX63" s="1065">
        <f t="shared" si="187"/>
        <v>0</v>
      </c>
      <c r="AY63" s="1065">
        <f t="shared" si="188"/>
        <v>0</v>
      </c>
      <c r="AZ63" s="1065">
        <f t="shared" si="189"/>
        <v>0</v>
      </c>
      <c r="BA63" s="1065">
        <f t="shared" si="190"/>
        <v>0</v>
      </c>
      <c r="BB63" s="1065">
        <f t="shared" si="191"/>
        <v>0</v>
      </c>
      <c r="BC63" s="1065">
        <f t="shared" si="192"/>
        <v>0</v>
      </c>
      <c r="BD63" s="1065">
        <f t="shared" si="193"/>
        <v>0</v>
      </c>
      <c r="BE63" s="1070">
        <f t="shared" si="194"/>
        <v>0</v>
      </c>
      <c r="BF63" s="1071">
        <f t="shared" si="195"/>
        <v>0</v>
      </c>
    </row>
    <row r="64" spans="1:59" s="67" customFormat="1" ht="15" hidden="1">
      <c r="A64" s="854" t="s">
        <v>123</v>
      </c>
      <c r="B64" s="901">
        <v>13</v>
      </c>
      <c r="C64" s="855"/>
      <c r="D64" s="860" t="s">
        <v>451</v>
      </c>
      <c r="E64" s="858" t="s">
        <v>107</v>
      </c>
      <c r="F64" s="901" t="s">
        <v>107</v>
      </c>
      <c r="G64" s="872">
        <v>50</v>
      </c>
      <c r="H64" s="872">
        <v>20</v>
      </c>
      <c r="I64" s="872">
        <v>28.5</v>
      </c>
      <c r="J64" s="912">
        <v>78.5</v>
      </c>
      <c r="K64" s="1057">
        <f>'Qoute 2025                  '!D44</f>
        <v>0</v>
      </c>
      <c r="L64" s="1062">
        <f t="shared" si="149"/>
        <v>0</v>
      </c>
      <c r="M64" s="1065">
        <f t="shared" si="150"/>
        <v>0</v>
      </c>
      <c r="N64" s="1065">
        <f t="shared" si="151"/>
        <v>0</v>
      </c>
      <c r="O64" s="1065">
        <f t="shared" si="152"/>
        <v>0</v>
      </c>
      <c r="P64" s="1065">
        <f t="shared" si="153"/>
        <v>0</v>
      </c>
      <c r="Q64" s="1065">
        <f t="shared" si="154"/>
        <v>0</v>
      </c>
      <c r="R64" s="1065">
        <f t="shared" si="155"/>
        <v>0</v>
      </c>
      <c r="S64" s="1065">
        <f t="shared" si="156"/>
        <v>0</v>
      </c>
      <c r="T64" s="1065">
        <f t="shared" si="157"/>
        <v>0</v>
      </c>
      <c r="U64" s="1065">
        <f t="shared" si="158"/>
        <v>0</v>
      </c>
      <c r="V64" s="1065">
        <f t="shared" si="159"/>
        <v>0</v>
      </c>
      <c r="W64" s="1065">
        <f t="shared" si="160"/>
        <v>0</v>
      </c>
      <c r="X64" s="1065">
        <f t="shared" si="161"/>
        <v>0</v>
      </c>
      <c r="Y64" s="1065">
        <f t="shared" si="162"/>
        <v>0</v>
      </c>
      <c r="Z64" s="1065">
        <f t="shared" si="163"/>
        <v>0</v>
      </c>
      <c r="AA64" s="1065">
        <f t="shared" si="164"/>
        <v>0</v>
      </c>
      <c r="AB64" s="1065">
        <f t="shared" si="165"/>
        <v>0</v>
      </c>
      <c r="AC64" s="1065">
        <f t="shared" si="166"/>
        <v>0</v>
      </c>
      <c r="AD64" s="1065">
        <f t="shared" si="167"/>
        <v>0</v>
      </c>
      <c r="AE64" s="1065">
        <f t="shared" si="168"/>
        <v>0</v>
      </c>
      <c r="AF64" s="1065">
        <f t="shared" si="169"/>
        <v>0</v>
      </c>
      <c r="AG64" s="1065">
        <f t="shared" si="170"/>
        <v>0</v>
      </c>
      <c r="AH64" s="1065">
        <f t="shared" si="171"/>
        <v>0</v>
      </c>
      <c r="AI64" s="1065">
        <f t="shared" si="172"/>
        <v>0</v>
      </c>
      <c r="AJ64" s="1065">
        <f t="shared" si="173"/>
        <v>0</v>
      </c>
      <c r="AK64" s="1065">
        <f t="shared" si="174"/>
        <v>0</v>
      </c>
      <c r="AL64" s="1065">
        <f t="shared" si="175"/>
        <v>0</v>
      </c>
      <c r="AM64" s="1065">
        <f t="shared" si="176"/>
        <v>0</v>
      </c>
      <c r="AN64" s="1065">
        <f t="shared" si="177"/>
        <v>0</v>
      </c>
      <c r="AO64" s="1065">
        <f t="shared" si="178"/>
        <v>0</v>
      </c>
      <c r="AP64" s="1065">
        <f t="shared" si="179"/>
        <v>0</v>
      </c>
      <c r="AQ64" s="1065">
        <f t="shared" si="180"/>
        <v>0</v>
      </c>
      <c r="AR64" s="1065">
        <f t="shared" si="181"/>
        <v>0</v>
      </c>
      <c r="AS64" s="1065">
        <f t="shared" si="182"/>
        <v>0</v>
      </c>
      <c r="AT64" s="1065">
        <f t="shared" si="183"/>
        <v>0</v>
      </c>
      <c r="AU64" s="1065">
        <f t="shared" si="184"/>
        <v>0</v>
      </c>
      <c r="AV64" s="1065">
        <f t="shared" si="185"/>
        <v>0</v>
      </c>
      <c r="AW64" s="1065">
        <f t="shared" si="186"/>
        <v>0</v>
      </c>
      <c r="AX64" s="1065">
        <f t="shared" si="187"/>
        <v>0</v>
      </c>
      <c r="AY64" s="1065">
        <f t="shared" si="188"/>
        <v>0</v>
      </c>
      <c r="AZ64" s="1065">
        <f t="shared" si="189"/>
        <v>0</v>
      </c>
      <c r="BA64" s="1065">
        <f t="shared" si="190"/>
        <v>0</v>
      </c>
      <c r="BB64" s="1065">
        <f t="shared" si="191"/>
        <v>0</v>
      </c>
      <c r="BC64" s="1065">
        <f t="shared" si="192"/>
        <v>0</v>
      </c>
      <c r="BD64" s="1065">
        <f t="shared" si="193"/>
        <v>0</v>
      </c>
      <c r="BE64" s="1070">
        <f t="shared" si="194"/>
        <v>0</v>
      </c>
      <c r="BF64" s="1071">
        <f t="shared" si="195"/>
        <v>0</v>
      </c>
    </row>
    <row r="65" spans="1:59" s="67" customFormat="1" ht="15" hidden="1">
      <c r="A65" s="854" t="s">
        <v>123</v>
      </c>
      <c r="B65" s="1044">
        <v>14</v>
      </c>
      <c r="C65" s="859"/>
      <c r="D65" s="860" t="s">
        <v>454</v>
      </c>
      <c r="E65" s="858" t="s">
        <v>109</v>
      </c>
      <c r="F65" s="1044" t="s">
        <v>109</v>
      </c>
      <c r="G65" s="872">
        <v>133</v>
      </c>
      <c r="H65" s="872">
        <v>0</v>
      </c>
      <c r="I65" s="872">
        <v>83</v>
      </c>
      <c r="J65" s="912">
        <v>216</v>
      </c>
      <c r="K65" s="1057">
        <f>'Qoute 2025                  '!D45</f>
        <v>0</v>
      </c>
      <c r="L65" s="1062">
        <f t="shared" si="149"/>
        <v>0</v>
      </c>
      <c r="M65" s="1065">
        <f t="shared" si="150"/>
        <v>0</v>
      </c>
      <c r="N65" s="1065">
        <f t="shared" si="151"/>
        <v>0</v>
      </c>
      <c r="O65" s="1065">
        <f t="shared" si="152"/>
        <v>0</v>
      </c>
      <c r="P65" s="1065">
        <f t="shared" si="153"/>
        <v>0</v>
      </c>
      <c r="Q65" s="1065">
        <f t="shared" si="154"/>
        <v>0</v>
      </c>
      <c r="R65" s="1065">
        <f t="shared" si="155"/>
        <v>0</v>
      </c>
      <c r="S65" s="1065">
        <f t="shared" si="156"/>
        <v>0</v>
      </c>
      <c r="T65" s="1065">
        <f t="shared" si="157"/>
        <v>0</v>
      </c>
      <c r="U65" s="1065">
        <f t="shared" si="158"/>
        <v>0</v>
      </c>
      <c r="V65" s="1065">
        <f t="shared" si="159"/>
        <v>0</v>
      </c>
      <c r="W65" s="1065">
        <f t="shared" si="160"/>
        <v>0</v>
      </c>
      <c r="X65" s="1065">
        <f t="shared" si="161"/>
        <v>0</v>
      </c>
      <c r="Y65" s="1065">
        <f t="shared" si="162"/>
        <v>0</v>
      </c>
      <c r="Z65" s="1065">
        <f t="shared" si="163"/>
        <v>0</v>
      </c>
      <c r="AA65" s="1065">
        <f t="shared" si="164"/>
        <v>0</v>
      </c>
      <c r="AB65" s="1065">
        <f t="shared" si="165"/>
        <v>0</v>
      </c>
      <c r="AC65" s="1065">
        <f t="shared" si="166"/>
        <v>0</v>
      </c>
      <c r="AD65" s="1065">
        <f t="shared" si="167"/>
        <v>0</v>
      </c>
      <c r="AE65" s="1065">
        <f t="shared" si="168"/>
        <v>0</v>
      </c>
      <c r="AF65" s="1065">
        <f t="shared" si="169"/>
        <v>0</v>
      </c>
      <c r="AG65" s="1065">
        <f t="shared" si="170"/>
        <v>0</v>
      </c>
      <c r="AH65" s="1065">
        <f t="shared" si="171"/>
        <v>0</v>
      </c>
      <c r="AI65" s="1065">
        <f t="shared" si="172"/>
        <v>0</v>
      </c>
      <c r="AJ65" s="1065">
        <f t="shared" si="173"/>
        <v>0</v>
      </c>
      <c r="AK65" s="1065">
        <f t="shared" si="174"/>
        <v>0</v>
      </c>
      <c r="AL65" s="1065">
        <f t="shared" si="175"/>
        <v>0</v>
      </c>
      <c r="AM65" s="1065">
        <f t="shared" si="176"/>
        <v>0</v>
      </c>
      <c r="AN65" s="1065">
        <f t="shared" si="177"/>
        <v>0</v>
      </c>
      <c r="AO65" s="1065">
        <f t="shared" si="178"/>
        <v>0</v>
      </c>
      <c r="AP65" s="1065">
        <f t="shared" si="179"/>
        <v>0</v>
      </c>
      <c r="AQ65" s="1065">
        <f t="shared" si="180"/>
        <v>0</v>
      </c>
      <c r="AR65" s="1065">
        <f t="shared" si="181"/>
        <v>0</v>
      </c>
      <c r="AS65" s="1065">
        <f t="shared" si="182"/>
        <v>0</v>
      </c>
      <c r="AT65" s="1065">
        <f t="shared" si="183"/>
        <v>0</v>
      </c>
      <c r="AU65" s="1065">
        <f t="shared" si="184"/>
        <v>0</v>
      </c>
      <c r="AV65" s="1065">
        <f t="shared" si="185"/>
        <v>0</v>
      </c>
      <c r="AW65" s="1065">
        <f t="shared" si="186"/>
        <v>0</v>
      </c>
      <c r="AX65" s="1065">
        <f t="shared" si="187"/>
        <v>0</v>
      </c>
      <c r="AY65" s="1065">
        <f t="shared" si="188"/>
        <v>0</v>
      </c>
      <c r="AZ65" s="1065">
        <f t="shared" si="189"/>
        <v>0</v>
      </c>
      <c r="BA65" s="1065">
        <f t="shared" si="190"/>
        <v>0</v>
      </c>
      <c r="BB65" s="1065">
        <f t="shared" si="191"/>
        <v>0</v>
      </c>
      <c r="BC65" s="1065">
        <f t="shared" si="192"/>
        <v>0</v>
      </c>
      <c r="BD65" s="1065">
        <f t="shared" si="193"/>
        <v>0</v>
      </c>
      <c r="BE65" s="1070">
        <f t="shared" si="194"/>
        <v>0</v>
      </c>
      <c r="BF65" s="1071">
        <f t="shared" si="195"/>
        <v>0</v>
      </c>
    </row>
    <row r="66" spans="1:59" s="67" customFormat="1" ht="20.25" thickBot="1">
      <c r="A66" s="840" t="s">
        <v>491</v>
      </c>
      <c r="B66" s="841"/>
      <c r="C66" s="842"/>
      <c r="D66" s="843"/>
      <c r="E66" s="844" t="s">
        <v>23</v>
      </c>
      <c r="F66" s="840"/>
      <c r="G66" s="876"/>
      <c r="H66" s="876"/>
      <c r="I66" s="876"/>
      <c r="J66" s="876" t="s">
        <v>15</v>
      </c>
      <c r="K66" s="436">
        <f>SUM(K52:K63)</f>
        <v>7</v>
      </c>
      <c r="L66" s="68">
        <f t="shared" ref="L66:BF66" si="197">SUM(L52:L65)</f>
        <v>260</v>
      </c>
      <c r="M66" s="69">
        <f t="shared" si="197"/>
        <v>260</v>
      </c>
      <c r="N66" s="69">
        <f t="shared" si="197"/>
        <v>260</v>
      </c>
      <c r="O66" s="69">
        <f t="shared" si="197"/>
        <v>260</v>
      </c>
      <c r="P66" s="69">
        <f t="shared" si="197"/>
        <v>260</v>
      </c>
      <c r="Q66" s="69">
        <f t="shared" si="197"/>
        <v>260</v>
      </c>
      <c r="R66" s="69">
        <f t="shared" si="197"/>
        <v>260</v>
      </c>
      <c r="S66" s="69">
        <f t="shared" si="197"/>
        <v>260</v>
      </c>
      <c r="T66" s="69">
        <f t="shared" si="197"/>
        <v>260</v>
      </c>
      <c r="U66" s="69">
        <f t="shared" si="197"/>
        <v>260</v>
      </c>
      <c r="V66" s="69">
        <f t="shared" si="197"/>
        <v>260</v>
      </c>
      <c r="W66" s="69">
        <f t="shared" si="197"/>
        <v>260</v>
      </c>
      <c r="X66" s="69">
        <f t="shared" si="197"/>
        <v>260</v>
      </c>
      <c r="Y66" s="69">
        <f t="shared" si="197"/>
        <v>260</v>
      </c>
      <c r="Z66" s="69">
        <f t="shared" si="197"/>
        <v>260</v>
      </c>
      <c r="AA66" s="69">
        <f t="shared" si="197"/>
        <v>260</v>
      </c>
      <c r="AB66" s="69">
        <f t="shared" si="197"/>
        <v>260</v>
      </c>
      <c r="AC66" s="69">
        <f t="shared" si="197"/>
        <v>260</v>
      </c>
      <c r="AD66" s="69">
        <f t="shared" si="197"/>
        <v>260</v>
      </c>
      <c r="AE66" s="69">
        <f t="shared" si="197"/>
        <v>260</v>
      </c>
      <c r="AF66" s="69">
        <f t="shared" si="197"/>
        <v>260</v>
      </c>
      <c r="AG66" s="69">
        <f t="shared" si="197"/>
        <v>260</v>
      </c>
      <c r="AH66" s="69">
        <f t="shared" si="197"/>
        <v>260</v>
      </c>
      <c r="AI66" s="69">
        <f t="shared" si="197"/>
        <v>260</v>
      </c>
      <c r="AJ66" s="69">
        <f t="shared" si="197"/>
        <v>260</v>
      </c>
      <c r="AK66" s="69">
        <f t="shared" si="197"/>
        <v>260</v>
      </c>
      <c r="AL66" s="69">
        <f t="shared" si="197"/>
        <v>260</v>
      </c>
      <c r="AM66" s="69">
        <f t="shared" si="197"/>
        <v>260</v>
      </c>
      <c r="AN66" s="69">
        <f t="shared" si="197"/>
        <v>260</v>
      </c>
      <c r="AO66" s="69">
        <f t="shared" si="197"/>
        <v>260</v>
      </c>
      <c r="AP66" s="69">
        <f t="shared" si="197"/>
        <v>260</v>
      </c>
      <c r="AQ66" s="69">
        <f t="shared" si="197"/>
        <v>260</v>
      </c>
      <c r="AR66" s="69">
        <f t="shared" si="197"/>
        <v>260</v>
      </c>
      <c r="AS66" s="69">
        <f t="shared" si="197"/>
        <v>260</v>
      </c>
      <c r="AT66" s="69">
        <f t="shared" si="197"/>
        <v>260</v>
      </c>
      <c r="AU66" s="69">
        <f t="shared" si="197"/>
        <v>260</v>
      </c>
      <c r="AV66" s="69">
        <f t="shared" si="197"/>
        <v>260</v>
      </c>
      <c r="AW66" s="69">
        <f t="shared" si="197"/>
        <v>260</v>
      </c>
      <c r="AX66" s="69">
        <f t="shared" si="197"/>
        <v>260</v>
      </c>
      <c r="AY66" s="69">
        <f t="shared" si="197"/>
        <v>260</v>
      </c>
      <c r="AZ66" s="69">
        <f t="shared" si="197"/>
        <v>260</v>
      </c>
      <c r="BA66" s="69">
        <f t="shared" si="197"/>
        <v>260</v>
      </c>
      <c r="BB66" s="69">
        <f t="shared" si="197"/>
        <v>260</v>
      </c>
      <c r="BC66" s="69">
        <f t="shared" si="197"/>
        <v>260</v>
      </c>
      <c r="BD66" s="69">
        <f t="shared" si="197"/>
        <v>260</v>
      </c>
      <c r="BE66" s="70">
        <f t="shared" si="197"/>
        <v>45</v>
      </c>
      <c r="BF66" s="71">
        <f t="shared" si="197"/>
        <v>178</v>
      </c>
    </row>
    <row r="67" spans="1:59" ht="20.25" thickBot="1">
      <c r="D67" s="845"/>
      <c r="F67" s="66"/>
      <c r="BG67" s="65"/>
    </row>
    <row r="68" spans="1:59" s="67" customFormat="1" ht="20.25" thickBot="1">
      <c r="A68" s="878" t="s">
        <v>125</v>
      </c>
      <c r="B68" s="878" t="s">
        <v>131</v>
      </c>
      <c r="C68" s="902"/>
      <c r="D68" s="903"/>
      <c r="E68" s="881" t="s">
        <v>18</v>
      </c>
      <c r="F68" s="904" t="s">
        <v>5</v>
      </c>
      <c r="G68" s="883" t="s">
        <v>445</v>
      </c>
      <c r="H68" s="883" t="s">
        <v>21</v>
      </c>
      <c r="I68" s="883" t="s">
        <v>446</v>
      </c>
      <c r="J68" s="883" t="s">
        <v>6</v>
      </c>
      <c r="K68" s="437" t="s">
        <v>20</v>
      </c>
      <c r="L68" s="117">
        <v>1</v>
      </c>
      <c r="M68" s="117">
        <v>2</v>
      </c>
      <c r="N68" s="117">
        <v>3</v>
      </c>
      <c r="O68" s="117">
        <v>4</v>
      </c>
      <c r="P68" s="117">
        <v>5</v>
      </c>
      <c r="Q68" s="117">
        <v>6</v>
      </c>
      <c r="R68" s="117">
        <v>7</v>
      </c>
      <c r="S68" s="117">
        <v>8</v>
      </c>
      <c r="T68" s="117">
        <v>9</v>
      </c>
      <c r="U68" s="117">
        <v>10</v>
      </c>
      <c r="V68" s="117">
        <v>11</v>
      </c>
      <c r="W68" s="117">
        <v>12</v>
      </c>
      <c r="X68" s="117">
        <v>13</v>
      </c>
      <c r="Y68" s="117">
        <v>14</v>
      </c>
      <c r="Z68" s="117">
        <v>15</v>
      </c>
      <c r="AA68" s="117">
        <v>16</v>
      </c>
      <c r="AB68" s="117">
        <v>17</v>
      </c>
      <c r="AC68" s="117">
        <v>18</v>
      </c>
      <c r="AD68" s="117">
        <v>19</v>
      </c>
      <c r="AE68" s="117">
        <v>20</v>
      </c>
      <c r="AF68" s="117">
        <v>21</v>
      </c>
      <c r="AG68" s="117">
        <v>22</v>
      </c>
      <c r="AH68" s="117">
        <v>23</v>
      </c>
      <c r="AI68" s="117">
        <v>24</v>
      </c>
      <c r="AJ68" s="117">
        <v>25</v>
      </c>
      <c r="AK68" s="117">
        <v>26</v>
      </c>
      <c r="AL68" s="117">
        <v>27</v>
      </c>
      <c r="AM68" s="117">
        <v>28</v>
      </c>
      <c r="AN68" s="117">
        <v>29</v>
      </c>
      <c r="AO68" s="117">
        <v>30</v>
      </c>
      <c r="AP68" s="117">
        <v>31</v>
      </c>
      <c r="AQ68" s="117">
        <v>32</v>
      </c>
      <c r="AR68" s="117">
        <v>33</v>
      </c>
      <c r="AS68" s="117">
        <v>34</v>
      </c>
      <c r="AT68" s="117">
        <v>35</v>
      </c>
      <c r="AU68" s="117">
        <v>36</v>
      </c>
      <c r="AV68" s="117">
        <v>37</v>
      </c>
      <c r="AW68" s="117">
        <v>38</v>
      </c>
      <c r="AX68" s="117">
        <v>39</v>
      </c>
      <c r="AY68" s="117">
        <v>40</v>
      </c>
      <c r="AZ68" s="117">
        <v>41</v>
      </c>
      <c r="BA68" s="117">
        <v>42</v>
      </c>
      <c r="BB68" s="117">
        <v>43</v>
      </c>
      <c r="BC68" s="117">
        <v>44</v>
      </c>
      <c r="BD68" s="117">
        <v>45</v>
      </c>
      <c r="BE68" s="118" t="s">
        <v>21</v>
      </c>
      <c r="BF68" s="119" t="s">
        <v>24</v>
      </c>
    </row>
    <row r="69" spans="1:59" s="694" customFormat="1" ht="15.75" thickBot="1">
      <c r="A69" s="833" t="s">
        <v>125</v>
      </c>
      <c r="B69" s="884">
        <v>1</v>
      </c>
      <c r="C69" s="834"/>
      <c r="D69" s="835"/>
      <c r="E69" s="836" t="s">
        <v>481</v>
      </c>
      <c r="F69" s="885" t="s">
        <v>50</v>
      </c>
      <c r="G69" s="867">
        <v>30</v>
      </c>
      <c r="H69" s="867">
        <v>5</v>
      </c>
      <c r="I69" s="867">
        <v>25</v>
      </c>
      <c r="J69" s="886">
        <f t="shared" ref="J69" si="198">I69+G69</f>
        <v>55</v>
      </c>
      <c r="K69" s="1057">
        <f>'Qoute 2025                  '!D32</f>
        <v>2</v>
      </c>
      <c r="L69" s="1058">
        <f t="shared" ref="L69:L76" si="199">K69*G69</f>
        <v>60</v>
      </c>
      <c r="M69" s="1059">
        <f t="shared" ref="M69:M82" si="200">K69*G69</f>
        <v>60</v>
      </c>
      <c r="N69" s="1059">
        <f t="shared" ref="N69:N82" si="201">K69*G69</f>
        <v>60</v>
      </c>
      <c r="O69" s="1059">
        <f t="shared" ref="O69:O82" si="202">K69*G69</f>
        <v>60</v>
      </c>
      <c r="P69" s="1059">
        <f t="shared" ref="P69:P82" si="203">K69*G69</f>
        <v>60</v>
      </c>
      <c r="Q69" s="1059">
        <f t="shared" ref="Q69:Q82" si="204">K69*G69</f>
        <v>60</v>
      </c>
      <c r="R69" s="1059">
        <f t="shared" ref="R69:R82" si="205">K69*G69</f>
        <v>60</v>
      </c>
      <c r="S69" s="1059">
        <f t="shared" ref="S69:S82" si="206">K69*G69</f>
        <v>60</v>
      </c>
      <c r="T69" s="1059">
        <f t="shared" ref="T69:T82" si="207">K69*G69</f>
        <v>60</v>
      </c>
      <c r="U69" s="1059">
        <f t="shared" ref="U69:U82" si="208">K69*G69</f>
        <v>60</v>
      </c>
      <c r="V69" s="1059">
        <f t="shared" ref="V69:V82" si="209">K69*G69</f>
        <v>60</v>
      </c>
      <c r="W69" s="1059">
        <f t="shared" ref="W69:W82" si="210">K69*G69</f>
        <v>60</v>
      </c>
      <c r="X69" s="1059">
        <f t="shared" ref="X69:X82" si="211">K69*G69</f>
        <v>60</v>
      </c>
      <c r="Y69" s="1059">
        <f t="shared" ref="Y69:Y82" si="212">K69*G69</f>
        <v>60</v>
      </c>
      <c r="Z69" s="1059">
        <f t="shared" ref="Z69:Z82" si="213">K69*G69</f>
        <v>60</v>
      </c>
      <c r="AA69" s="1059">
        <f t="shared" ref="AA69:AA82" si="214">K69*G69</f>
        <v>60</v>
      </c>
      <c r="AB69" s="1059">
        <f t="shared" ref="AB69:AB82" si="215">K69*G69</f>
        <v>60</v>
      </c>
      <c r="AC69" s="1059">
        <f t="shared" ref="AC69:AC82" si="216">K69*G69</f>
        <v>60</v>
      </c>
      <c r="AD69" s="1059">
        <f t="shared" ref="AD69:AD82" si="217">K69*G69</f>
        <v>60</v>
      </c>
      <c r="AE69" s="1059">
        <f t="shared" ref="AE69:AE82" si="218">K69*G69</f>
        <v>60</v>
      </c>
      <c r="AF69" s="1059">
        <f t="shared" ref="AF69:AF82" si="219">K69*G69</f>
        <v>60</v>
      </c>
      <c r="AG69" s="1059">
        <f t="shared" ref="AG69:AG82" si="220">K69*G69</f>
        <v>60</v>
      </c>
      <c r="AH69" s="1059">
        <f t="shared" ref="AH69:AH82" si="221">K69*G69</f>
        <v>60</v>
      </c>
      <c r="AI69" s="1059">
        <f t="shared" ref="AI69:AI82" si="222">K69*G69</f>
        <v>60</v>
      </c>
      <c r="AJ69" s="1059">
        <f t="shared" ref="AJ69:AJ82" si="223">K69*G69</f>
        <v>60</v>
      </c>
      <c r="AK69" s="1059">
        <f t="shared" ref="AK69:AK82" si="224">K69*G69</f>
        <v>60</v>
      </c>
      <c r="AL69" s="1059">
        <f t="shared" ref="AL69:AL82" si="225">K69*G69</f>
        <v>60</v>
      </c>
      <c r="AM69" s="1059">
        <f t="shared" ref="AM69:AM82" si="226">K69*G69</f>
        <v>60</v>
      </c>
      <c r="AN69" s="1059">
        <f t="shared" ref="AN69:AN82" si="227">K69*G69</f>
        <v>60</v>
      </c>
      <c r="AO69" s="1059">
        <f t="shared" ref="AO69:AO82" si="228">K69*G69</f>
        <v>60</v>
      </c>
      <c r="AP69" s="1059">
        <f t="shared" ref="AP69:AP82" si="229">K69*G69</f>
        <v>60</v>
      </c>
      <c r="AQ69" s="1059">
        <f t="shared" ref="AQ69:AQ82" si="230">K69*G69</f>
        <v>60</v>
      </c>
      <c r="AR69" s="1059">
        <f t="shared" ref="AR69:AR82" si="231">K69*G69</f>
        <v>60</v>
      </c>
      <c r="AS69" s="1059">
        <f t="shared" ref="AS69:AS82" si="232">K69*G69</f>
        <v>60</v>
      </c>
      <c r="AT69" s="1059">
        <f t="shared" ref="AT69:AT82" si="233">K69*G69</f>
        <v>60</v>
      </c>
      <c r="AU69" s="1059">
        <f t="shared" ref="AU69:AU82" si="234">K69*G69</f>
        <v>60</v>
      </c>
      <c r="AV69" s="1059">
        <f t="shared" ref="AV69:AV82" si="235">K69*G69</f>
        <v>60</v>
      </c>
      <c r="AW69" s="1059">
        <f t="shared" ref="AW69:AW82" si="236">K69*G69</f>
        <v>60</v>
      </c>
      <c r="AX69" s="1059">
        <f t="shared" ref="AX69:AX82" si="237">K69*G69</f>
        <v>60</v>
      </c>
      <c r="AY69" s="1059">
        <f t="shared" ref="AY69:AY82" si="238">K69*G69</f>
        <v>60</v>
      </c>
      <c r="AZ69" s="1059">
        <f t="shared" ref="AZ69:AZ82" si="239">K69*G69</f>
        <v>60</v>
      </c>
      <c r="BA69" s="1059">
        <f t="shared" ref="BA69:BA82" si="240">K69*G69</f>
        <v>60</v>
      </c>
      <c r="BB69" s="1059">
        <f t="shared" ref="BB69:BB82" si="241">K69*G69</f>
        <v>60</v>
      </c>
      <c r="BC69" s="1059">
        <f t="shared" ref="BC69:BC82" si="242">K69*G69</f>
        <v>60</v>
      </c>
      <c r="BD69" s="1059">
        <f t="shared" ref="BD69:BD82" si="243">K69*G69</f>
        <v>60</v>
      </c>
      <c r="BE69" s="1059">
        <f t="shared" ref="BE69:BE82" si="244">K69*H69</f>
        <v>10</v>
      </c>
      <c r="BF69" s="1059">
        <f t="shared" ref="BF69:BF82" si="245">K69*I69</f>
        <v>50</v>
      </c>
    </row>
    <row r="70" spans="1:59" s="67" customFormat="1" ht="15" hidden="1">
      <c r="A70" s="833" t="s">
        <v>125</v>
      </c>
      <c r="B70" s="887">
        <v>2</v>
      </c>
      <c r="C70" s="834"/>
      <c r="D70" s="835"/>
      <c r="E70" s="837" t="s">
        <v>447</v>
      </c>
      <c r="F70" s="888" t="s">
        <v>51</v>
      </c>
      <c r="G70" s="868">
        <v>29</v>
      </c>
      <c r="H70" s="867">
        <v>14</v>
      </c>
      <c r="I70" s="867">
        <v>21</v>
      </c>
      <c r="J70" s="886">
        <v>50</v>
      </c>
      <c r="K70" s="1057">
        <f>'Qoute 2025                  '!D33</f>
        <v>0</v>
      </c>
      <c r="L70" s="1060">
        <f t="shared" si="199"/>
        <v>0</v>
      </c>
      <c r="M70" s="1061">
        <f t="shared" si="200"/>
        <v>0</v>
      </c>
      <c r="N70" s="1061">
        <f t="shared" si="201"/>
        <v>0</v>
      </c>
      <c r="O70" s="1061">
        <f t="shared" si="202"/>
        <v>0</v>
      </c>
      <c r="P70" s="1061">
        <f t="shared" si="203"/>
        <v>0</v>
      </c>
      <c r="Q70" s="1061">
        <f t="shared" si="204"/>
        <v>0</v>
      </c>
      <c r="R70" s="1061">
        <f t="shared" si="205"/>
        <v>0</v>
      </c>
      <c r="S70" s="1061">
        <f t="shared" si="206"/>
        <v>0</v>
      </c>
      <c r="T70" s="1061">
        <f t="shared" si="207"/>
        <v>0</v>
      </c>
      <c r="U70" s="1061">
        <f t="shared" si="208"/>
        <v>0</v>
      </c>
      <c r="V70" s="1061">
        <f t="shared" si="209"/>
        <v>0</v>
      </c>
      <c r="W70" s="1061">
        <f t="shared" si="210"/>
        <v>0</v>
      </c>
      <c r="X70" s="1061">
        <f t="shared" si="211"/>
        <v>0</v>
      </c>
      <c r="Y70" s="1061">
        <f t="shared" si="212"/>
        <v>0</v>
      </c>
      <c r="Z70" s="1061">
        <f t="shared" si="213"/>
        <v>0</v>
      </c>
      <c r="AA70" s="1061">
        <f t="shared" si="214"/>
        <v>0</v>
      </c>
      <c r="AB70" s="1061">
        <f t="shared" si="215"/>
        <v>0</v>
      </c>
      <c r="AC70" s="1061">
        <f t="shared" si="216"/>
        <v>0</v>
      </c>
      <c r="AD70" s="1061">
        <f t="shared" si="217"/>
        <v>0</v>
      </c>
      <c r="AE70" s="1061">
        <f t="shared" si="218"/>
        <v>0</v>
      </c>
      <c r="AF70" s="1061">
        <f t="shared" si="219"/>
        <v>0</v>
      </c>
      <c r="AG70" s="1061">
        <f t="shared" si="220"/>
        <v>0</v>
      </c>
      <c r="AH70" s="1061">
        <f t="shared" si="221"/>
        <v>0</v>
      </c>
      <c r="AI70" s="1061">
        <f t="shared" si="222"/>
        <v>0</v>
      </c>
      <c r="AJ70" s="1061">
        <f t="shared" si="223"/>
        <v>0</v>
      </c>
      <c r="AK70" s="1061">
        <f t="shared" si="224"/>
        <v>0</v>
      </c>
      <c r="AL70" s="1061">
        <f t="shared" si="225"/>
        <v>0</v>
      </c>
      <c r="AM70" s="1061">
        <f t="shared" si="226"/>
        <v>0</v>
      </c>
      <c r="AN70" s="1061">
        <f t="shared" si="227"/>
        <v>0</v>
      </c>
      <c r="AO70" s="1061">
        <f t="shared" si="228"/>
        <v>0</v>
      </c>
      <c r="AP70" s="1061">
        <f t="shared" si="229"/>
        <v>0</v>
      </c>
      <c r="AQ70" s="1061">
        <f t="shared" si="230"/>
        <v>0</v>
      </c>
      <c r="AR70" s="1061">
        <f t="shared" si="231"/>
        <v>0</v>
      </c>
      <c r="AS70" s="1061">
        <f t="shared" si="232"/>
        <v>0</v>
      </c>
      <c r="AT70" s="1061">
        <f t="shared" si="233"/>
        <v>0</v>
      </c>
      <c r="AU70" s="1061">
        <f t="shared" si="234"/>
        <v>0</v>
      </c>
      <c r="AV70" s="1061">
        <f t="shared" si="235"/>
        <v>0</v>
      </c>
      <c r="AW70" s="1061">
        <f t="shared" si="236"/>
        <v>0</v>
      </c>
      <c r="AX70" s="1061">
        <f t="shared" si="237"/>
        <v>0</v>
      </c>
      <c r="AY70" s="1061">
        <f t="shared" si="238"/>
        <v>0</v>
      </c>
      <c r="AZ70" s="1061">
        <f t="shared" si="239"/>
        <v>0</v>
      </c>
      <c r="BA70" s="1061">
        <f t="shared" si="240"/>
        <v>0</v>
      </c>
      <c r="BB70" s="1061">
        <f t="shared" si="241"/>
        <v>0</v>
      </c>
      <c r="BC70" s="1061">
        <f t="shared" si="242"/>
        <v>0</v>
      </c>
      <c r="BD70" s="1061">
        <f t="shared" si="243"/>
        <v>0</v>
      </c>
      <c r="BE70" s="1066">
        <f t="shared" si="244"/>
        <v>0</v>
      </c>
      <c r="BF70" s="1067">
        <f t="shared" si="245"/>
        <v>0</v>
      </c>
    </row>
    <row r="71" spans="1:59" s="67" customFormat="1" ht="15">
      <c r="A71" s="833" t="s">
        <v>125</v>
      </c>
      <c r="B71" s="889">
        <v>3</v>
      </c>
      <c r="C71" s="834"/>
      <c r="D71" s="835"/>
      <c r="E71" s="836" t="s">
        <v>628</v>
      </c>
      <c r="F71" s="890" t="s">
        <v>52</v>
      </c>
      <c r="G71" s="867">
        <v>30</v>
      </c>
      <c r="H71" s="867">
        <v>10</v>
      </c>
      <c r="I71" s="867">
        <v>26</v>
      </c>
      <c r="J71" s="886">
        <f>I71+G71</f>
        <v>56</v>
      </c>
      <c r="K71" s="1057">
        <f>'Qoute 2025                  '!D34</f>
        <v>2</v>
      </c>
      <c r="L71" s="1062">
        <f t="shared" si="199"/>
        <v>60</v>
      </c>
      <c r="M71" s="1063">
        <f t="shared" si="200"/>
        <v>60</v>
      </c>
      <c r="N71" s="1063">
        <f t="shared" si="201"/>
        <v>60</v>
      </c>
      <c r="O71" s="1063">
        <f t="shared" si="202"/>
        <v>60</v>
      </c>
      <c r="P71" s="1063">
        <f t="shared" si="203"/>
        <v>60</v>
      </c>
      <c r="Q71" s="1063">
        <f t="shared" si="204"/>
        <v>60</v>
      </c>
      <c r="R71" s="1063">
        <f t="shared" si="205"/>
        <v>60</v>
      </c>
      <c r="S71" s="1063">
        <f t="shared" si="206"/>
        <v>60</v>
      </c>
      <c r="T71" s="1063">
        <f t="shared" si="207"/>
        <v>60</v>
      </c>
      <c r="U71" s="1063">
        <f t="shared" si="208"/>
        <v>60</v>
      </c>
      <c r="V71" s="1063">
        <f t="shared" si="209"/>
        <v>60</v>
      </c>
      <c r="W71" s="1063">
        <f t="shared" si="210"/>
        <v>60</v>
      </c>
      <c r="X71" s="1063">
        <f t="shared" si="211"/>
        <v>60</v>
      </c>
      <c r="Y71" s="1063">
        <f t="shared" si="212"/>
        <v>60</v>
      </c>
      <c r="Z71" s="1063">
        <f t="shared" si="213"/>
        <v>60</v>
      </c>
      <c r="AA71" s="1063">
        <f t="shared" si="214"/>
        <v>60</v>
      </c>
      <c r="AB71" s="1063">
        <f t="shared" si="215"/>
        <v>60</v>
      </c>
      <c r="AC71" s="1063">
        <f t="shared" si="216"/>
        <v>60</v>
      </c>
      <c r="AD71" s="1063">
        <f t="shared" si="217"/>
        <v>60</v>
      </c>
      <c r="AE71" s="1063">
        <f t="shared" si="218"/>
        <v>60</v>
      </c>
      <c r="AF71" s="1063">
        <f t="shared" si="219"/>
        <v>60</v>
      </c>
      <c r="AG71" s="1063">
        <f t="shared" si="220"/>
        <v>60</v>
      </c>
      <c r="AH71" s="1063">
        <f t="shared" si="221"/>
        <v>60</v>
      </c>
      <c r="AI71" s="1063">
        <f t="shared" si="222"/>
        <v>60</v>
      </c>
      <c r="AJ71" s="1063">
        <f t="shared" si="223"/>
        <v>60</v>
      </c>
      <c r="AK71" s="1063">
        <f t="shared" si="224"/>
        <v>60</v>
      </c>
      <c r="AL71" s="1063">
        <f t="shared" si="225"/>
        <v>60</v>
      </c>
      <c r="AM71" s="1063">
        <f t="shared" si="226"/>
        <v>60</v>
      </c>
      <c r="AN71" s="1063">
        <f t="shared" si="227"/>
        <v>60</v>
      </c>
      <c r="AO71" s="1063">
        <f t="shared" si="228"/>
        <v>60</v>
      </c>
      <c r="AP71" s="1063">
        <f t="shared" si="229"/>
        <v>60</v>
      </c>
      <c r="AQ71" s="1063">
        <f t="shared" si="230"/>
        <v>60</v>
      </c>
      <c r="AR71" s="1063">
        <f t="shared" si="231"/>
        <v>60</v>
      </c>
      <c r="AS71" s="1063">
        <f t="shared" si="232"/>
        <v>60</v>
      </c>
      <c r="AT71" s="1063">
        <f t="shared" si="233"/>
        <v>60</v>
      </c>
      <c r="AU71" s="1063">
        <f t="shared" si="234"/>
        <v>60</v>
      </c>
      <c r="AV71" s="1063">
        <f t="shared" si="235"/>
        <v>60</v>
      </c>
      <c r="AW71" s="1063">
        <f t="shared" si="236"/>
        <v>60</v>
      </c>
      <c r="AX71" s="1063">
        <f t="shared" si="237"/>
        <v>60</v>
      </c>
      <c r="AY71" s="1063">
        <f t="shared" si="238"/>
        <v>60</v>
      </c>
      <c r="AZ71" s="1063">
        <f t="shared" si="239"/>
        <v>60</v>
      </c>
      <c r="BA71" s="1063">
        <f t="shared" si="240"/>
        <v>60</v>
      </c>
      <c r="BB71" s="1063">
        <f t="shared" si="241"/>
        <v>60</v>
      </c>
      <c r="BC71" s="1063">
        <f t="shared" si="242"/>
        <v>60</v>
      </c>
      <c r="BD71" s="1063">
        <f t="shared" si="243"/>
        <v>60</v>
      </c>
      <c r="BE71" s="1068">
        <f t="shared" si="244"/>
        <v>20</v>
      </c>
      <c r="BF71" s="1069">
        <f t="shared" si="245"/>
        <v>52</v>
      </c>
    </row>
    <row r="72" spans="1:59" s="67" customFormat="1" ht="15" hidden="1">
      <c r="A72" s="833" t="s">
        <v>125</v>
      </c>
      <c r="B72" s="891">
        <v>4</v>
      </c>
      <c r="C72" s="834"/>
      <c r="D72" s="835" t="s">
        <v>484</v>
      </c>
      <c r="E72" s="838" t="s">
        <v>485</v>
      </c>
      <c r="F72" s="891" t="s">
        <v>1</v>
      </c>
      <c r="G72" s="867">
        <v>50</v>
      </c>
      <c r="H72" s="867">
        <v>10</v>
      </c>
      <c r="I72" s="867">
        <v>20</v>
      </c>
      <c r="J72" s="886">
        <f>I72+G72</f>
        <v>70</v>
      </c>
      <c r="K72" s="1057">
        <f>'Qoute 2025                  '!D35</f>
        <v>0</v>
      </c>
      <c r="L72" s="1062">
        <f t="shared" si="199"/>
        <v>0</v>
      </c>
      <c r="M72" s="1063">
        <f t="shared" si="200"/>
        <v>0</v>
      </c>
      <c r="N72" s="1063">
        <f t="shared" si="201"/>
        <v>0</v>
      </c>
      <c r="O72" s="1063">
        <f t="shared" si="202"/>
        <v>0</v>
      </c>
      <c r="P72" s="1063">
        <f t="shared" si="203"/>
        <v>0</v>
      </c>
      <c r="Q72" s="1063">
        <f t="shared" si="204"/>
        <v>0</v>
      </c>
      <c r="R72" s="1063">
        <f t="shared" si="205"/>
        <v>0</v>
      </c>
      <c r="S72" s="1063">
        <f t="shared" si="206"/>
        <v>0</v>
      </c>
      <c r="T72" s="1063">
        <f t="shared" si="207"/>
        <v>0</v>
      </c>
      <c r="U72" s="1063">
        <f t="shared" si="208"/>
        <v>0</v>
      </c>
      <c r="V72" s="1063">
        <f t="shared" si="209"/>
        <v>0</v>
      </c>
      <c r="W72" s="1063">
        <f t="shared" si="210"/>
        <v>0</v>
      </c>
      <c r="X72" s="1063">
        <f t="shared" si="211"/>
        <v>0</v>
      </c>
      <c r="Y72" s="1063">
        <f t="shared" si="212"/>
        <v>0</v>
      </c>
      <c r="Z72" s="1063">
        <f t="shared" si="213"/>
        <v>0</v>
      </c>
      <c r="AA72" s="1063">
        <f t="shared" si="214"/>
        <v>0</v>
      </c>
      <c r="AB72" s="1063">
        <f t="shared" si="215"/>
        <v>0</v>
      </c>
      <c r="AC72" s="1063">
        <f t="shared" si="216"/>
        <v>0</v>
      </c>
      <c r="AD72" s="1063">
        <f t="shared" si="217"/>
        <v>0</v>
      </c>
      <c r="AE72" s="1063">
        <f t="shared" si="218"/>
        <v>0</v>
      </c>
      <c r="AF72" s="1063">
        <f t="shared" si="219"/>
        <v>0</v>
      </c>
      <c r="AG72" s="1063">
        <f t="shared" si="220"/>
        <v>0</v>
      </c>
      <c r="AH72" s="1063">
        <f t="shared" si="221"/>
        <v>0</v>
      </c>
      <c r="AI72" s="1063">
        <f t="shared" si="222"/>
        <v>0</v>
      </c>
      <c r="AJ72" s="1063">
        <f t="shared" si="223"/>
        <v>0</v>
      </c>
      <c r="AK72" s="1063">
        <f t="shared" si="224"/>
        <v>0</v>
      </c>
      <c r="AL72" s="1063">
        <f t="shared" si="225"/>
        <v>0</v>
      </c>
      <c r="AM72" s="1063">
        <f t="shared" si="226"/>
        <v>0</v>
      </c>
      <c r="AN72" s="1063">
        <f t="shared" si="227"/>
        <v>0</v>
      </c>
      <c r="AO72" s="1063">
        <f t="shared" si="228"/>
        <v>0</v>
      </c>
      <c r="AP72" s="1063">
        <f t="shared" si="229"/>
        <v>0</v>
      </c>
      <c r="AQ72" s="1063">
        <f t="shared" si="230"/>
        <v>0</v>
      </c>
      <c r="AR72" s="1063">
        <f t="shared" si="231"/>
        <v>0</v>
      </c>
      <c r="AS72" s="1063">
        <f t="shared" si="232"/>
        <v>0</v>
      </c>
      <c r="AT72" s="1063">
        <f t="shared" si="233"/>
        <v>0</v>
      </c>
      <c r="AU72" s="1063">
        <f t="shared" si="234"/>
        <v>0</v>
      </c>
      <c r="AV72" s="1063">
        <f t="shared" si="235"/>
        <v>0</v>
      </c>
      <c r="AW72" s="1063">
        <f t="shared" si="236"/>
        <v>0</v>
      </c>
      <c r="AX72" s="1063">
        <f t="shared" si="237"/>
        <v>0</v>
      </c>
      <c r="AY72" s="1063">
        <f t="shared" si="238"/>
        <v>0</v>
      </c>
      <c r="AZ72" s="1063">
        <f t="shared" si="239"/>
        <v>0</v>
      </c>
      <c r="BA72" s="1063">
        <f t="shared" si="240"/>
        <v>0</v>
      </c>
      <c r="BB72" s="1063">
        <f t="shared" si="241"/>
        <v>0</v>
      </c>
      <c r="BC72" s="1063">
        <f t="shared" si="242"/>
        <v>0</v>
      </c>
      <c r="BD72" s="1063">
        <f t="shared" si="243"/>
        <v>0</v>
      </c>
      <c r="BE72" s="1068">
        <f t="shared" si="244"/>
        <v>0</v>
      </c>
      <c r="BF72" s="1069">
        <f t="shared" si="245"/>
        <v>0</v>
      </c>
    </row>
    <row r="73" spans="1:59" s="67" customFormat="1" ht="15">
      <c r="A73" s="1038" t="s">
        <v>125</v>
      </c>
      <c r="B73" s="1002">
        <v>5</v>
      </c>
      <c r="C73" s="1039"/>
      <c r="D73" s="1040"/>
      <c r="E73" s="1041" t="s">
        <v>611</v>
      </c>
      <c r="F73" s="1002" t="s">
        <v>53</v>
      </c>
      <c r="G73" s="1042">
        <v>28</v>
      </c>
      <c r="H73" s="1042">
        <v>12</v>
      </c>
      <c r="I73" s="1042">
        <v>20</v>
      </c>
      <c r="J73" s="1043">
        <f>I73+G73</f>
        <v>48</v>
      </c>
      <c r="K73" s="1057">
        <f>'Qoute 2025                  '!D36</f>
        <v>2</v>
      </c>
      <c r="L73" s="1062">
        <f t="shared" si="199"/>
        <v>56</v>
      </c>
      <c r="M73" s="1063">
        <f t="shared" si="200"/>
        <v>56</v>
      </c>
      <c r="N73" s="1063">
        <f t="shared" si="201"/>
        <v>56</v>
      </c>
      <c r="O73" s="1063">
        <f t="shared" si="202"/>
        <v>56</v>
      </c>
      <c r="P73" s="1063">
        <f t="shared" si="203"/>
        <v>56</v>
      </c>
      <c r="Q73" s="1063">
        <f t="shared" si="204"/>
        <v>56</v>
      </c>
      <c r="R73" s="1063">
        <f t="shared" si="205"/>
        <v>56</v>
      </c>
      <c r="S73" s="1063">
        <f t="shared" si="206"/>
        <v>56</v>
      </c>
      <c r="T73" s="1063">
        <f t="shared" si="207"/>
        <v>56</v>
      </c>
      <c r="U73" s="1063">
        <f t="shared" si="208"/>
        <v>56</v>
      </c>
      <c r="V73" s="1063">
        <f t="shared" si="209"/>
        <v>56</v>
      </c>
      <c r="W73" s="1063">
        <f t="shared" si="210"/>
        <v>56</v>
      </c>
      <c r="X73" s="1063">
        <f t="shared" si="211"/>
        <v>56</v>
      </c>
      <c r="Y73" s="1063">
        <f t="shared" si="212"/>
        <v>56</v>
      </c>
      <c r="Z73" s="1063">
        <f t="shared" si="213"/>
        <v>56</v>
      </c>
      <c r="AA73" s="1063">
        <f t="shared" si="214"/>
        <v>56</v>
      </c>
      <c r="AB73" s="1063">
        <f t="shared" si="215"/>
        <v>56</v>
      </c>
      <c r="AC73" s="1063">
        <f t="shared" si="216"/>
        <v>56</v>
      </c>
      <c r="AD73" s="1063">
        <f t="shared" si="217"/>
        <v>56</v>
      </c>
      <c r="AE73" s="1063">
        <f t="shared" si="218"/>
        <v>56</v>
      </c>
      <c r="AF73" s="1063">
        <f t="shared" si="219"/>
        <v>56</v>
      </c>
      <c r="AG73" s="1063">
        <f t="shared" si="220"/>
        <v>56</v>
      </c>
      <c r="AH73" s="1063">
        <f t="shared" si="221"/>
        <v>56</v>
      </c>
      <c r="AI73" s="1063">
        <f t="shared" si="222"/>
        <v>56</v>
      </c>
      <c r="AJ73" s="1063">
        <f t="shared" si="223"/>
        <v>56</v>
      </c>
      <c r="AK73" s="1063">
        <f t="shared" si="224"/>
        <v>56</v>
      </c>
      <c r="AL73" s="1063">
        <f t="shared" si="225"/>
        <v>56</v>
      </c>
      <c r="AM73" s="1063">
        <f t="shared" si="226"/>
        <v>56</v>
      </c>
      <c r="AN73" s="1063">
        <f t="shared" si="227"/>
        <v>56</v>
      </c>
      <c r="AO73" s="1063">
        <f t="shared" si="228"/>
        <v>56</v>
      </c>
      <c r="AP73" s="1063">
        <f t="shared" si="229"/>
        <v>56</v>
      </c>
      <c r="AQ73" s="1063">
        <f t="shared" si="230"/>
        <v>56</v>
      </c>
      <c r="AR73" s="1063">
        <f t="shared" si="231"/>
        <v>56</v>
      </c>
      <c r="AS73" s="1063">
        <f t="shared" si="232"/>
        <v>56</v>
      </c>
      <c r="AT73" s="1063">
        <f t="shared" si="233"/>
        <v>56</v>
      </c>
      <c r="AU73" s="1063">
        <f t="shared" si="234"/>
        <v>56</v>
      </c>
      <c r="AV73" s="1063">
        <f t="shared" si="235"/>
        <v>56</v>
      </c>
      <c r="AW73" s="1063">
        <f t="shared" si="236"/>
        <v>56</v>
      </c>
      <c r="AX73" s="1063">
        <f t="shared" si="237"/>
        <v>56</v>
      </c>
      <c r="AY73" s="1063">
        <f t="shared" si="238"/>
        <v>56</v>
      </c>
      <c r="AZ73" s="1063">
        <f t="shared" si="239"/>
        <v>56</v>
      </c>
      <c r="BA73" s="1063">
        <f t="shared" si="240"/>
        <v>56</v>
      </c>
      <c r="BB73" s="1063">
        <f t="shared" si="241"/>
        <v>56</v>
      </c>
      <c r="BC73" s="1063">
        <f t="shared" si="242"/>
        <v>56</v>
      </c>
      <c r="BD73" s="1063">
        <f t="shared" si="243"/>
        <v>56</v>
      </c>
      <c r="BE73" s="1068">
        <f t="shared" si="244"/>
        <v>24</v>
      </c>
      <c r="BF73" s="1069">
        <f t="shared" si="245"/>
        <v>40</v>
      </c>
    </row>
    <row r="74" spans="1:59" s="67" customFormat="1" ht="15">
      <c r="A74" s="833" t="s">
        <v>125</v>
      </c>
      <c r="B74" s="892">
        <v>6</v>
      </c>
      <c r="C74" s="834"/>
      <c r="D74" s="835"/>
      <c r="E74" s="838" t="s">
        <v>448</v>
      </c>
      <c r="F74" s="892" t="s">
        <v>54</v>
      </c>
      <c r="G74" s="867">
        <v>50</v>
      </c>
      <c r="H74" s="867">
        <v>5</v>
      </c>
      <c r="I74" s="867">
        <v>40</v>
      </c>
      <c r="J74" s="886">
        <f t="shared" ref="J74:J79" si="246">I74+G74</f>
        <v>90</v>
      </c>
      <c r="K74" s="1057">
        <f>'Qoute 2025                  '!D37</f>
        <v>1</v>
      </c>
      <c r="L74" s="1062">
        <f t="shared" si="199"/>
        <v>50</v>
      </c>
      <c r="M74" s="1063">
        <f t="shared" si="200"/>
        <v>50</v>
      </c>
      <c r="N74" s="1063">
        <f t="shared" si="201"/>
        <v>50</v>
      </c>
      <c r="O74" s="1063">
        <f t="shared" si="202"/>
        <v>50</v>
      </c>
      <c r="P74" s="1063">
        <f t="shared" si="203"/>
        <v>50</v>
      </c>
      <c r="Q74" s="1063">
        <f t="shared" si="204"/>
        <v>50</v>
      </c>
      <c r="R74" s="1063">
        <f t="shared" si="205"/>
        <v>50</v>
      </c>
      <c r="S74" s="1063">
        <f t="shared" si="206"/>
        <v>50</v>
      </c>
      <c r="T74" s="1063">
        <f t="shared" si="207"/>
        <v>50</v>
      </c>
      <c r="U74" s="1063">
        <f t="shared" si="208"/>
        <v>50</v>
      </c>
      <c r="V74" s="1063">
        <f t="shared" si="209"/>
        <v>50</v>
      </c>
      <c r="W74" s="1063">
        <f t="shared" si="210"/>
        <v>50</v>
      </c>
      <c r="X74" s="1063">
        <f t="shared" si="211"/>
        <v>50</v>
      </c>
      <c r="Y74" s="1063">
        <f t="shared" si="212"/>
        <v>50</v>
      </c>
      <c r="Z74" s="1063">
        <f t="shared" si="213"/>
        <v>50</v>
      </c>
      <c r="AA74" s="1063">
        <f t="shared" si="214"/>
        <v>50</v>
      </c>
      <c r="AB74" s="1063">
        <f t="shared" si="215"/>
        <v>50</v>
      </c>
      <c r="AC74" s="1063">
        <f t="shared" si="216"/>
        <v>50</v>
      </c>
      <c r="AD74" s="1063">
        <f t="shared" si="217"/>
        <v>50</v>
      </c>
      <c r="AE74" s="1063">
        <f t="shared" si="218"/>
        <v>50</v>
      </c>
      <c r="AF74" s="1063">
        <f t="shared" si="219"/>
        <v>50</v>
      </c>
      <c r="AG74" s="1063">
        <f t="shared" si="220"/>
        <v>50</v>
      </c>
      <c r="AH74" s="1063">
        <f t="shared" si="221"/>
        <v>50</v>
      </c>
      <c r="AI74" s="1063">
        <f t="shared" si="222"/>
        <v>50</v>
      </c>
      <c r="AJ74" s="1063">
        <f t="shared" si="223"/>
        <v>50</v>
      </c>
      <c r="AK74" s="1063">
        <f t="shared" si="224"/>
        <v>50</v>
      </c>
      <c r="AL74" s="1063">
        <f t="shared" si="225"/>
        <v>50</v>
      </c>
      <c r="AM74" s="1063">
        <f t="shared" si="226"/>
        <v>50</v>
      </c>
      <c r="AN74" s="1063">
        <f t="shared" si="227"/>
        <v>50</v>
      </c>
      <c r="AO74" s="1063">
        <f t="shared" si="228"/>
        <v>50</v>
      </c>
      <c r="AP74" s="1063">
        <f t="shared" si="229"/>
        <v>50</v>
      </c>
      <c r="AQ74" s="1063">
        <f t="shared" si="230"/>
        <v>50</v>
      </c>
      <c r="AR74" s="1063">
        <f t="shared" si="231"/>
        <v>50</v>
      </c>
      <c r="AS74" s="1063">
        <f t="shared" si="232"/>
        <v>50</v>
      </c>
      <c r="AT74" s="1063">
        <f t="shared" si="233"/>
        <v>50</v>
      </c>
      <c r="AU74" s="1063">
        <f t="shared" si="234"/>
        <v>50</v>
      </c>
      <c r="AV74" s="1063">
        <f t="shared" si="235"/>
        <v>50</v>
      </c>
      <c r="AW74" s="1063">
        <f t="shared" si="236"/>
        <v>50</v>
      </c>
      <c r="AX74" s="1063">
        <f t="shared" si="237"/>
        <v>50</v>
      </c>
      <c r="AY74" s="1063">
        <f t="shared" si="238"/>
        <v>50</v>
      </c>
      <c r="AZ74" s="1063">
        <f t="shared" si="239"/>
        <v>50</v>
      </c>
      <c r="BA74" s="1063">
        <f t="shared" si="240"/>
        <v>50</v>
      </c>
      <c r="BB74" s="1063">
        <f t="shared" si="241"/>
        <v>50</v>
      </c>
      <c r="BC74" s="1063">
        <f t="shared" si="242"/>
        <v>50</v>
      </c>
      <c r="BD74" s="1063">
        <f t="shared" si="243"/>
        <v>50</v>
      </c>
      <c r="BE74" s="1068">
        <f t="shared" si="244"/>
        <v>5</v>
      </c>
      <c r="BF74" s="1069">
        <f t="shared" si="245"/>
        <v>40</v>
      </c>
    </row>
    <row r="75" spans="1:59" s="67" customFormat="1" ht="15" hidden="1">
      <c r="A75" s="833" t="s">
        <v>125</v>
      </c>
      <c r="B75" s="606">
        <v>7</v>
      </c>
      <c r="C75" s="834"/>
      <c r="D75" s="893" t="s">
        <v>449</v>
      </c>
      <c r="E75" s="894" t="s">
        <v>607</v>
      </c>
      <c r="F75" s="606" t="s">
        <v>102</v>
      </c>
      <c r="G75" s="868">
        <v>71.5</v>
      </c>
      <c r="H75" s="868">
        <v>20</v>
      </c>
      <c r="I75" s="868">
        <v>51.5</v>
      </c>
      <c r="J75" s="895">
        <v>123</v>
      </c>
      <c r="K75" s="1057">
        <f>'Qoute 2025                  '!D38</f>
        <v>0</v>
      </c>
      <c r="L75" s="1062">
        <f t="shared" si="199"/>
        <v>0</v>
      </c>
      <c r="M75" s="1063">
        <f t="shared" si="200"/>
        <v>0</v>
      </c>
      <c r="N75" s="1063">
        <f t="shared" si="201"/>
        <v>0</v>
      </c>
      <c r="O75" s="1063">
        <f t="shared" si="202"/>
        <v>0</v>
      </c>
      <c r="P75" s="1063">
        <f t="shared" si="203"/>
        <v>0</v>
      </c>
      <c r="Q75" s="1063">
        <f t="shared" si="204"/>
        <v>0</v>
      </c>
      <c r="R75" s="1063">
        <f t="shared" si="205"/>
        <v>0</v>
      </c>
      <c r="S75" s="1063">
        <f t="shared" si="206"/>
        <v>0</v>
      </c>
      <c r="T75" s="1063">
        <f t="shared" si="207"/>
        <v>0</v>
      </c>
      <c r="U75" s="1063">
        <f t="shared" si="208"/>
        <v>0</v>
      </c>
      <c r="V75" s="1063">
        <f t="shared" si="209"/>
        <v>0</v>
      </c>
      <c r="W75" s="1063">
        <f t="shared" si="210"/>
        <v>0</v>
      </c>
      <c r="X75" s="1063">
        <f t="shared" si="211"/>
        <v>0</v>
      </c>
      <c r="Y75" s="1063">
        <f t="shared" si="212"/>
        <v>0</v>
      </c>
      <c r="Z75" s="1063">
        <f t="shared" si="213"/>
        <v>0</v>
      </c>
      <c r="AA75" s="1063">
        <f t="shared" si="214"/>
        <v>0</v>
      </c>
      <c r="AB75" s="1063">
        <f t="shared" si="215"/>
        <v>0</v>
      </c>
      <c r="AC75" s="1063">
        <f t="shared" si="216"/>
        <v>0</v>
      </c>
      <c r="AD75" s="1063">
        <f t="shared" si="217"/>
        <v>0</v>
      </c>
      <c r="AE75" s="1063">
        <f t="shared" si="218"/>
        <v>0</v>
      </c>
      <c r="AF75" s="1063">
        <f t="shared" si="219"/>
        <v>0</v>
      </c>
      <c r="AG75" s="1063">
        <f t="shared" si="220"/>
        <v>0</v>
      </c>
      <c r="AH75" s="1063">
        <f t="shared" si="221"/>
        <v>0</v>
      </c>
      <c r="AI75" s="1063">
        <f t="shared" si="222"/>
        <v>0</v>
      </c>
      <c r="AJ75" s="1063">
        <f t="shared" si="223"/>
        <v>0</v>
      </c>
      <c r="AK75" s="1063">
        <f t="shared" si="224"/>
        <v>0</v>
      </c>
      <c r="AL75" s="1063">
        <f t="shared" si="225"/>
        <v>0</v>
      </c>
      <c r="AM75" s="1063">
        <f t="shared" si="226"/>
        <v>0</v>
      </c>
      <c r="AN75" s="1063">
        <f t="shared" si="227"/>
        <v>0</v>
      </c>
      <c r="AO75" s="1063">
        <f t="shared" si="228"/>
        <v>0</v>
      </c>
      <c r="AP75" s="1063">
        <f t="shared" si="229"/>
        <v>0</v>
      </c>
      <c r="AQ75" s="1063">
        <f t="shared" si="230"/>
        <v>0</v>
      </c>
      <c r="AR75" s="1063">
        <f t="shared" si="231"/>
        <v>0</v>
      </c>
      <c r="AS75" s="1063">
        <f t="shared" si="232"/>
        <v>0</v>
      </c>
      <c r="AT75" s="1063">
        <f t="shared" si="233"/>
        <v>0</v>
      </c>
      <c r="AU75" s="1063">
        <f t="shared" si="234"/>
        <v>0</v>
      </c>
      <c r="AV75" s="1063">
        <f t="shared" si="235"/>
        <v>0</v>
      </c>
      <c r="AW75" s="1063">
        <f t="shared" si="236"/>
        <v>0</v>
      </c>
      <c r="AX75" s="1063">
        <f t="shared" si="237"/>
        <v>0</v>
      </c>
      <c r="AY75" s="1063">
        <f t="shared" si="238"/>
        <v>0</v>
      </c>
      <c r="AZ75" s="1063">
        <f t="shared" si="239"/>
        <v>0</v>
      </c>
      <c r="BA75" s="1063">
        <f t="shared" si="240"/>
        <v>0</v>
      </c>
      <c r="BB75" s="1063">
        <f t="shared" si="241"/>
        <v>0</v>
      </c>
      <c r="BC75" s="1063">
        <f t="shared" si="242"/>
        <v>0</v>
      </c>
      <c r="BD75" s="1063">
        <f t="shared" si="243"/>
        <v>0</v>
      </c>
      <c r="BE75" s="1068">
        <f t="shared" si="244"/>
        <v>0</v>
      </c>
      <c r="BF75" s="1069">
        <f t="shared" si="245"/>
        <v>0</v>
      </c>
    </row>
    <row r="76" spans="1:59" s="67" customFormat="1" ht="15" hidden="1">
      <c r="A76" s="833" t="s">
        <v>125</v>
      </c>
      <c r="B76" s="896">
        <v>8</v>
      </c>
      <c r="C76" s="834"/>
      <c r="D76" s="835"/>
      <c r="E76" s="836" t="s">
        <v>201</v>
      </c>
      <c r="F76" s="896" t="s">
        <v>41</v>
      </c>
      <c r="G76" s="867">
        <v>38</v>
      </c>
      <c r="H76" s="867">
        <v>12</v>
      </c>
      <c r="I76" s="867">
        <v>12</v>
      </c>
      <c r="J76" s="886">
        <f t="shared" si="246"/>
        <v>50</v>
      </c>
      <c r="K76" s="1057">
        <f>'Qoute 2025                  '!D39</f>
        <v>0</v>
      </c>
      <c r="L76" s="1062">
        <f t="shared" si="199"/>
        <v>0</v>
      </c>
      <c r="M76" s="1063">
        <f t="shared" si="200"/>
        <v>0</v>
      </c>
      <c r="N76" s="1063">
        <f t="shared" si="201"/>
        <v>0</v>
      </c>
      <c r="O76" s="1063">
        <f t="shared" si="202"/>
        <v>0</v>
      </c>
      <c r="P76" s="1063">
        <f t="shared" si="203"/>
        <v>0</v>
      </c>
      <c r="Q76" s="1063">
        <f t="shared" si="204"/>
        <v>0</v>
      </c>
      <c r="R76" s="1063">
        <f t="shared" si="205"/>
        <v>0</v>
      </c>
      <c r="S76" s="1063">
        <f t="shared" si="206"/>
        <v>0</v>
      </c>
      <c r="T76" s="1063">
        <f t="shared" si="207"/>
        <v>0</v>
      </c>
      <c r="U76" s="1063">
        <f t="shared" si="208"/>
        <v>0</v>
      </c>
      <c r="V76" s="1063">
        <f t="shared" si="209"/>
        <v>0</v>
      </c>
      <c r="W76" s="1063">
        <f t="shared" si="210"/>
        <v>0</v>
      </c>
      <c r="X76" s="1063">
        <f t="shared" si="211"/>
        <v>0</v>
      </c>
      <c r="Y76" s="1063">
        <f t="shared" si="212"/>
        <v>0</v>
      </c>
      <c r="Z76" s="1063">
        <f t="shared" si="213"/>
        <v>0</v>
      </c>
      <c r="AA76" s="1063">
        <f t="shared" si="214"/>
        <v>0</v>
      </c>
      <c r="AB76" s="1063">
        <f t="shared" si="215"/>
        <v>0</v>
      </c>
      <c r="AC76" s="1063">
        <f t="shared" si="216"/>
        <v>0</v>
      </c>
      <c r="AD76" s="1063">
        <f t="shared" si="217"/>
        <v>0</v>
      </c>
      <c r="AE76" s="1063">
        <f t="shared" si="218"/>
        <v>0</v>
      </c>
      <c r="AF76" s="1063">
        <f t="shared" si="219"/>
        <v>0</v>
      </c>
      <c r="AG76" s="1063">
        <f t="shared" si="220"/>
        <v>0</v>
      </c>
      <c r="AH76" s="1063">
        <f t="shared" si="221"/>
        <v>0</v>
      </c>
      <c r="AI76" s="1063">
        <f t="shared" si="222"/>
        <v>0</v>
      </c>
      <c r="AJ76" s="1063">
        <f t="shared" si="223"/>
        <v>0</v>
      </c>
      <c r="AK76" s="1063">
        <f t="shared" si="224"/>
        <v>0</v>
      </c>
      <c r="AL76" s="1063">
        <f t="shared" si="225"/>
        <v>0</v>
      </c>
      <c r="AM76" s="1063">
        <f t="shared" si="226"/>
        <v>0</v>
      </c>
      <c r="AN76" s="1063">
        <f t="shared" si="227"/>
        <v>0</v>
      </c>
      <c r="AO76" s="1063">
        <f t="shared" si="228"/>
        <v>0</v>
      </c>
      <c r="AP76" s="1063">
        <f t="shared" si="229"/>
        <v>0</v>
      </c>
      <c r="AQ76" s="1063">
        <f t="shared" si="230"/>
        <v>0</v>
      </c>
      <c r="AR76" s="1063">
        <f t="shared" si="231"/>
        <v>0</v>
      </c>
      <c r="AS76" s="1063">
        <f t="shared" si="232"/>
        <v>0</v>
      </c>
      <c r="AT76" s="1063">
        <f t="shared" si="233"/>
        <v>0</v>
      </c>
      <c r="AU76" s="1063">
        <f t="shared" si="234"/>
        <v>0</v>
      </c>
      <c r="AV76" s="1063">
        <f t="shared" si="235"/>
        <v>0</v>
      </c>
      <c r="AW76" s="1063">
        <f t="shared" si="236"/>
        <v>0</v>
      </c>
      <c r="AX76" s="1063">
        <f t="shared" si="237"/>
        <v>0</v>
      </c>
      <c r="AY76" s="1063">
        <f t="shared" si="238"/>
        <v>0</v>
      </c>
      <c r="AZ76" s="1063">
        <f t="shared" si="239"/>
        <v>0</v>
      </c>
      <c r="BA76" s="1063">
        <f t="shared" si="240"/>
        <v>0</v>
      </c>
      <c r="BB76" s="1063">
        <f t="shared" si="241"/>
        <v>0</v>
      </c>
      <c r="BC76" s="1063">
        <f t="shared" si="242"/>
        <v>0</v>
      </c>
      <c r="BD76" s="1063">
        <f t="shared" si="243"/>
        <v>0</v>
      </c>
      <c r="BE76" s="1068">
        <f t="shared" si="244"/>
        <v>0</v>
      </c>
      <c r="BF76" s="1069">
        <f t="shared" si="245"/>
        <v>0</v>
      </c>
    </row>
    <row r="77" spans="1:59" s="67" customFormat="1" ht="15" hidden="1">
      <c r="A77" s="833" t="s">
        <v>125</v>
      </c>
      <c r="B77" s="897">
        <v>9</v>
      </c>
      <c r="C77" s="834"/>
      <c r="D77" s="839" t="s">
        <v>455</v>
      </c>
      <c r="E77" s="837" t="s">
        <v>492</v>
      </c>
      <c r="F77" s="897" t="s">
        <v>63</v>
      </c>
      <c r="G77" s="868">
        <v>32</v>
      </c>
      <c r="H77" s="867">
        <v>15</v>
      </c>
      <c r="I77" s="867">
        <v>32</v>
      </c>
      <c r="J77" s="886">
        <v>64</v>
      </c>
      <c r="K77" s="1057">
        <f>'Qoute 2025                  '!D40</f>
        <v>0</v>
      </c>
      <c r="L77" s="1064">
        <f t="shared" ref="L77:L82" si="247">K77*G77</f>
        <v>0</v>
      </c>
      <c r="M77" s="1065">
        <f t="shared" si="200"/>
        <v>0</v>
      </c>
      <c r="N77" s="1065">
        <f t="shared" si="201"/>
        <v>0</v>
      </c>
      <c r="O77" s="1065">
        <f t="shared" si="202"/>
        <v>0</v>
      </c>
      <c r="P77" s="1065">
        <f t="shared" si="203"/>
        <v>0</v>
      </c>
      <c r="Q77" s="1065">
        <f t="shared" si="204"/>
        <v>0</v>
      </c>
      <c r="R77" s="1065">
        <f t="shared" si="205"/>
        <v>0</v>
      </c>
      <c r="S77" s="1065">
        <f t="shared" si="206"/>
        <v>0</v>
      </c>
      <c r="T77" s="1065">
        <f t="shared" si="207"/>
        <v>0</v>
      </c>
      <c r="U77" s="1065">
        <f t="shared" si="208"/>
        <v>0</v>
      </c>
      <c r="V77" s="1065">
        <f t="shared" si="209"/>
        <v>0</v>
      </c>
      <c r="W77" s="1065">
        <f t="shared" si="210"/>
        <v>0</v>
      </c>
      <c r="X77" s="1065">
        <f t="shared" si="211"/>
        <v>0</v>
      </c>
      <c r="Y77" s="1065">
        <f t="shared" si="212"/>
        <v>0</v>
      </c>
      <c r="Z77" s="1065">
        <f t="shared" si="213"/>
        <v>0</v>
      </c>
      <c r="AA77" s="1065">
        <f t="shared" si="214"/>
        <v>0</v>
      </c>
      <c r="AB77" s="1065">
        <f t="shared" si="215"/>
        <v>0</v>
      </c>
      <c r="AC77" s="1065">
        <f t="shared" si="216"/>
        <v>0</v>
      </c>
      <c r="AD77" s="1065">
        <f t="shared" si="217"/>
        <v>0</v>
      </c>
      <c r="AE77" s="1065">
        <f t="shared" si="218"/>
        <v>0</v>
      </c>
      <c r="AF77" s="1065">
        <f t="shared" si="219"/>
        <v>0</v>
      </c>
      <c r="AG77" s="1065">
        <f t="shared" si="220"/>
        <v>0</v>
      </c>
      <c r="AH77" s="1065">
        <f t="shared" si="221"/>
        <v>0</v>
      </c>
      <c r="AI77" s="1065">
        <f t="shared" si="222"/>
        <v>0</v>
      </c>
      <c r="AJ77" s="1065">
        <f t="shared" si="223"/>
        <v>0</v>
      </c>
      <c r="AK77" s="1065">
        <f t="shared" si="224"/>
        <v>0</v>
      </c>
      <c r="AL77" s="1065">
        <f t="shared" si="225"/>
        <v>0</v>
      </c>
      <c r="AM77" s="1065">
        <f t="shared" si="226"/>
        <v>0</v>
      </c>
      <c r="AN77" s="1065">
        <f t="shared" si="227"/>
        <v>0</v>
      </c>
      <c r="AO77" s="1065">
        <f t="shared" si="228"/>
        <v>0</v>
      </c>
      <c r="AP77" s="1065">
        <f t="shared" si="229"/>
        <v>0</v>
      </c>
      <c r="AQ77" s="1065">
        <f t="shared" si="230"/>
        <v>0</v>
      </c>
      <c r="AR77" s="1065">
        <f t="shared" si="231"/>
        <v>0</v>
      </c>
      <c r="AS77" s="1065">
        <f t="shared" si="232"/>
        <v>0</v>
      </c>
      <c r="AT77" s="1065">
        <f t="shared" si="233"/>
        <v>0</v>
      </c>
      <c r="AU77" s="1065">
        <f t="shared" si="234"/>
        <v>0</v>
      </c>
      <c r="AV77" s="1065">
        <f t="shared" si="235"/>
        <v>0</v>
      </c>
      <c r="AW77" s="1065">
        <f t="shared" si="236"/>
        <v>0</v>
      </c>
      <c r="AX77" s="1065">
        <f t="shared" si="237"/>
        <v>0</v>
      </c>
      <c r="AY77" s="1065">
        <f t="shared" si="238"/>
        <v>0</v>
      </c>
      <c r="AZ77" s="1065">
        <f t="shared" si="239"/>
        <v>0</v>
      </c>
      <c r="BA77" s="1065">
        <f t="shared" si="240"/>
        <v>0</v>
      </c>
      <c r="BB77" s="1065">
        <f t="shared" si="241"/>
        <v>0</v>
      </c>
      <c r="BC77" s="1065">
        <f t="shared" si="242"/>
        <v>0</v>
      </c>
      <c r="BD77" s="1065">
        <f t="shared" si="243"/>
        <v>0</v>
      </c>
      <c r="BE77" s="1070">
        <f t="shared" si="244"/>
        <v>0</v>
      </c>
      <c r="BF77" s="1071">
        <f t="shared" si="245"/>
        <v>0</v>
      </c>
    </row>
    <row r="78" spans="1:59" s="67" customFormat="1" ht="15" hidden="1">
      <c r="A78" s="833" t="s">
        <v>125</v>
      </c>
      <c r="B78" s="898">
        <v>10</v>
      </c>
      <c r="C78" s="834"/>
      <c r="D78" s="839" t="s">
        <v>451</v>
      </c>
      <c r="E78" s="836" t="s">
        <v>456</v>
      </c>
      <c r="F78" s="898" t="s">
        <v>62</v>
      </c>
      <c r="G78" s="868">
        <v>50</v>
      </c>
      <c r="H78" s="868">
        <v>17</v>
      </c>
      <c r="I78" s="868">
        <v>7</v>
      </c>
      <c r="J78" s="895">
        <v>43</v>
      </c>
      <c r="K78" s="1057">
        <f>'Qoute 2025                  '!D41</f>
        <v>0</v>
      </c>
      <c r="L78" s="1064">
        <f t="shared" si="247"/>
        <v>0</v>
      </c>
      <c r="M78" s="1065">
        <f t="shared" si="200"/>
        <v>0</v>
      </c>
      <c r="N78" s="1065">
        <f t="shared" si="201"/>
        <v>0</v>
      </c>
      <c r="O78" s="1065">
        <f t="shared" si="202"/>
        <v>0</v>
      </c>
      <c r="P78" s="1065">
        <f t="shared" si="203"/>
        <v>0</v>
      </c>
      <c r="Q78" s="1065">
        <f t="shared" si="204"/>
        <v>0</v>
      </c>
      <c r="R78" s="1065">
        <f t="shared" si="205"/>
        <v>0</v>
      </c>
      <c r="S78" s="1065">
        <f t="shared" si="206"/>
        <v>0</v>
      </c>
      <c r="T78" s="1065">
        <f t="shared" si="207"/>
        <v>0</v>
      </c>
      <c r="U78" s="1065">
        <f t="shared" si="208"/>
        <v>0</v>
      </c>
      <c r="V78" s="1065">
        <f t="shared" si="209"/>
        <v>0</v>
      </c>
      <c r="W78" s="1065">
        <f t="shared" si="210"/>
        <v>0</v>
      </c>
      <c r="X78" s="1065">
        <f t="shared" si="211"/>
        <v>0</v>
      </c>
      <c r="Y78" s="1065">
        <f t="shared" si="212"/>
        <v>0</v>
      </c>
      <c r="Z78" s="1065">
        <f t="shared" si="213"/>
        <v>0</v>
      </c>
      <c r="AA78" s="1065">
        <f t="shared" si="214"/>
        <v>0</v>
      </c>
      <c r="AB78" s="1065">
        <f t="shared" si="215"/>
        <v>0</v>
      </c>
      <c r="AC78" s="1065">
        <f t="shared" si="216"/>
        <v>0</v>
      </c>
      <c r="AD78" s="1065">
        <f t="shared" si="217"/>
        <v>0</v>
      </c>
      <c r="AE78" s="1065">
        <f t="shared" si="218"/>
        <v>0</v>
      </c>
      <c r="AF78" s="1065">
        <f t="shared" si="219"/>
        <v>0</v>
      </c>
      <c r="AG78" s="1065">
        <f t="shared" si="220"/>
        <v>0</v>
      </c>
      <c r="AH78" s="1065">
        <f t="shared" si="221"/>
        <v>0</v>
      </c>
      <c r="AI78" s="1065">
        <f t="shared" si="222"/>
        <v>0</v>
      </c>
      <c r="AJ78" s="1065">
        <f t="shared" si="223"/>
        <v>0</v>
      </c>
      <c r="AK78" s="1065">
        <f t="shared" si="224"/>
        <v>0</v>
      </c>
      <c r="AL78" s="1065">
        <f t="shared" si="225"/>
        <v>0</v>
      </c>
      <c r="AM78" s="1065">
        <f t="shared" si="226"/>
        <v>0</v>
      </c>
      <c r="AN78" s="1065">
        <f t="shared" si="227"/>
        <v>0</v>
      </c>
      <c r="AO78" s="1065">
        <f t="shared" si="228"/>
        <v>0</v>
      </c>
      <c r="AP78" s="1065">
        <f t="shared" si="229"/>
        <v>0</v>
      </c>
      <c r="AQ78" s="1065">
        <f t="shared" si="230"/>
        <v>0</v>
      </c>
      <c r="AR78" s="1065">
        <f t="shared" si="231"/>
        <v>0</v>
      </c>
      <c r="AS78" s="1065">
        <f t="shared" si="232"/>
        <v>0</v>
      </c>
      <c r="AT78" s="1065">
        <f t="shared" si="233"/>
        <v>0</v>
      </c>
      <c r="AU78" s="1065">
        <f t="shared" si="234"/>
        <v>0</v>
      </c>
      <c r="AV78" s="1065">
        <f t="shared" si="235"/>
        <v>0</v>
      </c>
      <c r="AW78" s="1065">
        <f t="shared" si="236"/>
        <v>0</v>
      </c>
      <c r="AX78" s="1065">
        <f t="shared" si="237"/>
        <v>0</v>
      </c>
      <c r="AY78" s="1065">
        <f t="shared" si="238"/>
        <v>0</v>
      </c>
      <c r="AZ78" s="1065">
        <f t="shared" si="239"/>
        <v>0</v>
      </c>
      <c r="BA78" s="1065">
        <f t="shared" si="240"/>
        <v>0</v>
      </c>
      <c r="BB78" s="1065">
        <f t="shared" si="241"/>
        <v>0</v>
      </c>
      <c r="BC78" s="1065">
        <f t="shared" si="242"/>
        <v>0</v>
      </c>
      <c r="BD78" s="1065">
        <f t="shared" si="243"/>
        <v>0</v>
      </c>
      <c r="BE78" s="1070">
        <f t="shared" si="244"/>
        <v>0</v>
      </c>
      <c r="BF78" s="1071">
        <f t="shared" si="245"/>
        <v>0</v>
      </c>
    </row>
    <row r="79" spans="1:59" s="67" customFormat="1" ht="15" hidden="1">
      <c r="A79" s="833" t="s">
        <v>125</v>
      </c>
      <c r="B79" s="899">
        <v>11</v>
      </c>
      <c r="C79" s="834"/>
      <c r="D79" s="835">
        <v>2024</v>
      </c>
      <c r="E79" s="836" t="s">
        <v>453</v>
      </c>
      <c r="F79" s="899" t="s">
        <v>103</v>
      </c>
      <c r="G79" s="867">
        <v>26</v>
      </c>
      <c r="H79" s="867">
        <v>15</v>
      </c>
      <c r="I79" s="867">
        <v>20</v>
      </c>
      <c r="J79" s="886">
        <f t="shared" si="246"/>
        <v>46</v>
      </c>
      <c r="K79" s="1057">
        <f>'Qoute 2025                  '!D42</f>
        <v>0</v>
      </c>
      <c r="L79" s="1064">
        <f t="shared" si="247"/>
        <v>0</v>
      </c>
      <c r="M79" s="1065">
        <f t="shared" si="200"/>
        <v>0</v>
      </c>
      <c r="N79" s="1065">
        <f t="shared" si="201"/>
        <v>0</v>
      </c>
      <c r="O79" s="1065">
        <f t="shared" si="202"/>
        <v>0</v>
      </c>
      <c r="P79" s="1065">
        <f t="shared" si="203"/>
        <v>0</v>
      </c>
      <c r="Q79" s="1065">
        <f t="shared" si="204"/>
        <v>0</v>
      </c>
      <c r="R79" s="1065">
        <f t="shared" si="205"/>
        <v>0</v>
      </c>
      <c r="S79" s="1065">
        <f t="shared" si="206"/>
        <v>0</v>
      </c>
      <c r="T79" s="1065">
        <f t="shared" si="207"/>
        <v>0</v>
      </c>
      <c r="U79" s="1065">
        <f t="shared" si="208"/>
        <v>0</v>
      </c>
      <c r="V79" s="1065">
        <f t="shared" si="209"/>
        <v>0</v>
      </c>
      <c r="W79" s="1065">
        <f t="shared" si="210"/>
        <v>0</v>
      </c>
      <c r="X79" s="1065">
        <f t="shared" si="211"/>
        <v>0</v>
      </c>
      <c r="Y79" s="1065">
        <f t="shared" si="212"/>
        <v>0</v>
      </c>
      <c r="Z79" s="1065">
        <f t="shared" si="213"/>
        <v>0</v>
      </c>
      <c r="AA79" s="1065">
        <f t="shared" si="214"/>
        <v>0</v>
      </c>
      <c r="AB79" s="1065">
        <f t="shared" si="215"/>
        <v>0</v>
      </c>
      <c r="AC79" s="1065">
        <f t="shared" si="216"/>
        <v>0</v>
      </c>
      <c r="AD79" s="1065">
        <f t="shared" si="217"/>
        <v>0</v>
      </c>
      <c r="AE79" s="1065">
        <f t="shared" si="218"/>
        <v>0</v>
      </c>
      <c r="AF79" s="1065">
        <f t="shared" si="219"/>
        <v>0</v>
      </c>
      <c r="AG79" s="1065">
        <f t="shared" si="220"/>
        <v>0</v>
      </c>
      <c r="AH79" s="1065">
        <f t="shared" si="221"/>
        <v>0</v>
      </c>
      <c r="AI79" s="1065">
        <f t="shared" si="222"/>
        <v>0</v>
      </c>
      <c r="AJ79" s="1065">
        <f t="shared" si="223"/>
        <v>0</v>
      </c>
      <c r="AK79" s="1065">
        <f t="shared" si="224"/>
        <v>0</v>
      </c>
      <c r="AL79" s="1065">
        <f t="shared" si="225"/>
        <v>0</v>
      </c>
      <c r="AM79" s="1065">
        <f t="shared" si="226"/>
        <v>0</v>
      </c>
      <c r="AN79" s="1065">
        <f t="shared" si="227"/>
        <v>0</v>
      </c>
      <c r="AO79" s="1065">
        <f t="shared" si="228"/>
        <v>0</v>
      </c>
      <c r="AP79" s="1065">
        <f t="shared" si="229"/>
        <v>0</v>
      </c>
      <c r="AQ79" s="1065">
        <f t="shared" si="230"/>
        <v>0</v>
      </c>
      <c r="AR79" s="1065">
        <f t="shared" si="231"/>
        <v>0</v>
      </c>
      <c r="AS79" s="1065">
        <f t="shared" si="232"/>
        <v>0</v>
      </c>
      <c r="AT79" s="1065">
        <f t="shared" si="233"/>
        <v>0</v>
      </c>
      <c r="AU79" s="1065">
        <f t="shared" si="234"/>
        <v>0</v>
      </c>
      <c r="AV79" s="1065">
        <f t="shared" si="235"/>
        <v>0</v>
      </c>
      <c r="AW79" s="1065">
        <f t="shared" si="236"/>
        <v>0</v>
      </c>
      <c r="AX79" s="1065">
        <f t="shared" si="237"/>
        <v>0</v>
      </c>
      <c r="AY79" s="1065">
        <f t="shared" si="238"/>
        <v>0</v>
      </c>
      <c r="AZ79" s="1065">
        <f t="shared" si="239"/>
        <v>0</v>
      </c>
      <c r="BA79" s="1065">
        <f t="shared" si="240"/>
        <v>0</v>
      </c>
      <c r="BB79" s="1065">
        <f t="shared" si="241"/>
        <v>0</v>
      </c>
      <c r="BC79" s="1065">
        <f t="shared" si="242"/>
        <v>0</v>
      </c>
      <c r="BD79" s="1065">
        <f t="shared" si="243"/>
        <v>0</v>
      </c>
      <c r="BE79" s="1070">
        <f t="shared" si="244"/>
        <v>0</v>
      </c>
      <c r="BF79" s="1071">
        <f t="shared" si="245"/>
        <v>0</v>
      </c>
    </row>
    <row r="80" spans="1:59" s="67" customFormat="1" ht="15" hidden="1">
      <c r="A80" s="833" t="s">
        <v>125</v>
      </c>
      <c r="B80" s="900">
        <v>12</v>
      </c>
      <c r="C80" s="834"/>
      <c r="D80" s="835"/>
      <c r="E80" s="836" t="s">
        <v>105</v>
      </c>
      <c r="F80" s="900" t="s">
        <v>105</v>
      </c>
      <c r="G80" s="868">
        <v>57.5</v>
      </c>
      <c r="H80" s="868">
        <v>20</v>
      </c>
      <c r="I80" s="868">
        <v>42.5</v>
      </c>
      <c r="J80" s="895">
        <v>100</v>
      </c>
      <c r="K80" s="1057">
        <f>'Qoute 2025                  '!D43</f>
        <v>0</v>
      </c>
      <c r="L80" s="1064">
        <f t="shared" si="247"/>
        <v>0</v>
      </c>
      <c r="M80" s="1065">
        <f t="shared" si="200"/>
        <v>0</v>
      </c>
      <c r="N80" s="1065">
        <f t="shared" si="201"/>
        <v>0</v>
      </c>
      <c r="O80" s="1065">
        <f t="shared" si="202"/>
        <v>0</v>
      </c>
      <c r="P80" s="1065">
        <f t="shared" si="203"/>
        <v>0</v>
      </c>
      <c r="Q80" s="1065">
        <f t="shared" si="204"/>
        <v>0</v>
      </c>
      <c r="R80" s="1065">
        <f t="shared" si="205"/>
        <v>0</v>
      </c>
      <c r="S80" s="1065">
        <f t="shared" si="206"/>
        <v>0</v>
      </c>
      <c r="T80" s="1065">
        <f t="shared" si="207"/>
        <v>0</v>
      </c>
      <c r="U80" s="1065">
        <f t="shared" si="208"/>
        <v>0</v>
      </c>
      <c r="V80" s="1065">
        <f t="shared" si="209"/>
        <v>0</v>
      </c>
      <c r="W80" s="1065">
        <f t="shared" si="210"/>
        <v>0</v>
      </c>
      <c r="X80" s="1065">
        <f t="shared" si="211"/>
        <v>0</v>
      </c>
      <c r="Y80" s="1065">
        <f t="shared" si="212"/>
        <v>0</v>
      </c>
      <c r="Z80" s="1065">
        <f t="shared" si="213"/>
        <v>0</v>
      </c>
      <c r="AA80" s="1065">
        <f t="shared" si="214"/>
        <v>0</v>
      </c>
      <c r="AB80" s="1065">
        <f t="shared" si="215"/>
        <v>0</v>
      </c>
      <c r="AC80" s="1065">
        <f t="shared" si="216"/>
        <v>0</v>
      </c>
      <c r="AD80" s="1065">
        <f t="shared" si="217"/>
        <v>0</v>
      </c>
      <c r="AE80" s="1065">
        <f t="shared" si="218"/>
        <v>0</v>
      </c>
      <c r="AF80" s="1065">
        <f t="shared" si="219"/>
        <v>0</v>
      </c>
      <c r="AG80" s="1065">
        <f t="shared" si="220"/>
        <v>0</v>
      </c>
      <c r="AH80" s="1065">
        <f t="shared" si="221"/>
        <v>0</v>
      </c>
      <c r="AI80" s="1065">
        <f t="shared" si="222"/>
        <v>0</v>
      </c>
      <c r="AJ80" s="1065">
        <f t="shared" si="223"/>
        <v>0</v>
      </c>
      <c r="AK80" s="1065">
        <f t="shared" si="224"/>
        <v>0</v>
      </c>
      <c r="AL80" s="1065">
        <f t="shared" si="225"/>
        <v>0</v>
      </c>
      <c r="AM80" s="1065">
        <f t="shared" si="226"/>
        <v>0</v>
      </c>
      <c r="AN80" s="1065">
        <f t="shared" si="227"/>
        <v>0</v>
      </c>
      <c r="AO80" s="1065">
        <f t="shared" si="228"/>
        <v>0</v>
      </c>
      <c r="AP80" s="1065">
        <f t="shared" si="229"/>
        <v>0</v>
      </c>
      <c r="AQ80" s="1065">
        <f t="shared" si="230"/>
        <v>0</v>
      </c>
      <c r="AR80" s="1065">
        <f t="shared" si="231"/>
        <v>0</v>
      </c>
      <c r="AS80" s="1065">
        <f t="shared" si="232"/>
        <v>0</v>
      </c>
      <c r="AT80" s="1065">
        <f t="shared" si="233"/>
        <v>0</v>
      </c>
      <c r="AU80" s="1065">
        <f t="shared" si="234"/>
        <v>0</v>
      </c>
      <c r="AV80" s="1065">
        <f t="shared" si="235"/>
        <v>0</v>
      </c>
      <c r="AW80" s="1065">
        <f t="shared" si="236"/>
        <v>0</v>
      </c>
      <c r="AX80" s="1065">
        <f t="shared" si="237"/>
        <v>0</v>
      </c>
      <c r="AY80" s="1065">
        <f t="shared" si="238"/>
        <v>0</v>
      </c>
      <c r="AZ80" s="1065">
        <f t="shared" si="239"/>
        <v>0</v>
      </c>
      <c r="BA80" s="1065">
        <f t="shared" si="240"/>
        <v>0</v>
      </c>
      <c r="BB80" s="1065">
        <f t="shared" si="241"/>
        <v>0</v>
      </c>
      <c r="BC80" s="1065">
        <f t="shared" si="242"/>
        <v>0</v>
      </c>
      <c r="BD80" s="1065">
        <f t="shared" si="243"/>
        <v>0</v>
      </c>
      <c r="BE80" s="1070">
        <f t="shared" si="244"/>
        <v>0</v>
      </c>
      <c r="BF80" s="1071">
        <f t="shared" si="245"/>
        <v>0</v>
      </c>
    </row>
    <row r="81" spans="1:59" s="67" customFormat="1" ht="15" hidden="1">
      <c r="A81" s="833" t="s">
        <v>125</v>
      </c>
      <c r="B81" s="901">
        <v>13</v>
      </c>
      <c r="C81" s="834"/>
      <c r="D81" s="839" t="s">
        <v>451</v>
      </c>
      <c r="E81" s="837" t="s">
        <v>107</v>
      </c>
      <c r="F81" s="901" t="s">
        <v>107</v>
      </c>
      <c r="G81" s="868">
        <v>50</v>
      </c>
      <c r="H81" s="868">
        <v>20</v>
      </c>
      <c r="I81" s="868">
        <v>28.5</v>
      </c>
      <c r="J81" s="895">
        <v>78.5</v>
      </c>
      <c r="K81" s="1057">
        <f>'Qoute 2025                  '!D44</f>
        <v>0</v>
      </c>
      <c r="L81" s="1064">
        <f t="shared" si="247"/>
        <v>0</v>
      </c>
      <c r="M81" s="1065">
        <f t="shared" si="200"/>
        <v>0</v>
      </c>
      <c r="N81" s="1065">
        <f t="shared" si="201"/>
        <v>0</v>
      </c>
      <c r="O81" s="1065">
        <f t="shared" si="202"/>
        <v>0</v>
      </c>
      <c r="P81" s="1065">
        <f t="shared" si="203"/>
        <v>0</v>
      </c>
      <c r="Q81" s="1065">
        <f t="shared" si="204"/>
        <v>0</v>
      </c>
      <c r="R81" s="1065">
        <f t="shared" si="205"/>
        <v>0</v>
      </c>
      <c r="S81" s="1065">
        <f t="shared" si="206"/>
        <v>0</v>
      </c>
      <c r="T81" s="1065">
        <f t="shared" si="207"/>
        <v>0</v>
      </c>
      <c r="U81" s="1065">
        <f t="shared" si="208"/>
        <v>0</v>
      </c>
      <c r="V81" s="1065">
        <f t="shared" si="209"/>
        <v>0</v>
      </c>
      <c r="W81" s="1065">
        <f t="shared" si="210"/>
        <v>0</v>
      </c>
      <c r="X81" s="1065">
        <f t="shared" si="211"/>
        <v>0</v>
      </c>
      <c r="Y81" s="1065">
        <f t="shared" si="212"/>
        <v>0</v>
      </c>
      <c r="Z81" s="1065">
        <f t="shared" si="213"/>
        <v>0</v>
      </c>
      <c r="AA81" s="1065">
        <f t="shared" si="214"/>
        <v>0</v>
      </c>
      <c r="AB81" s="1065">
        <f t="shared" si="215"/>
        <v>0</v>
      </c>
      <c r="AC81" s="1065">
        <f t="shared" si="216"/>
        <v>0</v>
      </c>
      <c r="AD81" s="1065">
        <f t="shared" si="217"/>
        <v>0</v>
      </c>
      <c r="AE81" s="1065">
        <f t="shared" si="218"/>
        <v>0</v>
      </c>
      <c r="AF81" s="1065">
        <f t="shared" si="219"/>
        <v>0</v>
      </c>
      <c r="AG81" s="1065">
        <f t="shared" si="220"/>
        <v>0</v>
      </c>
      <c r="AH81" s="1065">
        <f t="shared" si="221"/>
        <v>0</v>
      </c>
      <c r="AI81" s="1065">
        <f t="shared" si="222"/>
        <v>0</v>
      </c>
      <c r="AJ81" s="1065">
        <f t="shared" si="223"/>
        <v>0</v>
      </c>
      <c r="AK81" s="1065">
        <f t="shared" si="224"/>
        <v>0</v>
      </c>
      <c r="AL81" s="1065">
        <f t="shared" si="225"/>
        <v>0</v>
      </c>
      <c r="AM81" s="1065">
        <f t="shared" si="226"/>
        <v>0</v>
      </c>
      <c r="AN81" s="1065">
        <f t="shared" si="227"/>
        <v>0</v>
      </c>
      <c r="AO81" s="1065">
        <f t="shared" si="228"/>
        <v>0</v>
      </c>
      <c r="AP81" s="1065">
        <f t="shared" si="229"/>
        <v>0</v>
      </c>
      <c r="AQ81" s="1065">
        <f t="shared" si="230"/>
        <v>0</v>
      </c>
      <c r="AR81" s="1065">
        <f t="shared" si="231"/>
        <v>0</v>
      </c>
      <c r="AS81" s="1065">
        <f t="shared" si="232"/>
        <v>0</v>
      </c>
      <c r="AT81" s="1065">
        <f t="shared" si="233"/>
        <v>0</v>
      </c>
      <c r="AU81" s="1065">
        <f t="shared" si="234"/>
        <v>0</v>
      </c>
      <c r="AV81" s="1065">
        <f t="shared" si="235"/>
        <v>0</v>
      </c>
      <c r="AW81" s="1065">
        <f t="shared" si="236"/>
        <v>0</v>
      </c>
      <c r="AX81" s="1065">
        <f t="shared" si="237"/>
        <v>0</v>
      </c>
      <c r="AY81" s="1065">
        <f t="shared" si="238"/>
        <v>0</v>
      </c>
      <c r="AZ81" s="1065">
        <f t="shared" si="239"/>
        <v>0</v>
      </c>
      <c r="BA81" s="1065">
        <f t="shared" si="240"/>
        <v>0</v>
      </c>
      <c r="BB81" s="1065">
        <f t="shared" si="241"/>
        <v>0</v>
      </c>
      <c r="BC81" s="1065">
        <f t="shared" si="242"/>
        <v>0</v>
      </c>
      <c r="BD81" s="1065">
        <f t="shared" si="243"/>
        <v>0</v>
      </c>
      <c r="BE81" s="1070">
        <f t="shared" si="244"/>
        <v>0</v>
      </c>
      <c r="BF81" s="1071">
        <f t="shared" si="245"/>
        <v>0</v>
      </c>
    </row>
    <row r="82" spans="1:59" s="67" customFormat="1" ht="15" hidden="1">
      <c r="A82" s="833" t="s">
        <v>125</v>
      </c>
      <c r="B82" s="1044">
        <v>14</v>
      </c>
      <c r="C82" s="838"/>
      <c r="D82" s="839" t="s">
        <v>454</v>
      </c>
      <c r="E82" s="837" t="s">
        <v>109</v>
      </c>
      <c r="F82" s="1044" t="s">
        <v>109</v>
      </c>
      <c r="G82" s="868">
        <v>91</v>
      </c>
      <c r="H82" s="868">
        <v>0</v>
      </c>
      <c r="I82" s="868">
        <v>55</v>
      </c>
      <c r="J82" s="895">
        <v>147</v>
      </c>
      <c r="K82" s="1057">
        <f>'Qoute 2025                  '!D45</f>
        <v>0</v>
      </c>
      <c r="L82" s="1064">
        <f t="shared" si="247"/>
        <v>0</v>
      </c>
      <c r="M82" s="1065">
        <f t="shared" si="200"/>
        <v>0</v>
      </c>
      <c r="N82" s="1065">
        <f t="shared" si="201"/>
        <v>0</v>
      </c>
      <c r="O82" s="1065">
        <f t="shared" si="202"/>
        <v>0</v>
      </c>
      <c r="P82" s="1065">
        <f t="shared" si="203"/>
        <v>0</v>
      </c>
      <c r="Q82" s="1065">
        <f t="shared" si="204"/>
        <v>0</v>
      </c>
      <c r="R82" s="1065">
        <f t="shared" si="205"/>
        <v>0</v>
      </c>
      <c r="S82" s="1065">
        <f t="shared" si="206"/>
        <v>0</v>
      </c>
      <c r="T82" s="1065">
        <f t="shared" si="207"/>
        <v>0</v>
      </c>
      <c r="U82" s="1065">
        <f t="shared" si="208"/>
        <v>0</v>
      </c>
      <c r="V82" s="1065">
        <f t="shared" si="209"/>
        <v>0</v>
      </c>
      <c r="W82" s="1065">
        <f t="shared" si="210"/>
        <v>0</v>
      </c>
      <c r="X82" s="1065">
        <f t="shared" si="211"/>
        <v>0</v>
      </c>
      <c r="Y82" s="1065">
        <f t="shared" si="212"/>
        <v>0</v>
      </c>
      <c r="Z82" s="1065">
        <f t="shared" si="213"/>
        <v>0</v>
      </c>
      <c r="AA82" s="1065">
        <f t="shared" si="214"/>
        <v>0</v>
      </c>
      <c r="AB82" s="1065">
        <f t="shared" si="215"/>
        <v>0</v>
      </c>
      <c r="AC82" s="1065">
        <f t="shared" si="216"/>
        <v>0</v>
      </c>
      <c r="AD82" s="1065">
        <f t="shared" si="217"/>
        <v>0</v>
      </c>
      <c r="AE82" s="1065">
        <f t="shared" si="218"/>
        <v>0</v>
      </c>
      <c r="AF82" s="1065">
        <f t="shared" si="219"/>
        <v>0</v>
      </c>
      <c r="AG82" s="1065">
        <f t="shared" si="220"/>
        <v>0</v>
      </c>
      <c r="AH82" s="1065">
        <f t="shared" si="221"/>
        <v>0</v>
      </c>
      <c r="AI82" s="1065">
        <f t="shared" si="222"/>
        <v>0</v>
      </c>
      <c r="AJ82" s="1065">
        <f t="shared" si="223"/>
        <v>0</v>
      </c>
      <c r="AK82" s="1065">
        <f t="shared" si="224"/>
        <v>0</v>
      </c>
      <c r="AL82" s="1065">
        <f t="shared" si="225"/>
        <v>0</v>
      </c>
      <c r="AM82" s="1065">
        <f t="shared" si="226"/>
        <v>0</v>
      </c>
      <c r="AN82" s="1065">
        <f t="shared" si="227"/>
        <v>0</v>
      </c>
      <c r="AO82" s="1065">
        <f t="shared" si="228"/>
        <v>0</v>
      </c>
      <c r="AP82" s="1065">
        <f t="shared" si="229"/>
        <v>0</v>
      </c>
      <c r="AQ82" s="1065">
        <f t="shared" si="230"/>
        <v>0</v>
      </c>
      <c r="AR82" s="1065">
        <f t="shared" si="231"/>
        <v>0</v>
      </c>
      <c r="AS82" s="1065">
        <f t="shared" si="232"/>
        <v>0</v>
      </c>
      <c r="AT82" s="1065">
        <f t="shared" si="233"/>
        <v>0</v>
      </c>
      <c r="AU82" s="1065">
        <f t="shared" si="234"/>
        <v>0</v>
      </c>
      <c r="AV82" s="1065">
        <f t="shared" si="235"/>
        <v>0</v>
      </c>
      <c r="AW82" s="1065">
        <f t="shared" si="236"/>
        <v>0</v>
      </c>
      <c r="AX82" s="1065">
        <f t="shared" si="237"/>
        <v>0</v>
      </c>
      <c r="AY82" s="1065">
        <f t="shared" si="238"/>
        <v>0</v>
      </c>
      <c r="AZ82" s="1065">
        <f t="shared" si="239"/>
        <v>0</v>
      </c>
      <c r="BA82" s="1065">
        <f t="shared" si="240"/>
        <v>0</v>
      </c>
      <c r="BB82" s="1065">
        <f t="shared" si="241"/>
        <v>0</v>
      </c>
      <c r="BC82" s="1065">
        <f t="shared" si="242"/>
        <v>0</v>
      </c>
      <c r="BD82" s="1065">
        <f t="shared" si="243"/>
        <v>0</v>
      </c>
      <c r="BE82" s="1070">
        <f t="shared" si="244"/>
        <v>0</v>
      </c>
      <c r="BF82" s="1071">
        <f t="shared" si="245"/>
        <v>0</v>
      </c>
    </row>
    <row r="83" spans="1:59" s="67" customFormat="1" ht="20.25" thickBot="1">
      <c r="A83" s="840" t="s">
        <v>493</v>
      </c>
      <c r="B83" s="841"/>
      <c r="C83" s="842"/>
      <c r="D83" s="843"/>
      <c r="E83" s="844" t="s">
        <v>23</v>
      </c>
      <c r="F83" s="840"/>
      <c r="G83" s="876"/>
      <c r="H83" s="876"/>
      <c r="I83" s="876"/>
      <c r="J83" s="876" t="s">
        <v>15</v>
      </c>
      <c r="K83" s="436">
        <f>SUM(K69:K80)</f>
        <v>7</v>
      </c>
      <c r="L83" s="68">
        <f t="shared" ref="L83:BF83" si="248">SUM(L69:L82)</f>
        <v>226</v>
      </c>
      <c r="M83" s="69">
        <f t="shared" si="248"/>
        <v>226</v>
      </c>
      <c r="N83" s="69">
        <f t="shared" si="248"/>
        <v>226</v>
      </c>
      <c r="O83" s="69">
        <f t="shared" si="248"/>
        <v>226</v>
      </c>
      <c r="P83" s="69">
        <f t="shared" si="248"/>
        <v>226</v>
      </c>
      <c r="Q83" s="69">
        <f t="shared" si="248"/>
        <v>226</v>
      </c>
      <c r="R83" s="69">
        <f t="shared" si="248"/>
        <v>226</v>
      </c>
      <c r="S83" s="69">
        <f t="shared" si="248"/>
        <v>226</v>
      </c>
      <c r="T83" s="69">
        <f t="shared" si="248"/>
        <v>226</v>
      </c>
      <c r="U83" s="69">
        <f t="shared" si="248"/>
        <v>226</v>
      </c>
      <c r="V83" s="69">
        <f t="shared" si="248"/>
        <v>226</v>
      </c>
      <c r="W83" s="69">
        <f t="shared" si="248"/>
        <v>226</v>
      </c>
      <c r="X83" s="69">
        <f t="shared" si="248"/>
        <v>226</v>
      </c>
      <c r="Y83" s="69">
        <f t="shared" si="248"/>
        <v>226</v>
      </c>
      <c r="Z83" s="69">
        <f t="shared" si="248"/>
        <v>226</v>
      </c>
      <c r="AA83" s="69">
        <f t="shared" si="248"/>
        <v>226</v>
      </c>
      <c r="AB83" s="69">
        <f t="shared" si="248"/>
        <v>226</v>
      </c>
      <c r="AC83" s="69">
        <f t="shared" si="248"/>
        <v>226</v>
      </c>
      <c r="AD83" s="69">
        <f t="shared" si="248"/>
        <v>226</v>
      </c>
      <c r="AE83" s="69">
        <f t="shared" si="248"/>
        <v>226</v>
      </c>
      <c r="AF83" s="69">
        <f t="shared" si="248"/>
        <v>226</v>
      </c>
      <c r="AG83" s="69">
        <f t="shared" si="248"/>
        <v>226</v>
      </c>
      <c r="AH83" s="69">
        <f t="shared" si="248"/>
        <v>226</v>
      </c>
      <c r="AI83" s="69">
        <f t="shared" si="248"/>
        <v>226</v>
      </c>
      <c r="AJ83" s="69">
        <f t="shared" si="248"/>
        <v>226</v>
      </c>
      <c r="AK83" s="69">
        <f t="shared" si="248"/>
        <v>226</v>
      </c>
      <c r="AL83" s="69">
        <f t="shared" si="248"/>
        <v>226</v>
      </c>
      <c r="AM83" s="69">
        <f t="shared" si="248"/>
        <v>226</v>
      </c>
      <c r="AN83" s="69">
        <f t="shared" si="248"/>
        <v>226</v>
      </c>
      <c r="AO83" s="69">
        <f t="shared" si="248"/>
        <v>226</v>
      </c>
      <c r="AP83" s="69">
        <f t="shared" si="248"/>
        <v>226</v>
      </c>
      <c r="AQ83" s="69">
        <f t="shared" si="248"/>
        <v>226</v>
      </c>
      <c r="AR83" s="69">
        <f t="shared" si="248"/>
        <v>226</v>
      </c>
      <c r="AS83" s="69">
        <f t="shared" si="248"/>
        <v>226</v>
      </c>
      <c r="AT83" s="69">
        <f t="shared" si="248"/>
        <v>226</v>
      </c>
      <c r="AU83" s="69">
        <f t="shared" si="248"/>
        <v>226</v>
      </c>
      <c r="AV83" s="69">
        <f t="shared" si="248"/>
        <v>226</v>
      </c>
      <c r="AW83" s="69">
        <f t="shared" si="248"/>
        <v>226</v>
      </c>
      <c r="AX83" s="69">
        <f t="shared" si="248"/>
        <v>226</v>
      </c>
      <c r="AY83" s="69">
        <f t="shared" si="248"/>
        <v>226</v>
      </c>
      <c r="AZ83" s="69">
        <f t="shared" si="248"/>
        <v>226</v>
      </c>
      <c r="BA83" s="69">
        <f t="shared" si="248"/>
        <v>226</v>
      </c>
      <c r="BB83" s="69">
        <f t="shared" si="248"/>
        <v>226</v>
      </c>
      <c r="BC83" s="69">
        <f t="shared" si="248"/>
        <v>226</v>
      </c>
      <c r="BD83" s="69">
        <f t="shared" si="248"/>
        <v>226</v>
      </c>
      <c r="BE83" s="70">
        <f t="shared" si="248"/>
        <v>59</v>
      </c>
      <c r="BF83" s="71">
        <f t="shared" si="248"/>
        <v>182</v>
      </c>
    </row>
    <row r="84" spans="1:59" ht="20.25" thickBot="1">
      <c r="D84" s="845"/>
      <c r="F84" s="66"/>
      <c r="BG84" s="65"/>
    </row>
    <row r="85" spans="1:59" s="67" customFormat="1" ht="20.25" thickBot="1">
      <c r="A85" s="882" t="s">
        <v>124</v>
      </c>
      <c r="B85" s="878" t="s">
        <v>131</v>
      </c>
      <c r="C85" s="902"/>
      <c r="D85" s="903"/>
      <c r="E85" s="881" t="s">
        <v>18</v>
      </c>
      <c r="F85" s="904" t="s">
        <v>5</v>
      </c>
      <c r="G85" s="883" t="s">
        <v>445</v>
      </c>
      <c r="H85" s="883" t="s">
        <v>21</v>
      </c>
      <c r="I85" s="883" t="s">
        <v>446</v>
      </c>
      <c r="J85" s="883" t="s">
        <v>6</v>
      </c>
      <c r="K85" s="437" t="s">
        <v>20</v>
      </c>
      <c r="L85" s="117">
        <v>1</v>
      </c>
      <c r="M85" s="117">
        <v>2</v>
      </c>
      <c r="N85" s="117">
        <v>3</v>
      </c>
      <c r="O85" s="117">
        <v>4</v>
      </c>
      <c r="P85" s="117">
        <v>5</v>
      </c>
      <c r="Q85" s="117">
        <v>6</v>
      </c>
      <c r="R85" s="117">
        <v>7</v>
      </c>
      <c r="S85" s="117">
        <v>8</v>
      </c>
      <c r="T85" s="117">
        <v>9</v>
      </c>
      <c r="U85" s="117">
        <v>10</v>
      </c>
      <c r="V85" s="117">
        <v>11</v>
      </c>
      <c r="W85" s="117">
        <v>12</v>
      </c>
      <c r="X85" s="117">
        <v>13</v>
      </c>
      <c r="Y85" s="117">
        <v>14</v>
      </c>
      <c r="Z85" s="117">
        <v>15</v>
      </c>
      <c r="AA85" s="117">
        <v>16</v>
      </c>
      <c r="AB85" s="117">
        <v>17</v>
      </c>
      <c r="AC85" s="117">
        <v>18</v>
      </c>
      <c r="AD85" s="117">
        <v>19</v>
      </c>
      <c r="AE85" s="117">
        <v>20</v>
      </c>
      <c r="AF85" s="117">
        <v>21</v>
      </c>
      <c r="AG85" s="117">
        <v>22</v>
      </c>
      <c r="AH85" s="117">
        <v>23</v>
      </c>
      <c r="AI85" s="117">
        <v>24</v>
      </c>
      <c r="AJ85" s="117">
        <v>25</v>
      </c>
      <c r="AK85" s="117">
        <v>26</v>
      </c>
      <c r="AL85" s="117">
        <v>27</v>
      </c>
      <c r="AM85" s="117">
        <v>28</v>
      </c>
      <c r="AN85" s="117">
        <v>29</v>
      </c>
      <c r="AO85" s="117">
        <v>30</v>
      </c>
      <c r="AP85" s="117">
        <v>31</v>
      </c>
      <c r="AQ85" s="117">
        <v>32</v>
      </c>
      <c r="AR85" s="117">
        <v>33</v>
      </c>
      <c r="AS85" s="117">
        <v>34</v>
      </c>
      <c r="AT85" s="117">
        <v>35</v>
      </c>
      <c r="AU85" s="117">
        <v>36</v>
      </c>
      <c r="AV85" s="117">
        <v>37</v>
      </c>
      <c r="AW85" s="117">
        <v>38</v>
      </c>
      <c r="AX85" s="117">
        <v>39</v>
      </c>
      <c r="AY85" s="117">
        <v>40</v>
      </c>
      <c r="AZ85" s="117">
        <v>41</v>
      </c>
      <c r="BA85" s="117">
        <v>42</v>
      </c>
      <c r="BB85" s="117">
        <v>43</v>
      </c>
      <c r="BC85" s="117">
        <v>44</v>
      </c>
      <c r="BD85" s="117">
        <v>45</v>
      </c>
      <c r="BE85" s="118" t="s">
        <v>21</v>
      </c>
      <c r="BF85" s="119" t="s">
        <v>24</v>
      </c>
    </row>
    <row r="86" spans="1:59" s="694" customFormat="1" ht="15.75" thickBot="1">
      <c r="A86" s="847" t="s">
        <v>124</v>
      </c>
      <c r="B86" s="884">
        <v>1</v>
      </c>
      <c r="C86" s="848"/>
      <c r="D86" s="849"/>
      <c r="E86" s="850" t="s">
        <v>481</v>
      </c>
      <c r="F86" s="885" t="s">
        <v>50</v>
      </c>
      <c r="G86" s="869">
        <v>30</v>
      </c>
      <c r="H86" s="869">
        <v>5</v>
      </c>
      <c r="I86" s="869">
        <v>25</v>
      </c>
      <c r="J86" s="905">
        <f t="shared" ref="J86" si="249">I86+G86</f>
        <v>55</v>
      </c>
      <c r="K86" s="1057">
        <f>'Qoute 2025                  '!D32</f>
        <v>2</v>
      </c>
      <c r="L86" s="1058">
        <f t="shared" ref="L86:L99" si="250">K86*G86</f>
        <v>60</v>
      </c>
      <c r="M86" s="1059">
        <f t="shared" ref="M86:M99" si="251">K86*G86</f>
        <v>60</v>
      </c>
      <c r="N86" s="1059">
        <f t="shared" ref="N86:N99" si="252">K86*G86</f>
        <v>60</v>
      </c>
      <c r="O86" s="1059">
        <f t="shared" ref="O86:O99" si="253">K86*G86</f>
        <v>60</v>
      </c>
      <c r="P86" s="1059">
        <f t="shared" ref="P86:P99" si="254">K86*G86</f>
        <v>60</v>
      </c>
      <c r="Q86" s="1059">
        <f t="shared" ref="Q86:Q99" si="255">K86*G86</f>
        <v>60</v>
      </c>
      <c r="R86" s="1059">
        <f t="shared" ref="R86:R99" si="256">K86*G86</f>
        <v>60</v>
      </c>
      <c r="S86" s="1059">
        <f t="shared" ref="S86:S99" si="257">K86*G86</f>
        <v>60</v>
      </c>
      <c r="T86" s="1059">
        <f t="shared" ref="T86:T99" si="258">K86*G86</f>
        <v>60</v>
      </c>
      <c r="U86" s="1059">
        <f t="shared" ref="U86:U99" si="259">K86*G86</f>
        <v>60</v>
      </c>
      <c r="V86" s="1059">
        <f t="shared" ref="V86:V99" si="260">K86*G86</f>
        <v>60</v>
      </c>
      <c r="W86" s="1059">
        <f t="shared" ref="W86:W99" si="261">K86*G86</f>
        <v>60</v>
      </c>
      <c r="X86" s="1059">
        <f t="shared" ref="X86:X99" si="262">K86*G86</f>
        <v>60</v>
      </c>
      <c r="Y86" s="1059">
        <f t="shared" ref="Y86:Y99" si="263">K86*G86</f>
        <v>60</v>
      </c>
      <c r="Z86" s="1059">
        <f t="shared" ref="Z86:Z99" si="264">K86*G86</f>
        <v>60</v>
      </c>
      <c r="AA86" s="1059">
        <f t="shared" ref="AA86:AA99" si="265">K86*G86</f>
        <v>60</v>
      </c>
      <c r="AB86" s="1059">
        <f t="shared" ref="AB86:AB99" si="266">K86*G86</f>
        <v>60</v>
      </c>
      <c r="AC86" s="1059">
        <f t="shared" ref="AC86:AC99" si="267">K86*G86</f>
        <v>60</v>
      </c>
      <c r="AD86" s="1059">
        <f t="shared" ref="AD86:AD99" si="268">K86*G86</f>
        <v>60</v>
      </c>
      <c r="AE86" s="1059">
        <f t="shared" ref="AE86:AE99" si="269">K86*G86</f>
        <v>60</v>
      </c>
      <c r="AF86" s="1059">
        <f t="shared" ref="AF86:AF99" si="270">K86*G86</f>
        <v>60</v>
      </c>
      <c r="AG86" s="1059">
        <f t="shared" ref="AG86:AG99" si="271">K86*G86</f>
        <v>60</v>
      </c>
      <c r="AH86" s="1059">
        <f t="shared" ref="AH86:AH99" si="272">K86*G86</f>
        <v>60</v>
      </c>
      <c r="AI86" s="1059">
        <f t="shared" ref="AI86:AI99" si="273">K86*G86</f>
        <v>60</v>
      </c>
      <c r="AJ86" s="1059">
        <f t="shared" ref="AJ86:AJ99" si="274">K86*G86</f>
        <v>60</v>
      </c>
      <c r="AK86" s="1059">
        <f t="shared" ref="AK86:AK99" si="275">K86*G86</f>
        <v>60</v>
      </c>
      <c r="AL86" s="1059">
        <f t="shared" ref="AL86:AL99" si="276">K86*G86</f>
        <v>60</v>
      </c>
      <c r="AM86" s="1059">
        <f t="shared" ref="AM86:AM99" si="277">K86*G86</f>
        <v>60</v>
      </c>
      <c r="AN86" s="1059">
        <f t="shared" ref="AN86:AN99" si="278">K86*G86</f>
        <v>60</v>
      </c>
      <c r="AO86" s="1059">
        <f t="shared" ref="AO86:AO99" si="279">K86*G86</f>
        <v>60</v>
      </c>
      <c r="AP86" s="1059">
        <f t="shared" ref="AP86:AP99" si="280">K86*G86</f>
        <v>60</v>
      </c>
      <c r="AQ86" s="1059">
        <f t="shared" ref="AQ86:AQ99" si="281">K86*G86</f>
        <v>60</v>
      </c>
      <c r="AR86" s="1059">
        <f t="shared" ref="AR86:AR99" si="282">K86*G86</f>
        <v>60</v>
      </c>
      <c r="AS86" s="1059">
        <f t="shared" ref="AS86:AS99" si="283">K86*G86</f>
        <v>60</v>
      </c>
      <c r="AT86" s="1059">
        <f t="shared" ref="AT86:AT99" si="284">K86*G86</f>
        <v>60</v>
      </c>
      <c r="AU86" s="1059">
        <f t="shared" ref="AU86:AU99" si="285">K86*G86</f>
        <v>60</v>
      </c>
      <c r="AV86" s="1059">
        <f t="shared" ref="AV86:AV99" si="286">K86*G86</f>
        <v>60</v>
      </c>
      <c r="AW86" s="1059">
        <f t="shared" ref="AW86:AW99" si="287">K86*G86</f>
        <v>60</v>
      </c>
      <c r="AX86" s="1059">
        <f t="shared" ref="AX86:AX99" si="288">K86*G86</f>
        <v>60</v>
      </c>
      <c r="AY86" s="1059">
        <f t="shared" ref="AY86:AY99" si="289">K86*G86</f>
        <v>60</v>
      </c>
      <c r="AZ86" s="1059">
        <f t="shared" ref="AZ86:AZ99" si="290">K86*G86</f>
        <v>60</v>
      </c>
      <c r="BA86" s="1059">
        <f t="shared" ref="BA86:BA99" si="291">K86*G86</f>
        <v>60</v>
      </c>
      <c r="BB86" s="1059">
        <f t="shared" ref="BB86:BB99" si="292">K86*G86</f>
        <v>60</v>
      </c>
      <c r="BC86" s="1059">
        <f t="shared" ref="BC86:BC99" si="293">K86*G86</f>
        <v>60</v>
      </c>
      <c r="BD86" s="1059">
        <f t="shared" ref="BD86:BD99" si="294">K86*G86</f>
        <v>60</v>
      </c>
      <c r="BE86" s="1059">
        <f t="shared" ref="BE86:BE99" si="295">K86*H86</f>
        <v>10</v>
      </c>
      <c r="BF86" s="1059">
        <f t="shared" ref="BF86:BF99" si="296">K86*I86</f>
        <v>50</v>
      </c>
    </row>
    <row r="87" spans="1:59" s="67" customFormat="1" ht="15" hidden="1">
      <c r="A87" s="847" t="s">
        <v>124</v>
      </c>
      <c r="B87" s="887">
        <v>2</v>
      </c>
      <c r="C87" s="848"/>
      <c r="D87" s="849"/>
      <c r="E87" s="851" t="s">
        <v>447</v>
      </c>
      <c r="F87" s="888" t="s">
        <v>51</v>
      </c>
      <c r="G87" s="870">
        <v>29</v>
      </c>
      <c r="H87" s="869">
        <v>14</v>
      </c>
      <c r="I87" s="869">
        <v>21</v>
      </c>
      <c r="J87" s="905">
        <v>50</v>
      </c>
      <c r="K87" s="1057">
        <f>'Qoute 2025                  '!D33</f>
        <v>0</v>
      </c>
      <c r="L87" s="1060">
        <f t="shared" si="250"/>
        <v>0</v>
      </c>
      <c r="M87" s="1061">
        <f t="shared" si="251"/>
        <v>0</v>
      </c>
      <c r="N87" s="1061">
        <f t="shared" si="252"/>
        <v>0</v>
      </c>
      <c r="O87" s="1061">
        <f t="shared" si="253"/>
        <v>0</v>
      </c>
      <c r="P87" s="1061">
        <f t="shared" si="254"/>
        <v>0</v>
      </c>
      <c r="Q87" s="1061">
        <f t="shared" si="255"/>
        <v>0</v>
      </c>
      <c r="R87" s="1061">
        <f t="shared" si="256"/>
        <v>0</v>
      </c>
      <c r="S87" s="1061">
        <f t="shared" si="257"/>
        <v>0</v>
      </c>
      <c r="T87" s="1061">
        <f t="shared" si="258"/>
        <v>0</v>
      </c>
      <c r="U87" s="1061">
        <f t="shared" si="259"/>
        <v>0</v>
      </c>
      <c r="V87" s="1061">
        <f t="shared" si="260"/>
        <v>0</v>
      </c>
      <c r="W87" s="1061">
        <f t="shared" si="261"/>
        <v>0</v>
      </c>
      <c r="X87" s="1061">
        <f t="shared" si="262"/>
        <v>0</v>
      </c>
      <c r="Y87" s="1061">
        <f t="shared" si="263"/>
        <v>0</v>
      </c>
      <c r="Z87" s="1061">
        <f t="shared" si="264"/>
        <v>0</v>
      </c>
      <c r="AA87" s="1061">
        <f t="shared" si="265"/>
        <v>0</v>
      </c>
      <c r="AB87" s="1061">
        <f t="shared" si="266"/>
        <v>0</v>
      </c>
      <c r="AC87" s="1061">
        <f t="shared" si="267"/>
        <v>0</v>
      </c>
      <c r="AD87" s="1061">
        <f t="shared" si="268"/>
        <v>0</v>
      </c>
      <c r="AE87" s="1061">
        <f t="shared" si="269"/>
        <v>0</v>
      </c>
      <c r="AF87" s="1061">
        <f t="shared" si="270"/>
        <v>0</v>
      </c>
      <c r="AG87" s="1061">
        <f t="shared" si="271"/>
        <v>0</v>
      </c>
      <c r="AH87" s="1061">
        <f t="shared" si="272"/>
        <v>0</v>
      </c>
      <c r="AI87" s="1061">
        <f t="shared" si="273"/>
        <v>0</v>
      </c>
      <c r="AJ87" s="1061">
        <f t="shared" si="274"/>
        <v>0</v>
      </c>
      <c r="AK87" s="1061">
        <f t="shared" si="275"/>
        <v>0</v>
      </c>
      <c r="AL87" s="1061">
        <f t="shared" si="276"/>
        <v>0</v>
      </c>
      <c r="AM87" s="1061">
        <f t="shared" si="277"/>
        <v>0</v>
      </c>
      <c r="AN87" s="1061">
        <f t="shared" si="278"/>
        <v>0</v>
      </c>
      <c r="AO87" s="1061">
        <f t="shared" si="279"/>
        <v>0</v>
      </c>
      <c r="AP87" s="1061">
        <f t="shared" si="280"/>
        <v>0</v>
      </c>
      <c r="AQ87" s="1061">
        <f t="shared" si="281"/>
        <v>0</v>
      </c>
      <c r="AR87" s="1061">
        <f t="shared" si="282"/>
        <v>0</v>
      </c>
      <c r="AS87" s="1061">
        <f t="shared" si="283"/>
        <v>0</v>
      </c>
      <c r="AT87" s="1061">
        <f t="shared" si="284"/>
        <v>0</v>
      </c>
      <c r="AU87" s="1061">
        <f t="shared" si="285"/>
        <v>0</v>
      </c>
      <c r="AV87" s="1061">
        <f t="shared" si="286"/>
        <v>0</v>
      </c>
      <c r="AW87" s="1061">
        <f t="shared" si="287"/>
        <v>0</v>
      </c>
      <c r="AX87" s="1061">
        <f t="shared" si="288"/>
        <v>0</v>
      </c>
      <c r="AY87" s="1061">
        <f t="shared" si="289"/>
        <v>0</v>
      </c>
      <c r="AZ87" s="1061">
        <f t="shared" si="290"/>
        <v>0</v>
      </c>
      <c r="BA87" s="1061">
        <f t="shared" si="291"/>
        <v>0</v>
      </c>
      <c r="BB87" s="1061">
        <f t="shared" si="292"/>
        <v>0</v>
      </c>
      <c r="BC87" s="1061">
        <f t="shared" si="293"/>
        <v>0</v>
      </c>
      <c r="BD87" s="1061">
        <f t="shared" si="294"/>
        <v>0</v>
      </c>
      <c r="BE87" s="1066">
        <f t="shared" si="295"/>
        <v>0</v>
      </c>
      <c r="BF87" s="1067">
        <f t="shared" si="296"/>
        <v>0</v>
      </c>
    </row>
    <row r="88" spans="1:59" s="67" customFormat="1" ht="15">
      <c r="A88" s="847" t="s">
        <v>124</v>
      </c>
      <c r="B88" s="889">
        <v>3</v>
      </c>
      <c r="C88" s="848"/>
      <c r="D88" s="849"/>
      <c r="E88" s="850" t="s">
        <v>630</v>
      </c>
      <c r="F88" s="890" t="s">
        <v>52</v>
      </c>
      <c r="G88" s="869">
        <v>35</v>
      </c>
      <c r="H88" s="869">
        <v>10</v>
      </c>
      <c r="I88" s="869">
        <v>30</v>
      </c>
      <c r="J88" s="905">
        <f>I88+G88</f>
        <v>65</v>
      </c>
      <c r="K88" s="1057">
        <f>'Qoute 2025                  '!D34</f>
        <v>2</v>
      </c>
      <c r="L88" s="1062">
        <f t="shared" si="250"/>
        <v>70</v>
      </c>
      <c r="M88" s="1063">
        <f t="shared" si="251"/>
        <v>70</v>
      </c>
      <c r="N88" s="1063">
        <f t="shared" si="252"/>
        <v>70</v>
      </c>
      <c r="O88" s="1063">
        <f t="shared" si="253"/>
        <v>70</v>
      </c>
      <c r="P88" s="1063">
        <f t="shared" si="254"/>
        <v>70</v>
      </c>
      <c r="Q88" s="1063">
        <f t="shared" si="255"/>
        <v>70</v>
      </c>
      <c r="R88" s="1063">
        <f t="shared" si="256"/>
        <v>70</v>
      </c>
      <c r="S88" s="1063">
        <f t="shared" si="257"/>
        <v>70</v>
      </c>
      <c r="T88" s="1063">
        <f t="shared" si="258"/>
        <v>70</v>
      </c>
      <c r="U88" s="1063">
        <f t="shared" si="259"/>
        <v>70</v>
      </c>
      <c r="V88" s="1063">
        <f t="shared" si="260"/>
        <v>70</v>
      </c>
      <c r="W88" s="1063">
        <f t="shared" si="261"/>
        <v>70</v>
      </c>
      <c r="X88" s="1063">
        <f t="shared" si="262"/>
        <v>70</v>
      </c>
      <c r="Y88" s="1063">
        <f t="shared" si="263"/>
        <v>70</v>
      </c>
      <c r="Z88" s="1063">
        <f t="shared" si="264"/>
        <v>70</v>
      </c>
      <c r="AA88" s="1063">
        <f t="shared" si="265"/>
        <v>70</v>
      </c>
      <c r="AB88" s="1063">
        <f t="shared" si="266"/>
        <v>70</v>
      </c>
      <c r="AC88" s="1063">
        <f t="shared" si="267"/>
        <v>70</v>
      </c>
      <c r="AD88" s="1063">
        <f t="shared" si="268"/>
        <v>70</v>
      </c>
      <c r="AE88" s="1063">
        <f t="shared" si="269"/>
        <v>70</v>
      </c>
      <c r="AF88" s="1063">
        <f t="shared" si="270"/>
        <v>70</v>
      </c>
      <c r="AG88" s="1063">
        <f t="shared" si="271"/>
        <v>70</v>
      </c>
      <c r="AH88" s="1063">
        <f t="shared" si="272"/>
        <v>70</v>
      </c>
      <c r="AI88" s="1063">
        <f t="shared" si="273"/>
        <v>70</v>
      </c>
      <c r="AJ88" s="1063">
        <f t="shared" si="274"/>
        <v>70</v>
      </c>
      <c r="AK88" s="1063">
        <f t="shared" si="275"/>
        <v>70</v>
      </c>
      <c r="AL88" s="1063">
        <f t="shared" si="276"/>
        <v>70</v>
      </c>
      <c r="AM88" s="1063">
        <f t="shared" si="277"/>
        <v>70</v>
      </c>
      <c r="AN88" s="1063">
        <f t="shared" si="278"/>
        <v>70</v>
      </c>
      <c r="AO88" s="1063">
        <f t="shared" si="279"/>
        <v>70</v>
      </c>
      <c r="AP88" s="1063">
        <f t="shared" si="280"/>
        <v>70</v>
      </c>
      <c r="AQ88" s="1063">
        <f t="shared" si="281"/>
        <v>70</v>
      </c>
      <c r="AR88" s="1063">
        <f t="shared" si="282"/>
        <v>70</v>
      </c>
      <c r="AS88" s="1063">
        <f t="shared" si="283"/>
        <v>70</v>
      </c>
      <c r="AT88" s="1063">
        <f t="shared" si="284"/>
        <v>70</v>
      </c>
      <c r="AU88" s="1063">
        <f t="shared" si="285"/>
        <v>70</v>
      </c>
      <c r="AV88" s="1063">
        <f t="shared" si="286"/>
        <v>70</v>
      </c>
      <c r="AW88" s="1063">
        <f t="shared" si="287"/>
        <v>70</v>
      </c>
      <c r="AX88" s="1063">
        <f t="shared" si="288"/>
        <v>70</v>
      </c>
      <c r="AY88" s="1063">
        <f t="shared" si="289"/>
        <v>70</v>
      </c>
      <c r="AZ88" s="1063">
        <f t="shared" si="290"/>
        <v>70</v>
      </c>
      <c r="BA88" s="1063">
        <f t="shared" si="291"/>
        <v>70</v>
      </c>
      <c r="BB88" s="1063">
        <f t="shared" si="292"/>
        <v>70</v>
      </c>
      <c r="BC88" s="1063">
        <f t="shared" si="293"/>
        <v>70</v>
      </c>
      <c r="BD88" s="1063">
        <f t="shared" si="294"/>
        <v>70</v>
      </c>
      <c r="BE88" s="1068">
        <f t="shared" si="295"/>
        <v>20</v>
      </c>
      <c r="BF88" s="1069">
        <f t="shared" si="296"/>
        <v>60</v>
      </c>
    </row>
    <row r="89" spans="1:59" s="67" customFormat="1" ht="15" hidden="1">
      <c r="A89" s="847" t="s">
        <v>124</v>
      </c>
      <c r="B89" s="891">
        <v>4</v>
      </c>
      <c r="C89" s="848"/>
      <c r="D89" s="849" t="s">
        <v>484</v>
      </c>
      <c r="E89" s="852" t="s">
        <v>485</v>
      </c>
      <c r="F89" s="891" t="s">
        <v>1</v>
      </c>
      <c r="G89" s="869">
        <v>50</v>
      </c>
      <c r="H89" s="869">
        <v>10</v>
      </c>
      <c r="I89" s="869">
        <v>20</v>
      </c>
      <c r="J89" s="905">
        <f>I89+G89</f>
        <v>70</v>
      </c>
      <c r="K89" s="1057">
        <f>'Qoute 2025                  '!D35</f>
        <v>0</v>
      </c>
      <c r="L89" s="1062">
        <f t="shared" si="250"/>
        <v>0</v>
      </c>
      <c r="M89" s="1063">
        <f t="shared" si="251"/>
        <v>0</v>
      </c>
      <c r="N89" s="1063">
        <f t="shared" si="252"/>
        <v>0</v>
      </c>
      <c r="O89" s="1063">
        <f t="shared" si="253"/>
        <v>0</v>
      </c>
      <c r="P89" s="1063">
        <f t="shared" si="254"/>
        <v>0</v>
      </c>
      <c r="Q89" s="1063">
        <f t="shared" si="255"/>
        <v>0</v>
      </c>
      <c r="R89" s="1063">
        <f t="shared" si="256"/>
        <v>0</v>
      </c>
      <c r="S89" s="1063">
        <f t="shared" si="257"/>
        <v>0</v>
      </c>
      <c r="T89" s="1063">
        <f t="shared" si="258"/>
        <v>0</v>
      </c>
      <c r="U89" s="1063">
        <f t="shared" si="259"/>
        <v>0</v>
      </c>
      <c r="V89" s="1063">
        <f t="shared" si="260"/>
        <v>0</v>
      </c>
      <c r="W89" s="1063">
        <f t="shared" si="261"/>
        <v>0</v>
      </c>
      <c r="X89" s="1063">
        <f t="shared" si="262"/>
        <v>0</v>
      </c>
      <c r="Y89" s="1063">
        <f t="shared" si="263"/>
        <v>0</v>
      </c>
      <c r="Z89" s="1063">
        <f t="shared" si="264"/>
        <v>0</v>
      </c>
      <c r="AA89" s="1063">
        <f t="shared" si="265"/>
        <v>0</v>
      </c>
      <c r="AB89" s="1063">
        <f t="shared" si="266"/>
        <v>0</v>
      </c>
      <c r="AC89" s="1063">
        <f t="shared" si="267"/>
        <v>0</v>
      </c>
      <c r="AD89" s="1063">
        <f t="shared" si="268"/>
        <v>0</v>
      </c>
      <c r="AE89" s="1063">
        <f t="shared" si="269"/>
        <v>0</v>
      </c>
      <c r="AF89" s="1063">
        <f t="shared" si="270"/>
        <v>0</v>
      </c>
      <c r="AG89" s="1063">
        <f t="shared" si="271"/>
        <v>0</v>
      </c>
      <c r="AH89" s="1063">
        <f t="shared" si="272"/>
        <v>0</v>
      </c>
      <c r="AI89" s="1063">
        <f t="shared" si="273"/>
        <v>0</v>
      </c>
      <c r="AJ89" s="1063">
        <f t="shared" si="274"/>
        <v>0</v>
      </c>
      <c r="AK89" s="1063">
        <f t="shared" si="275"/>
        <v>0</v>
      </c>
      <c r="AL89" s="1063">
        <f t="shared" si="276"/>
        <v>0</v>
      </c>
      <c r="AM89" s="1063">
        <f t="shared" si="277"/>
        <v>0</v>
      </c>
      <c r="AN89" s="1063">
        <f t="shared" si="278"/>
        <v>0</v>
      </c>
      <c r="AO89" s="1063">
        <f t="shared" si="279"/>
        <v>0</v>
      </c>
      <c r="AP89" s="1063">
        <f t="shared" si="280"/>
        <v>0</v>
      </c>
      <c r="AQ89" s="1063">
        <f t="shared" si="281"/>
        <v>0</v>
      </c>
      <c r="AR89" s="1063">
        <f t="shared" si="282"/>
        <v>0</v>
      </c>
      <c r="AS89" s="1063">
        <f t="shared" si="283"/>
        <v>0</v>
      </c>
      <c r="AT89" s="1063">
        <f t="shared" si="284"/>
        <v>0</v>
      </c>
      <c r="AU89" s="1063">
        <f t="shared" si="285"/>
        <v>0</v>
      </c>
      <c r="AV89" s="1063">
        <f t="shared" si="286"/>
        <v>0</v>
      </c>
      <c r="AW89" s="1063">
        <f t="shared" si="287"/>
        <v>0</v>
      </c>
      <c r="AX89" s="1063">
        <f t="shared" si="288"/>
        <v>0</v>
      </c>
      <c r="AY89" s="1063">
        <f t="shared" si="289"/>
        <v>0</v>
      </c>
      <c r="AZ89" s="1063">
        <f t="shared" si="290"/>
        <v>0</v>
      </c>
      <c r="BA89" s="1063">
        <f t="shared" si="291"/>
        <v>0</v>
      </c>
      <c r="BB89" s="1063">
        <f t="shared" si="292"/>
        <v>0</v>
      </c>
      <c r="BC89" s="1063">
        <f t="shared" si="293"/>
        <v>0</v>
      </c>
      <c r="BD89" s="1063">
        <f t="shared" si="294"/>
        <v>0</v>
      </c>
      <c r="BE89" s="1068">
        <f t="shared" si="295"/>
        <v>0</v>
      </c>
      <c r="BF89" s="1069">
        <f t="shared" si="296"/>
        <v>0</v>
      </c>
    </row>
    <row r="90" spans="1:59" s="67" customFormat="1" ht="15">
      <c r="A90" s="1008" t="s">
        <v>124</v>
      </c>
      <c r="B90" s="1002">
        <v>5</v>
      </c>
      <c r="C90" s="1009"/>
      <c r="D90" s="1010"/>
      <c r="E90" s="1011" t="s">
        <v>611</v>
      </c>
      <c r="F90" s="1002" t="s">
        <v>53</v>
      </c>
      <c r="G90" s="873">
        <v>28</v>
      </c>
      <c r="H90" s="873">
        <v>12</v>
      </c>
      <c r="I90" s="873">
        <v>20</v>
      </c>
      <c r="J90" s="924">
        <f>I90+G90</f>
        <v>48</v>
      </c>
      <c r="K90" s="1057">
        <f>'Qoute 2025                  '!D36</f>
        <v>2</v>
      </c>
      <c r="L90" s="1062">
        <f t="shared" si="250"/>
        <v>56</v>
      </c>
      <c r="M90" s="1063">
        <f t="shared" si="251"/>
        <v>56</v>
      </c>
      <c r="N90" s="1063">
        <f t="shared" si="252"/>
        <v>56</v>
      </c>
      <c r="O90" s="1063">
        <f t="shared" si="253"/>
        <v>56</v>
      </c>
      <c r="P90" s="1063">
        <f t="shared" si="254"/>
        <v>56</v>
      </c>
      <c r="Q90" s="1063">
        <f t="shared" si="255"/>
        <v>56</v>
      </c>
      <c r="R90" s="1063">
        <f t="shared" si="256"/>
        <v>56</v>
      </c>
      <c r="S90" s="1063">
        <f t="shared" si="257"/>
        <v>56</v>
      </c>
      <c r="T90" s="1063">
        <f t="shared" si="258"/>
        <v>56</v>
      </c>
      <c r="U90" s="1063">
        <f t="shared" si="259"/>
        <v>56</v>
      </c>
      <c r="V90" s="1063">
        <f t="shared" si="260"/>
        <v>56</v>
      </c>
      <c r="W90" s="1063">
        <f t="shared" si="261"/>
        <v>56</v>
      </c>
      <c r="X90" s="1063">
        <f t="shared" si="262"/>
        <v>56</v>
      </c>
      <c r="Y90" s="1063">
        <f t="shared" si="263"/>
        <v>56</v>
      </c>
      <c r="Z90" s="1063">
        <f t="shared" si="264"/>
        <v>56</v>
      </c>
      <c r="AA90" s="1063">
        <f t="shared" si="265"/>
        <v>56</v>
      </c>
      <c r="AB90" s="1063">
        <f t="shared" si="266"/>
        <v>56</v>
      </c>
      <c r="AC90" s="1063">
        <f t="shared" si="267"/>
        <v>56</v>
      </c>
      <c r="AD90" s="1063">
        <f t="shared" si="268"/>
        <v>56</v>
      </c>
      <c r="AE90" s="1063">
        <f t="shared" si="269"/>
        <v>56</v>
      </c>
      <c r="AF90" s="1063">
        <f t="shared" si="270"/>
        <v>56</v>
      </c>
      <c r="AG90" s="1063">
        <f t="shared" si="271"/>
        <v>56</v>
      </c>
      <c r="AH90" s="1063">
        <f t="shared" si="272"/>
        <v>56</v>
      </c>
      <c r="AI90" s="1063">
        <f t="shared" si="273"/>
        <v>56</v>
      </c>
      <c r="AJ90" s="1063">
        <f t="shared" si="274"/>
        <v>56</v>
      </c>
      <c r="AK90" s="1063">
        <f t="shared" si="275"/>
        <v>56</v>
      </c>
      <c r="AL90" s="1063">
        <f t="shared" si="276"/>
        <v>56</v>
      </c>
      <c r="AM90" s="1063">
        <f t="shared" si="277"/>
        <v>56</v>
      </c>
      <c r="AN90" s="1063">
        <f t="shared" si="278"/>
        <v>56</v>
      </c>
      <c r="AO90" s="1063">
        <f t="shared" si="279"/>
        <v>56</v>
      </c>
      <c r="AP90" s="1063">
        <f t="shared" si="280"/>
        <v>56</v>
      </c>
      <c r="AQ90" s="1063">
        <f t="shared" si="281"/>
        <v>56</v>
      </c>
      <c r="AR90" s="1063">
        <f t="shared" si="282"/>
        <v>56</v>
      </c>
      <c r="AS90" s="1063">
        <f t="shared" si="283"/>
        <v>56</v>
      </c>
      <c r="AT90" s="1063">
        <f t="shared" si="284"/>
        <v>56</v>
      </c>
      <c r="AU90" s="1063">
        <f t="shared" si="285"/>
        <v>56</v>
      </c>
      <c r="AV90" s="1063">
        <f t="shared" si="286"/>
        <v>56</v>
      </c>
      <c r="AW90" s="1063">
        <f t="shared" si="287"/>
        <v>56</v>
      </c>
      <c r="AX90" s="1063">
        <f t="shared" si="288"/>
        <v>56</v>
      </c>
      <c r="AY90" s="1063">
        <f t="shared" si="289"/>
        <v>56</v>
      </c>
      <c r="AZ90" s="1063">
        <f t="shared" si="290"/>
        <v>56</v>
      </c>
      <c r="BA90" s="1063">
        <f t="shared" si="291"/>
        <v>56</v>
      </c>
      <c r="BB90" s="1063">
        <f t="shared" si="292"/>
        <v>56</v>
      </c>
      <c r="BC90" s="1063">
        <f t="shared" si="293"/>
        <v>56</v>
      </c>
      <c r="BD90" s="1063">
        <f t="shared" si="294"/>
        <v>56</v>
      </c>
      <c r="BE90" s="1068">
        <f t="shared" si="295"/>
        <v>24</v>
      </c>
      <c r="BF90" s="1069">
        <f t="shared" si="296"/>
        <v>40</v>
      </c>
    </row>
    <row r="91" spans="1:59" s="67" customFormat="1" ht="15">
      <c r="A91" s="847" t="s">
        <v>124</v>
      </c>
      <c r="B91" s="892">
        <v>6</v>
      </c>
      <c r="C91" s="848"/>
      <c r="D91" s="849"/>
      <c r="E91" s="852" t="s">
        <v>448</v>
      </c>
      <c r="F91" s="892" t="s">
        <v>54</v>
      </c>
      <c r="G91" s="869">
        <v>60</v>
      </c>
      <c r="H91" s="869">
        <v>5</v>
      </c>
      <c r="I91" s="869">
        <v>40</v>
      </c>
      <c r="J91" s="905">
        <f t="shared" ref="J91:J96" si="297">I91+G91</f>
        <v>100</v>
      </c>
      <c r="K91" s="1057">
        <f>'Qoute 2025                  '!D37</f>
        <v>1</v>
      </c>
      <c r="L91" s="1062">
        <f t="shared" si="250"/>
        <v>60</v>
      </c>
      <c r="M91" s="1063">
        <f t="shared" si="251"/>
        <v>60</v>
      </c>
      <c r="N91" s="1063">
        <f t="shared" si="252"/>
        <v>60</v>
      </c>
      <c r="O91" s="1063">
        <f t="shared" si="253"/>
        <v>60</v>
      </c>
      <c r="P91" s="1063">
        <f t="shared" si="254"/>
        <v>60</v>
      </c>
      <c r="Q91" s="1063">
        <f t="shared" si="255"/>
        <v>60</v>
      </c>
      <c r="R91" s="1063">
        <f t="shared" si="256"/>
        <v>60</v>
      </c>
      <c r="S91" s="1063">
        <f t="shared" si="257"/>
        <v>60</v>
      </c>
      <c r="T91" s="1063">
        <f t="shared" si="258"/>
        <v>60</v>
      </c>
      <c r="U91" s="1063">
        <f t="shared" si="259"/>
        <v>60</v>
      </c>
      <c r="V91" s="1063">
        <f t="shared" si="260"/>
        <v>60</v>
      </c>
      <c r="W91" s="1063">
        <f t="shared" si="261"/>
        <v>60</v>
      </c>
      <c r="X91" s="1063">
        <f t="shared" si="262"/>
        <v>60</v>
      </c>
      <c r="Y91" s="1063">
        <f t="shared" si="263"/>
        <v>60</v>
      </c>
      <c r="Z91" s="1063">
        <f t="shared" si="264"/>
        <v>60</v>
      </c>
      <c r="AA91" s="1063">
        <f t="shared" si="265"/>
        <v>60</v>
      </c>
      <c r="AB91" s="1063">
        <f t="shared" si="266"/>
        <v>60</v>
      </c>
      <c r="AC91" s="1063">
        <f t="shared" si="267"/>
        <v>60</v>
      </c>
      <c r="AD91" s="1063">
        <f t="shared" si="268"/>
        <v>60</v>
      </c>
      <c r="AE91" s="1063">
        <f t="shared" si="269"/>
        <v>60</v>
      </c>
      <c r="AF91" s="1063">
        <f t="shared" si="270"/>
        <v>60</v>
      </c>
      <c r="AG91" s="1063">
        <f t="shared" si="271"/>
        <v>60</v>
      </c>
      <c r="AH91" s="1063">
        <f t="shared" si="272"/>
        <v>60</v>
      </c>
      <c r="AI91" s="1063">
        <f t="shared" si="273"/>
        <v>60</v>
      </c>
      <c r="AJ91" s="1063">
        <f t="shared" si="274"/>
        <v>60</v>
      </c>
      <c r="AK91" s="1063">
        <f t="shared" si="275"/>
        <v>60</v>
      </c>
      <c r="AL91" s="1063">
        <f t="shared" si="276"/>
        <v>60</v>
      </c>
      <c r="AM91" s="1063">
        <f t="shared" si="277"/>
        <v>60</v>
      </c>
      <c r="AN91" s="1063">
        <f t="shared" si="278"/>
        <v>60</v>
      </c>
      <c r="AO91" s="1063">
        <f t="shared" si="279"/>
        <v>60</v>
      </c>
      <c r="AP91" s="1063">
        <f t="shared" si="280"/>
        <v>60</v>
      </c>
      <c r="AQ91" s="1063">
        <f t="shared" si="281"/>
        <v>60</v>
      </c>
      <c r="AR91" s="1063">
        <f t="shared" si="282"/>
        <v>60</v>
      </c>
      <c r="AS91" s="1063">
        <f t="shared" si="283"/>
        <v>60</v>
      </c>
      <c r="AT91" s="1063">
        <f t="shared" si="284"/>
        <v>60</v>
      </c>
      <c r="AU91" s="1063">
        <f t="shared" si="285"/>
        <v>60</v>
      </c>
      <c r="AV91" s="1063">
        <f t="shared" si="286"/>
        <v>60</v>
      </c>
      <c r="AW91" s="1063">
        <f t="shared" si="287"/>
        <v>60</v>
      </c>
      <c r="AX91" s="1063">
        <f t="shared" si="288"/>
        <v>60</v>
      </c>
      <c r="AY91" s="1063">
        <f t="shared" si="289"/>
        <v>60</v>
      </c>
      <c r="AZ91" s="1063">
        <f t="shared" si="290"/>
        <v>60</v>
      </c>
      <c r="BA91" s="1063">
        <f t="shared" si="291"/>
        <v>60</v>
      </c>
      <c r="BB91" s="1063">
        <f t="shared" si="292"/>
        <v>60</v>
      </c>
      <c r="BC91" s="1063">
        <f t="shared" si="293"/>
        <v>60</v>
      </c>
      <c r="BD91" s="1063">
        <f t="shared" si="294"/>
        <v>60</v>
      </c>
      <c r="BE91" s="1068">
        <f t="shared" si="295"/>
        <v>5</v>
      </c>
      <c r="BF91" s="1069">
        <f t="shared" si="296"/>
        <v>40</v>
      </c>
    </row>
    <row r="92" spans="1:59" s="67" customFormat="1" ht="15" hidden="1">
      <c r="A92" s="847" t="s">
        <v>124</v>
      </c>
      <c r="B92" s="606">
        <v>7</v>
      </c>
      <c r="C92" s="848"/>
      <c r="D92" s="906" t="s">
        <v>449</v>
      </c>
      <c r="E92" s="907" t="s">
        <v>607</v>
      </c>
      <c r="F92" s="606" t="s">
        <v>102</v>
      </c>
      <c r="G92" s="870">
        <v>87</v>
      </c>
      <c r="H92" s="870">
        <v>20</v>
      </c>
      <c r="I92" s="870">
        <v>67</v>
      </c>
      <c r="J92" s="908">
        <v>154</v>
      </c>
      <c r="K92" s="1057">
        <f>'Qoute 2025                  '!D38</f>
        <v>0</v>
      </c>
      <c r="L92" s="1062">
        <f t="shared" si="250"/>
        <v>0</v>
      </c>
      <c r="M92" s="1063">
        <f t="shared" si="251"/>
        <v>0</v>
      </c>
      <c r="N92" s="1063">
        <f t="shared" si="252"/>
        <v>0</v>
      </c>
      <c r="O92" s="1063">
        <f t="shared" si="253"/>
        <v>0</v>
      </c>
      <c r="P92" s="1063">
        <f t="shared" si="254"/>
        <v>0</v>
      </c>
      <c r="Q92" s="1063">
        <f t="shared" si="255"/>
        <v>0</v>
      </c>
      <c r="R92" s="1063">
        <f t="shared" si="256"/>
        <v>0</v>
      </c>
      <c r="S92" s="1063">
        <f t="shared" si="257"/>
        <v>0</v>
      </c>
      <c r="T92" s="1063">
        <f t="shared" si="258"/>
        <v>0</v>
      </c>
      <c r="U92" s="1063">
        <f t="shared" si="259"/>
        <v>0</v>
      </c>
      <c r="V92" s="1063">
        <f t="shared" si="260"/>
        <v>0</v>
      </c>
      <c r="W92" s="1063">
        <f t="shared" si="261"/>
        <v>0</v>
      </c>
      <c r="X92" s="1063">
        <f t="shared" si="262"/>
        <v>0</v>
      </c>
      <c r="Y92" s="1063">
        <f t="shared" si="263"/>
        <v>0</v>
      </c>
      <c r="Z92" s="1063">
        <f t="shared" si="264"/>
        <v>0</v>
      </c>
      <c r="AA92" s="1063">
        <f t="shared" si="265"/>
        <v>0</v>
      </c>
      <c r="AB92" s="1063">
        <f t="shared" si="266"/>
        <v>0</v>
      </c>
      <c r="AC92" s="1063">
        <f t="shared" si="267"/>
        <v>0</v>
      </c>
      <c r="AD92" s="1063">
        <f t="shared" si="268"/>
        <v>0</v>
      </c>
      <c r="AE92" s="1063">
        <f t="shared" si="269"/>
        <v>0</v>
      </c>
      <c r="AF92" s="1063">
        <f t="shared" si="270"/>
        <v>0</v>
      </c>
      <c r="AG92" s="1063">
        <f t="shared" si="271"/>
        <v>0</v>
      </c>
      <c r="AH92" s="1063">
        <f t="shared" si="272"/>
        <v>0</v>
      </c>
      <c r="AI92" s="1063">
        <f t="shared" si="273"/>
        <v>0</v>
      </c>
      <c r="AJ92" s="1063">
        <f t="shared" si="274"/>
        <v>0</v>
      </c>
      <c r="AK92" s="1063">
        <f t="shared" si="275"/>
        <v>0</v>
      </c>
      <c r="AL92" s="1063">
        <f t="shared" si="276"/>
        <v>0</v>
      </c>
      <c r="AM92" s="1063">
        <f t="shared" si="277"/>
        <v>0</v>
      </c>
      <c r="AN92" s="1063">
        <f t="shared" si="278"/>
        <v>0</v>
      </c>
      <c r="AO92" s="1063">
        <f t="shared" si="279"/>
        <v>0</v>
      </c>
      <c r="AP92" s="1063">
        <f t="shared" si="280"/>
        <v>0</v>
      </c>
      <c r="AQ92" s="1063">
        <f t="shared" si="281"/>
        <v>0</v>
      </c>
      <c r="AR92" s="1063">
        <f t="shared" si="282"/>
        <v>0</v>
      </c>
      <c r="AS92" s="1063">
        <f t="shared" si="283"/>
        <v>0</v>
      </c>
      <c r="AT92" s="1063">
        <f t="shared" si="284"/>
        <v>0</v>
      </c>
      <c r="AU92" s="1063">
        <f t="shared" si="285"/>
        <v>0</v>
      </c>
      <c r="AV92" s="1063">
        <f t="shared" si="286"/>
        <v>0</v>
      </c>
      <c r="AW92" s="1063">
        <f t="shared" si="287"/>
        <v>0</v>
      </c>
      <c r="AX92" s="1063">
        <f t="shared" si="288"/>
        <v>0</v>
      </c>
      <c r="AY92" s="1063">
        <f t="shared" si="289"/>
        <v>0</v>
      </c>
      <c r="AZ92" s="1063">
        <f t="shared" si="290"/>
        <v>0</v>
      </c>
      <c r="BA92" s="1063">
        <f t="shared" si="291"/>
        <v>0</v>
      </c>
      <c r="BB92" s="1063">
        <f t="shared" si="292"/>
        <v>0</v>
      </c>
      <c r="BC92" s="1063">
        <f t="shared" si="293"/>
        <v>0</v>
      </c>
      <c r="BD92" s="1063">
        <f t="shared" si="294"/>
        <v>0</v>
      </c>
      <c r="BE92" s="1068">
        <f t="shared" si="295"/>
        <v>0</v>
      </c>
      <c r="BF92" s="1069">
        <f t="shared" si="296"/>
        <v>0</v>
      </c>
    </row>
    <row r="93" spans="1:59" s="67" customFormat="1" ht="15" hidden="1">
      <c r="A93" s="847" t="s">
        <v>124</v>
      </c>
      <c r="B93" s="896">
        <v>8</v>
      </c>
      <c r="C93" s="848"/>
      <c r="D93" s="849"/>
      <c r="E93" s="850" t="s">
        <v>201</v>
      </c>
      <c r="F93" s="896" t="s">
        <v>41</v>
      </c>
      <c r="G93" s="869">
        <v>38</v>
      </c>
      <c r="H93" s="869">
        <v>12</v>
      </c>
      <c r="I93" s="869">
        <v>12</v>
      </c>
      <c r="J93" s="905">
        <f t="shared" si="297"/>
        <v>50</v>
      </c>
      <c r="K93" s="1057">
        <f>'Qoute 2025                  '!D39</f>
        <v>0</v>
      </c>
      <c r="L93" s="1062">
        <f t="shared" si="250"/>
        <v>0</v>
      </c>
      <c r="M93" s="1063">
        <f t="shared" si="251"/>
        <v>0</v>
      </c>
      <c r="N93" s="1063">
        <f t="shared" si="252"/>
        <v>0</v>
      </c>
      <c r="O93" s="1063">
        <f t="shared" si="253"/>
        <v>0</v>
      </c>
      <c r="P93" s="1063">
        <f t="shared" si="254"/>
        <v>0</v>
      </c>
      <c r="Q93" s="1063">
        <f t="shared" si="255"/>
        <v>0</v>
      </c>
      <c r="R93" s="1063">
        <f t="shared" si="256"/>
        <v>0</v>
      </c>
      <c r="S93" s="1063">
        <f t="shared" si="257"/>
        <v>0</v>
      </c>
      <c r="T93" s="1063">
        <f t="shared" si="258"/>
        <v>0</v>
      </c>
      <c r="U93" s="1063">
        <f t="shared" si="259"/>
        <v>0</v>
      </c>
      <c r="V93" s="1063">
        <f t="shared" si="260"/>
        <v>0</v>
      </c>
      <c r="W93" s="1063">
        <f t="shared" si="261"/>
        <v>0</v>
      </c>
      <c r="X93" s="1063">
        <f t="shared" si="262"/>
        <v>0</v>
      </c>
      <c r="Y93" s="1063">
        <f t="shared" si="263"/>
        <v>0</v>
      </c>
      <c r="Z93" s="1063">
        <f t="shared" si="264"/>
        <v>0</v>
      </c>
      <c r="AA93" s="1063">
        <f t="shared" si="265"/>
        <v>0</v>
      </c>
      <c r="AB93" s="1063">
        <f t="shared" si="266"/>
        <v>0</v>
      </c>
      <c r="AC93" s="1063">
        <f t="shared" si="267"/>
        <v>0</v>
      </c>
      <c r="AD93" s="1063">
        <f t="shared" si="268"/>
        <v>0</v>
      </c>
      <c r="AE93" s="1063">
        <f t="shared" si="269"/>
        <v>0</v>
      </c>
      <c r="AF93" s="1063">
        <f t="shared" si="270"/>
        <v>0</v>
      </c>
      <c r="AG93" s="1063">
        <f t="shared" si="271"/>
        <v>0</v>
      </c>
      <c r="AH93" s="1063">
        <f t="shared" si="272"/>
        <v>0</v>
      </c>
      <c r="AI93" s="1063">
        <f t="shared" si="273"/>
        <v>0</v>
      </c>
      <c r="AJ93" s="1063">
        <f t="shared" si="274"/>
        <v>0</v>
      </c>
      <c r="AK93" s="1063">
        <f t="shared" si="275"/>
        <v>0</v>
      </c>
      <c r="AL93" s="1063">
        <f t="shared" si="276"/>
        <v>0</v>
      </c>
      <c r="AM93" s="1063">
        <f t="shared" si="277"/>
        <v>0</v>
      </c>
      <c r="AN93" s="1063">
        <f t="shared" si="278"/>
        <v>0</v>
      </c>
      <c r="AO93" s="1063">
        <f t="shared" si="279"/>
        <v>0</v>
      </c>
      <c r="AP93" s="1063">
        <f t="shared" si="280"/>
        <v>0</v>
      </c>
      <c r="AQ93" s="1063">
        <f t="shared" si="281"/>
        <v>0</v>
      </c>
      <c r="AR93" s="1063">
        <f t="shared" si="282"/>
        <v>0</v>
      </c>
      <c r="AS93" s="1063">
        <f t="shared" si="283"/>
        <v>0</v>
      </c>
      <c r="AT93" s="1063">
        <f t="shared" si="284"/>
        <v>0</v>
      </c>
      <c r="AU93" s="1063">
        <f t="shared" si="285"/>
        <v>0</v>
      </c>
      <c r="AV93" s="1063">
        <f t="shared" si="286"/>
        <v>0</v>
      </c>
      <c r="AW93" s="1063">
        <f t="shared" si="287"/>
        <v>0</v>
      </c>
      <c r="AX93" s="1063">
        <f t="shared" si="288"/>
        <v>0</v>
      </c>
      <c r="AY93" s="1063">
        <f t="shared" si="289"/>
        <v>0</v>
      </c>
      <c r="AZ93" s="1063">
        <f t="shared" si="290"/>
        <v>0</v>
      </c>
      <c r="BA93" s="1063">
        <f t="shared" si="291"/>
        <v>0</v>
      </c>
      <c r="BB93" s="1063">
        <f t="shared" si="292"/>
        <v>0</v>
      </c>
      <c r="BC93" s="1063">
        <f t="shared" si="293"/>
        <v>0</v>
      </c>
      <c r="BD93" s="1063">
        <f t="shared" si="294"/>
        <v>0</v>
      </c>
      <c r="BE93" s="1068">
        <f t="shared" si="295"/>
        <v>0</v>
      </c>
      <c r="BF93" s="1069">
        <f t="shared" si="296"/>
        <v>0</v>
      </c>
    </row>
    <row r="94" spans="1:59" s="67" customFormat="1" ht="15" hidden="1">
      <c r="A94" s="847" t="s">
        <v>124</v>
      </c>
      <c r="B94" s="897">
        <v>9</v>
      </c>
      <c r="C94" s="848"/>
      <c r="D94" s="853" t="s">
        <v>455</v>
      </c>
      <c r="E94" s="851" t="s">
        <v>492</v>
      </c>
      <c r="F94" s="897" t="s">
        <v>63</v>
      </c>
      <c r="G94" s="870">
        <v>32</v>
      </c>
      <c r="H94" s="869">
        <v>15</v>
      </c>
      <c r="I94" s="869">
        <v>32</v>
      </c>
      <c r="J94" s="905">
        <v>64</v>
      </c>
      <c r="K94" s="1057">
        <f>'Qoute 2025                  '!D40</f>
        <v>0</v>
      </c>
      <c r="L94" s="1062">
        <f t="shared" si="250"/>
        <v>0</v>
      </c>
      <c r="M94" s="1065">
        <f t="shared" si="251"/>
        <v>0</v>
      </c>
      <c r="N94" s="1065">
        <f t="shared" si="252"/>
        <v>0</v>
      </c>
      <c r="O94" s="1065">
        <f t="shared" si="253"/>
        <v>0</v>
      </c>
      <c r="P94" s="1065">
        <f t="shared" si="254"/>
        <v>0</v>
      </c>
      <c r="Q94" s="1065">
        <f t="shared" si="255"/>
        <v>0</v>
      </c>
      <c r="R94" s="1065">
        <f t="shared" si="256"/>
        <v>0</v>
      </c>
      <c r="S94" s="1065">
        <f t="shared" si="257"/>
        <v>0</v>
      </c>
      <c r="T94" s="1065">
        <f t="shared" si="258"/>
        <v>0</v>
      </c>
      <c r="U94" s="1065">
        <f t="shared" si="259"/>
        <v>0</v>
      </c>
      <c r="V94" s="1065">
        <f t="shared" si="260"/>
        <v>0</v>
      </c>
      <c r="W94" s="1065">
        <f t="shared" si="261"/>
        <v>0</v>
      </c>
      <c r="X94" s="1065">
        <f t="shared" si="262"/>
        <v>0</v>
      </c>
      <c r="Y94" s="1065">
        <f t="shared" si="263"/>
        <v>0</v>
      </c>
      <c r="Z94" s="1065">
        <f t="shared" si="264"/>
        <v>0</v>
      </c>
      <c r="AA94" s="1065">
        <f t="shared" si="265"/>
        <v>0</v>
      </c>
      <c r="AB94" s="1065">
        <f t="shared" si="266"/>
        <v>0</v>
      </c>
      <c r="AC94" s="1065">
        <f t="shared" si="267"/>
        <v>0</v>
      </c>
      <c r="AD94" s="1065">
        <f t="shared" si="268"/>
        <v>0</v>
      </c>
      <c r="AE94" s="1065">
        <f t="shared" si="269"/>
        <v>0</v>
      </c>
      <c r="AF94" s="1065">
        <f t="shared" si="270"/>
        <v>0</v>
      </c>
      <c r="AG94" s="1065">
        <f t="shared" si="271"/>
        <v>0</v>
      </c>
      <c r="AH94" s="1065">
        <f t="shared" si="272"/>
        <v>0</v>
      </c>
      <c r="AI94" s="1065">
        <f t="shared" si="273"/>
        <v>0</v>
      </c>
      <c r="AJ94" s="1065">
        <f t="shared" si="274"/>
        <v>0</v>
      </c>
      <c r="AK94" s="1065">
        <f t="shared" si="275"/>
        <v>0</v>
      </c>
      <c r="AL94" s="1065">
        <f t="shared" si="276"/>
        <v>0</v>
      </c>
      <c r="AM94" s="1065">
        <f t="shared" si="277"/>
        <v>0</v>
      </c>
      <c r="AN94" s="1065">
        <f t="shared" si="278"/>
        <v>0</v>
      </c>
      <c r="AO94" s="1065">
        <f t="shared" si="279"/>
        <v>0</v>
      </c>
      <c r="AP94" s="1065">
        <f t="shared" si="280"/>
        <v>0</v>
      </c>
      <c r="AQ94" s="1065">
        <f t="shared" si="281"/>
        <v>0</v>
      </c>
      <c r="AR94" s="1065">
        <f t="shared" si="282"/>
        <v>0</v>
      </c>
      <c r="AS94" s="1065">
        <f t="shared" si="283"/>
        <v>0</v>
      </c>
      <c r="AT94" s="1065">
        <f t="shared" si="284"/>
        <v>0</v>
      </c>
      <c r="AU94" s="1065">
        <f t="shared" si="285"/>
        <v>0</v>
      </c>
      <c r="AV94" s="1065">
        <f t="shared" si="286"/>
        <v>0</v>
      </c>
      <c r="AW94" s="1065">
        <f t="shared" si="287"/>
        <v>0</v>
      </c>
      <c r="AX94" s="1065">
        <f t="shared" si="288"/>
        <v>0</v>
      </c>
      <c r="AY94" s="1065">
        <f t="shared" si="289"/>
        <v>0</v>
      </c>
      <c r="AZ94" s="1065">
        <f t="shared" si="290"/>
        <v>0</v>
      </c>
      <c r="BA94" s="1065">
        <f t="shared" si="291"/>
        <v>0</v>
      </c>
      <c r="BB94" s="1065">
        <f t="shared" si="292"/>
        <v>0</v>
      </c>
      <c r="BC94" s="1065">
        <f t="shared" si="293"/>
        <v>0</v>
      </c>
      <c r="BD94" s="1065">
        <f t="shared" si="294"/>
        <v>0</v>
      </c>
      <c r="BE94" s="1070">
        <f t="shared" si="295"/>
        <v>0</v>
      </c>
      <c r="BF94" s="1071">
        <f t="shared" si="296"/>
        <v>0</v>
      </c>
    </row>
    <row r="95" spans="1:59" s="67" customFormat="1" ht="15" hidden="1">
      <c r="A95" s="847" t="s">
        <v>124</v>
      </c>
      <c r="B95" s="898">
        <v>10</v>
      </c>
      <c r="C95" s="848"/>
      <c r="D95" s="853" t="s">
        <v>451</v>
      </c>
      <c r="E95" s="850" t="s">
        <v>456</v>
      </c>
      <c r="F95" s="898" t="s">
        <v>62</v>
      </c>
      <c r="G95" s="870">
        <v>50</v>
      </c>
      <c r="H95" s="870">
        <v>17</v>
      </c>
      <c r="I95" s="870">
        <v>7</v>
      </c>
      <c r="J95" s="908">
        <v>43</v>
      </c>
      <c r="K95" s="1057">
        <f>'Qoute 2025                  '!D41</f>
        <v>0</v>
      </c>
      <c r="L95" s="1062">
        <f t="shared" si="250"/>
        <v>0</v>
      </c>
      <c r="M95" s="1065">
        <f t="shared" si="251"/>
        <v>0</v>
      </c>
      <c r="N95" s="1065">
        <f t="shared" si="252"/>
        <v>0</v>
      </c>
      <c r="O95" s="1065">
        <f t="shared" si="253"/>
        <v>0</v>
      </c>
      <c r="P95" s="1065">
        <f t="shared" si="254"/>
        <v>0</v>
      </c>
      <c r="Q95" s="1065">
        <f t="shared" si="255"/>
        <v>0</v>
      </c>
      <c r="R95" s="1065">
        <f t="shared" si="256"/>
        <v>0</v>
      </c>
      <c r="S95" s="1065">
        <f t="shared" si="257"/>
        <v>0</v>
      </c>
      <c r="T95" s="1065">
        <f t="shared" si="258"/>
        <v>0</v>
      </c>
      <c r="U95" s="1065">
        <f t="shared" si="259"/>
        <v>0</v>
      </c>
      <c r="V95" s="1065">
        <f t="shared" si="260"/>
        <v>0</v>
      </c>
      <c r="W95" s="1065">
        <f t="shared" si="261"/>
        <v>0</v>
      </c>
      <c r="X95" s="1065">
        <f t="shared" si="262"/>
        <v>0</v>
      </c>
      <c r="Y95" s="1065">
        <f t="shared" si="263"/>
        <v>0</v>
      </c>
      <c r="Z95" s="1065">
        <f t="shared" si="264"/>
        <v>0</v>
      </c>
      <c r="AA95" s="1065">
        <f t="shared" si="265"/>
        <v>0</v>
      </c>
      <c r="AB95" s="1065">
        <f t="shared" si="266"/>
        <v>0</v>
      </c>
      <c r="AC95" s="1065">
        <f t="shared" si="267"/>
        <v>0</v>
      </c>
      <c r="AD95" s="1065">
        <f t="shared" si="268"/>
        <v>0</v>
      </c>
      <c r="AE95" s="1065">
        <f t="shared" si="269"/>
        <v>0</v>
      </c>
      <c r="AF95" s="1065">
        <f t="shared" si="270"/>
        <v>0</v>
      </c>
      <c r="AG95" s="1065">
        <f t="shared" si="271"/>
        <v>0</v>
      </c>
      <c r="AH95" s="1065">
        <f t="shared" si="272"/>
        <v>0</v>
      </c>
      <c r="AI95" s="1065">
        <f t="shared" si="273"/>
        <v>0</v>
      </c>
      <c r="AJ95" s="1065">
        <f t="shared" si="274"/>
        <v>0</v>
      </c>
      <c r="AK95" s="1065">
        <f t="shared" si="275"/>
        <v>0</v>
      </c>
      <c r="AL95" s="1065">
        <f t="shared" si="276"/>
        <v>0</v>
      </c>
      <c r="AM95" s="1065">
        <f t="shared" si="277"/>
        <v>0</v>
      </c>
      <c r="AN95" s="1065">
        <f t="shared" si="278"/>
        <v>0</v>
      </c>
      <c r="AO95" s="1065">
        <f t="shared" si="279"/>
        <v>0</v>
      </c>
      <c r="AP95" s="1065">
        <f t="shared" si="280"/>
        <v>0</v>
      </c>
      <c r="AQ95" s="1065">
        <f t="shared" si="281"/>
        <v>0</v>
      </c>
      <c r="AR95" s="1065">
        <f t="shared" si="282"/>
        <v>0</v>
      </c>
      <c r="AS95" s="1065">
        <f t="shared" si="283"/>
        <v>0</v>
      </c>
      <c r="AT95" s="1065">
        <f t="shared" si="284"/>
        <v>0</v>
      </c>
      <c r="AU95" s="1065">
        <f t="shared" si="285"/>
        <v>0</v>
      </c>
      <c r="AV95" s="1065">
        <f t="shared" si="286"/>
        <v>0</v>
      </c>
      <c r="AW95" s="1065">
        <f t="shared" si="287"/>
        <v>0</v>
      </c>
      <c r="AX95" s="1065">
        <f t="shared" si="288"/>
        <v>0</v>
      </c>
      <c r="AY95" s="1065">
        <f t="shared" si="289"/>
        <v>0</v>
      </c>
      <c r="AZ95" s="1065">
        <f t="shared" si="290"/>
        <v>0</v>
      </c>
      <c r="BA95" s="1065">
        <f t="shared" si="291"/>
        <v>0</v>
      </c>
      <c r="BB95" s="1065">
        <f t="shared" si="292"/>
        <v>0</v>
      </c>
      <c r="BC95" s="1065">
        <f t="shared" si="293"/>
        <v>0</v>
      </c>
      <c r="BD95" s="1065">
        <f t="shared" si="294"/>
        <v>0</v>
      </c>
      <c r="BE95" s="1070">
        <f t="shared" si="295"/>
        <v>0</v>
      </c>
      <c r="BF95" s="1071">
        <f t="shared" si="296"/>
        <v>0</v>
      </c>
    </row>
    <row r="96" spans="1:59" s="67" customFormat="1" ht="15" hidden="1">
      <c r="A96" s="847" t="s">
        <v>124</v>
      </c>
      <c r="B96" s="899">
        <v>11</v>
      </c>
      <c r="C96" s="848"/>
      <c r="D96" s="849">
        <v>2024</v>
      </c>
      <c r="E96" s="850" t="s">
        <v>453</v>
      </c>
      <c r="F96" s="899" t="s">
        <v>103</v>
      </c>
      <c r="G96" s="869">
        <v>26</v>
      </c>
      <c r="H96" s="869">
        <v>15</v>
      </c>
      <c r="I96" s="869">
        <v>20</v>
      </c>
      <c r="J96" s="905">
        <f t="shared" si="297"/>
        <v>46</v>
      </c>
      <c r="K96" s="1057">
        <f>'Qoute 2025                  '!D42</f>
        <v>0</v>
      </c>
      <c r="L96" s="1062">
        <f t="shared" si="250"/>
        <v>0</v>
      </c>
      <c r="M96" s="1065">
        <f t="shared" si="251"/>
        <v>0</v>
      </c>
      <c r="N96" s="1065">
        <f t="shared" si="252"/>
        <v>0</v>
      </c>
      <c r="O96" s="1065">
        <f t="shared" si="253"/>
        <v>0</v>
      </c>
      <c r="P96" s="1065">
        <f t="shared" si="254"/>
        <v>0</v>
      </c>
      <c r="Q96" s="1065">
        <f t="shared" si="255"/>
        <v>0</v>
      </c>
      <c r="R96" s="1065">
        <f t="shared" si="256"/>
        <v>0</v>
      </c>
      <c r="S96" s="1065">
        <f t="shared" si="257"/>
        <v>0</v>
      </c>
      <c r="T96" s="1065">
        <f t="shared" si="258"/>
        <v>0</v>
      </c>
      <c r="U96" s="1065">
        <f t="shared" si="259"/>
        <v>0</v>
      </c>
      <c r="V96" s="1065">
        <f t="shared" si="260"/>
        <v>0</v>
      </c>
      <c r="W96" s="1065">
        <f t="shared" si="261"/>
        <v>0</v>
      </c>
      <c r="X96" s="1065">
        <f t="shared" si="262"/>
        <v>0</v>
      </c>
      <c r="Y96" s="1065">
        <f t="shared" si="263"/>
        <v>0</v>
      </c>
      <c r="Z96" s="1065">
        <f t="shared" si="264"/>
        <v>0</v>
      </c>
      <c r="AA96" s="1065">
        <f t="shared" si="265"/>
        <v>0</v>
      </c>
      <c r="AB96" s="1065">
        <f t="shared" si="266"/>
        <v>0</v>
      </c>
      <c r="AC96" s="1065">
        <f t="shared" si="267"/>
        <v>0</v>
      </c>
      <c r="AD96" s="1065">
        <f t="shared" si="268"/>
        <v>0</v>
      </c>
      <c r="AE96" s="1065">
        <f t="shared" si="269"/>
        <v>0</v>
      </c>
      <c r="AF96" s="1065">
        <f t="shared" si="270"/>
        <v>0</v>
      </c>
      <c r="AG96" s="1065">
        <f t="shared" si="271"/>
        <v>0</v>
      </c>
      <c r="AH96" s="1065">
        <f t="shared" si="272"/>
        <v>0</v>
      </c>
      <c r="AI96" s="1065">
        <f t="shared" si="273"/>
        <v>0</v>
      </c>
      <c r="AJ96" s="1065">
        <f t="shared" si="274"/>
        <v>0</v>
      </c>
      <c r="AK96" s="1065">
        <f t="shared" si="275"/>
        <v>0</v>
      </c>
      <c r="AL96" s="1065">
        <f t="shared" si="276"/>
        <v>0</v>
      </c>
      <c r="AM96" s="1065">
        <f t="shared" si="277"/>
        <v>0</v>
      </c>
      <c r="AN96" s="1065">
        <f t="shared" si="278"/>
        <v>0</v>
      </c>
      <c r="AO96" s="1065">
        <f t="shared" si="279"/>
        <v>0</v>
      </c>
      <c r="AP96" s="1065">
        <f t="shared" si="280"/>
        <v>0</v>
      </c>
      <c r="AQ96" s="1065">
        <f t="shared" si="281"/>
        <v>0</v>
      </c>
      <c r="AR96" s="1065">
        <f t="shared" si="282"/>
        <v>0</v>
      </c>
      <c r="AS96" s="1065">
        <f t="shared" si="283"/>
        <v>0</v>
      </c>
      <c r="AT96" s="1065">
        <f t="shared" si="284"/>
        <v>0</v>
      </c>
      <c r="AU96" s="1065">
        <f t="shared" si="285"/>
        <v>0</v>
      </c>
      <c r="AV96" s="1065">
        <f t="shared" si="286"/>
        <v>0</v>
      </c>
      <c r="AW96" s="1065">
        <f t="shared" si="287"/>
        <v>0</v>
      </c>
      <c r="AX96" s="1065">
        <f t="shared" si="288"/>
        <v>0</v>
      </c>
      <c r="AY96" s="1065">
        <f t="shared" si="289"/>
        <v>0</v>
      </c>
      <c r="AZ96" s="1065">
        <f t="shared" si="290"/>
        <v>0</v>
      </c>
      <c r="BA96" s="1065">
        <f t="shared" si="291"/>
        <v>0</v>
      </c>
      <c r="BB96" s="1065">
        <f t="shared" si="292"/>
        <v>0</v>
      </c>
      <c r="BC96" s="1065">
        <f t="shared" si="293"/>
        <v>0</v>
      </c>
      <c r="BD96" s="1065">
        <f t="shared" si="294"/>
        <v>0</v>
      </c>
      <c r="BE96" s="1070">
        <f t="shared" si="295"/>
        <v>0</v>
      </c>
      <c r="BF96" s="1071">
        <f t="shared" si="296"/>
        <v>0</v>
      </c>
    </row>
    <row r="97" spans="1:59" s="67" customFormat="1" ht="15" hidden="1">
      <c r="A97" s="847" t="s">
        <v>124</v>
      </c>
      <c r="B97" s="900">
        <v>12</v>
      </c>
      <c r="C97" s="848"/>
      <c r="D97" s="849"/>
      <c r="E97" s="850" t="s">
        <v>105</v>
      </c>
      <c r="F97" s="900" t="s">
        <v>105</v>
      </c>
      <c r="G97" s="870">
        <v>57.5</v>
      </c>
      <c r="H97" s="870">
        <v>20</v>
      </c>
      <c r="I97" s="870">
        <v>42.5</v>
      </c>
      <c r="J97" s="908">
        <v>100</v>
      </c>
      <c r="K97" s="1057">
        <f>'Qoute 2025                  '!D43</f>
        <v>0</v>
      </c>
      <c r="L97" s="1062">
        <f t="shared" si="250"/>
        <v>0</v>
      </c>
      <c r="M97" s="1065">
        <f t="shared" si="251"/>
        <v>0</v>
      </c>
      <c r="N97" s="1065">
        <f t="shared" si="252"/>
        <v>0</v>
      </c>
      <c r="O97" s="1065">
        <f t="shared" si="253"/>
        <v>0</v>
      </c>
      <c r="P97" s="1065">
        <f t="shared" si="254"/>
        <v>0</v>
      </c>
      <c r="Q97" s="1065">
        <f t="shared" si="255"/>
        <v>0</v>
      </c>
      <c r="R97" s="1065">
        <f t="shared" si="256"/>
        <v>0</v>
      </c>
      <c r="S97" s="1065">
        <f t="shared" si="257"/>
        <v>0</v>
      </c>
      <c r="T97" s="1065">
        <f t="shared" si="258"/>
        <v>0</v>
      </c>
      <c r="U97" s="1065">
        <f t="shared" si="259"/>
        <v>0</v>
      </c>
      <c r="V97" s="1065">
        <f t="shared" si="260"/>
        <v>0</v>
      </c>
      <c r="W97" s="1065">
        <f t="shared" si="261"/>
        <v>0</v>
      </c>
      <c r="X97" s="1065">
        <f t="shared" si="262"/>
        <v>0</v>
      </c>
      <c r="Y97" s="1065">
        <f t="shared" si="263"/>
        <v>0</v>
      </c>
      <c r="Z97" s="1065">
        <f t="shared" si="264"/>
        <v>0</v>
      </c>
      <c r="AA97" s="1065">
        <f t="shared" si="265"/>
        <v>0</v>
      </c>
      <c r="AB97" s="1065">
        <f t="shared" si="266"/>
        <v>0</v>
      </c>
      <c r="AC97" s="1065">
        <f t="shared" si="267"/>
        <v>0</v>
      </c>
      <c r="AD97" s="1065">
        <f t="shared" si="268"/>
        <v>0</v>
      </c>
      <c r="AE97" s="1065">
        <f t="shared" si="269"/>
        <v>0</v>
      </c>
      <c r="AF97" s="1065">
        <f t="shared" si="270"/>
        <v>0</v>
      </c>
      <c r="AG97" s="1065">
        <f t="shared" si="271"/>
        <v>0</v>
      </c>
      <c r="AH97" s="1065">
        <f t="shared" si="272"/>
        <v>0</v>
      </c>
      <c r="AI97" s="1065">
        <f t="shared" si="273"/>
        <v>0</v>
      </c>
      <c r="AJ97" s="1065">
        <f t="shared" si="274"/>
        <v>0</v>
      </c>
      <c r="AK97" s="1065">
        <f t="shared" si="275"/>
        <v>0</v>
      </c>
      <c r="AL97" s="1065">
        <f t="shared" si="276"/>
        <v>0</v>
      </c>
      <c r="AM97" s="1065">
        <f t="shared" si="277"/>
        <v>0</v>
      </c>
      <c r="AN97" s="1065">
        <f t="shared" si="278"/>
        <v>0</v>
      </c>
      <c r="AO97" s="1065">
        <f t="shared" si="279"/>
        <v>0</v>
      </c>
      <c r="AP97" s="1065">
        <f t="shared" si="280"/>
        <v>0</v>
      </c>
      <c r="AQ97" s="1065">
        <f t="shared" si="281"/>
        <v>0</v>
      </c>
      <c r="AR97" s="1065">
        <f t="shared" si="282"/>
        <v>0</v>
      </c>
      <c r="AS97" s="1065">
        <f t="shared" si="283"/>
        <v>0</v>
      </c>
      <c r="AT97" s="1065">
        <f t="shared" si="284"/>
        <v>0</v>
      </c>
      <c r="AU97" s="1065">
        <f t="shared" si="285"/>
        <v>0</v>
      </c>
      <c r="AV97" s="1065">
        <f t="shared" si="286"/>
        <v>0</v>
      </c>
      <c r="AW97" s="1065">
        <f t="shared" si="287"/>
        <v>0</v>
      </c>
      <c r="AX97" s="1065">
        <f t="shared" si="288"/>
        <v>0</v>
      </c>
      <c r="AY97" s="1065">
        <f t="shared" si="289"/>
        <v>0</v>
      </c>
      <c r="AZ97" s="1065">
        <f t="shared" si="290"/>
        <v>0</v>
      </c>
      <c r="BA97" s="1065">
        <f t="shared" si="291"/>
        <v>0</v>
      </c>
      <c r="BB97" s="1065">
        <f t="shared" si="292"/>
        <v>0</v>
      </c>
      <c r="BC97" s="1065">
        <f t="shared" si="293"/>
        <v>0</v>
      </c>
      <c r="BD97" s="1065">
        <f t="shared" si="294"/>
        <v>0</v>
      </c>
      <c r="BE97" s="1070">
        <f t="shared" si="295"/>
        <v>0</v>
      </c>
      <c r="BF97" s="1071">
        <f t="shared" si="296"/>
        <v>0</v>
      </c>
    </row>
    <row r="98" spans="1:59" s="67" customFormat="1" ht="15" hidden="1">
      <c r="A98" s="847" t="s">
        <v>124</v>
      </c>
      <c r="B98" s="901">
        <v>13</v>
      </c>
      <c r="C98" s="848"/>
      <c r="D98" s="853" t="s">
        <v>451</v>
      </c>
      <c r="E98" s="851" t="s">
        <v>107</v>
      </c>
      <c r="F98" s="901" t="s">
        <v>107</v>
      </c>
      <c r="G98" s="870">
        <v>50</v>
      </c>
      <c r="H98" s="870">
        <v>20</v>
      </c>
      <c r="I98" s="870">
        <v>28.5</v>
      </c>
      <c r="J98" s="908">
        <v>78.5</v>
      </c>
      <c r="K98" s="1057">
        <f>'Qoute 2025                  '!D44</f>
        <v>0</v>
      </c>
      <c r="L98" s="1062">
        <f t="shared" si="250"/>
        <v>0</v>
      </c>
      <c r="M98" s="1065">
        <f t="shared" si="251"/>
        <v>0</v>
      </c>
      <c r="N98" s="1065">
        <f t="shared" si="252"/>
        <v>0</v>
      </c>
      <c r="O98" s="1065">
        <f t="shared" si="253"/>
        <v>0</v>
      </c>
      <c r="P98" s="1065">
        <f t="shared" si="254"/>
        <v>0</v>
      </c>
      <c r="Q98" s="1065">
        <f t="shared" si="255"/>
        <v>0</v>
      </c>
      <c r="R98" s="1065">
        <f t="shared" si="256"/>
        <v>0</v>
      </c>
      <c r="S98" s="1065">
        <f t="shared" si="257"/>
        <v>0</v>
      </c>
      <c r="T98" s="1065">
        <f t="shared" si="258"/>
        <v>0</v>
      </c>
      <c r="U98" s="1065">
        <f t="shared" si="259"/>
        <v>0</v>
      </c>
      <c r="V98" s="1065">
        <f t="shared" si="260"/>
        <v>0</v>
      </c>
      <c r="W98" s="1065">
        <f t="shared" si="261"/>
        <v>0</v>
      </c>
      <c r="X98" s="1065">
        <f t="shared" si="262"/>
        <v>0</v>
      </c>
      <c r="Y98" s="1065">
        <f t="shared" si="263"/>
        <v>0</v>
      </c>
      <c r="Z98" s="1065">
        <f t="shared" si="264"/>
        <v>0</v>
      </c>
      <c r="AA98" s="1065">
        <f t="shared" si="265"/>
        <v>0</v>
      </c>
      <c r="AB98" s="1065">
        <f t="shared" si="266"/>
        <v>0</v>
      </c>
      <c r="AC98" s="1065">
        <f t="shared" si="267"/>
        <v>0</v>
      </c>
      <c r="AD98" s="1065">
        <f t="shared" si="268"/>
        <v>0</v>
      </c>
      <c r="AE98" s="1065">
        <f t="shared" si="269"/>
        <v>0</v>
      </c>
      <c r="AF98" s="1065">
        <f t="shared" si="270"/>
        <v>0</v>
      </c>
      <c r="AG98" s="1065">
        <f t="shared" si="271"/>
        <v>0</v>
      </c>
      <c r="AH98" s="1065">
        <f t="shared" si="272"/>
        <v>0</v>
      </c>
      <c r="AI98" s="1065">
        <f t="shared" si="273"/>
        <v>0</v>
      </c>
      <c r="AJ98" s="1065">
        <f t="shared" si="274"/>
        <v>0</v>
      </c>
      <c r="AK98" s="1065">
        <f t="shared" si="275"/>
        <v>0</v>
      </c>
      <c r="AL98" s="1065">
        <f t="shared" si="276"/>
        <v>0</v>
      </c>
      <c r="AM98" s="1065">
        <f t="shared" si="277"/>
        <v>0</v>
      </c>
      <c r="AN98" s="1065">
        <f t="shared" si="278"/>
        <v>0</v>
      </c>
      <c r="AO98" s="1065">
        <f t="shared" si="279"/>
        <v>0</v>
      </c>
      <c r="AP98" s="1065">
        <f t="shared" si="280"/>
        <v>0</v>
      </c>
      <c r="AQ98" s="1065">
        <f t="shared" si="281"/>
        <v>0</v>
      </c>
      <c r="AR98" s="1065">
        <f t="shared" si="282"/>
        <v>0</v>
      </c>
      <c r="AS98" s="1065">
        <f t="shared" si="283"/>
        <v>0</v>
      </c>
      <c r="AT98" s="1065">
        <f t="shared" si="284"/>
        <v>0</v>
      </c>
      <c r="AU98" s="1065">
        <f t="shared" si="285"/>
        <v>0</v>
      </c>
      <c r="AV98" s="1065">
        <f t="shared" si="286"/>
        <v>0</v>
      </c>
      <c r="AW98" s="1065">
        <f t="shared" si="287"/>
        <v>0</v>
      </c>
      <c r="AX98" s="1065">
        <f t="shared" si="288"/>
        <v>0</v>
      </c>
      <c r="AY98" s="1065">
        <f t="shared" si="289"/>
        <v>0</v>
      </c>
      <c r="AZ98" s="1065">
        <f t="shared" si="290"/>
        <v>0</v>
      </c>
      <c r="BA98" s="1065">
        <f t="shared" si="291"/>
        <v>0</v>
      </c>
      <c r="BB98" s="1065">
        <f t="shared" si="292"/>
        <v>0</v>
      </c>
      <c r="BC98" s="1065">
        <f t="shared" si="293"/>
        <v>0</v>
      </c>
      <c r="BD98" s="1065">
        <f t="shared" si="294"/>
        <v>0</v>
      </c>
      <c r="BE98" s="1070">
        <f t="shared" si="295"/>
        <v>0</v>
      </c>
      <c r="BF98" s="1071">
        <f t="shared" si="296"/>
        <v>0</v>
      </c>
    </row>
    <row r="99" spans="1:59" s="67" customFormat="1" ht="15" hidden="1">
      <c r="A99" s="847" t="s">
        <v>124</v>
      </c>
      <c r="B99" s="1044">
        <v>14</v>
      </c>
      <c r="C99" s="852"/>
      <c r="D99" s="853" t="s">
        <v>454</v>
      </c>
      <c r="E99" s="851" t="s">
        <v>109</v>
      </c>
      <c r="F99" s="1044" t="s">
        <v>109</v>
      </c>
      <c r="G99" s="870">
        <v>126</v>
      </c>
      <c r="H99" s="870">
        <v>0</v>
      </c>
      <c r="I99" s="870">
        <v>75</v>
      </c>
      <c r="J99" s="908">
        <v>201</v>
      </c>
      <c r="K99" s="1057">
        <f>'Qoute 2025                  '!D45</f>
        <v>0</v>
      </c>
      <c r="L99" s="1062">
        <f t="shared" si="250"/>
        <v>0</v>
      </c>
      <c r="M99" s="1065">
        <f t="shared" si="251"/>
        <v>0</v>
      </c>
      <c r="N99" s="1065">
        <f t="shared" si="252"/>
        <v>0</v>
      </c>
      <c r="O99" s="1065">
        <f t="shared" si="253"/>
        <v>0</v>
      </c>
      <c r="P99" s="1065">
        <f t="shared" si="254"/>
        <v>0</v>
      </c>
      <c r="Q99" s="1065">
        <f t="shared" si="255"/>
        <v>0</v>
      </c>
      <c r="R99" s="1065">
        <f t="shared" si="256"/>
        <v>0</v>
      </c>
      <c r="S99" s="1065">
        <f t="shared" si="257"/>
        <v>0</v>
      </c>
      <c r="T99" s="1065">
        <f t="shared" si="258"/>
        <v>0</v>
      </c>
      <c r="U99" s="1065">
        <f t="shared" si="259"/>
        <v>0</v>
      </c>
      <c r="V99" s="1065">
        <f t="shared" si="260"/>
        <v>0</v>
      </c>
      <c r="W99" s="1065">
        <f t="shared" si="261"/>
        <v>0</v>
      </c>
      <c r="X99" s="1065">
        <f t="shared" si="262"/>
        <v>0</v>
      </c>
      <c r="Y99" s="1065">
        <f t="shared" si="263"/>
        <v>0</v>
      </c>
      <c r="Z99" s="1065">
        <f t="shared" si="264"/>
        <v>0</v>
      </c>
      <c r="AA99" s="1065">
        <f t="shared" si="265"/>
        <v>0</v>
      </c>
      <c r="AB99" s="1065">
        <f t="shared" si="266"/>
        <v>0</v>
      </c>
      <c r="AC99" s="1065">
        <f t="shared" si="267"/>
        <v>0</v>
      </c>
      <c r="AD99" s="1065">
        <f t="shared" si="268"/>
        <v>0</v>
      </c>
      <c r="AE99" s="1065">
        <f t="shared" si="269"/>
        <v>0</v>
      </c>
      <c r="AF99" s="1065">
        <f t="shared" si="270"/>
        <v>0</v>
      </c>
      <c r="AG99" s="1065">
        <f t="shared" si="271"/>
        <v>0</v>
      </c>
      <c r="AH99" s="1065">
        <f t="shared" si="272"/>
        <v>0</v>
      </c>
      <c r="AI99" s="1065">
        <f t="shared" si="273"/>
        <v>0</v>
      </c>
      <c r="AJ99" s="1065">
        <f t="shared" si="274"/>
        <v>0</v>
      </c>
      <c r="AK99" s="1065">
        <f t="shared" si="275"/>
        <v>0</v>
      </c>
      <c r="AL99" s="1065">
        <f t="shared" si="276"/>
        <v>0</v>
      </c>
      <c r="AM99" s="1065">
        <f t="shared" si="277"/>
        <v>0</v>
      </c>
      <c r="AN99" s="1065">
        <f t="shared" si="278"/>
        <v>0</v>
      </c>
      <c r="AO99" s="1065">
        <f t="shared" si="279"/>
        <v>0</v>
      </c>
      <c r="AP99" s="1065">
        <f t="shared" si="280"/>
        <v>0</v>
      </c>
      <c r="AQ99" s="1065">
        <f t="shared" si="281"/>
        <v>0</v>
      </c>
      <c r="AR99" s="1065">
        <f t="shared" si="282"/>
        <v>0</v>
      </c>
      <c r="AS99" s="1065">
        <f t="shared" si="283"/>
        <v>0</v>
      </c>
      <c r="AT99" s="1065">
        <f t="shared" si="284"/>
        <v>0</v>
      </c>
      <c r="AU99" s="1065">
        <f t="shared" si="285"/>
        <v>0</v>
      </c>
      <c r="AV99" s="1065">
        <f t="shared" si="286"/>
        <v>0</v>
      </c>
      <c r="AW99" s="1065">
        <f t="shared" si="287"/>
        <v>0</v>
      </c>
      <c r="AX99" s="1065">
        <f t="shared" si="288"/>
        <v>0</v>
      </c>
      <c r="AY99" s="1065">
        <f t="shared" si="289"/>
        <v>0</v>
      </c>
      <c r="AZ99" s="1065">
        <f t="shared" si="290"/>
        <v>0</v>
      </c>
      <c r="BA99" s="1065">
        <f t="shared" si="291"/>
        <v>0</v>
      </c>
      <c r="BB99" s="1065">
        <f t="shared" si="292"/>
        <v>0</v>
      </c>
      <c r="BC99" s="1065">
        <f t="shared" si="293"/>
        <v>0</v>
      </c>
      <c r="BD99" s="1065">
        <f t="shared" si="294"/>
        <v>0</v>
      </c>
      <c r="BE99" s="1070">
        <f t="shared" si="295"/>
        <v>0</v>
      </c>
      <c r="BF99" s="1071">
        <f t="shared" si="296"/>
        <v>0</v>
      </c>
    </row>
    <row r="100" spans="1:59" s="67" customFormat="1" ht="20.25" thickBot="1">
      <c r="A100" s="840" t="s">
        <v>494</v>
      </c>
      <c r="B100" s="841"/>
      <c r="C100" s="842"/>
      <c r="D100" s="843"/>
      <c r="E100" s="844" t="s">
        <v>23</v>
      </c>
      <c r="F100" s="840"/>
      <c r="G100" s="876"/>
      <c r="H100" s="876"/>
      <c r="I100" s="876"/>
      <c r="J100" s="876" t="s">
        <v>15</v>
      </c>
      <c r="K100" s="436">
        <f>SUM(K86:K97)</f>
        <v>7</v>
      </c>
      <c r="L100" s="68">
        <f t="shared" ref="L100:BF100" si="298">SUM(L86:L99)</f>
        <v>246</v>
      </c>
      <c r="M100" s="69">
        <f t="shared" si="298"/>
        <v>246</v>
      </c>
      <c r="N100" s="69">
        <f t="shared" si="298"/>
        <v>246</v>
      </c>
      <c r="O100" s="69">
        <f t="shared" si="298"/>
        <v>246</v>
      </c>
      <c r="P100" s="69">
        <f t="shared" si="298"/>
        <v>246</v>
      </c>
      <c r="Q100" s="69">
        <f t="shared" si="298"/>
        <v>246</v>
      </c>
      <c r="R100" s="69">
        <f t="shared" si="298"/>
        <v>246</v>
      </c>
      <c r="S100" s="69">
        <f t="shared" si="298"/>
        <v>246</v>
      </c>
      <c r="T100" s="69">
        <f t="shared" si="298"/>
        <v>246</v>
      </c>
      <c r="U100" s="69">
        <f t="shared" si="298"/>
        <v>246</v>
      </c>
      <c r="V100" s="69">
        <f t="shared" si="298"/>
        <v>246</v>
      </c>
      <c r="W100" s="69">
        <f t="shared" si="298"/>
        <v>246</v>
      </c>
      <c r="X100" s="69">
        <f t="shared" si="298"/>
        <v>246</v>
      </c>
      <c r="Y100" s="69">
        <f t="shared" si="298"/>
        <v>246</v>
      </c>
      <c r="Z100" s="69">
        <f t="shared" si="298"/>
        <v>246</v>
      </c>
      <c r="AA100" s="69">
        <f t="shared" si="298"/>
        <v>246</v>
      </c>
      <c r="AB100" s="69">
        <f t="shared" si="298"/>
        <v>246</v>
      </c>
      <c r="AC100" s="69">
        <f t="shared" si="298"/>
        <v>246</v>
      </c>
      <c r="AD100" s="69">
        <f t="shared" si="298"/>
        <v>246</v>
      </c>
      <c r="AE100" s="69">
        <f t="shared" si="298"/>
        <v>246</v>
      </c>
      <c r="AF100" s="69">
        <f t="shared" si="298"/>
        <v>246</v>
      </c>
      <c r="AG100" s="69">
        <f t="shared" si="298"/>
        <v>246</v>
      </c>
      <c r="AH100" s="69">
        <f t="shared" si="298"/>
        <v>246</v>
      </c>
      <c r="AI100" s="69">
        <f t="shared" si="298"/>
        <v>246</v>
      </c>
      <c r="AJ100" s="69">
        <f t="shared" si="298"/>
        <v>246</v>
      </c>
      <c r="AK100" s="69">
        <f t="shared" si="298"/>
        <v>246</v>
      </c>
      <c r="AL100" s="69">
        <f t="shared" si="298"/>
        <v>246</v>
      </c>
      <c r="AM100" s="69">
        <f t="shared" si="298"/>
        <v>246</v>
      </c>
      <c r="AN100" s="69">
        <f t="shared" si="298"/>
        <v>246</v>
      </c>
      <c r="AO100" s="69">
        <f t="shared" si="298"/>
        <v>246</v>
      </c>
      <c r="AP100" s="69">
        <f t="shared" si="298"/>
        <v>246</v>
      </c>
      <c r="AQ100" s="69">
        <f t="shared" si="298"/>
        <v>246</v>
      </c>
      <c r="AR100" s="69">
        <f t="shared" si="298"/>
        <v>246</v>
      </c>
      <c r="AS100" s="69">
        <f t="shared" si="298"/>
        <v>246</v>
      </c>
      <c r="AT100" s="69">
        <f t="shared" si="298"/>
        <v>246</v>
      </c>
      <c r="AU100" s="69">
        <f t="shared" si="298"/>
        <v>246</v>
      </c>
      <c r="AV100" s="69">
        <f t="shared" si="298"/>
        <v>246</v>
      </c>
      <c r="AW100" s="69">
        <f t="shared" si="298"/>
        <v>246</v>
      </c>
      <c r="AX100" s="69">
        <f t="shared" si="298"/>
        <v>246</v>
      </c>
      <c r="AY100" s="69">
        <f t="shared" si="298"/>
        <v>246</v>
      </c>
      <c r="AZ100" s="69">
        <f t="shared" si="298"/>
        <v>246</v>
      </c>
      <c r="BA100" s="69">
        <f t="shared" si="298"/>
        <v>246</v>
      </c>
      <c r="BB100" s="69">
        <f t="shared" si="298"/>
        <v>246</v>
      </c>
      <c r="BC100" s="69">
        <f t="shared" si="298"/>
        <v>246</v>
      </c>
      <c r="BD100" s="69">
        <f t="shared" si="298"/>
        <v>246</v>
      </c>
      <c r="BE100" s="70">
        <f t="shared" si="298"/>
        <v>59</v>
      </c>
      <c r="BF100" s="71">
        <f t="shared" si="298"/>
        <v>190</v>
      </c>
    </row>
    <row r="101" spans="1:59" ht="20.25" thickBot="1">
      <c r="D101" s="845"/>
      <c r="F101" s="66"/>
      <c r="BG101" s="65"/>
    </row>
    <row r="102" spans="1:59" s="67" customFormat="1" ht="20.25" thickBot="1">
      <c r="A102" s="882" t="s">
        <v>127</v>
      </c>
      <c r="B102" s="878" t="s">
        <v>131</v>
      </c>
      <c r="C102" s="902"/>
      <c r="D102" s="903"/>
      <c r="E102" s="881" t="s">
        <v>18</v>
      </c>
      <c r="F102" s="904" t="s">
        <v>5</v>
      </c>
      <c r="G102" s="883" t="s">
        <v>445</v>
      </c>
      <c r="H102" s="883" t="s">
        <v>21</v>
      </c>
      <c r="I102" s="883" t="s">
        <v>446</v>
      </c>
      <c r="J102" s="883" t="s">
        <v>6</v>
      </c>
      <c r="K102" s="437" t="s">
        <v>20</v>
      </c>
      <c r="L102" s="117">
        <v>1</v>
      </c>
      <c r="M102" s="117">
        <v>2</v>
      </c>
      <c r="N102" s="117">
        <v>3</v>
      </c>
      <c r="O102" s="117">
        <v>4</v>
      </c>
      <c r="P102" s="117">
        <v>5</v>
      </c>
      <c r="Q102" s="117">
        <v>6</v>
      </c>
      <c r="R102" s="117">
        <v>7</v>
      </c>
      <c r="S102" s="117">
        <v>8</v>
      </c>
      <c r="T102" s="117">
        <v>9</v>
      </c>
      <c r="U102" s="117">
        <v>10</v>
      </c>
      <c r="V102" s="117">
        <v>11</v>
      </c>
      <c r="W102" s="117">
        <v>12</v>
      </c>
      <c r="X102" s="117">
        <v>13</v>
      </c>
      <c r="Y102" s="117">
        <v>14</v>
      </c>
      <c r="Z102" s="117">
        <v>15</v>
      </c>
      <c r="AA102" s="117">
        <v>16</v>
      </c>
      <c r="AB102" s="117">
        <v>17</v>
      </c>
      <c r="AC102" s="117">
        <v>18</v>
      </c>
      <c r="AD102" s="117">
        <v>19</v>
      </c>
      <c r="AE102" s="117">
        <v>20</v>
      </c>
      <c r="AF102" s="117">
        <v>21</v>
      </c>
      <c r="AG102" s="117">
        <v>22</v>
      </c>
      <c r="AH102" s="117">
        <v>23</v>
      </c>
      <c r="AI102" s="117">
        <v>24</v>
      </c>
      <c r="AJ102" s="117">
        <v>25</v>
      </c>
      <c r="AK102" s="117">
        <v>26</v>
      </c>
      <c r="AL102" s="117">
        <v>27</v>
      </c>
      <c r="AM102" s="117">
        <v>28</v>
      </c>
      <c r="AN102" s="117">
        <v>29</v>
      </c>
      <c r="AO102" s="117">
        <v>30</v>
      </c>
      <c r="AP102" s="117">
        <v>31</v>
      </c>
      <c r="AQ102" s="117">
        <v>32</v>
      </c>
      <c r="AR102" s="117">
        <v>33</v>
      </c>
      <c r="AS102" s="117">
        <v>34</v>
      </c>
      <c r="AT102" s="117">
        <v>35</v>
      </c>
      <c r="AU102" s="117">
        <v>36</v>
      </c>
      <c r="AV102" s="117">
        <v>37</v>
      </c>
      <c r="AW102" s="117">
        <v>38</v>
      </c>
      <c r="AX102" s="117">
        <v>39</v>
      </c>
      <c r="AY102" s="117">
        <v>40</v>
      </c>
      <c r="AZ102" s="117">
        <v>41</v>
      </c>
      <c r="BA102" s="117">
        <v>42</v>
      </c>
      <c r="BB102" s="117">
        <v>43</v>
      </c>
      <c r="BC102" s="117">
        <v>44</v>
      </c>
      <c r="BD102" s="117">
        <v>45</v>
      </c>
      <c r="BE102" s="118" t="s">
        <v>21</v>
      </c>
      <c r="BF102" s="119" t="s">
        <v>24</v>
      </c>
    </row>
    <row r="103" spans="1:59" s="694" customFormat="1" ht="15.75" thickBot="1">
      <c r="A103" s="854" t="s">
        <v>127</v>
      </c>
      <c r="B103" s="884">
        <v>1</v>
      </c>
      <c r="C103" s="855"/>
      <c r="D103" s="856"/>
      <c r="E103" s="857" t="s">
        <v>481</v>
      </c>
      <c r="F103" s="885" t="s">
        <v>50</v>
      </c>
      <c r="G103" s="871">
        <v>30</v>
      </c>
      <c r="H103" s="871">
        <v>5</v>
      </c>
      <c r="I103" s="871">
        <v>25</v>
      </c>
      <c r="J103" s="909">
        <f t="shared" ref="J103" si="299">I103+G103</f>
        <v>55</v>
      </c>
      <c r="K103" s="1057">
        <f>'Qoute 2025                  '!D32</f>
        <v>2</v>
      </c>
      <c r="L103" s="1058">
        <f t="shared" ref="L103:L116" si="300">K103*G103</f>
        <v>60</v>
      </c>
      <c r="M103" s="1059">
        <f t="shared" ref="M103:M116" si="301">K103*G103</f>
        <v>60</v>
      </c>
      <c r="N103" s="1059">
        <f t="shared" ref="N103:N116" si="302">K103*G103</f>
        <v>60</v>
      </c>
      <c r="O103" s="1059">
        <f t="shared" ref="O103:O116" si="303">K103*G103</f>
        <v>60</v>
      </c>
      <c r="P103" s="1059">
        <f t="shared" ref="P103:P116" si="304">K103*G103</f>
        <v>60</v>
      </c>
      <c r="Q103" s="1059">
        <f t="shared" ref="Q103:Q116" si="305">K103*G103</f>
        <v>60</v>
      </c>
      <c r="R103" s="1059">
        <f t="shared" ref="R103:R116" si="306">K103*G103</f>
        <v>60</v>
      </c>
      <c r="S103" s="1059">
        <f t="shared" ref="S103:S116" si="307">K103*G103</f>
        <v>60</v>
      </c>
      <c r="T103" s="1059">
        <f t="shared" ref="T103:T116" si="308">K103*G103</f>
        <v>60</v>
      </c>
      <c r="U103" s="1059">
        <f t="shared" ref="U103:U116" si="309">K103*G103</f>
        <v>60</v>
      </c>
      <c r="V103" s="1059">
        <f t="shared" ref="V103:V116" si="310">K103*G103</f>
        <v>60</v>
      </c>
      <c r="W103" s="1059">
        <f t="shared" ref="W103:W116" si="311">K103*G103</f>
        <v>60</v>
      </c>
      <c r="X103" s="1059">
        <f t="shared" ref="X103:X116" si="312">K103*G103</f>
        <v>60</v>
      </c>
      <c r="Y103" s="1059">
        <f t="shared" ref="Y103:Y116" si="313">K103*G103</f>
        <v>60</v>
      </c>
      <c r="Z103" s="1059">
        <f t="shared" ref="Z103:Z116" si="314">K103*G103</f>
        <v>60</v>
      </c>
      <c r="AA103" s="1059">
        <f t="shared" ref="AA103:AA116" si="315">K103*G103</f>
        <v>60</v>
      </c>
      <c r="AB103" s="1059">
        <f t="shared" ref="AB103:AB116" si="316">K103*G103</f>
        <v>60</v>
      </c>
      <c r="AC103" s="1059">
        <f t="shared" ref="AC103:AC116" si="317">K103*G103</f>
        <v>60</v>
      </c>
      <c r="AD103" s="1059">
        <f t="shared" ref="AD103:AD116" si="318">K103*G103</f>
        <v>60</v>
      </c>
      <c r="AE103" s="1059">
        <f t="shared" ref="AE103:AE116" si="319">K103*G103</f>
        <v>60</v>
      </c>
      <c r="AF103" s="1059">
        <f t="shared" ref="AF103:AF116" si="320">K103*G103</f>
        <v>60</v>
      </c>
      <c r="AG103" s="1059">
        <f t="shared" ref="AG103:AG116" si="321">K103*G103</f>
        <v>60</v>
      </c>
      <c r="AH103" s="1059">
        <f t="shared" ref="AH103:AH116" si="322">K103*G103</f>
        <v>60</v>
      </c>
      <c r="AI103" s="1059">
        <f t="shared" ref="AI103:AI116" si="323">K103*G103</f>
        <v>60</v>
      </c>
      <c r="AJ103" s="1059">
        <f t="shared" ref="AJ103:AJ116" si="324">K103*G103</f>
        <v>60</v>
      </c>
      <c r="AK103" s="1059">
        <f t="shared" ref="AK103:AK116" si="325">K103*G103</f>
        <v>60</v>
      </c>
      <c r="AL103" s="1059">
        <f t="shared" ref="AL103:AL116" si="326">K103*G103</f>
        <v>60</v>
      </c>
      <c r="AM103" s="1059">
        <f t="shared" ref="AM103:AM116" si="327">K103*G103</f>
        <v>60</v>
      </c>
      <c r="AN103" s="1059">
        <f t="shared" ref="AN103:AN116" si="328">K103*G103</f>
        <v>60</v>
      </c>
      <c r="AO103" s="1059">
        <f t="shared" ref="AO103:AO116" si="329">K103*G103</f>
        <v>60</v>
      </c>
      <c r="AP103" s="1059">
        <f t="shared" ref="AP103:AP116" si="330">K103*G103</f>
        <v>60</v>
      </c>
      <c r="AQ103" s="1059">
        <f t="shared" ref="AQ103:AQ116" si="331">K103*G103</f>
        <v>60</v>
      </c>
      <c r="AR103" s="1059">
        <f t="shared" ref="AR103:AR116" si="332">K103*G103</f>
        <v>60</v>
      </c>
      <c r="AS103" s="1059">
        <f t="shared" ref="AS103:AS116" si="333">K103*G103</f>
        <v>60</v>
      </c>
      <c r="AT103" s="1059">
        <f t="shared" ref="AT103:AT116" si="334">K103*G103</f>
        <v>60</v>
      </c>
      <c r="AU103" s="1059">
        <f t="shared" ref="AU103:AU116" si="335">K103*G103</f>
        <v>60</v>
      </c>
      <c r="AV103" s="1059">
        <f t="shared" ref="AV103:AV116" si="336">K103*G103</f>
        <v>60</v>
      </c>
      <c r="AW103" s="1059">
        <f t="shared" ref="AW103:AW116" si="337">K103*G103</f>
        <v>60</v>
      </c>
      <c r="AX103" s="1059">
        <f t="shared" ref="AX103:AX116" si="338">K103*G103</f>
        <v>60</v>
      </c>
      <c r="AY103" s="1059">
        <f t="shared" ref="AY103:AY116" si="339">K103*G103</f>
        <v>60</v>
      </c>
      <c r="AZ103" s="1059">
        <f t="shared" ref="AZ103:AZ116" si="340">K103*G103</f>
        <v>60</v>
      </c>
      <c r="BA103" s="1059">
        <f t="shared" ref="BA103:BA116" si="341">K103*G103</f>
        <v>60</v>
      </c>
      <c r="BB103" s="1059">
        <f t="shared" ref="BB103:BB116" si="342">K103*G103</f>
        <v>60</v>
      </c>
      <c r="BC103" s="1059">
        <f t="shared" ref="BC103:BC116" si="343">K103*G103</f>
        <v>60</v>
      </c>
      <c r="BD103" s="1059">
        <f t="shared" ref="BD103:BD116" si="344">K103*G103</f>
        <v>60</v>
      </c>
      <c r="BE103" s="1059">
        <f t="shared" ref="BE103:BE116" si="345">K103*H103</f>
        <v>10</v>
      </c>
      <c r="BF103" s="1059">
        <f t="shared" ref="BF103:BF116" si="346">K103*I103</f>
        <v>50</v>
      </c>
    </row>
    <row r="104" spans="1:59" s="67" customFormat="1" ht="15" hidden="1">
      <c r="A104" s="854" t="s">
        <v>127</v>
      </c>
      <c r="B104" s="887">
        <v>2</v>
      </c>
      <c r="C104" s="855"/>
      <c r="D104" s="856"/>
      <c r="E104" s="858" t="s">
        <v>447</v>
      </c>
      <c r="F104" s="888" t="s">
        <v>51</v>
      </c>
      <c r="G104" s="872">
        <v>29</v>
      </c>
      <c r="H104" s="871">
        <v>14</v>
      </c>
      <c r="I104" s="871">
        <v>21</v>
      </c>
      <c r="J104" s="909">
        <v>50</v>
      </c>
      <c r="K104" s="1057">
        <f>'Qoute 2025                  '!D33</f>
        <v>0</v>
      </c>
      <c r="L104" s="1060">
        <f t="shared" si="300"/>
        <v>0</v>
      </c>
      <c r="M104" s="1061">
        <f t="shared" si="301"/>
        <v>0</v>
      </c>
      <c r="N104" s="1061">
        <f t="shared" si="302"/>
        <v>0</v>
      </c>
      <c r="O104" s="1061">
        <f t="shared" si="303"/>
        <v>0</v>
      </c>
      <c r="P104" s="1061">
        <f t="shared" si="304"/>
        <v>0</v>
      </c>
      <c r="Q104" s="1061">
        <f t="shared" si="305"/>
        <v>0</v>
      </c>
      <c r="R104" s="1061">
        <f t="shared" si="306"/>
        <v>0</v>
      </c>
      <c r="S104" s="1061">
        <f t="shared" si="307"/>
        <v>0</v>
      </c>
      <c r="T104" s="1061">
        <f t="shared" si="308"/>
        <v>0</v>
      </c>
      <c r="U104" s="1061">
        <f t="shared" si="309"/>
        <v>0</v>
      </c>
      <c r="V104" s="1061">
        <f t="shared" si="310"/>
        <v>0</v>
      </c>
      <c r="W104" s="1061">
        <f t="shared" si="311"/>
        <v>0</v>
      </c>
      <c r="X104" s="1061">
        <f t="shared" si="312"/>
        <v>0</v>
      </c>
      <c r="Y104" s="1061">
        <f t="shared" si="313"/>
        <v>0</v>
      </c>
      <c r="Z104" s="1061">
        <f t="shared" si="314"/>
        <v>0</v>
      </c>
      <c r="AA104" s="1061">
        <f t="shared" si="315"/>
        <v>0</v>
      </c>
      <c r="AB104" s="1061">
        <f t="shared" si="316"/>
        <v>0</v>
      </c>
      <c r="AC104" s="1061">
        <f t="shared" si="317"/>
        <v>0</v>
      </c>
      <c r="AD104" s="1061">
        <f t="shared" si="318"/>
        <v>0</v>
      </c>
      <c r="AE104" s="1061">
        <f t="shared" si="319"/>
        <v>0</v>
      </c>
      <c r="AF104" s="1061">
        <f t="shared" si="320"/>
        <v>0</v>
      </c>
      <c r="AG104" s="1061">
        <f t="shared" si="321"/>
        <v>0</v>
      </c>
      <c r="AH104" s="1061">
        <f t="shared" si="322"/>
        <v>0</v>
      </c>
      <c r="AI104" s="1061">
        <f t="shared" si="323"/>
        <v>0</v>
      </c>
      <c r="AJ104" s="1061">
        <f t="shared" si="324"/>
        <v>0</v>
      </c>
      <c r="AK104" s="1061">
        <f t="shared" si="325"/>
        <v>0</v>
      </c>
      <c r="AL104" s="1061">
        <f t="shared" si="326"/>
        <v>0</v>
      </c>
      <c r="AM104" s="1061">
        <f t="shared" si="327"/>
        <v>0</v>
      </c>
      <c r="AN104" s="1061">
        <f t="shared" si="328"/>
        <v>0</v>
      </c>
      <c r="AO104" s="1061">
        <f t="shared" si="329"/>
        <v>0</v>
      </c>
      <c r="AP104" s="1061">
        <f t="shared" si="330"/>
        <v>0</v>
      </c>
      <c r="AQ104" s="1061">
        <f t="shared" si="331"/>
        <v>0</v>
      </c>
      <c r="AR104" s="1061">
        <f t="shared" si="332"/>
        <v>0</v>
      </c>
      <c r="AS104" s="1061">
        <f t="shared" si="333"/>
        <v>0</v>
      </c>
      <c r="AT104" s="1061">
        <f t="shared" si="334"/>
        <v>0</v>
      </c>
      <c r="AU104" s="1061">
        <f t="shared" si="335"/>
        <v>0</v>
      </c>
      <c r="AV104" s="1061">
        <f t="shared" si="336"/>
        <v>0</v>
      </c>
      <c r="AW104" s="1061">
        <f t="shared" si="337"/>
        <v>0</v>
      </c>
      <c r="AX104" s="1061">
        <f t="shared" si="338"/>
        <v>0</v>
      </c>
      <c r="AY104" s="1061">
        <f t="shared" si="339"/>
        <v>0</v>
      </c>
      <c r="AZ104" s="1061">
        <f t="shared" si="340"/>
        <v>0</v>
      </c>
      <c r="BA104" s="1061">
        <f t="shared" si="341"/>
        <v>0</v>
      </c>
      <c r="BB104" s="1061">
        <f t="shared" si="342"/>
        <v>0</v>
      </c>
      <c r="BC104" s="1061">
        <f t="shared" si="343"/>
        <v>0</v>
      </c>
      <c r="BD104" s="1061">
        <f t="shared" si="344"/>
        <v>0</v>
      </c>
      <c r="BE104" s="1066">
        <f t="shared" si="345"/>
        <v>0</v>
      </c>
      <c r="BF104" s="1067">
        <f t="shared" si="346"/>
        <v>0</v>
      </c>
    </row>
    <row r="105" spans="1:59" s="67" customFormat="1" ht="15">
      <c r="A105" s="854" t="s">
        <v>127</v>
      </c>
      <c r="B105" s="889">
        <v>3</v>
      </c>
      <c r="C105" s="855"/>
      <c r="D105" s="856"/>
      <c r="E105" s="857" t="s">
        <v>630</v>
      </c>
      <c r="F105" s="890" t="s">
        <v>52</v>
      </c>
      <c r="G105" s="871">
        <v>42</v>
      </c>
      <c r="H105" s="871">
        <v>10</v>
      </c>
      <c r="I105" s="871">
        <v>30</v>
      </c>
      <c r="J105" s="909">
        <f>I105+G105</f>
        <v>72</v>
      </c>
      <c r="K105" s="1057">
        <f>'Qoute 2025                  '!D34</f>
        <v>2</v>
      </c>
      <c r="L105" s="1062">
        <f t="shared" si="300"/>
        <v>84</v>
      </c>
      <c r="M105" s="1063">
        <f t="shared" si="301"/>
        <v>84</v>
      </c>
      <c r="N105" s="1063">
        <f t="shared" si="302"/>
        <v>84</v>
      </c>
      <c r="O105" s="1063">
        <f t="shared" si="303"/>
        <v>84</v>
      </c>
      <c r="P105" s="1063">
        <f t="shared" si="304"/>
        <v>84</v>
      </c>
      <c r="Q105" s="1063">
        <f t="shared" si="305"/>
        <v>84</v>
      </c>
      <c r="R105" s="1063">
        <f t="shared" si="306"/>
        <v>84</v>
      </c>
      <c r="S105" s="1063">
        <f t="shared" si="307"/>
        <v>84</v>
      </c>
      <c r="T105" s="1063">
        <f t="shared" si="308"/>
        <v>84</v>
      </c>
      <c r="U105" s="1063">
        <f t="shared" si="309"/>
        <v>84</v>
      </c>
      <c r="V105" s="1063">
        <f t="shared" si="310"/>
        <v>84</v>
      </c>
      <c r="W105" s="1063">
        <f t="shared" si="311"/>
        <v>84</v>
      </c>
      <c r="X105" s="1063">
        <f t="shared" si="312"/>
        <v>84</v>
      </c>
      <c r="Y105" s="1063">
        <f t="shared" si="313"/>
        <v>84</v>
      </c>
      <c r="Z105" s="1063">
        <f t="shared" si="314"/>
        <v>84</v>
      </c>
      <c r="AA105" s="1063">
        <f t="shared" si="315"/>
        <v>84</v>
      </c>
      <c r="AB105" s="1063">
        <f t="shared" si="316"/>
        <v>84</v>
      </c>
      <c r="AC105" s="1063">
        <f t="shared" si="317"/>
        <v>84</v>
      </c>
      <c r="AD105" s="1063">
        <f t="shared" si="318"/>
        <v>84</v>
      </c>
      <c r="AE105" s="1063">
        <f t="shared" si="319"/>
        <v>84</v>
      </c>
      <c r="AF105" s="1063">
        <f t="shared" si="320"/>
        <v>84</v>
      </c>
      <c r="AG105" s="1063">
        <f t="shared" si="321"/>
        <v>84</v>
      </c>
      <c r="AH105" s="1063">
        <f t="shared" si="322"/>
        <v>84</v>
      </c>
      <c r="AI105" s="1063">
        <f t="shared" si="323"/>
        <v>84</v>
      </c>
      <c r="AJ105" s="1063">
        <f t="shared" si="324"/>
        <v>84</v>
      </c>
      <c r="AK105" s="1063">
        <f t="shared" si="325"/>
        <v>84</v>
      </c>
      <c r="AL105" s="1063">
        <f t="shared" si="326"/>
        <v>84</v>
      </c>
      <c r="AM105" s="1063">
        <f t="shared" si="327"/>
        <v>84</v>
      </c>
      <c r="AN105" s="1063">
        <f t="shared" si="328"/>
        <v>84</v>
      </c>
      <c r="AO105" s="1063">
        <f t="shared" si="329"/>
        <v>84</v>
      </c>
      <c r="AP105" s="1063">
        <f t="shared" si="330"/>
        <v>84</v>
      </c>
      <c r="AQ105" s="1063">
        <f t="shared" si="331"/>
        <v>84</v>
      </c>
      <c r="AR105" s="1063">
        <f t="shared" si="332"/>
        <v>84</v>
      </c>
      <c r="AS105" s="1063">
        <f t="shared" si="333"/>
        <v>84</v>
      </c>
      <c r="AT105" s="1063">
        <f t="shared" si="334"/>
        <v>84</v>
      </c>
      <c r="AU105" s="1063">
        <f t="shared" si="335"/>
        <v>84</v>
      </c>
      <c r="AV105" s="1063">
        <f t="shared" si="336"/>
        <v>84</v>
      </c>
      <c r="AW105" s="1063">
        <f t="shared" si="337"/>
        <v>84</v>
      </c>
      <c r="AX105" s="1063">
        <f t="shared" si="338"/>
        <v>84</v>
      </c>
      <c r="AY105" s="1063">
        <f t="shared" si="339"/>
        <v>84</v>
      </c>
      <c r="AZ105" s="1063">
        <f t="shared" si="340"/>
        <v>84</v>
      </c>
      <c r="BA105" s="1063">
        <f t="shared" si="341"/>
        <v>84</v>
      </c>
      <c r="BB105" s="1063">
        <f t="shared" si="342"/>
        <v>84</v>
      </c>
      <c r="BC105" s="1063">
        <f t="shared" si="343"/>
        <v>84</v>
      </c>
      <c r="BD105" s="1063">
        <f t="shared" si="344"/>
        <v>84</v>
      </c>
      <c r="BE105" s="1068">
        <f t="shared" si="345"/>
        <v>20</v>
      </c>
      <c r="BF105" s="1069">
        <f t="shared" si="346"/>
        <v>60</v>
      </c>
    </row>
    <row r="106" spans="1:59" s="67" customFormat="1" ht="15" hidden="1">
      <c r="A106" s="854" t="s">
        <v>127</v>
      </c>
      <c r="B106" s="891">
        <v>4</v>
      </c>
      <c r="C106" s="855"/>
      <c r="D106" s="856" t="s">
        <v>484</v>
      </c>
      <c r="E106" s="859" t="s">
        <v>485</v>
      </c>
      <c r="F106" s="891" t="s">
        <v>1</v>
      </c>
      <c r="G106" s="871">
        <v>50</v>
      </c>
      <c r="H106" s="871">
        <v>10</v>
      </c>
      <c r="I106" s="871">
        <v>20</v>
      </c>
      <c r="J106" s="909">
        <f>I106+G106</f>
        <v>70</v>
      </c>
      <c r="K106" s="1057">
        <f>'Qoute 2025                  '!D35</f>
        <v>0</v>
      </c>
      <c r="L106" s="1062">
        <f t="shared" si="300"/>
        <v>0</v>
      </c>
      <c r="M106" s="1063">
        <f t="shared" si="301"/>
        <v>0</v>
      </c>
      <c r="N106" s="1063">
        <f t="shared" si="302"/>
        <v>0</v>
      </c>
      <c r="O106" s="1063">
        <f t="shared" si="303"/>
        <v>0</v>
      </c>
      <c r="P106" s="1063">
        <f t="shared" si="304"/>
        <v>0</v>
      </c>
      <c r="Q106" s="1063">
        <f t="shared" si="305"/>
        <v>0</v>
      </c>
      <c r="R106" s="1063">
        <f t="shared" si="306"/>
        <v>0</v>
      </c>
      <c r="S106" s="1063">
        <f t="shared" si="307"/>
        <v>0</v>
      </c>
      <c r="T106" s="1063">
        <f t="shared" si="308"/>
        <v>0</v>
      </c>
      <c r="U106" s="1063">
        <f t="shared" si="309"/>
        <v>0</v>
      </c>
      <c r="V106" s="1063">
        <f t="shared" si="310"/>
        <v>0</v>
      </c>
      <c r="W106" s="1063">
        <f t="shared" si="311"/>
        <v>0</v>
      </c>
      <c r="X106" s="1063">
        <f t="shared" si="312"/>
        <v>0</v>
      </c>
      <c r="Y106" s="1063">
        <f t="shared" si="313"/>
        <v>0</v>
      </c>
      <c r="Z106" s="1063">
        <f t="shared" si="314"/>
        <v>0</v>
      </c>
      <c r="AA106" s="1063">
        <f t="shared" si="315"/>
        <v>0</v>
      </c>
      <c r="AB106" s="1063">
        <f t="shared" si="316"/>
        <v>0</v>
      </c>
      <c r="AC106" s="1063">
        <f t="shared" si="317"/>
        <v>0</v>
      </c>
      <c r="AD106" s="1063">
        <f t="shared" si="318"/>
        <v>0</v>
      </c>
      <c r="AE106" s="1063">
        <f t="shared" si="319"/>
        <v>0</v>
      </c>
      <c r="AF106" s="1063">
        <f t="shared" si="320"/>
        <v>0</v>
      </c>
      <c r="AG106" s="1063">
        <f t="shared" si="321"/>
        <v>0</v>
      </c>
      <c r="AH106" s="1063">
        <f t="shared" si="322"/>
        <v>0</v>
      </c>
      <c r="AI106" s="1063">
        <f t="shared" si="323"/>
        <v>0</v>
      </c>
      <c r="AJ106" s="1063">
        <f t="shared" si="324"/>
        <v>0</v>
      </c>
      <c r="AK106" s="1063">
        <f t="shared" si="325"/>
        <v>0</v>
      </c>
      <c r="AL106" s="1063">
        <f t="shared" si="326"/>
        <v>0</v>
      </c>
      <c r="AM106" s="1063">
        <f t="shared" si="327"/>
        <v>0</v>
      </c>
      <c r="AN106" s="1063">
        <f t="shared" si="328"/>
        <v>0</v>
      </c>
      <c r="AO106" s="1063">
        <f t="shared" si="329"/>
        <v>0</v>
      </c>
      <c r="AP106" s="1063">
        <f t="shared" si="330"/>
        <v>0</v>
      </c>
      <c r="AQ106" s="1063">
        <f t="shared" si="331"/>
        <v>0</v>
      </c>
      <c r="AR106" s="1063">
        <f t="shared" si="332"/>
        <v>0</v>
      </c>
      <c r="AS106" s="1063">
        <f t="shared" si="333"/>
        <v>0</v>
      </c>
      <c r="AT106" s="1063">
        <f t="shared" si="334"/>
        <v>0</v>
      </c>
      <c r="AU106" s="1063">
        <f t="shared" si="335"/>
        <v>0</v>
      </c>
      <c r="AV106" s="1063">
        <f t="shared" si="336"/>
        <v>0</v>
      </c>
      <c r="AW106" s="1063">
        <f t="shared" si="337"/>
        <v>0</v>
      </c>
      <c r="AX106" s="1063">
        <f t="shared" si="338"/>
        <v>0</v>
      </c>
      <c r="AY106" s="1063">
        <f t="shared" si="339"/>
        <v>0</v>
      </c>
      <c r="AZ106" s="1063">
        <f t="shared" si="340"/>
        <v>0</v>
      </c>
      <c r="BA106" s="1063">
        <f t="shared" si="341"/>
        <v>0</v>
      </c>
      <c r="BB106" s="1063">
        <f t="shared" si="342"/>
        <v>0</v>
      </c>
      <c r="BC106" s="1063">
        <f t="shared" si="343"/>
        <v>0</v>
      </c>
      <c r="BD106" s="1063">
        <f t="shared" si="344"/>
        <v>0</v>
      </c>
      <c r="BE106" s="1068">
        <f t="shared" si="345"/>
        <v>0</v>
      </c>
      <c r="BF106" s="1069">
        <f t="shared" si="346"/>
        <v>0</v>
      </c>
    </row>
    <row r="107" spans="1:59" s="67" customFormat="1" ht="15">
      <c r="A107" s="1012" t="s">
        <v>127</v>
      </c>
      <c r="B107" s="1002">
        <v>5</v>
      </c>
      <c r="C107" s="1013"/>
      <c r="D107" s="1014"/>
      <c r="E107" s="1015" t="s">
        <v>611</v>
      </c>
      <c r="F107" s="1002" t="s">
        <v>53</v>
      </c>
      <c r="G107" s="874">
        <v>28</v>
      </c>
      <c r="H107" s="874">
        <v>12</v>
      </c>
      <c r="I107" s="874">
        <v>20</v>
      </c>
      <c r="J107" s="925">
        <f>I107+G107</f>
        <v>48</v>
      </c>
      <c r="K107" s="1057">
        <f>'Qoute 2025                  '!D36</f>
        <v>2</v>
      </c>
      <c r="L107" s="1062">
        <f t="shared" si="300"/>
        <v>56</v>
      </c>
      <c r="M107" s="1063">
        <f t="shared" si="301"/>
        <v>56</v>
      </c>
      <c r="N107" s="1063">
        <f t="shared" si="302"/>
        <v>56</v>
      </c>
      <c r="O107" s="1063">
        <f t="shared" si="303"/>
        <v>56</v>
      </c>
      <c r="P107" s="1063">
        <f t="shared" si="304"/>
        <v>56</v>
      </c>
      <c r="Q107" s="1063">
        <f t="shared" si="305"/>
        <v>56</v>
      </c>
      <c r="R107" s="1063">
        <f t="shared" si="306"/>
        <v>56</v>
      </c>
      <c r="S107" s="1063">
        <f t="shared" si="307"/>
        <v>56</v>
      </c>
      <c r="T107" s="1063">
        <f t="shared" si="308"/>
        <v>56</v>
      </c>
      <c r="U107" s="1063">
        <f t="shared" si="309"/>
        <v>56</v>
      </c>
      <c r="V107" s="1063">
        <f t="shared" si="310"/>
        <v>56</v>
      </c>
      <c r="W107" s="1063">
        <f t="shared" si="311"/>
        <v>56</v>
      </c>
      <c r="X107" s="1063">
        <f t="shared" si="312"/>
        <v>56</v>
      </c>
      <c r="Y107" s="1063">
        <f t="shared" si="313"/>
        <v>56</v>
      </c>
      <c r="Z107" s="1063">
        <f t="shared" si="314"/>
        <v>56</v>
      </c>
      <c r="AA107" s="1063">
        <f t="shared" si="315"/>
        <v>56</v>
      </c>
      <c r="AB107" s="1063">
        <f t="shared" si="316"/>
        <v>56</v>
      </c>
      <c r="AC107" s="1063">
        <f t="shared" si="317"/>
        <v>56</v>
      </c>
      <c r="AD107" s="1063">
        <f t="shared" si="318"/>
        <v>56</v>
      </c>
      <c r="AE107" s="1063">
        <f t="shared" si="319"/>
        <v>56</v>
      </c>
      <c r="AF107" s="1063">
        <f t="shared" si="320"/>
        <v>56</v>
      </c>
      <c r="AG107" s="1063">
        <f t="shared" si="321"/>
        <v>56</v>
      </c>
      <c r="AH107" s="1063">
        <f t="shared" si="322"/>
        <v>56</v>
      </c>
      <c r="AI107" s="1063">
        <f t="shared" si="323"/>
        <v>56</v>
      </c>
      <c r="AJ107" s="1063">
        <f t="shared" si="324"/>
        <v>56</v>
      </c>
      <c r="AK107" s="1063">
        <f t="shared" si="325"/>
        <v>56</v>
      </c>
      <c r="AL107" s="1063">
        <f t="shared" si="326"/>
        <v>56</v>
      </c>
      <c r="AM107" s="1063">
        <f t="shared" si="327"/>
        <v>56</v>
      </c>
      <c r="AN107" s="1063">
        <f t="shared" si="328"/>
        <v>56</v>
      </c>
      <c r="AO107" s="1063">
        <f t="shared" si="329"/>
        <v>56</v>
      </c>
      <c r="AP107" s="1063">
        <f t="shared" si="330"/>
        <v>56</v>
      </c>
      <c r="AQ107" s="1063">
        <f t="shared" si="331"/>
        <v>56</v>
      </c>
      <c r="AR107" s="1063">
        <f t="shared" si="332"/>
        <v>56</v>
      </c>
      <c r="AS107" s="1063">
        <f t="shared" si="333"/>
        <v>56</v>
      </c>
      <c r="AT107" s="1063">
        <f t="shared" si="334"/>
        <v>56</v>
      </c>
      <c r="AU107" s="1063">
        <f t="shared" si="335"/>
        <v>56</v>
      </c>
      <c r="AV107" s="1063">
        <f t="shared" si="336"/>
        <v>56</v>
      </c>
      <c r="AW107" s="1063">
        <f t="shared" si="337"/>
        <v>56</v>
      </c>
      <c r="AX107" s="1063">
        <f t="shared" si="338"/>
        <v>56</v>
      </c>
      <c r="AY107" s="1063">
        <f t="shared" si="339"/>
        <v>56</v>
      </c>
      <c r="AZ107" s="1063">
        <f t="shared" si="340"/>
        <v>56</v>
      </c>
      <c r="BA107" s="1063">
        <f t="shared" si="341"/>
        <v>56</v>
      </c>
      <c r="BB107" s="1063">
        <f t="shared" si="342"/>
        <v>56</v>
      </c>
      <c r="BC107" s="1063">
        <f t="shared" si="343"/>
        <v>56</v>
      </c>
      <c r="BD107" s="1063">
        <f t="shared" si="344"/>
        <v>56</v>
      </c>
      <c r="BE107" s="1068">
        <f t="shared" si="345"/>
        <v>24</v>
      </c>
      <c r="BF107" s="1069">
        <f t="shared" si="346"/>
        <v>40</v>
      </c>
    </row>
    <row r="108" spans="1:59" s="67" customFormat="1" ht="15">
      <c r="A108" s="854" t="s">
        <v>127</v>
      </c>
      <c r="B108" s="892">
        <v>6</v>
      </c>
      <c r="C108" s="855"/>
      <c r="D108" s="856"/>
      <c r="E108" s="859" t="s">
        <v>448</v>
      </c>
      <c r="F108" s="892" t="s">
        <v>54</v>
      </c>
      <c r="G108" s="871">
        <v>80</v>
      </c>
      <c r="H108" s="871">
        <v>5</v>
      </c>
      <c r="I108" s="871">
        <v>40</v>
      </c>
      <c r="J108" s="909">
        <f t="shared" ref="J108:J113" si="347">I108+G108</f>
        <v>120</v>
      </c>
      <c r="K108" s="1057">
        <f>'Qoute 2025                  '!D37</f>
        <v>1</v>
      </c>
      <c r="L108" s="1062">
        <f t="shared" si="300"/>
        <v>80</v>
      </c>
      <c r="M108" s="1063">
        <f t="shared" si="301"/>
        <v>80</v>
      </c>
      <c r="N108" s="1063">
        <f t="shared" si="302"/>
        <v>80</v>
      </c>
      <c r="O108" s="1063">
        <f t="shared" si="303"/>
        <v>80</v>
      </c>
      <c r="P108" s="1063">
        <f t="shared" si="304"/>
        <v>80</v>
      </c>
      <c r="Q108" s="1063">
        <f t="shared" si="305"/>
        <v>80</v>
      </c>
      <c r="R108" s="1063">
        <f t="shared" si="306"/>
        <v>80</v>
      </c>
      <c r="S108" s="1063">
        <f t="shared" si="307"/>
        <v>80</v>
      </c>
      <c r="T108" s="1063">
        <f t="shared" si="308"/>
        <v>80</v>
      </c>
      <c r="U108" s="1063">
        <f t="shared" si="309"/>
        <v>80</v>
      </c>
      <c r="V108" s="1063">
        <f t="shared" si="310"/>
        <v>80</v>
      </c>
      <c r="W108" s="1063">
        <f t="shared" si="311"/>
        <v>80</v>
      </c>
      <c r="X108" s="1063">
        <f t="shared" si="312"/>
        <v>80</v>
      </c>
      <c r="Y108" s="1063">
        <f t="shared" si="313"/>
        <v>80</v>
      </c>
      <c r="Z108" s="1063">
        <f t="shared" si="314"/>
        <v>80</v>
      </c>
      <c r="AA108" s="1063">
        <f t="shared" si="315"/>
        <v>80</v>
      </c>
      <c r="AB108" s="1063">
        <f t="shared" si="316"/>
        <v>80</v>
      </c>
      <c r="AC108" s="1063">
        <f t="shared" si="317"/>
        <v>80</v>
      </c>
      <c r="AD108" s="1063">
        <f t="shared" si="318"/>
        <v>80</v>
      </c>
      <c r="AE108" s="1063">
        <f t="shared" si="319"/>
        <v>80</v>
      </c>
      <c r="AF108" s="1063">
        <f t="shared" si="320"/>
        <v>80</v>
      </c>
      <c r="AG108" s="1063">
        <f t="shared" si="321"/>
        <v>80</v>
      </c>
      <c r="AH108" s="1063">
        <f t="shared" si="322"/>
        <v>80</v>
      </c>
      <c r="AI108" s="1063">
        <f t="shared" si="323"/>
        <v>80</v>
      </c>
      <c r="AJ108" s="1063">
        <f t="shared" si="324"/>
        <v>80</v>
      </c>
      <c r="AK108" s="1063">
        <f t="shared" si="325"/>
        <v>80</v>
      </c>
      <c r="AL108" s="1063">
        <f t="shared" si="326"/>
        <v>80</v>
      </c>
      <c r="AM108" s="1063">
        <f t="shared" si="327"/>
        <v>80</v>
      </c>
      <c r="AN108" s="1063">
        <f t="shared" si="328"/>
        <v>80</v>
      </c>
      <c r="AO108" s="1063">
        <f t="shared" si="329"/>
        <v>80</v>
      </c>
      <c r="AP108" s="1063">
        <f t="shared" si="330"/>
        <v>80</v>
      </c>
      <c r="AQ108" s="1063">
        <f t="shared" si="331"/>
        <v>80</v>
      </c>
      <c r="AR108" s="1063">
        <f t="shared" si="332"/>
        <v>80</v>
      </c>
      <c r="AS108" s="1063">
        <f t="shared" si="333"/>
        <v>80</v>
      </c>
      <c r="AT108" s="1063">
        <f t="shared" si="334"/>
        <v>80</v>
      </c>
      <c r="AU108" s="1063">
        <f t="shared" si="335"/>
        <v>80</v>
      </c>
      <c r="AV108" s="1063">
        <f t="shared" si="336"/>
        <v>80</v>
      </c>
      <c r="AW108" s="1063">
        <f t="shared" si="337"/>
        <v>80</v>
      </c>
      <c r="AX108" s="1063">
        <f t="shared" si="338"/>
        <v>80</v>
      </c>
      <c r="AY108" s="1063">
        <f t="shared" si="339"/>
        <v>80</v>
      </c>
      <c r="AZ108" s="1063">
        <f t="shared" si="340"/>
        <v>80</v>
      </c>
      <c r="BA108" s="1063">
        <f t="shared" si="341"/>
        <v>80</v>
      </c>
      <c r="BB108" s="1063">
        <f t="shared" si="342"/>
        <v>80</v>
      </c>
      <c r="BC108" s="1063">
        <f t="shared" si="343"/>
        <v>80</v>
      </c>
      <c r="BD108" s="1063">
        <f t="shared" si="344"/>
        <v>80</v>
      </c>
      <c r="BE108" s="1068">
        <f t="shared" si="345"/>
        <v>5</v>
      </c>
      <c r="BF108" s="1069">
        <f t="shared" si="346"/>
        <v>40</v>
      </c>
    </row>
    <row r="109" spans="1:59" s="67" customFormat="1" ht="15" hidden="1">
      <c r="A109" s="854" t="s">
        <v>127</v>
      </c>
      <c r="B109" s="606">
        <v>7</v>
      </c>
      <c r="C109" s="855"/>
      <c r="D109" s="910" t="s">
        <v>449</v>
      </c>
      <c r="E109" s="911" t="s">
        <v>607</v>
      </c>
      <c r="F109" s="606" t="s">
        <v>102</v>
      </c>
      <c r="G109" s="872">
        <v>94.5</v>
      </c>
      <c r="H109" s="872">
        <v>20</v>
      </c>
      <c r="I109" s="872">
        <v>74.5</v>
      </c>
      <c r="J109" s="912">
        <v>169</v>
      </c>
      <c r="K109" s="1057">
        <f>'Qoute 2025                  '!D38</f>
        <v>0</v>
      </c>
      <c r="L109" s="1062">
        <f t="shared" si="300"/>
        <v>0</v>
      </c>
      <c r="M109" s="1063">
        <f t="shared" si="301"/>
        <v>0</v>
      </c>
      <c r="N109" s="1063">
        <f t="shared" si="302"/>
        <v>0</v>
      </c>
      <c r="O109" s="1063">
        <f t="shared" si="303"/>
        <v>0</v>
      </c>
      <c r="P109" s="1063">
        <f t="shared" si="304"/>
        <v>0</v>
      </c>
      <c r="Q109" s="1063">
        <f t="shared" si="305"/>
        <v>0</v>
      </c>
      <c r="R109" s="1063">
        <f t="shared" si="306"/>
        <v>0</v>
      </c>
      <c r="S109" s="1063">
        <f t="shared" si="307"/>
        <v>0</v>
      </c>
      <c r="T109" s="1063">
        <f t="shared" si="308"/>
        <v>0</v>
      </c>
      <c r="U109" s="1063">
        <f t="shared" si="309"/>
        <v>0</v>
      </c>
      <c r="V109" s="1063">
        <f t="shared" si="310"/>
        <v>0</v>
      </c>
      <c r="W109" s="1063">
        <f t="shared" si="311"/>
        <v>0</v>
      </c>
      <c r="X109" s="1063">
        <f t="shared" si="312"/>
        <v>0</v>
      </c>
      <c r="Y109" s="1063">
        <f t="shared" si="313"/>
        <v>0</v>
      </c>
      <c r="Z109" s="1063">
        <f t="shared" si="314"/>
        <v>0</v>
      </c>
      <c r="AA109" s="1063">
        <f t="shared" si="315"/>
        <v>0</v>
      </c>
      <c r="AB109" s="1063">
        <f t="shared" si="316"/>
        <v>0</v>
      </c>
      <c r="AC109" s="1063">
        <f t="shared" si="317"/>
        <v>0</v>
      </c>
      <c r="AD109" s="1063">
        <f t="shared" si="318"/>
        <v>0</v>
      </c>
      <c r="AE109" s="1063">
        <f t="shared" si="319"/>
        <v>0</v>
      </c>
      <c r="AF109" s="1063">
        <f t="shared" si="320"/>
        <v>0</v>
      </c>
      <c r="AG109" s="1063">
        <f t="shared" si="321"/>
        <v>0</v>
      </c>
      <c r="AH109" s="1063">
        <f t="shared" si="322"/>
        <v>0</v>
      </c>
      <c r="AI109" s="1063">
        <f t="shared" si="323"/>
        <v>0</v>
      </c>
      <c r="AJ109" s="1063">
        <f t="shared" si="324"/>
        <v>0</v>
      </c>
      <c r="AK109" s="1063">
        <f t="shared" si="325"/>
        <v>0</v>
      </c>
      <c r="AL109" s="1063">
        <f t="shared" si="326"/>
        <v>0</v>
      </c>
      <c r="AM109" s="1063">
        <f t="shared" si="327"/>
        <v>0</v>
      </c>
      <c r="AN109" s="1063">
        <f t="shared" si="328"/>
        <v>0</v>
      </c>
      <c r="AO109" s="1063">
        <f t="shared" si="329"/>
        <v>0</v>
      </c>
      <c r="AP109" s="1063">
        <f t="shared" si="330"/>
        <v>0</v>
      </c>
      <c r="AQ109" s="1063">
        <f t="shared" si="331"/>
        <v>0</v>
      </c>
      <c r="AR109" s="1063">
        <f t="shared" si="332"/>
        <v>0</v>
      </c>
      <c r="AS109" s="1063">
        <f t="shared" si="333"/>
        <v>0</v>
      </c>
      <c r="AT109" s="1063">
        <f t="shared" si="334"/>
        <v>0</v>
      </c>
      <c r="AU109" s="1063">
        <f t="shared" si="335"/>
        <v>0</v>
      </c>
      <c r="AV109" s="1063">
        <f t="shared" si="336"/>
        <v>0</v>
      </c>
      <c r="AW109" s="1063">
        <f t="shared" si="337"/>
        <v>0</v>
      </c>
      <c r="AX109" s="1063">
        <f t="shared" si="338"/>
        <v>0</v>
      </c>
      <c r="AY109" s="1063">
        <f t="shared" si="339"/>
        <v>0</v>
      </c>
      <c r="AZ109" s="1063">
        <f t="shared" si="340"/>
        <v>0</v>
      </c>
      <c r="BA109" s="1063">
        <f t="shared" si="341"/>
        <v>0</v>
      </c>
      <c r="BB109" s="1063">
        <f t="shared" si="342"/>
        <v>0</v>
      </c>
      <c r="BC109" s="1063">
        <f t="shared" si="343"/>
        <v>0</v>
      </c>
      <c r="BD109" s="1063">
        <f t="shared" si="344"/>
        <v>0</v>
      </c>
      <c r="BE109" s="1068">
        <f t="shared" si="345"/>
        <v>0</v>
      </c>
      <c r="BF109" s="1069">
        <f t="shared" si="346"/>
        <v>0</v>
      </c>
    </row>
    <row r="110" spans="1:59" s="67" customFormat="1" ht="15" hidden="1">
      <c r="A110" s="854" t="s">
        <v>127</v>
      </c>
      <c r="B110" s="896">
        <v>8</v>
      </c>
      <c r="C110" s="855"/>
      <c r="D110" s="856"/>
      <c r="E110" s="857" t="s">
        <v>201</v>
      </c>
      <c r="F110" s="896" t="s">
        <v>41</v>
      </c>
      <c r="G110" s="871">
        <v>38</v>
      </c>
      <c r="H110" s="871">
        <v>12</v>
      </c>
      <c r="I110" s="871">
        <v>12</v>
      </c>
      <c r="J110" s="909">
        <f t="shared" si="347"/>
        <v>50</v>
      </c>
      <c r="K110" s="1057">
        <f>'Qoute 2025                  '!D39</f>
        <v>0</v>
      </c>
      <c r="L110" s="1062">
        <f t="shared" si="300"/>
        <v>0</v>
      </c>
      <c r="M110" s="1063">
        <f t="shared" si="301"/>
        <v>0</v>
      </c>
      <c r="N110" s="1063">
        <f t="shared" si="302"/>
        <v>0</v>
      </c>
      <c r="O110" s="1063">
        <f t="shared" si="303"/>
        <v>0</v>
      </c>
      <c r="P110" s="1063">
        <f t="shared" si="304"/>
        <v>0</v>
      </c>
      <c r="Q110" s="1063">
        <f t="shared" si="305"/>
        <v>0</v>
      </c>
      <c r="R110" s="1063">
        <f t="shared" si="306"/>
        <v>0</v>
      </c>
      <c r="S110" s="1063">
        <f t="shared" si="307"/>
        <v>0</v>
      </c>
      <c r="T110" s="1063">
        <f t="shared" si="308"/>
        <v>0</v>
      </c>
      <c r="U110" s="1063">
        <f t="shared" si="309"/>
        <v>0</v>
      </c>
      <c r="V110" s="1063">
        <f t="shared" si="310"/>
        <v>0</v>
      </c>
      <c r="W110" s="1063">
        <f t="shared" si="311"/>
        <v>0</v>
      </c>
      <c r="X110" s="1063">
        <f t="shared" si="312"/>
        <v>0</v>
      </c>
      <c r="Y110" s="1063">
        <f t="shared" si="313"/>
        <v>0</v>
      </c>
      <c r="Z110" s="1063">
        <f t="shared" si="314"/>
        <v>0</v>
      </c>
      <c r="AA110" s="1063">
        <f t="shared" si="315"/>
        <v>0</v>
      </c>
      <c r="AB110" s="1063">
        <f t="shared" si="316"/>
        <v>0</v>
      </c>
      <c r="AC110" s="1063">
        <f t="shared" si="317"/>
        <v>0</v>
      </c>
      <c r="AD110" s="1063">
        <f t="shared" si="318"/>
        <v>0</v>
      </c>
      <c r="AE110" s="1063">
        <f t="shared" si="319"/>
        <v>0</v>
      </c>
      <c r="AF110" s="1063">
        <f t="shared" si="320"/>
        <v>0</v>
      </c>
      <c r="AG110" s="1063">
        <f t="shared" si="321"/>
        <v>0</v>
      </c>
      <c r="AH110" s="1063">
        <f t="shared" si="322"/>
        <v>0</v>
      </c>
      <c r="AI110" s="1063">
        <f t="shared" si="323"/>
        <v>0</v>
      </c>
      <c r="AJ110" s="1063">
        <f t="shared" si="324"/>
        <v>0</v>
      </c>
      <c r="AK110" s="1063">
        <f t="shared" si="325"/>
        <v>0</v>
      </c>
      <c r="AL110" s="1063">
        <f t="shared" si="326"/>
        <v>0</v>
      </c>
      <c r="AM110" s="1063">
        <f t="shared" si="327"/>
        <v>0</v>
      </c>
      <c r="AN110" s="1063">
        <f t="shared" si="328"/>
        <v>0</v>
      </c>
      <c r="AO110" s="1063">
        <f t="shared" si="329"/>
        <v>0</v>
      </c>
      <c r="AP110" s="1063">
        <f t="shared" si="330"/>
        <v>0</v>
      </c>
      <c r="AQ110" s="1063">
        <f t="shared" si="331"/>
        <v>0</v>
      </c>
      <c r="AR110" s="1063">
        <f t="shared" si="332"/>
        <v>0</v>
      </c>
      <c r="AS110" s="1063">
        <f t="shared" si="333"/>
        <v>0</v>
      </c>
      <c r="AT110" s="1063">
        <f t="shared" si="334"/>
        <v>0</v>
      </c>
      <c r="AU110" s="1063">
        <f t="shared" si="335"/>
        <v>0</v>
      </c>
      <c r="AV110" s="1063">
        <f t="shared" si="336"/>
        <v>0</v>
      </c>
      <c r="AW110" s="1063">
        <f t="shared" si="337"/>
        <v>0</v>
      </c>
      <c r="AX110" s="1063">
        <f t="shared" si="338"/>
        <v>0</v>
      </c>
      <c r="AY110" s="1063">
        <f t="shared" si="339"/>
        <v>0</v>
      </c>
      <c r="AZ110" s="1063">
        <f t="shared" si="340"/>
        <v>0</v>
      </c>
      <c r="BA110" s="1063">
        <f t="shared" si="341"/>
        <v>0</v>
      </c>
      <c r="BB110" s="1063">
        <f t="shared" si="342"/>
        <v>0</v>
      </c>
      <c r="BC110" s="1063">
        <f t="shared" si="343"/>
        <v>0</v>
      </c>
      <c r="BD110" s="1063">
        <f t="shared" si="344"/>
        <v>0</v>
      </c>
      <c r="BE110" s="1068">
        <f t="shared" si="345"/>
        <v>0</v>
      </c>
      <c r="BF110" s="1069">
        <f t="shared" si="346"/>
        <v>0</v>
      </c>
    </row>
    <row r="111" spans="1:59" s="67" customFormat="1" ht="15" hidden="1">
      <c r="A111" s="854" t="s">
        <v>127</v>
      </c>
      <c r="B111" s="897">
        <v>9</v>
      </c>
      <c r="C111" s="855"/>
      <c r="D111" s="860" t="s">
        <v>455</v>
      </c>
      <c r="E111" s="858" t="s">
        <v>492</v>
      </c>
      <c r="F111" s="897" t="s">
        <v>63</v>
      </c>
      <c r="G111" s="872">
        <v>32</v>
      </c>
      <c r="H111" s="871">
        <v>15</v>
      </c>
      <c r="I111" s="871">
        <v>32</v>
      </c>
      <c r="J111" s="909">
        <v>64</v>
      </c>
      <c r="K111" s="1057">
        <f>'Qoute 2025                  '!D40</f>
        <v>0</v>
      </c>
      <c r="L111" s="1062">
        <f t="shared" si="300"/>
        <v>0</v>
      </c>
      <c r="M111" s="1065">
        <f t="shared" si="301"/>
        <v>0</v>
      </c>
      <c r="N111" s="1065">
        <f t="shared" si="302"/>
        <v>0</v>
      </c>
      <c r="O111" s="1065">
        <f t="shared" si="303"/>
        <v>0</v>
      </c>
      <c r="P111" s="1065">
        <f t="shared" si="304"/>
        <v>0</v>
      </c>
      <c r="Q111" s="1065">
        <f t="shared" si="305"/>
        <v>0</v>
      </c>
      <c r="R111" s="1065">
        <f t="shared" si="306"/>
        <v>0</v>
      </c>
      <c r="S111" s="1065">
        <f t="shared" si="307"/>
        <v>0</v>
      </c>
      <c r="T111" s="1065">
        <f t="shared" si="308"/>
        <v>0</v>
      </c>
      <c r="U111" s="1065">
        <f t="shared" si="309"/>
        <v>0</v>
      </c>
      <c r="V111" s="1065">
        <f t="shared" si="310"/>
        <v>0</v>
      </c>
      <c r="W111" s="1065">
        <f t="shared" si="311"/>
        <v>0</v>
      </c>
      <c r="X111" s="1065">
        <f t="shared" si="312"/>
        <v>0</v>
      </c>
      <c r="Y111" s="1065">
        <f t="shared" si="313"/>
        <v>0</v>
      </c>
      <c r="Z111" s="1065">
        <f t="shared" si="314"/>
        <v>0</v>
      </c>
      <c r="AA111" s="1065">
        <f t="shared" si="315"/>
        <v>0</v>
      </c>
      <c r="AB111" s="1065">
        <f t="shared" si="316"/>
        <v>0</v>
      </c>
      <c r="AC111" s="1065">
        <f t="shared" si="317"/>
        <v>0</v>
      </c>
      <c r="AD111" s="1065">
        <f t="shared" si="318"/>
        <v>0</v>
      </c>
      <c r="AE111" s="1065">
        <f t="shared" si="319"/>
        <v>0</v>
      </c>
      <c r="AF111" s="1065">
        <f t="shared" si="320"/>
        <v>0</v>
      </c>
      <c r="AG111" s="1065">
        <f t="shared" si="321"/>
        <v>0</v>
      </c>
      <c r="AH111" s="1065">
        <f t="shared" si="322"/>
        <v>0</v>
      </c>
      <c r="AI111" s="1065">
        <f t="shared" si="323"/>
        <v>0</v>
      </c>
      <c r="AJ111" s="1065">
        <f t="shared" si="324"/>
        <v>0</v>
      </c>
      <c r="AK111" s="1065">
        <f t="shared" si="325"/>
        <v>0</v>
      </c>
      <c r="AL111" s="1065">
        <f t="shared" si="326"/>
        <v>0</v>
      </c>
      <c r="AM111" s="1065">
        <f t="shared" si="327"/>
        <v>0</v>
      </c>
      <c r="AN111" s="1065">
        <f t="shared" si="328"/>
        <v>0</v>
      </c>
      <c r="AO111" s="1065">
        <f t="shared" si="329"/>
        <v>0</v>
      </c>
      <c r="AP111" s="1065">
        <f t="shared" si="330"/>
        <v>0</v>
      </c>
      <c r="AQ111" s="1065">
        <f t="shared" si="331"/>
        <v>0</v>
      </c>
      <c r="AR111" s="1065">
        <f t="shared" si="332"/>
        <v>0</v>
      </c>
      <c r="AS111" s="1065">
        <f t="shared" si="333"/>
        <v>0</v>
      </c>
      <c r="AT111" s="1065">
        <f t="shared" si="334"/>
        <v>0</v>
      </c>
      <c r="AU111" s="1065">
        <f t="shared" si="335"/>
        <v>0</v>
      </c>
      <c r="AV111" s="1065">
        <f t="shared" si="336"/>
        <v>0</v>
      </c>
      <c r="AW111" s="1065">
        <f t="shared" si="337"/>
        <v>0</v>
      </c>
      <c r="AX111" s="1065">
        <f t="shared" si="338"/>
        <v>0</v>
      </c>
      <c r="AY111" s="1065">
        <f t="shared" si="339"/>
        <v>0</v>
      </c>
      <c r="AZ111" s="1065">
        <f t="shared" si="340"/>
        <v>0</v>
      </c>
      <c r="BA111" s="1065">
        <f t="shared" si="341"/>
        <v>0</v>
      </c>
      <c r="BB111" s="1065">
        <f t="shared" si="342"/>
        <v>0</v>
      </c>
      <c r="BC111" s="1065">
        <f t="shared" si="343"/>
        <v>0</v>
      </c>
      <c r="BD111" s="1065">
        <f t="shared" si="344"/>
        <v>0</v>
      </c>
      <c r="BE111" s="1070">
        <f t="shared" si="345"/>
        <v>0</v>
      </c>
      <c r="BF111" s="1071">
        <f t="shared" si="346"/>
        <v>0</v>
      </c>
    </row>
    <row r="112" spans="1:59" s="67" customFormat="1" ht="15" hidden="1">
      <c r="A112" s="854" t="s">
        <v>127</v>
      </c>
      <c r="B112" s="898">
        <v>10</v>
      </c>
      <c r="C112" s="855"/>
      <c r="D112" s="860" t="s">
        <v>451</v>
      </c>
      <c r="E112" s="857" t="s">
        <v>456</v>
      </c>
      <c r="F112" s="898" t="s">
        <v>62</v>
      </c>
      <c r="G112" s="872">
        <v>50</v>
      </c>
      <c r="H112" s="872">
        <v>17</v>
      </c>
      <c r="I112" s="872">
        <v>7</v>
      </c>
      <c r="J112" s="912">
        <v>43</v>
      </c>
      <c r="K112" s="1057">
        <f>'Qoute 2025                  '!D41</f>
        <v>0</v>
      </c>
      <c r="L112" s="1062">
        <f t="shared" si="300"/>
        <v>0</v>
      </c>
      <c r="M112" s="1065">
        <f t="shared" si="301"/>
        <v>0</v>
      </c>
      <c r="N112" s="1065">
        <f t="shared" si="302"/>
        <v>0</v>
      </c>
      <c r="O112" s="1065">
        <f t="shared" si="303"/>
        <v>0</v>
      </c>
      <c r="P112" s="1065">
        <f t="shared" si="304"/>
        <v>0</v>
      </c>
      <c r="Q112" s="1065">
        <f t="shared" si="305"/>
        <v>0</v>
      </c>
      <c r="R112" s="1065">
        <f t="shared" si="306"/>
        <v>0</v>
      </c>
      <c r="S112" s="1065">
        <f t="shared" si="307"/>
        <v>0</v>
      </c>
      <c r="T112" s="1065">
        <f t="shared" si="308"/>
        <v>0</v>
      </c>
      <c r="U112" s="1065">
        <f t="shared" si="309"/>
        <v>0</v>
      </c>
      <c r="V112" s="1065">
        <f t="shared" si="310"/>
        <v>0</v>
      </c>
      <c r="W112" s="1065">
        <f t="shared" si="311"/>
        <v>0</v>
      </c>
      <c r="X112" s="1065">
        <f t="shared" si="312"/>
        <v>0</v>
      </c>
      <c r="Y112" s="1065">
        <f t="shared" si="313"/>
        <v>0</v>
      </c>
      <c r="Z112" s="1065">
        <f t="shared" si="314"/>
        <v>0</v>
      </c>
      <c r="AA112" s="1065">
        <f t="shared" si="315"/>
        <v>0</v>
      </c>
      <c r="AB112" s="1065">
        <f t="shared" si="316"/>
        <v>0</v>
      </c>
      <c r="AC112" s="1065">
        <f t="shared" si="317"/>
        <v>0</v>
      </c>
      <c r="AD112" s="1065">
        <f t="shared" si="318"/>
        <v>0</v>
      </c>
      <c r="AE112" s="1065">
        <f t="shared" si="319"/>
        <v>0</v>
      </c>
      <c r="AF112" s="1065">
        <f t="shared" si="320"/>
        <v>0</v>
      </c>
      <c r="AG112" s="1065">
        <f t="shared" si="321"/>
        <v>0</v>
      </c>
      <c r="AH112" s="1065">
        <f t="shared" si="322"/>
        <v>0</v>
      </c>
      <c r="AI112" s="1065">
        <f t="shared" si="323"/>
        <v>0</v>
      </c>
      <c r="AJ112" s="1065">
        <f t="shared" si="324"/>
        <v>0</v>
      </c>
      <c r="AK112" s="1065">
        <f t="shared" si="325"/>
        <v>0</v>
      </c>
      <c r="AL112" s="1065">
        <f t="shared" si="326"/>
        <v>0</v>
      </c>
      <c r="AM112" s="1065">
        <f t="shared" si="327"/>
        <v>0</v>
      </c>
      <c r="AN112" s="1065">
        <f t="shared" si="328"/>
        <v>0</v>
      </c>
      <c r="AO112" s="1065">
        <f t="shared" si="329"/>
        <v>0</v>
      </c>
      <c r="AP112" s="1065">
        <f t="shared" si="330"/>
        <v>0</v>
      </c>
      <c r="AQ112" s="1065">
        <f t="shared" si="331"/>
        <v>0</v>
      </c>
      <c r="AR112" s="1065">
        <f t="shared" si="332"/>
        <v>0</v>
      </c>
      <c r="AS112" s="1065">
        <f t="shared" si="333"/>
        <v>0</v>
      </c>
      <c r="AT112" s="1065">
        <f t="shared" si="334"/>
        <v>0</v>
      </c>
      <c r="AU112" s="1065">
        <f t="shared" si="335"/>
        <v>0</v>
      </c>
      <c r="AV112" s="1065">
        <f t="shared" si="336"/>
        <v>0</v>
      </c>
      <c r="AW112" s="1065">
        <f t="shared" si="337"/>
        <v>0</v>
      </c>
      <c r="AX112" s="1065">
        <f t="shared" si="338"/>
        <v>0</v>
      </c>
      <c r="AY112" s="1065">
        <f t="shared" si="339"/>
        <v>0</v>
      </c>
      <c r="AZ112" s="1065">
        <f t="shared" si="340"/>
        <v>0</v>
      </c>
      <c r="BA112" s="1065">
        <f t="shared" si="341"/>
        <v>0</v>
      </c>
      <c r="BB112" s="1065">
        <f t="shared" si="342"/>
        <v>0</v>
      </c>
      <c r="BC112" s="1065">
        <f t="shared" si="343"/>
        <v>0</v>
      </c>
      <c r="BD112" s="1065">
        <f t="shared" si="344"/>
        <v>0</v>
      </c>
      <c r="BE112" s="1070">
        <f t="shared" si="345"/>
        <v>0</v>
      </c>
      <c r="BF112" s="1071">
        <f t="shared" si="346"/>
        <v>0</v>
      </c>
    </row>
    <row r="113" spans="1:59" s="67" customFormat="1" ht="15" hidden="1">
      <c r="A113" s="854" t="s">
        <v>127</v>
      </c>
      <c r="B113" s="899">
        <v>11</v>
      </c>
      <c r="C113" s="855"/>
      <c r="D113" s="856">
        <v>2024</v>
      </c>
      <c r="E113" s="857" t="s">
        <v>453</v>
      </c>
      <c r="F113" s="899" t="s">
        <v>103</v>
      </c>
      <c r="G113" s="871">
        <v>26</v>
      </c>
      <c r="H113" s="871">
        <v>15</v>
      </c>
      <c r="I113" s="871">
        <v>20</v>
      </c>
      <c r="J113" s="909">
        <f t="shared" si="347"/>
        <v>46</v>
      </c>
      <c r="K113" s="1057">
        <f>'Qoute 2025                  '!D42</f>
        <v>0</v>
      </c>
      <c r="L113" s="1062">
        <f t="shared" si="300"/>
        <v>0</v>
      </c>
      <c r="M113" s="1065">
        <f t="shared" si="301"/>
        <v>0</v>
      </c>
      <c r="N113" s="1065">
        <f t="shared" si="302"/>
        <v>0</v>
      </c>
      <c r="O113" s="1065">
        <f t="shared" si="303"/>
        <v>0</v>
      </c>
      <c r="P113" s="1065">
        <f t="shared" si="304"/>
        <v>0</v>
      </c>
      <c r="Q113" s="1065">
        <f t="shared" si="305"/>
        <v>0</v>
      </c>
      <c r="R113" s="1065">
        <f t="shared" si="306"/>
        <v>0</v>
      </c>
      <c r="S113" s="1065">
        <f t="shared" si="307"/>
        <v>0</v>
      </c>
      <c r="T113" s="1065">
        <f t="shared" si="308"/>
        <v>0</v>
      </c>
      <c r="U113" s="1065">
        <f t="shared" si="309"/>
        <v>0</v>
      </c>
      <c r="V113" s="1065">
        <f t="shared" si="310"/>
        <v>0</v>
      </c>
      <c r="W113" s="1065">
        <f t="shared" si="311"/>
        <v>0</v>
      </c>
      <c r="X113" s="1065">
        <f t="shared" si="312"/>
        <v>0</v>
      </c>
      <c r="Y113" s="1065">
        <f t="shared" si="313"/>
        <v>0</v>
      </c>
      <c r="Z113" s="1065">
        <f t="shared" si="314"/>
        <v>0</v>
      </c>
      <c r="AA113" s="1065">
        <f t="shared" si="315"/>
        <v>0</v>
      </c>
      <c r="AB113" s="1065">
        <f t="shared" si="316"/>
        <v>0</v>
      </c>
      <c r="AC113" s="1065">
        <f t="shared" si="317"/>
        <v>0</v>
      </c>
      <c r="AD113" s="1065">
        <f t="shared" si="318"/>
        <v>0</v>
      </c>
      <c r="AE113" s="1065">
        <f t="shared" si="319"/>
        <v>0</v>
      </c>
      <c r="AF113" s="1065">
        <f t="shared" si="320"/>
        <v>0</v>
      </c>
      <c r="AG113" s="1065">
        <f t="shared" si="321"/>
        <v>0</v>
      </c>
      <c r="AH113" s="1065">
        <f t="shared" si="322"/>
        <v>0</v>
      </c>
      <c r="AI113" s="1065">
        <f t="shared" si="323"/>
        <v>0</v>
      </c>
      <c r="AJ113" s="1065">
        <f t="shared" si="324"/>
        <v>0</v>
      </c>
      <c r="AK113" s="1065">
        <f t="shared" si="325"/>
        <v>0</v>
      </c>
      <c r="AL113" s="1065">
        <f t="shared" si="326"/>
        <v>0</v>
      </c>
      <c r="AM113" s="1065">
        <f t="shared" si="327"/>
        <v>0</v>
      </c>
      <c r="AN113" s="1065">
        <f t="shared" si="328"/>
        <v>0</v>
      </c>
      <c r="AO113" s="1065">
        <f t="shared" si="329"/>
        <v>0</v>
      </c>
      <c r="AP113" s="1065">
        <f t="shared" si="330"/>
        <v>0</v>
      </c>
      <c r="AQ113" s="1065">
        <f t="shared" si="331"/>
        <v>0</v>
      </c>
      <c r="AR113" s="1065">
        <f t="shared" si="332"/>
        <v>0</v>
      </c>
      <c r="AS113" s="1065">
        <f t="shared" si="333"/>
        <v>0</v>
      </c>
      <c r="AT113" s="1065">
        <f t="shared" si="334"/>
        <v>0</v>
      </c>
      <c r="AU113" s="1065">
        <f t="shared" si="335"/>
        <v>0</v>
      </c>
      <c r="AV113" s="1065">
        <f t="shared" si="336"/>
        <v>0</v>
      </c>
      <c r="AW113" s="1065">
        <f t="shared" si="337"/>
        <v>0</v>
      </c>
      <c r="AX113" s="1065">
        <f t="shared" si="338"/>
        <v>0</v>
      </c>
      <c r="AY113" s="1065">
        <f t="shared" si="339"/>
        <v>0</v>
      </c>
      <c r="AZ113" s="1065">
        <f t="shared" si="340"/>
        <v>0</v>
      </c>
      <c r="BA113" s="1065">
        <f t="shared" si="341"/>
        <v>0</v>
      </c>
      <c r="BB113" s="1065">
        <f t="shared" si="342"/>
        <v>0</v>
      </c>
      <c r="BC113" s="1065">
        <f t="shared" si="343"/>
        <v>0</v>
      </c>
      <c r="BD113" s="1065">
        <f t="shared" si="344"/>
        <v>0</v>
      </c>
      <c r="BE113" s="1070">
        <f t="shared" si="345"/>
        <v>0</v>
      </c>
      <c r="BF113" s="1071">
        <f t="shared" si="346"/>
        <v>0</v>
      </c>
    </row>
    <row r="114" spans="1:59" s="67" customFormat="1" ht="15" hidden="1">
      <c r="A114" s="854" t="s">
        <v>127</v>
      </c>
      <c r="B114" s="900">
        <v>12</v>
      </c>
      <c r="C114" s="855"/>
      <c r="D114" s="856"/>
      <c r="E114" s="857" t="s">
        <v>105</v>
      </c>
      <c r="F114" s="900" t="s">
        <v>105</v>
      </c>
      <c r="G114" s="872">
        <v>57.5</v>
      </c>
      <c r="H114" s="872">
        <v>20</v>
      </c>
      <c r="I114" s="872">
        <v>42.5</v>
      </c>
      <c r="J114" s="912">
        <v>100</v>
      </c>
      <c r="K114" s="1057">
        <f>'Qoute 2025                  '!D43</f>
        <v>0</v>
      </c>
      <c r="L114" s="1062">
        <f t="shared" si="300"/>
        <v>0</v>
      </c>
      <c r="M114" s="1065">
        <f t="shared" si="301"/>
        <v>0</v>
      </c>
      <c r="N114" s="1065">
        <f t="shared" si="302"/>
        <v>0</v>
      </c>
      <c r="O114" s="1065">
        <f t="shared" si="303"/>
        <v>0</v>
      </c>
      <c r="P114" s="1065">
        <f t="shared" si="304"/>
        <v>0</v>
      </c>
      <c r="Q114" s="1065">
        <f t="shared" si="305"/>
        <v>0</v>
      </c>
      <c r="R114" s="1065">
        <f t="shared" si="306"/>
        <v>0</v>
      </c>
      <c r="S114" s="1065">
        <f t="shared" si="307"/>
        <v>0</v>
      </c>
      <c r="T114" s="1065">
        <f t="shared" si="308"/>
        <v>0</v>
      </c>
      <c r="U114" s="1065">
        <f t="shared" si="309"/>
        <v>0</v>
      </c>
      <c r="V114" s="1065">
        <f t="shared" si="310"/>
        <v>0</v>
      </c>
      <c r="W114" s="1065">
        <f t="shared" si="311"/>
        <v>0</v>
      </c>
      <c r="X114" s="1065">
        <f t="shared" si="312"/>
        <v>0</v>
      </c>
      <c r="Y114" s="1065">
        <f t="shared" si="313"/>
        <v>0</v>
      </c>
      <c r="Z114" s="1065">
        <f t="shared" si="314"/>
        <v>0</v>
      </c>
      <c r="AA114" s="1065">
        <f t="shared" si="315"/>
        <v>0</v>
      </c>
      <c r="AB114" s="1065">
        <f t="shared" si="316"/>
        <v>0</v>
      </c>
      <c r="AC114" s="1065">
        <f t="shared" si="317"/>
        <v>0</v>
      </c>
      <c r="AD114" s="1065">
        <f t="shared" si="318"/>
        <v>0</v>
      </c>
      <c r="AE114" s="1065">
        <f t="shared" si="319"/>
        <v>0</v>
      </c>
      <c r="AF114" s="1065">
        <f t="shared" si="320"/>
        <v>0</v>
      </c>
      <c r="AG114" s="1065">
        <f t="shared" si="321"/>
        <v>0</v>
      </c>
      <c r="AH114" s="1065">
        <f t="shared" si="322"/>
        <v>0</v>
      </c>
      <c r="AI114" s="1065">
        <f t="shared" si="323"/>
        <v>0</v>
      </c>
      <c r="AJ114" s="1065">
        <f t="shared" si="324"/>
        <v>0</v>
      </c>
      <c r="AK114" s="1065">
        <f t="shared" si="325"/>
        <v>0</v>
      </c>
      <c r="AL114" s="1065">
        <f t="shared" si="326"/>
        <v>0</v>
      </c>
      <c r="AM114" s="1065">
        <f t="shared" si="327"/>
        <v>0</v>
      </c>
      <c r="AN114" s="1065">
        <f t="shared" si="328"/>
        <v>0</v>
      </c>
      <c r="AO114" s="1065">
        <f t="shared" si="329"/>
        <v>0</v>
      </c>
      <c r="AP114" s="1065">
        <f t="shared" si="330"/>
        <v>0</v>
      </c>
      <c r="AQ114" s="1065">
        <f t="shared" si="331"/>
        <v>0</v>
      </c>
      <c r="AR114" s="1065">
        <f t="shared" si="332"/>
        <v>0</v>
      </c>
      <c r="AS114" s="1065">
        <f t="shared" si="333"/>
        <v>0</v>
      </c>
      <c r="AT114" s="1065">
        <f t="shared" si="334"/>
        <v>0</v>
      </c>
      <c r="AU114" s="1065">
        <f t="shared" si="335"/>
        <v>0</v>
      </c>
      <c r="AV114" s="1065">
        <f t="shared" si="336"/>
        <v>0</v>
      </c>
      <c r="AW114" s="1065">
        <f t="shared" si="337"/>
        <v>0</v>
      </c>
      <c r="AX114" s="1065">
        <f t="shared" si="338"/>
        <v>0</v>
      </c>
      <c r="AY114" s="1065">
        <f t="shared" si="339"/>
        <v>0</v>
      </c>
      <c r="AZ114" s="1065">
        <f t="shared" si="340"/>
        <v>0</v>
      </c>
      <c r="BA114" s="1065">
        <f t="shared" si="341"/>
        <v>0</v>
      </c>
      <c r="BB114" s="1065">
        <f t="shared" si="342"/>
        <v>0</v>
      </c>
      <c r="BC114" s="1065">
        <f t="shared" si="343"/>
        <v>0</v>
      </c>
      <c r="BD114" s="1065">
        <f t="shared" si="344"/>
        <v>0</v>
      </c>
      <c r="BE114" s="1070">
        <f t="shared" si="345"/>
        <v>0</v>
      </c>
      <c r="BF114" s="1071">
        <f t="shared" si="346"/>
        <v>0</v>
      </c>
    </row>
    <row r="115" spans="1:59" s="67" customFormat="1" ht="15" hidden="1">
      <c r="A115" s="854" t="s">
        <v>127</v>
      </c>
      <c r="B115" s="901">
        <v>13</v>
      </c>
      <c r="C115" s="855"/>
      <c r="D115" s="860" t="s">
        <v>451</v>
      </c>
      <c r="E115" s="858" t="s">
        <v>107</v>
      </c>
      <c r="F115" s="901" t="s">
        <v>107</v>
      </c>
      <c r="G115" s="872">
        <v>50</v>
      </c>
      <c r="H115" s="872">
        <v>20</v>
      </c>
      <c r="I115" s="872">
        <v>28.5</v>
      </c>
      <c r="J115" s="912">
        <v>78.5</v>
      </c>
      <c r="K115" s="1057">
        <f>'Qoute 2025                  '!D44</f>
        <v>0</v>
      </c>
      <c r="L115" s="1062">
        <f t="shared" si="300"/>
        <v>0</v>
      </c>
      <c r="M115" s="1065">
        <f t="shared" si="301"/>
        <v>0</v>
      </c>
      <c r="N115" s="1065">
        <f t="shared" si="302"/>
        <v>0</v>
      </c>
      <c r="O115" s="1065">
        <f t="shared" si="303"/>
        <v>0</v>
      </c>
      <c r="P115" s="1065">
        <f t="shared" si="304"/>
        <v>0</v>
      </c>
      <c r="Q115" s="1065">
        <f t="shared" si="305"/>
        <v>0</v>
      </c>
      <c r="R115" s="1065">
        <f t="shared" si="306"/>
        <v>0</v>
      </c>
      <c r="S115" s="1065">
        <f t="shared" si="307"/>
        <v>0</v>
      </c>
      <c r="T115" s="1065">
        <f t="shared" si="308"/>
        <v>0</v>
      </c>
      <c r="U115" s="1065">
        <f t="shared" si="309"/>
        <v>0</v>
      </c>
      <c r="V115" s="1065">
        <f t="shared" si="310"/>
        <v>0</v>
      </c>
      <c r="W115" s="1065">
        <f t="shared" si="311"/>
        <v>0</v>
      </c>
      <c r="X115" s="1065">
        <f t="shared" si="312"/>
        <v>0</v>
      </c>
      <c r="Y115" s="1065">
        <f t="shared" si="313"/>
        <v>0</v>
      </c>
      <c r="Z115" s="1065">
        <f t="shared" si="314"/>
        <v>0</v>
      </c>
      <c r="AA115" s="1065">
        <f t="shared" si="315"/>
        <v>0</v>
      </c>
      <c r="AB115" s="1065">
        <f t="shared" si="316"/>
        <v>0</v>
      </c>
      <c r="AC115" s="1065">
        <f t="shared" si="317"/>
        <v>0</v>
      </c>
      <c r="AD115" s="1065">
        <f t="shared" si="318"/>
        <v>0</v>
      </c>
      <c r="AE115" s="1065">
        <f t="shared" si="319"/>
        <v>0</v>
      </c>
      <c r="AF115" s="1065">
        <f t="shared" si="320"/>
        <v>0</v>
      </c>
      <c r="AG115" s="1065">
        <f t="shared" si="321"/>
        <v>0</v>
      </c>
      <c r="AH115" s="1065">
        <f t="shared" si="322"/>
        <v>0</v>
      </c>
      <c r="AI115" s="1065">
        <f t="shared" si="323"/>
        <v>0</v>
      </c>
      <c r="AJ115" s="1065">
        <f t="shared" si="324"/>
        <v>0</v>
      </c>
      <c r="AK115" s="1065">
        <f t="shared" si="325"/>
        <v>0</v>
      </c>
      <c r="AL115" s="1065">
        <f t="shared" si="326"/>
        <v>0</v>
      </c>
      <c r="AM115" s="1065">
        <f t="shared" si="327"/>
        <v>0</v>
      </c>
      <c r="AN115" s="1065">
        <f t="shared" si="328"/>
        <v>0</v>
      </c>
      <c r="AO115" s="1065">
        <f t="shared" si="329"/>
        <v>0</v>
      </c>
      <c r="AP115" s="1065">
        <f t="shared" si="330"/>
        <v>0</v>
      </c>
      <c r="AQ115" s="1065">
        <f t="shared" si="331"/>
        <v>0</v>
      </c>
      <c r="AR115" s="1065">
        <f t="shared" si="332"/>
        <v>0</v>
      </c>
      <c r="AS115" s="1065">
        <f t="shared" si="333"/>
        <v>0</v>
      </c>
      <c r="AT115" s="1065">
        <f t="shared" si="334"/>
        <v>0</v>
      </c>
      <c r="AU115" s="1065">
        <f t="shared" si="335"/>
        <v>0</v>
      </c>
      <c r="AV115" s="1065">
        <f t="shared" si="336"/>
        <v>0</v>
      </c>
      <c r="AW115" s="1065">
        <f t="shared" si="337"/>
        <v>0</v>
      </c>
      <c r="AX115" s="1065">
        <f t="shared" si="338"/>
        <v>0</v>
      </c>
      <c r="AY115" s="1065">
        <f t="shared" si="339"/>
        <v>0</v>
      </c>
      <c r="AZ115" s="1065">
        <f t="shared" si="340"/>
        <v>0</v>
      </c>
      <c r="BA115" s="1065">
        <f t="shared" si="341"/>
        <v>0</v>
      </c>
      <c r="BB115" s="1065">
        <f t="shared" si="342"/>
        <v>0</v>
      </c>
      <c r="BC115" s="1065">
        <f t="shared" si="343"/>
        <v>0</v>
      </c>
      <c r="BD115" s="1065">
        <f t="shared" si="344"/>
        <v>0</v>
      </c>
      <c r="BE115" s="1070">
        <f t="shared" si="345"/>
        <v>0</v>
      </c>
      <c r="BF115" s="1071">
        <f t="shared" si="346"/>
        <v>0</v>
      </c>
    </row>
    <row r="116" spans="1:59" s="67" customFormat="1" ht="15" hidden="1">
      <c r="A116" s="854" t="s">
        <v>127</v>
      </c>
      <c r="B116" s="1044">
        <v>14</v>
      </c>
      <c r="C116" s="859"/>
      <c r="D116" s="860" t="s">
        <v>454</v>
      </c>
      <c r="E116" s="858" t="s">
        <v>109</v>
      </c>
      <c r="F116" s="1044" t="s">
        <v>109</v>
      </c>
      <c r="G116" s="872">
        <v>133</v>
      </c>
      <c r="H116" s="872">
        <v>0</v>
      </c>
      <c r="I116" s="872">
        <v>83</v>
      </c>
      <c r="J116" s="912">
        <v>216</v>
      </c>
      <c r="K116" s="1057">
        <f>'Qoute 2025                  '!D45</f>
        <v>0</v>
      </c>
      <c r="L116" s="1062">
        <f t="shared" si="300"/>
        <v>0</v>
      </c>
      <c r="M116" s="1065">
        <f t="shared" si="301"/>
        <v>0</v>
      </c>
      <c r="N116" s="1065">
        <f t="shared" si="302"/>
        <v>0</v>
      </c>
      <c r="O116" s="1065">
        <f t="shared" si="303"/>
        <v>0</v>
      </c>
      <c r="P116" s="1065">
        <f t="shared" si="304"/>
        <v>0</v>
      </c>
      <c r="Q116" s="1065">
        <f t="shared" si="305"/>
        <v>0</v>
      </c>
      <c r="R116" s="1065">
        <f t="shared" si="306"/>
        <v>0</v>
      </c>
      <c r="S116" s="1065">
        <f t="shared" si="307"/>
        <v>0</v>
      </c>
      <c r="T116" s="1065">
        <f t="shared" si="308"/>
        <v>0</v>
      </c>
      <c r="U116" s="1065">
        <f t="shared" si="309"/>
        <v>0</v>
      </c>
      <c r="V116" s="1065">
        <f t="shared" si="310"/>
        <v>0</v>
      </c>
      <c r="W116" s="1065">
        <f t="shared" si="311"/>
        <v>0</v>
      </c>
      <c r="X116" s="1065">
        <f t="shared" si="312"/>
        <v>0</v>
      </c>
      <c r="Y116" s="1065">
        <f t="shared" si="313"/>
        <v>0</v>
      </c>
      <c r="Z116" s="1065">
        <f t="shared" si="314"/>
        <v>0</v>
      </c>
      <c r="AA116" s="1065">
        <f t="shared" si="315"/>
        <v>0</v>
      </c>
      <c r="AB116" s="1065">
        <f t="shared" si="316"/>
        <v>0</v>
      </c>
      <c r="AC116" s="1065">
        <f t="shared" si="317"/>
        <v>0</v>
      </c>
      <c r="AD116" s="1065">
        <f t="shared" si="318"/>
        <v>0</v>
      </c>
      <c r="AE116" s="1065">
        <f t="shared" si="319"/>
        <v>0</v>
      </c>
      <c r="AF116" s="1065">
        <f t="shared" si="320"/>
        <v>0</v>
      </c>
      <c r="AG116" s="1065">
        <f t="shared" si="321"/>
        <v>0</v>
      </c>
      <c r="AH116" s="1065">
        <f t="shared" si="322"/>
        <v>0</v>
      </c>
      <c r="AI116" s="1065">
        <f t="shared" si="323"/>
        <v>0</v>
      </c>
      <c r="AJ116" s="1065">
        <f t="shared" si="324"/>
        <v>0</v>
      </c>
      <c r="AK116" s="1065">
        <f t="shared" si="325"/>
        <v>0</v>
      </c>
      <c r="AL116" s="1065">
        <f t="shared" si="326"/>
        <v>0</v>
      </c>
      <c r="AM116" s="1065">
        <f t="shared" si="327"/>
        <v>0</v>
      </c>
      <c r="AN116" s="1065">
        <f t="shared" si="328"/>
        <v>0</v>
      </c>
      <c r="AO116" s="1065">
        <f t="shared" si="329"/>
        <v>0</v>
      </c>
      <c r="AP116" s="1065">
        <f t="shared" si="330"/>
        <v>0</v>
      </c>
      <c r="AQ116" s="1065">
        <f t="shared" si="331"/>
        <v>0</v>
      </c>
      <c r="AR116" s="1065">
        <f t="shared" si="332"/>
        <v>0</v>
      </c>
      <c r="AS116" s="1065">
        <f t="shared" si="333"/>
        <v>0</v>
      </c>
      <c r="AT116" s="1065">
        <f t="shared" si="334"/>
        <v>0</v>
      </c>
      <c r="AU116" s="1065">
        <f t="shared" si="335"/>
        <v>0</v>
      </c>
      <c r="AV116" s="1065">
        <f t="shared" si="336"/>
        <v>0</v>
      </c>
      <c r="AW116" s="1065">
        <f t="shared" si="337"/>
        <v>0</v>
      </c>
      <c r="AX116" s="1065">
        <f t="shared" si="338"/>
        <v>0</v>
      </c>
      <c r="AY116" s="1065">
        <f t="shared" si="339"/>
        <v>0</v>
      </c>
      <c r="AZ116" s="1065">
        <f t="shared" si="340"/>
        <v>0</v>
      </c>
      <c r="BA116" s="1065">
        <f t="shared" si="341"/>
        <v>0</v>
      </c>
      <c r="BB116" s="1065">
        <f t="shared" si="342"/>
        <v>0</v>
      </c>
      <c r="BC116" s="1065">
        <f t="shared" si="343"/>
        <v>0</v>
      </c>
      <c r="BD116" s="1065">
        <f t="shared" si="344"/>
        <v>0</v>
      </c>
      <c r="BE116" s="1070">
        <f t="shared" si="345"/>
        <v>0</v>
      </c>
      <c r="BF116" s="1071">
        <f t="shared" si="346"/>
        <v>0</v>
      </c>
    </row>
    <row r="117" spans="1:59" s="67" customFormat="1" ht="20.25" thickBot="1">
      <c r="A117" s="840" t="s">
        <v>495</v>
      </c>
      <c r="B117" s="841"/>
      <c r="C117" s="842"/>
      <c r="D117" s="843"/>
      <c r="E117" s="844" t="s">
        <v>23</v>
      </c>
      <c r="F117" s="840"/>
      <c r="G117" s="876"/>
      <c r="H117" s="876"/>
      <c r="I117" s="876"/>
      <c r="J117" s="876" t="s">
        <v>15</v>
      </c>
      <c r="K117" s="436">
        <f>SUM(K103:K114)</f>
        <v>7</v>
      </c>
      <c r="L117" s="68">
        <f t="shared" ref="L117:BF117" si="348">SUM(L103:L116)</f>
        <v>280</v>
      </c>
      <c r="M117" s="69">
        <f t="shared" si="348"/>
        <v>280</v>
      </c>
      <c r="N117" s="69">
        <f t="shared" si="348"/>
        <v>280</v>
      </c>
      <c r="O117" s="69">
        <f t="shared" si="348"/>
        <v>280</v>
      </c>
      <c r="P117" s="69">
        <f t="shared" si="348"/>
        <v>280</v>
      </c>
      <c r="Q117" s="69">
        <f t="shared" si="348"/>
        <v>280</v>
      </c>
      <c r="R117" s="69">
        <f t="shared" si="348"/>
        <v>280</v>
      </c>
      <c r="S117" s="69">
        <f t="shared" si="348"/>
        <v>280</v>
      </c>
      <c r="T117" s="69">
        <f t="shared" si="348"/>
        <v>280</v>
      </c>
      <c r="U117" s="69">
        <f t="shared" si="348"/>
        <v>280</v>
      </c>
      <c r="V117" s="69">
        <f t="shared" si="348"/>
        <v>280</v>
      </c>
      <c r="W117" s="69">
        <f t="shared" si="348"/>
        <v>280</v>
      </c>
      <c r="X117" s="69">
        <f t="shared" si="348"/>
        <v>280</v>
      </c>
      <c r="Y117" s="69">
        <f t="shared" si="348"/>
        <v>280</v>
      </c>
      <c r="Z117" s="69">
        <f t="shared" si="348"/>
        <v>280</v>
      </c>
      <c r="AA117" s="69">
        <f t="shared" si="348"/>
        <v>280</v>
      </c>
      <c r="AB117" s="69">
        <f t="shared" si="348"/>
        <v>280</v>
      </c>
      <c r="AC117" s="69">
        <f t="shared" si="348"/>
        <v>280</v>
      </c>
      <c r="AD117" s="69">
        <f t="shared" si="348"/>
        <v>280</v>
      </c>
      <c r="AE117" s="69">
        <f t="shared" si="348"/>
        <v>280</v>
      </c>
      <c r="AF117" s="69">
        <f t="shared" si="348"/>
        <v>280</v>
      </c>
      <c r="AG117" s="69">
        <f t="shared" si="348"/>
        <v>280</v>
      </c>
      <c r="AH117" s="69">
        <f t="shared" si="348"/>
        <v>280</v>
      </c>
      <c r="AI117" s="69">
        <f t="shared" si="348"/>
        <v>280</v>
      </c>
      <c r="AJ117" s="69">
        <f t="shared" si="348"/>
        <v>280</v>
      </c>
      <c r="AK117" s="69">
        <f t="shared" si="348"/>
        <v>280</v>
      </c>
      <c r="AL117" s="69">
        <f t="shared" si="348"/>
        <v>280</v>
      </c>
      <c r="AM117" s="69">
        <f t="shared" si="348"/>
        <v>280</v>
      </c>
      <c r="AN117" s="69">
        <f t="shared" si="348"/>
        <v>280</v>
      </c>
      <c r="AO117" s="69">
        <f t="shared" si="348"/>
        <v>280</v>
      </c>
      <c r="AP117" s="69">
        <f t="shared" si="348"/>
        <v>280</v>
      </c>
      <c r="AQ117" s="69">
        <f t="shared" si="348"/>
        <v>280</v>
      </c>
      <c r="AR117" s="69">
        <f t="shared" si="348"/>
        <v>280</v>
      </c>
      <c r="AS117" s="69">
        <f t="shared" si="348"/>
        <v>280</v>
      </c>
      <c r="AT117" s="69">
        <f t="shared" si="348"/>
        <v>280</v>
      </c>
      <c r="AU117" s="69">
        <f t="shared" si="348"/>
        <v>280</v>
      </c>
      <c r="AV117" s="69">
        <f t="shared" si="348"/>
        <v>280</v>
      </c>
      <c r="AW117" s="69">
        <f t="shared" si="348"/>
        <v>280</v>
      </c>
      <c r="AX117" s="69">
        <f t="shared" si="348"/>
        <v>280</v>
      </c>
      <c r="AY117" s="69">
        <f t="shared" si="348"/>
        <v>280</v>
      </c>
      <c r="AZ117" s="69">
        <f t="shared" si="348"/>
        <v>280</v>
      </c>
      <c r="BA117" s="69">
        <f t="shared" si="348"/>
        <v>280</v>
      </c>
      <c r="BB117" s="69">
        <f t="shared" si="348"/>
        <v>280</v>
      </c>
      <c r="BC117" s="69">
        <f t="shared" si="348"/>
        <v>280</v>
      </c>
      <c r="BD117" s="69">
        <f t="shared" si="348"/>
        <v>280</v>
      </c>
      <c r="BE117" s="70">
        <f t="shared" si="348"/>
        <v>59</v>
      </c>
      <c r="BF117" s="71">
        <f t="shared" si="348"/>
        <v>190</v>
      </c>
    </row>
    <row r="118" spans="1:59" ht="20.25" thickBot="1">
      <c r="D118" s="845"/>
      <c r="F118" s="66"/>
      <c r="BG118" s="65"/>
    </row>
    <row r="119" spans="1:59" s="67" customFormat="1" ht="20.25" thickBot="1">
      <c r="A119" s="878" t="s">
        <v>122</v>
      </c>
      <c r="B119" s="878" t="s">
        <v>131</v>
      </c>
      <c r="C119" s="902"/>
      <c r="D119" s="903"/>
      <c r="E119" s="881" t="s">
        <v>18</v>
      </c>
      <c r="F119" s="904" t="s">
        <v>5</v>
      </c>
      <c r="G119" s="883" t="s">
        <v>445</v>
      </c>
      <c r="H119" s="883" t="s">
        <v>21</v>
      </c>
      <c r="I119" s="883" t="s">
        <v>446</v>
      </c>
      <c r="J119" s="883" t="s">
        <v>6</v>
      </c>
      <c r="K119" s="437" t="s">
        <v>20</v>
      </c>
      <c r="L119" s="117">
        <v>1</v>
      </c>
      <c r="M119" s="117">
        <v>2</v>
      </c>
      <c r="N119" s="117">
        <v>3</v>
      </c>
      <c r="O119" s="117">
        <v>4</v>
      </c>
      <c r="P119" s="117">
        <v>5</v>
      </c>
      <c r="Q119" s="117">
        <v>6</v>
      </c>
      <c r="R119" s="117">
        <v>7</v>
      </c>
      <c r="S119" s="117">
        <v>8</v>
      </c>
      <c r="T119" s="117">
        <v>9</v>
      </c>
      <c r="U119" s="117">
        <v>10</v>
      </c>
      <c r="V119" s="117">
        <v>11</v>
      </c>
      <c r="W119" s="117">
        <v>12</v>
      </c>
      <c r="X119" s="117">
        <v>13</v>
      </c>
      <c r="Y119" s="117">
        <v>14</v>
      </c>
      <c r="Z119" s="117">
        <v>15</v>
      </c>
      <c r="AA119" s="117">
        <v>16</v>
      </c>
      <c r="AB119" s="117">
        <v>17</v>
      </c>
      <c r="AC119" s="117">
        <v>18</v>
      </c>
      <c r="AD119" s="117">
        <v>19</v>
      </c>
      <c r="AE119" s="117">
        <v>20</v>
      </c>
      <c r="AF119" s="117">
        <v>21</v>
      </c>
      <c r="AG119" s="117">
        <v>22</v>
      </c>
      <c r="AH119" s="117">
        <v>23</v>
      </c>
      <c r="AI119" s="117">
        <v>24</v>
      </c>
      <c r="AJ119" s="117">
        <v>25</v>
      </c>
      <c r="AK119" s="117">
        <v>26</v>
      </c>
      <c r="AL119" s="117">
        <v>27</v>
      </c>
      <c r="AM119" s="117">
        <v>28</v>
      </c>
      <c r="AN119" s="117">
        <v>29</v>
      </c>
      <c r="AO119" s="117">
        <v>30</v>
      </c>
      <c r="AP119" s="117">
        <v>31</v>
      </c>
      <c r="AQ119" s="117">
        <v>32</v>
      </c>
      <c r="AR119" s="117">
        <v>33</v>
      </c>
      <c r="AS119" s="117">
        <v>34</v>
      </c>
      <c r="AT119" s="117">
        <v>35</v>
      </c>
      <c r="AU119" s="117">
        <v>36</v>
      </c>
      <c r="AV119" s="117">
        <v>37</v>
      </c>
      <c r="AW119" s="117">
        <v>38</v>
      </c>
      <c r="AX119" s="117">
        <v>39</v>
      </c>
      <c r="AY119" s="117">
        <v>40</v>
      </c>
      <c r="AZ119" s="117">
        <v>41</v>
      </c>
      <c r="BA119" s="117">
        <v>42</v>
      </c>
      <c r="BB119" s="117">
        <v>43</v>
      </c>
      <c r="BC119" s="117">
        <v>44</v>
      </c>
      <c r="BD119" s="117">
        <v>45</v>
      </c>
      <c r="BE119" s="118" t="s">
        <v>21</v>
      </c>
      <c r="BF119" s="119" t="s">
        <v>24</v>
      </c>
    </row>
    <row r="120" spans="1:59" s="121" customFormat="1" ht="16.5" thickBot="1">
      <c r="A120" s="1016" t="s">
        <v>122</v>
      </c>
      <c r="B120" s="884">
        <v>1</v>
      </c>
      <c r="C120" s="1017"/>
      <c r="D120" s="1018"/>
      <c r="E120" s="1045" t="s">
        <v>610</v>
      </c>
      <c r="F120" s="885" t="s">
        <v>50</v>
      </c>
      <c r="G120" s="1020">
        <v>40</v>
      </c>
      <c r="H120" s="1020">
        <v>5</v>
      </c>
      <c r="I120" s="1020">
        <v>35</v>
      </c>
      <c r="J120" s="1021">
        <f t="shared" ref="J120" si="349">I120+G120</f>
        <v>75</v>
      </c>
      <c r="K120" s="1057">
        <f>'Qoute 2025                  '!D32</f>
        <v>2</v>
      </c>
      <c r="L120" s="1058">
        <f t="shared" ref="L120:L127" si="350">K120*G120</f>
        <v>80</v>
      </c>
      <c r="M120" s="1059">
        <f t="shared" ref="M120:M133" si="351">K120*G120</f>
        <v>80</v>
      </c>
      <c r="N120" s="1059">
        <f t="shared" ref="N120:N133" si="352">K120*G120</f>
        <v>80</v>
      </c>
      <c r="O120" s="1059">
        <f t="shared" ref="O120:O133" si="353">K120*G120</f>
        <v>80</v>
      </c>
      <c r="P120" s="1059">
        <f t="shared" ref="P120:P133" si="354">K120*G120</f>
        <v>80</v>
      </c>
      <c r="Q120" s="1059">
        <f t="shared" ref="Q120:Q133" si="355">K120*G120</f>
        <v>80</v>
      </c>
      <c r="R120" s="1059">
        <f t="shared" ref="R120:R133" si="356">K120*G120</f>
        <v>80</v>
      </c>
      <c r="S120" s="1059">
        <f t="shared" ref="S120:S133" si="357">K120*G120</f>
        <v>80</v>
      </c>
      <c r="T120" s="1059">
        <f t="shared" ref="T120:T133" si="358">K120*G120</f>
        <v>80</v>
      </c>
      <c r="U120" s="1059">
        <f t="shared" ref="U120:U133" si="359">K120*G120</f>
        <v>80</v>
      </c>
      <c r="V120" s="1059">
        <f t="shared" ref="V120:V133" si="360">K120*G120</f>
        <v>80</v>
      </c>
      <c r="W120" s="1059">
        <f t="shared" ref="W120:W133" si="361">K120*G120</f>
        <v>80</v>
      </c>
      <c r="X120" s="1059">
        <f t="shared" ref="X120:X133" si="362">K120*G120</f>
        <v>80</v>
      </c>
      <c r="Y120" s="1059">
        <f t="shared" ref="Y120:Y133" si="363">K120*G120</f>
        <v>80</v>
      </c>
      <c r="Z120" s="1059">
        <f t="shared" ref="Z120:Z133" si="364">K120*G120</f>
        <v>80</v>
      </c>
      <c r="AA120" s="1059">
        <f t="shared" ref="AA120:AA133" si="365">K120*G120</f>
        <v>80</v>
      </c>
      <c r="AB120" s="1059">
        <f t="shared" ref="AB120:AB133" si="366">K120*G120</f>
        <v>80</v>
      </c>
      <c r="AC120" s="1059">
        <f t="shared" ref="AC120:AC133" si="367">K120*G120</f>
        <v>80</v>
      </c>
      <c r="AD120" s="1059">
        <f t="shared" ref="AD120:AD133" si="368">K120*G120</f>
        <v>80</v>
      </c>
      <c r="AE120" s="1059">
        <f t="shared" ref="AE120:AE133" si="369">K120*G120</f>
        <v>80</v>
      </c>
      <c r="AF120" s="1059">
        <f t="shared" ref="AF120:AF133" si="370">K120*G120</f>
        <v>80</v>
      </c>
      <c r="AG120" s="1059">
        <f t="shared" ref="AG120:AG133" si="371">K120*G120</f>
        <v>80</v>
      </c>
      <c r="AH120" s="1059">
        <f t="shared" ref="AH120:AH133" si="372">K120*G120</f>
        <v>80</v>
      </c>
      <c r="AI120" s="1059">
        <f t="shared" ref="AI120:AI133" si="373">K120*G120</f>
        <v>80</v>
      </c>
      <c r="AJ120" s="1059">
        <f t="shared" ref="AJ120:AJ133" si="374">K120*G120</f>
        <v>80</v>
      </c>
      <c r="AK120" s="1059">
        <f t="shared" ref="AK120:AK133" si="375">K120*G120</f>
        <v>80</v>
      </c>
      <c r="AL120" s="1059">
        <f t="shared" ref="AL120:AL133" si="376">K120*G120</f>
        <v>80</v>
      </c>
      <c r="AM120" s="1059">
        <f t="shared" ref="AM120:AM133" si="377">K120*G120</f>
        <v>80</v>
      </c>
      <c r="AN120" s="1059">
        <f t="shared" ref="AN120:AN133" si="378">K120*G120</f>
        <v>80</v>
      </c>
      <c r="AO120" s="1059">
        <f t="shared" ref="AO120:AO133" si="379">K120*G120</f>
        <v>80</v>
      </c>
      <c r="AP120" s="1059">
        <f t="shared" ref="AP120:AP133" si="380">K120*G120</f>
        <v>80</v>
      </c>
      <c r="AQ120" s="1059">
        <f t="shared" ref="AQ120:AQ133" si="381">K120*G120</f>
        <v>80</v>
      </c>
      <c r="AR120" s="1059">
        <f t="shared" ref="AR120:AR133" si="382">K120*G120</f>
        <v>80</v>
      </c>
      <c r="AS120" s="1059">
        <f t="shared" ref="AS120:AS133" si="383">K120*G120</f>
        <v>80</v>
      </c>
      <c r="AT120" s="1059">
        <f t="shared" ref="AT120:AT133" si="384">K120*G120</f>
        <v>80</v>
      </c>
      <c r="AU120" s="1059">
        <f t="shared" ref="AU120:AU133" si="385">K120*G120</f>
        <v>80</v>
      </c>
      <c r="AV120" s="1059">
        <f t="shared" ref="AV120:AV133" si="386">K120*G120</f>
        <v>80</v>
      </c>
      <c r="AW120" s="1059">
        <f t="shared" ref="AW120:AW133" si="387">K120*G120</f>
        <v>80</v>
      </c>
      <c r="AX120" s="1059">
        <f t="shared" ref="AX120:AX133" si="388">K120*G120</f>
        <v>80</v>
      </c>
      <c r="AY120" s="1059">
        <f t="shared" ref="AY120:AY133" si="389">K120*G120</f>
        <v>80</v>
      </c>
      <c r="AZ120" s="1059">
        <f t="shared" ref="AZ120:AZ133" si="390">K120*G120</f>
        <v>80</v>
      </c>
      <c r="BA120" s="1059">
        <f t="shared" ref="BA120:BA133" si="391">K120*G120</f>
        <v>80</v>
      </c>
      <c r="BB120" s="1059">
        <f t="shared" ref="BB120:BB133" si="392">K120*G120</f>
        <v>80</v>
      </c>
      <c r="BC120" s="1059">
        <f t="shared" ref="BC120:BC133" si="393">K120*G120</f>
        <v>80</v>
      </c>
      <c r="BD120" s="1059">
        <f t="shared" ref="BD120:BD133" si="394">K120*G120</f>
        <v>80</v>
      </c>
      <c r="BE120" s="1059">
        <f t="shared" ref="BE120:BE133" si="395">K120*H120</f>
        <v>10</v>
      </c>
      <c r="BF120" s="1059">
        <f t="shared" ref="BF120:BF133" si="396">K120*I120</f>
        <v>70</v>
      </c>
    </row>
    <row r="121" spans="1:59" s="67" customFormat="1" ht="15" hidden="1">
      <c r="A121" s="1016" t="s">
        <v>122</v>
      </c>
      <c r="B121" s="887">
        <v>2</v>
      </c>
      <c r="C121" s="1017"/>
      <c r="D121" s="1018"/>
      <c r="E121" s="1022" t="s">
        <v>447</v>
      </c>
      <c r="F121" s="888" t="s">
        <v>51</v>
      </c>
      <c r="G121" s="1023">
        <v>29</v>
      </c>
      <c r="H121" s="1020">
        <v>14</v>
      </c>
      <c r="I121" s="1020">
        <v>21</v>
      </c>
      <c r="J121" s="1021">
        <v>50</v>
      </c>
      <c r="K121" s="1057">
        <f>'Qoute 2025                  '!D33</f>
        <v>0</v>
      </c>
      <c r="L121" s="1060">
        <f t="shared" si="350"/>
        <v>0</v>
      </c>
      <c r="M121" s="1061">
        <f t="shared" si="351"/>
        <v>0</v>
      </c>
      <c r="N121" s="1061">
        <f t="shared" si="352"/>
        <v>0</v>
      </c>
      <c r="O121" s="1061">
        <f t="shared" si="353"/>
        <v>0</v>
      </c>
      <c r="P121" s="1061">
        <f t="shared" si="354"/>
        <v>0</v>
      </c>
      <c r="Q121" s="1061">
        <f t="shared" si="355"/>
        <v>0</v>
      </c>
      <c r="R121" s="1061">
        <f t="shared" si="356"/>
        <v>0</v>
      </c>
      <c r="S121" s="1061">
        <f t="shared" si="357"/>
        <v>0</v>
      </c>
      <c r="T121" s="1061">
        <f t="shared" si="358"/>
        <v>0</v>
      </c>
      <c r="U121" s="1061">
        <f t="shared" si="359"/>
        <v>0</v>
      </c>
      <c r="V121" s="1061">
        <f t="shared" si="360"/>
        <v>0</v>
      </c>
      <c r="W121" s="1061">
        <f t="shared" si="361"/>
        <v>0</v>
      </c>
      <c r="X121" s="1061">
        <f t="shared" si="362"/>
        <v>0</v>
      </c>
      <c r="Y121" s="1061">
        <f t="shared" si="363"/>
        <v>0</v>
      </c>
      <c r="Z121" s="1061">
        <f t="shared" si="364"/>
        <v>0</v>
      </c>
      <c r="AA121" s="1061">
        <f t="shared" si="365"/>
        <v>0</v>
      </c>
      <c r="AB121" s="1061">
        <f t="shared" si="366"/>
        <v>0</v>
      </c>
      <c r="AC121" s="1061">
        <f t="shared" si="367"/>
        <v>0</v>
      </c>
      <c r="AD121" s="1061">
        <f t="shared" si="368"/>
        <v>0</v>
      </c>
      <c r="AE121" s="1061">
        <f t="shared" si="369"/>
        <v>0</v>
      </c>
      <c r="AF121" s="1061">
        <f t="shared" si="370"/>
        <v>0</v>
      </c>
      <c r="AG121" s="1061">
        <f t="shared" si="371"/>
        <v>0</v>
      </c>
      <c r="AH121" s="1061">
        <f t="shared" si="372"/>
        <v>0</v>
      </c>
      <c r="AI121" s="1061">
        <f t="shared" si="373"/>
        <v>0</v>
      </c>
      <c r="AJ121" s="1061">
        <f t="shared" si="374"/>
        <v>0</v>
      </c>
      <c r="AK121" s="1061">
        <f t="shared" si="375"/>
        <v>0</v>
      </c>
      <c r="AL121" s="1061">
        <f t="shared" si="376"/>
        <v>0</v>
      </c>
      <c r="AM121" s="1061">
        <f t="shared" si="377"/>
        <v>0</v>
      </c>
      <c r="AN121" s="1061">
        <f t="shared" si="378"/>
        <v>0</v>
      </c>
      <c r="AO121" s="1061">
        <f t="shared" si="379"/>
        <v>0</v>
      </c>
      <c r="AP121" s="1061">
        <f t="shared" si="380"/>
        <v>0</v>
      </c>
      <c r="AQ121" s="1061">
        <f t="shared" si="381"/>
        <v>0</v>
      </c>
      <c r="AR121" s="1061">
        <f t="shared" si="382"/>
        <v>0</v>
      </c>
      <c r="AS121" s="1061">
        <f t="shared" si="383"/>
        <v>0</v>
      </c>
      <c r="AT121" s="1061">
        <f t="shared" si="384"/>
        <v>0</v>
      </c>
      <c r="AU121" s="1061">
        <f t="shared" si="385"/>
        <v>0</v>
      </c>
      <c r="AV121" s="1061">
        <f t="shared" si="386"/>
        <v>0</v>
      </c>
      <c r="AW121" s="1061">
        <f t="shared" si="387"/>
        <v>0</v>
      </c>
      <c r="AX121" s="1061">
        <f t="shared" si="388"/>
        <v>0</v>
      </c>
      <c r="AY121" s="1061">
        <f t="shared" si="389"/>
        <v>0</v>
      </c>
      <c r="AZ121" s="1061">
        <f t="shared" si="390"/>
        <v>0</v>
      </c>
      <c r="BA121" s="1061">
        <f t="shared" si="391"/>
        <v>0</v>
      </c>
      <c r="BB121" s="1061">
        <f t="shared" si="392"/>
        <v>0</v>
      </c>
      <c r="BC121" s="1061">
        <f t="shared" si="393"/>
        <v>0</v>
      </c>
      <c r="BD121" s="1061">
        <f t="shared" si="394"/>
        <v>0</v>
      </c>
      <c r="BE121" s="1066">
        <f t="shared" si="395"/>
        <v>0</v>
      </c>
      <c r="BF121" s="1067">
        <f t="shared" si="396"/>
        <v>0</v>
      </c>
    </row>
    <row r="122" spans="1:59" s="67" customFormat="1" ht="15">
      <c r="A122" s="1016" t="s">
        <v>122</v>
      </c>
      <c r="B122" s="889">
        <v>3</v>
      </c>
      <c r="C122" s="1017"/>
      <c r="D122" s="1018"/>
      <c r="E122" s="1019" t="s">
        <v>457</v>
      </c>
      <c r="F122" s="890" t="s">
        <v>52</v>
      </c>
      <c r="G122" s="1020">
        <v>50</v>
      </c>
      <c r="H122" s="1020">
        <v>5</v>
      </c>
      <c r="I122" s="1020">
        <v>45</v>
      </c>
      <c r="J122" s="1021">
        <f t="shared" ref="J122:J130" si="397">I122+G122</f>
        <v>95</v>
      </c>
      <c r="K122" s="1057">
        <f>'Qoute 2025                  '!D34</f>
        <v>2</v>
      </c>
      <c r="L122" s="1062">
        <f t="shared" si="350"/>
        <v>100</v>
      </c>
      <c r="M122" s="1063">
        <f t="shared" si="351"/>
        <v>100</v>
      </c>
      <c r="N122" s="1063">
        <f t="shared" si="352"/>
        <v>100</v>
      </c>
      <c r="O122" s="1063">
        <f t="shared" si="353"/>
        <v>100</v>
      </c>
      <c r="P122" s="1063">
        <f t="shared" si="354"/>
        <v>100</v>
      </c>
      <c r="Q122" s="1063">
        <f t="shared" si="355"/>
        <v>100</v>
      </c>
      <c r="R122" s="1063">
        <f t="shared" si="356"/>
        <v>100</v>
      </c>
      <c r="S122" s="1063">
        <f t="shared" si="357"/>
        <v>100</v>
      </c>
      <c r="T122" s="1063">
        <f t="shared" si="358"/>
        <v>100</v>
      </c>
      <c r="U122" s="1063">
        <f t="shared" si="359"/>
        <v>100</v>
      </c>
      <c r="V122" s="1063">
        <f t="shared" si="360"/>
        <v>100</v>
      </c>
      <c r="W122" s="1063">
        <f t="shared" si="361"/>
        <v>100</v>
      </c>
      <c r="X122" s="1063">
        <f t="shared" si="362"/>
        <v>100</v>
      </c>
      <c r="Y122" s="1063">
        <f t="shared" si="363"/>
        <v>100</v>
      </c>
      <c r="Z122" s="1063">
        <f t="shared" si="364"/>
        <v>100</v>
      </c>
      <c r="AA122" s="1063">
        <f t="shared" si="365"/>
        <v>100</v>
      </c>
      <c r="AB122" s="1063">
        <f t="shared" si="366"/>
        <v>100</v>
      </c>
      <c r="AC122" s="1063">
        <f t="shared" si="367"/>
        <v>100</v>
      </c>
      <c r="AD122" s="1063">
        <f t="shared" si="368"/>
        <v>100</v>
      </c>
      <c r="AE122" s="1063">
        <f t="shared" si="369"/>
        <v>100</v>
      </c>
      <c r="AF122" s="1063">
        <f t="shared" si="370"/>
        <v>100</v>
      </c>
      <c r="AG122" s="1063">
        <f t="shared" si="371"/>
        <v>100</v>
      </c>
      <c r="AH122" s="1063">
        <f t="shared" si="372"/>
        <v>100</v>
      </c>
      <c r="AI122" s="1063">
        <f t="shared" si="373"/>
        <v>100</v>
      </c>
      <c r="AJ122" s="1063">
        <f t="shared" si="374"/>
        <v>100</v>
      </c>
      <c r="AK122" s="1063">
        <f t="shared" si="375"/>
        <v>100</v>
      </c>
      <c r="AL122" s="1063">
        <f t="shared" si="376"/>
        <v>100</v>
      </c>
      <c r="AM122" s="1063">
        <f t="shared" si="377"/>
        <v>100</v>
      </c>
      <c r="AN122" s="1063">
        <f t="shared" si="378"/>
        <v>100</v>
      </c>
      <c r="AO122" s="1063">
        <f t="shared" si="379"/>
        <v>100</v>
      </c>
      <c r="AP122" s="1063">
        <f t="shared" si="380"/>
        <v>100</v>
      </c>
      <c r="AQ122" s="1063">
        <f t="shared" si="381"/>
        <v>100</v>
      </c>
      <c r="AR122" s="1063">
        <f t="shared" si="382"/>
        <v>100</v>
      </c>
      <c r="AS122" s="1063">
        <f t="shared" si="383"/>
        <v>100</v>
      </c>
      <c r="AT122" s="1063">
        <f t="shared" si="384"/>
        <v>100</v>
      </c>
      <c r="AU122" s="1063">
        <f t="shared" si="385"/>
        <v>100</v>
      </c>
      <c r="AV122" s="1063">
        <f t="shared" si="386"/>
        <v>100</v>
      </c>
      <c r="AW122" s="1063">
        <f t="shared" si="387"/>
        <v>100</v>
      </c>
      <c r="AX122" s="1063">
        <f t="shared" si="388"/>
        <v>100</v>
      </c>
      <c r="AY122" s="1063">
        <f t="shared" si="389"/>
        <v>100</v>
      </c>
      <c r="AZ122" s="1063">
        <f t="shared" si="390"/>
        <v>100</v>
      </c>
      <c r="BA122" s="1063">
        <f t="shared" si="391"/>
        <v>100</v>
      </c>
      <c r="BB122" s="1063">
        <f t="shared" si="392"/>
        <v>100</v>
      </c>
      <c r="BC122" s="1063">
        <f t="shared" si="393"/>
        <v>100</v>
      </c>
      <c r="BD122" s="1063">
        <f t="shared" si="394"/>
        <v>100</v>
      </c>
      <c r="BE122" s="1068">
        <f t="shared" si="395"/>
        <v>10</v>
      </c>
      <c r="BF122" s="1069">
        <f t="shared" si="396"/>
        <v>90</v>
      </c>
    </row>
    <row r="123" spans="1:59" s="67" customFormat="1" ht="15" hidden="1">
      <c r="A123" s="1024" t="s">
        <v>122</v>
      </c>
      <c r="B123" s="913">
        <v>4</v>
      </c>
      <c r="C123" s="1025"/>
      <c r="D123" s="1026" t="s">
        <v>458</v>
      </c>
      <c r="E123" s="1027" t="s">
        <v>608</v>
      </c>
      <c r="F123" s="913" t="s">
        <v>1</v>
      </c>
      <c r="G123" s="1028">
        <v>57</v>
      </c>
      <c r="H123" s="1028">
        <v>0</v>
      </c>
      <c r="I123" s="1028">
        <v>40</v>
      </c>
      <c r="J123" s="1029">
        <v>97</v>
      </c>
      <c r="K123" s="1057">
        <f>'Qoute 2025                  '!D35</f>
        <v>0</v>
      </c>
      <c r="L123" s="1062">
        <f t="shared" si="350"/>
        <v>0</v>
      </c>
      <c r="M123" s="1063">
        <f t="shared" si="351"/>
        <v>0</v>
      </c>
      <c r="N123" s="1063">
        <f t="shared" si="352"/>
        <v>0</v>
      </c>
      <c r="O123" s="1063">
        <f t="shared" si="353"/>
        <v>0</v>
      </c>
      <c r="P123" s="1063">
        <f t="shared" si="354"/>
        <v>0</v>
      </c>
      <c r="Q123" s="1063">
        <f t="shared" si="355"/>
        <v>0</v>
      </c>
      <c r="R123" s="1063">
        <f t="shared" si="356"/>
        <v>0</v>
      </c>
      <c r="S123" s="1063">
        <f t="shared" si="357"/>
        <v>0</v>
      </c>
      <c r="T123" s="1063">
        <f t="shared" si="358"/>
        <v>0</v>
      </c>
      <c r="U123" s="1063">
        <f t="shared" si="359"/>
        <v>0</v>
      </c>
      <c r="V123" s="1063">
        <f t="shared" si="360"/>
        <v>0</v>
      </c>
      <c r="W123" s="1063">
        <f t="shared" si="361"/>
        <v>0</v>
      </c>
      <c r="X123" s="1063">
        <f t="shared" si="362"/>
        <v>0</v>
      </c>
      <c r="Y123" s="1063">
        <f t="shared" si="363"/>
        <v>0</v>
      </c>
      <c r="Z123" s="1063">
        <f t="shared" si="364"/>
        <v>0</v>
      </c>
      <c r="AA123" s="1063">
        <f t="shared" si="365"/>
        <v>0</v>
      </c>
      <c r="AB123" s="1063">
        <f t="shared" si="366"/>
        <v>0</v>
      </c>
      <c r="AC123" s="1063">
        <f t="shared" si="367"/>
        <v>0</v>
      </c>
      <c r="AD123" s="1063">
        <f t="shared" si="368"/>
        <v>0</v>
      </c>
      <c r="AE123" s="1063">
        <f t="shared" si="369"/>
        <v>0</v>
      </c>
      <c r="AF123" s="1063">
        <f t="shared" si="370"/>
        <v>0</v>
      </c>
      <c r="AG123" s="1063">
        <f t="shared" si="371"/>
        <v>0</v>
      </c>
      <c r="AH123" s="1063">
        <f t="shared" si="372"/>
        <v>0</v>
      </c>
      <c r="AI123" s="1063">
        <f t="shared" si="373"/>
        <v>0</v>
      </c>
      <c r="AJ123" s="1063">
        <f t="shared" si="374"/>
        <v>0</v>
      </c>
      <c r="AK123" s="1063">
        <f t="shared" si="375"/>
        <v>0</v>
      </c>
      <c r="AL123" s="1063">
        <f t="shared" si="376"/>
        <v>0</v>
      </c>
      <c r="AM123" s="1063">
        <f t="shared" si="377"/>
        <v>0</v>
      </c>
      <c r="AN123" s="1063">
        <f t="shared" si="378"/>
        <v>0</v>
      </c>
      <c r="AO123" s="1063">
        <f t="shared" si="379"/>
        <v>0</v>
      </c>
      <c r="AP123" s="1063">
        <f t="shared" si="380"/>
        <v>0</v>
      </c>
      <c r="AQ123" s="1063">
        <f t="shared" si="381"/>
        <v>0</v>
      </c>
      <c r="AR123" s="1063">
        <f t="shared" si="382"/>
        <v>0</v>
      </c>
      <c r="AS123" s="1063">
        <f t="shared" si="383"/>
        <v>0</v>
      </c>
      <c r="AT123" s="1063">
        <f t="shared" si="384"/>
        <v>0</v>
      </c>
      <c r="AU123" s="1063">
        <f t="shared" si="385"/>
        <v>0</v>
      </c>
      <c r="AV123" s="1063">
        <f t="shared" si="386"/>
        <v>0</v>
      </c>
      <c r="AW123" s="1063">
        <f t="shared" si="387"/>
        <v>0</v>
      </c>
      <c r="AX123" s="1063">
        <f t="shared" si="388"/>
        <v>0</v>
      </c>
      <c r="AY123" s="1063">
        <f t="shared" si="389"/>
        <v>0</v>
      </c>
      <c r="AZ123" s="1063">
        <f t="shared" si="390"/>
        <v>0</v>
      </c>
      <c r="BA123" s="1063">
        <f t="shared" si="391"/>
        <v>0</v>
      </c>
      <c r="BB123" s="1063">
        <f t="shared" si="392"/>
        <v>0</v>
      </c>
      <c r="BC123" s="1063">
        <f t="shared" si="393"/>
        <v>0</v>
      </c>
      <c r="BD123" s="1063">
        <f t="shared" si="394"/>
        <v>0</v>
      </c>
      <c r="BE123" s="1068">
        <f t="shared" si="395"/>
        <v>0</v>
      </c>
      <c r="BF123" s="1069">
        <f t="shared" si="396"/>
        <v>0</v>
      </c>
    </row>
    <row r="124" spans="1:59" s="67" customFormat="1" ht="15">
      <c r="A124" s="1001" t="s">
        <v>122</v>
      </c>
      <c r="B124" s="1002">
        <v>5</v>
      </c>
      <c r="C124" s="1003"/>
      <c r="D124" s="1004"/>
      <c r="E124" s="1005" t="s">
        <v>612</v>
      </c>
      <c r="F124" s="1002" t="s">
        <v>53</v>
      </c>
      <c r="G124" s="1030">
        <v>34</v>
      </c>
      <c r="H124" s="1030">
        <v>12</v>
      </c>
      <c r="I124" s="1030">
        <v>30</v>
      </c>
      <c r="J124" s="1053">
        <f t="shared" ref="J124" si="398">I124+G124</f>
        <v>64</v>
      </c>
      <c r="K124" s="1057">
        <f>'Qoute 2025                  '!D36</f>
        <v>2</v>
      </c>
      <c r="L124" s="1062">
        <f t="shared" si="350"/>
        <v>68</v>
      </c>
      <c r="M124" s="1063">
        <f t="shared" si="351"/>
        <v>68</v>
      </c>
      <c r="N124" s="1063">
        <f t="shared" si="352"/>
        <v>68</v>
      </c>
      <c r="O124" s="1063">
        <f t="shared" si="353"/>
        <v>68</v>
      </c>
      <c r="P124" s="1063">
        <f t="shared" si="354"/>
        <v>68</v>
      </c>
      <c r="Q124" s="1063">
        <f t="shared" si="355"/>
        <v>68</v>
      </c>
      <c r="R124" s="1063">
        <f t="shared" si="356"/>
        <v>68</v>
      </c>
      <c r="S124" s="1063">
        <f t="shared" si="357"/>
        <v>68</v>
      </c>
      <c r="T124" s="1063">
        <f t="shared" si="358"/>
        <v>68</v>
      </c>
      <c r="U124" s="1063">
        <f t="shared" si="359"/>
        <v>68</v>
      </c>
      <c r="V124" s="1063">
        <f t="shared" si="360"/>
        <v>68</v>
      </c>
      <c r="W124" s="1063">
        <f t="shared" si="361"/>
        <v>68</v>
      </c>
      <c r="X124" s="1063">
        <f t="shared" si="362"/>
        <v>68</v>
      </c>
      <c r="Y124" s="1063">
        <f t="shared" si="363"/>
        <v>68</v>
      </c>
      <c r="Z124" s="1063">
        <f t="shared" si="364"/>
        <v>68</v>
      </c>
      <c r="AA124" s="1063">
        <f t="shared" si="365"/>
        <v>68</v>
      </c>
      <c r="AB124" s="1063">
        <f t="shared" si="366"/>
        <v>68</v>
      </c>
      <c r="AC124" s="1063">
        <f t="shared" si="367"/>
        <v>68</v>
      </c>
      <c r="AD124" s="1063">
        <f t="shared" si="368"/>
        <v>68</v>
      </c>
      <c r="AE124" s="1063">
        <f t="shared" si="369"/>
        <v>68</v>
      </c>
      <c r="AF124" s="1063">
        <f t="shared" si="370"/>
        <v>68</v>
      </c>
      <c r="AG124" s="1063">
        <f t="shared" si="371"/>
        <v>68</v>
      </c>
      <c r="AH124" s="1063">
        <f t="shared" si="372"/>
        <v>68</v>
      </c>
      <c r="AI124" s="1063">
        <f t="shared" si="373"/>
        <v>68</v>
      </c>
      <c r="AJ124" s="1063">
        <f t="shared" si="374"/>
        <v>68</v>
      </c>
      <c r="AK124" s="1063">
        <f t="shared" si="375"/>
        <v>68</v>
      </c>
      <c r="AL124" s="1063">
        <f t="shared" si="376"/>
        <v>68</v>
      </c>
      <c r="AM124" s="1063">
        <f t="shared" si="377"/>
        <v>68</v>
      </c>
      <c r="AN124" s="1063">
        <f t="shared" si="378"/>
        <v>68</v>
      </c>
      <c r="AO124" s="1063">
        <f t="shared" si="379"/>
        <v>68</v>
      </c>
      <c r="AP124" s="1063">
        <f t="shared" si="380"/>
        <v>68</v>
      </c>
      <c r="AQ124" s="1063">
        <f t="shared" si="381"/>
        <v>68</v>
      </c>
      <c r="AR124" s="1063">
        <f t="shared" si="382"/>
        <v>68</v>
      </c>
      <c r="AS124" s="1063">
        <f t="shared" si="383"/>
        <v>68</v>
      </c>
      <c r="AT124" s="1063">
        <f t="shared" si="384"/>
        <v>68</v>
      </c>
      <c r="AU124" s="1063">
        <f t="shared" si="385"/>
        <v>68</v>
      </c>
      <c r="AV124" s="1063">
        <f t="shared" si="386"/>
        <v>68</v>
      </c>
      <c r="AW124" s="1063">
        <f t="shared" si="387"/>
        <v>68</v>
      </c>
      <c r="AX124" s="1063">
        <f t="shared" si="388"/>
        <v>68</v>
      </c>
      <c r="AY124" s="1063">
        <f t="shared" si="389"/>
        <v>68</v>
      </c>
      <c r="AZ124" s="1063">
        <f t="shared" si="390"/>
        <v>68</v>
      </c>
      <c r="BA124" s="1063">
        <f t="shared" si="391"/>
        <v>68</v>
      </c>
      <c r="BB124" s="1063">
        <f t="shared" si="392"/>
        <v>68</v>
      </c>
      <c r="BC124" s="1063">
        <f t="shared" si="393"/>
        <v>68</v>
      </c>
      <c r="BD124" s="1063">
        <f t="shared" si="394"/>
        <v>68</v>
      </c>
      <c r="BE124" s="1068">
        <f t="shared" si="395"/>
        <v>24</v>
      </c>
      <c r="BF124" s="1069">
        <f t="shared" si="396"/>
        <v>60</v>
      </c>
    </row>
    <row r="125" spans="1:59" s="67" customFormat="1" ht="15">
      <c r="A125" s="1016" t="s">
        <v>122</v>
      </c>
      <c r="B125" s="892">
        <v>6</v>
      </c>
      <c r="C125" s="1017"/>
      <c r="D125" s="1018"/>
      <c r="E125" s="1019" t="s">
        <v>459</v>
      </c>
      <c r="F125" s="892" t="s">
        <v>54</v>
      </c>
      <c r="G125" s="1020">
        <v>50</v>
      </c>
      <c r="H125" s="1020">
        <v>5</v>
      </c>
      <c r="I125" s="1020">
        <v>35</v>
      </c>
      <c r="J125" s="1021">
        <f t="shared" si="397"/>
        <v>85</v>
      </c>
      <c r="K125" s="1057">
        <f>'Qoute 2025                  '!D37</f>
        <v>1</v>
      </c>
      <c r="L125" s="1062">
        <f t="shared" si="350"/>
        <v>50</v>
      </c>
      <c r="M125" s="1063">
        <f t="shared" si="351"/>
        <v>50</v>
      </c>
      <c r="N125" s="1063">
        <f t="shared" si="352"/>
        <v>50</v>
      </c>
      <c r="O125" s="1063">
        <f t="shared" si="353"/>
        <v>50</v>
      </c>
      <c r="P125" s="1063">
        <f t="shared" si="354"/>
        <v>50</v>
      </c>
      <c r="Q125" s="1063">
        <f t="shared" si="355"/>
        <v>50</v>
      </c>
      <c r="R125" s="1063">
        <f t="shared" si="356"/>
        <v>50</v>
      </c>
      <c r="S125" s="1063">
        <f t="shared" si="357"/>
        <v>50</v>
      </c>
      <c r="T125" s="1063">
        <f t="shared" si="358"/>
        <v>50</v>
      </c>
      <c r="U125" s="1063">
        <f t="shared" si="359"/>
        <v>50</v>
      </c>
      <c r="V125" s="1063">
        <f t="shared" si="360"/>
        <v>50</v>
      </c>
      <c r="W125" s="1063">
        <f t="shared" si="361"/>
        <v>50</v>
      </c>
      <c r="X125" s="1063">
        <f t="shared" si="362"/>
        <v>50</v>
      </c>
      <c r="Y125" s="1063">
        <f t="shared" si="363"/>
        <v>50</v>
      </c>
      <c r="Z125" s="1063">
        <f t="shared" si="364"/>
        <v>50</v>
      </c>
      <c r="AA125" s="1063">
        <f t="shared" si="365"/>
        <v>50</v>
      </c>
      <c r="AB125" s="1063">
        <f t="shared" si="366"/>
        <v>50</v>
      </c>
      <c r="AC125" s="1063">
        <f t="shared" si="367"/>
        <v>50</v>
      </c>
      <c r="AD125" s="1063">
        <f t="shared" si="368"/>
        <v>50</v>
      </c>
      <c r="AE125" s="1063">
        <f t="shared" si="369"/>
        <v>50</v>
      </c>
      <c r="AF125" s="1063">
        <f t="shared" si="370"/>
        <v>50</v>
      </c>
      <c r="AG125" s="1063">
        <f t="shared" si="371"/>
        <v>50</v>
      </c>
      <c r="AH125" s="1063">
        <f t="shared" si="372"/>
        <v>50</v>
      </c>
      <c r="AI125" s="1063">
        <f t="shared" si="373"/>
        <v>50</v>
      </c>
      <c r="AJ125" s="1063">
        <f t="shared" si="374"/>
        <v>50</v>
      </c>
      <c r="AK125" s="1063">
        <f t="shared" si="375"/>
        <v>50</v>
      </c>
      <c r="AL125" s="1063">
        <f t="shared" si="376"/>
        <v>50</v>
      </c>
      <c r="AM125" s="1063">
        <f t="shared" si="377"/>
        <v>50</v>
      </c>
      <c r="AN125" s="1063">
        <f t="shared" si="378"/>
        <v>50</v>
      </c>
      <c r="AO125" s="1063">
        <f t="shared" si="379"/>
        <v>50</v>
      </c>
      <c r="AP125" s="1063">
        <f t="shared" si="380"/>
        <v>50</v>
      </c>
      <c r="AQ125" s="1063">
        <f t="shared" si="381"/>
        <v>50</v>
      </c>
      <c r="AR125" s="1063">
        <f t="shared" si="382"/>
        <v>50</v>
      </c>
      <c r="AS125" s="1063">
        <f t="shared" si="383"/>
        <v>50</v>
      </c>
      <c r="AT125" s="1063">
        <f t="shared" si="384"/>
        <v>50</v>
      </c>
      <c r="AU125" s="1063">
        <f t="shared" si="385"/>
        <v>50</v>
      </c>
      <c r="AV125" s="1063">
        <f t="shared" si="386"/>
        <v>50</v>
      </c>
      <c r="AW125" s="1063">
        <f t="shared" si="387"/>
        <v>50</v>
      </c>
      <c r="AX125" s="1063">
        <f t="shared" si="388"/>
        <v>50</v>
      </c>
      <c r="AY125" s="1063">
        <f t="shared" si="389"/>
        <v>50</v>
      </c>
      <c r="AZ125" s="1063">
        <f t="shared" si="390"/>
        <v>50</v>
      </c>
      <c r="BA125" s="1063">
        <f t="shared" si="391"/>
        <v>50</v>
      </c>
      <c r="BB125" s="1063">
        <f t="shared" si="392"/>
        <v>50</v>
      </c>
      <c r="BC125" s="1063">
        <f t="shared" si="393"/>
        <v>50</v>
      </c>
      <c r="BD125" s="1063">
        <f t="shared" si="394"/>
        <v>50</v>
      </c>
      <c r="BE125" s="1068">
        <f t="shared" si="395"/>
        <v>5</v>
      </c>
      <c r="BF125" s="1069">
        <f t="shared" si="396"/>
        <v>35</v>
      </c>
    </row>
    <row r="126" spans="1:59" s="67" customFormat="1" ht="15.75" hidden="1">
      <c r="A126" s="1016" t="s">
        <v>122</v>
      </c>
      <c r="B126" s="606">
        <v>7</v>
      </c>
      <c r="C126" s="1017"/>
      <c r="D126" s="1018" t="s">
        <v>460</v>
      </c>
      <c r="E126" s="1019" t="s">
        <v>605</v>
      </c>
      <c r="F126" s="606" t="s">
        <v>102</v>
      </c>
      <c r="G126" s="1023">
        <v>81.5</v>
      </c>
      <c r="H126" s="1023">
        <v>20</v>
      </c>
      <c r="I126" s="1023">
        <v>61.5</v>
      </c>
      <c r="J126" s="1031">
        <v>143</v>
      </c>
      <c r="K126" s="1057">
        <f>'Qoute 2025                  '!D38</f>
        <v>0</v>
      </c>
      <c r="L126" s="1062">
        <f t="shared" si="350"/>
        <v>0</v>
      </c>
      <c r="M126" s="1063">
        <f t="shared" si="351"/>
        <v>0</v>
      </c>
      <c r="N126" s="1063">
        <f t="shared" si="352"/>
        <v>0</v>
      </c>
      <c r="O126" s="1063">
        <f t="shared" si="353"/>
        <v>0</v>
      </c>
      <c r="P126" s="1063">
        <f t="shared" si="354"/>
        <v>0</v>
      </c>
      <c r="Q126" s="1063">
        <f t="shared" si="355"/>
        <v>0</v>
      </c>
      <c r="R126" s="1063">
        <f t="shared" si="356"/>
        <v>0</v>
      </c>
      <c r="S126" s="1063">
        <f t="shared" si="357"/>
        <v>0</v>
      </c>
      <c r="T126" s="1063">
        <f t="shared" si="358"/>
        <v>0</v>
      </c>
      <c r="U126" s="1063">
        <f t="shared" si="359"/>
        <v>0</v>
      </c>
      <c r="V126" s="1063">
        <f t="shared" si="360"/>
        <v>0</v>
      </c>
      <c r="W126" s="1063">
        <f t="shared" si="361"/>
        <v>0</v>
      </c>
      <c r="X126" s="1063">
        <f t="shared" si="362"/>
        <v>0</v>
      </c>
      <c r="Y126" s="1063">
        <f t="shared" si="363"/>
        <v>0</v>
      </c>
      <c r="Z126" s="1063">
        <f t="shared" si="364"/>
        <v>0</v>
      </c>
      <c r="AA126" s="1063">
        <f t="shared" si="365"/>
        <v>0</v>
      </c>
      <c r="AB126" s="1063">
        <f t="shared" si="366"/>
        <v>0</v>
      </c>
      <c r="AC126" s="1063">
        <f t="shared" si="367"/>
        <v>0</v>
      </c>
      <c r="AD126" s="1063">
        <f t="shared" si="368"/>
        <v>0</v>
      </c>
      <c r="AE126" s="1063">
        <f t="shared" si="369"/>
        <v>0</v>
      </c>
      <c r="AF126" s="1063">
        <f t="shared" si="370"/>
        <v>0</v>
      </c>
      <c r="AG126" s="1063">
        <f t="shared" si="371"/>
        <v>0</v>
      </c>
      <c r="AH126" s="1063">
        <f t="shared" si="372"/>
        <v>0</v>
      </c>
      <c r="AI126" s="1063">
        <f t="shared" si="373"/>
        <v>0</v>
      </c>
      <c r="AJ126" s="1063">
        <f t="shared" si="374"/>
        <v>0</v>
      </c>
      <c r="AK126" s="1063">
        <f t="shared" si="375"/>
        <v>0</v>
      </c>
      <c r="AL126" s="1063">
        <f t="shared" si="376"/>
        <v>0</v>
      </c>
      <c r="AM126" s="1063">
        <f t="shared" si="377"/>
        <v>0</v>
      </c>
      <c r="AN126" s="1063">
        <f t="shared" si="378"/>
        <v>0</v>
      </c>
      <c r="AO126" s="1063">
        <f t="shared" si="379"/>
        <v>0</v>
      </c>
      <c r="AP126" s="1063">
        <f t="shared" si="380"/>
        <v>0</v>
      </c>
      <c r="AQ126" s="1063">
        <f t="shared" si="381"/>
        <v>0</v>
      </c>
      <c r="AR126" s="1063">
        <f t="shared" si="382"/>
        <v>0</v>
      </c>
      <c r="AS126" s="1063">
        <f t="shared" si="383"/>
        <v>0</v>
      </c>
      <c r="AT126" s="1063">
        <f t="shared" si="384"/>
        <v>0</v>
      </c>
      <c r="AU126" s="1063">
        <f t="shared" si="385"/>
        <v>0</v>
      </c>
      <c r="AV126" s="1063">
        <f t="shared" si="386"/>
        <v>0</v>
      </c>
      <c r="AW126" s="1063">
        <f t="shared" si="387"/>
        <v>0</v>
      </c>
      <c r="AX126" s="1063">
        <f t="shared" si="388"/>
        <v>0</v>
      </c>
      <c r="AY126" s="1063">
        <f t="shared" si="389"/>
        <v>0</v>
      </c>
      <c r="AZ126" s="1063">
        <f t="shared" si="390"/>
        <v>0</v>
      </c>
      <c r="BA126" s="1063">
        <f t="shared" si="391"/>
        <v>0</v>
      </c>
      <c r="BB126" s="1063">
        <f t="shared" si="392"/>
        <v>0</v>
      </c>
      <c r="BC126" s="1063">
        <f t="shared" si="393"/>
        <v>0</v>
      </c>
      <c r="BD126" s="1063">
        <f t="shared" si="394"/>
        <v>0</v>
      </c>
      <c r="BE126" s="1068">
        <f t="shared" si="395"/>
        <v>0</v>
      </c>
      <c r="BF126" s="1069">
        <f t="shared" si="396"/>
        <v>0</v>
      </c>
    </row>
    <row r="127" spans="1:59" s="67" customFormat="1" ht="15" hidden="1">
      <c r="A127" s="1016" t="s">
        <v>122</v>
      </c>
      <c r="B127" s="896">
        <v>8</v>
      </c>
      <c r="C127" s="1017"/>
      <c r="D127" s="1018"/>
      <c r="E127" s="1019" t="s">
        <v>201</v>
      </c>
      <c r="F127" s="896" t="s">
        <v>41</v>
      </c>
      <c r="G127" s="1020">
        <v>38</v>
      </c>
      <c r="H127" s="1020">
        <v>12</v>
      </c>
      <c r="I127" s="1020">
        <v>12</v>
      </c>
      <c r="J127" s="1021">
        <f t="shared" si="397"/>
        <v>50</v>
      </c>
      <c r="K127" s="1057">
        <f>'Qoute 2025                  '!D39</f>
        <v>0</v>
      </c>
      <c r="L127" s="1062">
        <f t="shared" si="350"/>
        <v>0</v>
      </c>
      <c r="M127" s="1063">
        <f t="shared" si="351"/>
        <v>0</v>
      </c>
      <c r="N127" s="1063">
        <f t="shared" si="352"/>
        <v>0</v>
      </c>
      <c r="O127" s="1063">
        <f t="shared" si="353"/>
        <v>0</v>
      </c>
      <c r="P127" s="1063">
        <f t="shared" si="354"/>
        <v>0</v>
      </c>
      <c r="Q127" s="1063">
        <f t="shared" si="355"/>
        <v>0</v>
      </c>
      <c r="R127" s="1063">
        <f t="shared" si="356"/>
        <v>0</v>
      </c>
      <c r="S127" s="1063">
        <f t="shared" si="357"/>
        <v>0</v>
      </c>
      <c r="T127" s="1063">
        <f t="shared" si="358"/>
        <v>0</v>
      </c>
      <c r="U127" s="1063">
        <f t="shared" si="359"/>
        <v>0</v>
      </c>
      <c r="V127" s="1063">
        <f t="shared" si="360"/>
        <v>0</v>
      </c>
      <c r="W127" s="1063">
        <f t="shared" si="361"/>
        <v>0</v>
      </c>
      <c r="X127" s="1063">
        <f t="shared" si="362"/>
        <v>0</v>
      </c>
      <c r="Y127" s="1063">
        <f t="shared" si="363"/>
        <v>0</v>
      </c>
      <c r="Z127" s="1063">
        <f t="shared" si="364"/>
        <v>0</v>
      </c>
      <c r="AA127" s="1063">
        <f t="shared" si="365"/>
        <v>0</v>
      </c>
      <c r="AB127" s="1063">
        <f t="shared" si="366"/>
        <v>0</v>
      </c>
      <c r="AC127" s="1063">
        <f t="shared" si="367"/>
        <v>0</v>
      </c>
      <c r="AD127" s="1063">
        <f t="shared" si="368"/>
        <v>0</v>
      </c>
      <c r="AE127" s="1063">
        <f t="shared" si="369"/>
        <v>0</v>
      </c>
      <c r="AF127" s="1063">
        <f t="shared" si="370"/>
        <v>0</v>
      </c>
      <c r="AG127" s="1063">
        <f t="shared" si="371"/>
        <v>0</v>
      </c>
      <c r="AH127" s="1063">
        <f t="shared" si="372"/>
        <v>0</v>
      </c>
      <c r="AI127" s="1063">
        <f t="shared" si="373"/>
        <v>0</v>
      </c>
      <c r="AJ127" s="1063">
        <f t="shared" si="374"/>
        <v>0</v>
      </c>
      <c r="AK127" s="1063">
        <f t="shared" si="375"/>
        <v>0</v>
      </c>
      <c r="AL127" s="1063">
        <f t="shared" si="376"/>
        <v>0</v>
      </c>
      <c r="AM127" s="1063">
        <f t="shared" si="377"/>
        <v>0</v>
      </c>
      <c r="AN127" s="1063">
        <f t="shared" si="378"/>
        <v>0</v>
      </c>
      <c r="AO127" s="1063">
        <f t="shared" si="379"/>
        <v>0</v>
      </c>
      <c r="AP127" s="1063">
        <f t="shared" si="380"/>
        <v>0</v>
      </c>
      <c r="AQ127" s="1063">
        <f t="shared" si="381"/>
        <v>0</v>
      </c>
      <c r="AR127" s="1063">
        <f t="shared" si="382"/>
        <v>0</v>
      </c>
      <c r="AS127" s="1063">
        <f t="shared" si="383"/>
        <v>0</v>
      </c>
      <c r="AT127" s="1063">
        <f t="shared" si="384"/>
        <v>0</v>
      </c>
      <c r="AU127" s="1063">
        <f t="shared" si="385"/>
        <v>0</v>
      </c>
      <c r="AV127" s="1063">
        <f t="shared" si="386"/>
        <v>0</v>
      </c>
      <c r="AW127" s="1063">
        <f t="shared" si="387"/>
        <v>0</v>
      </c>
      <c r="AX127" s="1063">
        <f t="shared" si="388"/>
        <v>0</v>
      </c>
      <c r="AY127" s="1063">
        <f t="shared" si="389"/>
        <v>0</v>
      </c>
      <c r="AZ127" s="1063">
        <f t="shared" si="390"/>
        <v>0</v>
      </c>
      <c r="BA127" s="1063">
        <f t="shared" si="391"/>
        <v>0</v>
      </c>
      <c r="BB127" s="1063">
        <f t="shared" si="392"/>
        <v>0</v>
      </c>
      <c r="BC127" s="1063">
        <f t="shared" si="393"/>
        <v>0</v>
      </c>
      <c r="BD127" s="1063">
        <f t="shared" si="394"/>
        <v>0</v>
      </c>
      <c r="BE127" s="1068">
        <f t="shared" si="395"/>
        <v>0</v>
      </c>
      <c r="BF127" s="1069">
        <f t="shared" si="396"/>
        <v>0</v>
      </c>
    </row>
    <row r="128" spans="1:59" s="67" customFormat="1" ht="15" hidden="1">
      <c r="A128" s="1016" t="s">
        <v>122</v>
      </c>
      <c r="B128" s="897">
        <v>9</v>
      </c>
      <c r="C128" s="1017"/>
      <c r="D128" s="1018" t="s">
        <v>461</v>
      </c>
      <c r="E128" s="1019" t="s">
        <v>462</v>
      </c>
      <c r="F128" s="897" t="s">
        <v>63</v>
      </c>
      <c r="G128" s="1023">
        <v>50</v>
      </c>
      <c r="H128" s="1023">
        <v>21.5</v>
      </c>
      <c r="I128" s="1023">
        <v>36</v>
      </c>
      <c r="J128" s="1031">
        <v>86</v>
      </c>
      <c r="K128" s="1057">
        <f>'Qoute 2025                  '!D40</f>
        <v>0</v>
      </c>
      <c r="L128" s="1064">
        <f t="shared" ref="L128:L133" si="399">K128*G128</f>
        <v>0</v>
      </c>
      <c r="M128" s="1065">
        <f t="shared" si="351"/>
        <v>0</v>
      </c>
      <c r="N128" s="1065">
        <f t="shared" si="352"/>
        <v>0</v>
      </c>
      <c r="O128" s="1065">
        <f t="shared" si="353"/>
        <v>0</v>
      </c>
      <c r="P128" s="1065">
        <f t="shared" si="354"/>
        <v>0</v>
      </c>
      <c r="Q128" s="1065">
        <f t="shared" si="355"/>
        <v>0</v>
      </c>
      <c r="R128" s="1065">
        <f t="shared" si="356"/>
        <v>0</v>
      </c>
      <c r="S128" s="1065">
        <f t="shared" si="357"/>
        <v>0</v>
      </c>
      <c r="T128" s="1065">
        <f t="shared" si="358"/>
        <v>0</v>
      </c>
      <c r="U128" s="1065">
        <f t="shared" si="359"/>
        <v>0</v>
      </c>
      <c r="V128" s="1065">
        <f t="shared" si="360"/>
        <v>0</v>
      </c>
      <c r="W128" s="1065">
        <f t="shared" si="361"/>
        <v>0</v>
      </c>
      <c r="X128" s="1065">
        <f t="shared" si="362"/>
        <v>0</v>
      </c>
      <c r="Y128" s="1065">
        <f t="shared" si="363"/>
        <v>0</v>
      </c>
      <c r="Z128" s="1065">
        <f t="shared" si="364"/>
        <v>0</v>
      </c>
      <c r="AA128" s="1065">
        <f t="shared" si="365"/>
        <v>0</v>
      </c>
      <c r="AB128" s="1065">
        <f t="shared" si="366"/>
        <v>0</v>
      </c>
      <c r="AC128" s="1065">
        <f t="shared" si="367"/>
        <v>0</v>
      </c>
      <c r="AD128" s="1065">
        <f t="shared" si="368"/>
        <v>0</v>
      </c>
      <c r="AE128" s="1065">
        <f t="shared" si="369"/>
        <v>0</v>
      </c>
      <c r="AF128" s="1065">
        <f t="shared" si="370"/>
        <v>0</v>
      </c>
      <c r="AG128" s="1065">
        <f t="shared" si="371"/>
        <v>0</v>
      </c>
      <c r="AH128" s="1065">
        <f t="shared" si="372"/>
        <v>0</v>
      </c>
      <c r="AI128" s="1065">
        <f t="shared" si="373"/>
        <v>0</v>
      </c>
      <c r="AJ128" s="1065">
        <f t="shared" si="374"/>
        <v>0</v>
      </c>
      <c r="AK128" s="1065">
        <f t="shared" si="375"/>
        <v>0</v>
      </c>
      <c r="AL128" s="1065">
        <f t="shared" si="376"/>
        <v>0</v>
      </c>
      <c r="AM128" s="1065">
        <f t="shared" si="377"/>
        <v>0</v>
      </c>
      <c r="AN128" s="1065">
        <f t="shared" si="378"/>
        <v>0</v>
      </c>
      <c r="AO128" s="1065">
        <f t="shared" si="379"/>
        <v>0</v>
      </c>
      <c r="AP128" s="1065">
        <f t="shared" si="380"/>
        <v>0</v>
      </c>
      <c r="AQ128" s="1065">
        <f t="shared" si="381"/>
        <v>0</v>
      </c>
      <c r="AR128" s="1065">
        <f t="shared" si="382"/>
        <v>0</v>
      </c>
      <c r="AS128" s="1065">
        <f t="shared" si="383"/>
        <v>0</v>
      </c>
      <c r="AT128" s="1065">
        <f t="shared" si="384"/>
        <v>0</v>
      </c>
      <c r="AU128" s="1065">
        <f t="shared" si="385"/>
        <v>0</v>
      </c>
      <c r="AV128" s="1065">
        <f t="shared" si="386"/>
        <v>0</v>
      </c>
      <c r="AW128" s="1065">
        <f t="shared" si="387"/>
        <v>0</v>
      </c>
      <c r="AX128" s="1065">
        <f t="shared" si="388"/>
        <v>0</v>
      </c>
      <c r="AY128" s="1065">
        <f t="shared" si="389"/>
        <v>0</v>
      </c>
      <c r="AZ128" s="1065">
        <f t="shared" si="390"/>
        <v>0</v>
      </c>
      <c r="BA128" s="1065">
        <f t="shared" si="391"/>
        <v>0</v>
      </c>
      <c r="BB128" s="1065">
        <f t="shared" si="392"/>
        <v>0</v>
      </c>
      <c r="BC128" s="1065">
        <f t="shared" si="393"/>
        <v>0</v>
      </c>
      <c r="BD128" s="1065">
        <f t="shared" si="394"/>
        <v>0</v>
      </c>
      <c r="BE128" s="1070">
        <f t="shared" si="395"/>
        <v>0</v>
      </c>
      <c r="BF128" s="1071">
        <f t="shared" si="396"/>
        <v>0</v>
      </c>
    </row>
    <row r="129" spans="1:59" s="67" customFormat="1" ht="15" hidden="1">
      <c r="A129" s="1016" t="s">
        <v>122</v>
      </c>
      <c r="B129" s="898">
        <v>10</v>
      </c>
      <c r="C129" s="1017"/>
      <c r="D129" s="1032" t="s">
        <v>451</v>
      </c>
      <c r="E129" s="1019" t="s">
        <v>463</v>
      </c>
      <c r="F129" s="898" t="s">
        <v>62</v>
      </c>
      <c r="G129" s="1020">
        <v>64</v>
      </c>
      <c r="H129" s="1020">
        <v>17</v>
      </c>
      <c r="I129" s="1020">
        <v>7</v>
      </c>
      <c r="J129" s="1021">
        <v>57</v>
      </c>
      <c r="K129" s="1057">
        <f>'Qoute 2025                  '!D41</f>
        <v>0</v>
      </c>
      <c r="L129" s="1064">
        <f t="shared" si="399"/>
        <v>0</v>
      </c>
      <c r="M129" s="1065">
        <f t="shared" si="351"/>
        <v>0</v>
      </c>
      <c r="N129" s="1065">
        <f t="shared" si="352"/>
        <v>0</v>
      </c>
      <c r="O129" s="1065">
        <f t="shared" si="353"/>
        <v>0</v>
      </c>
      <c r="P129" s="1065">
        <f t="shared" si="354"/>
        <v>0</v>
      </c>
      <c r="Q129" s="1065">
        <f t="shared" si="355"/>
        <v>0</v>
      </c>
      <c r="R129" s="1065">
        <f t="shared" si="356"/>
        <v>0</v>
      </c>
      <c r="S129" s="1065">
        <f t="shared" si="357"/>
        <v>0</v>
      </c>
      <c r="T129" s="1065">
        <f t="shared" si="358"/>
        <v>0</v>
      </c>
      <c r="U129" s="1065">
        <f t="shared" si="359"/>
        <v>0</v>
      </c>
      <c r="V129" s="1065">
        <f t="shared" si="360"/>
        <v>0</v>
      </c>
      <c r="W129" s="1065">
        <f t="shared" si="361"/>
        <v>0</v>
      </c>
      <c r="X129" s="1065">
        <f t="shared" si="362"/>
        <v>0</v>
      </c>
      <c r="Y129" s="1065">
        <f t="shared" si="363"/>
        <v>0</v>
      </c>
      <c r="Z129" s="1065">
        <f t="shared" si="364"/>
        <v>0</v>
      </c>
      <c r="AA129" s="1065">
        <f t="shared" si="365"/>
        <v>0</v>
      </c>
      <c r="AB129" s="1065">
        <f t="shared" si="366"/>
        <v>0</v>
      </c>
      <c r="AC129" s="1065">
        <f t="shared" si="367"/>
        <v>0</v>
      </c>
      <c r="AD129" s="1065">
        <f t="shared" si="368"/>
        <v>0</v>
      </c>
      <c r="AE129" s="1065">
        <f t="shared" si="369"/>
        <v>0</v>
      </c>
      <c r="AF129" s="1065">
        <f t="shared" si="370"/>
        <v>0</v>
      </c>
      <c r="AG129" s="1065">
        <f t="shared" si="371"/>
        <v>0</v>
      </c>
      <c r="AH129" s="1065">
        <f t="shared" si="372"/>
        <v>0</v>
      </c>
      <c r="AI129" s="1065">
        <f t="shared" si="373"/>
        <v>0</v>
      </c>
      <c r="AJ129" s="1065">
        <f t="shared" si="374"/>
        <v>0</v>
      </c>
      <c r="AK129" s="1065">
        <f t="shared" si="375"/>
        <v>0</v>
      </c>
      <c r="AL129" s="1065">
        <f t="shared" si="376"/>
        <v>0</v>
      </c>
      <c r="AM129" s="1065">
        <f t="shared" si="377"/>
        <v>0</v>
      </c>
      <c r="AN129" s="1065">
        <f t="shared" si="378"/>
        <v>0</v>
      </c>
      <c r="AO129" s="1065">
        <f t="shared" si="379"/>
        <v>0</v>
      </c>
      <c r="AP129" s="1065">
        <f t="shared" si="380"/>
        <v>0</v>
      </c>
      <c r="AQ129" s="1065">
        <f t="shared" si="381"/>
        <v>0</v>
      </c>
      <c r="AR129" s="1065">
        <f t="shared" si="382"/>
        <v>0</v>
      </c>
      <c r="AS129" s="1065">
        <f t="shared" si="383"/>
        <v>0</v>
      </c>
      <c r="AT129" s="1065">
        <f t="shared" si="384"/>
        <v>0</v>
      </c>
      <c r="AU129" s="1065">
        <f t="shared" si="385"/>
        <v>0</v>
      </c>
      <c r="AV129" s="1065">
        <f t="shared" si="386"/>
        <v>0</v>
      </c>
      <c r="AW129" s="1065">
        <f t="shared" si="387"/>
        <v>0</v>
      </c>
      <c r="AX129" s="1065">
        <f t="shared" si="388"/>
        <v>0</v>
      </c>
      <c r="AY129" s="1065">
        <f t="shared" si="389"/>
        <v>0</v>
      </c>
      <c r="AZ129" s="1065">
        <f t="shared" si="390"/>
        <v>0</v>
      </c>
      <c r="BA129" s="1065">
        <f t="shared" si="391"/>
        <v>0</v>
      </c>
      <c r="BB129" s="1065">
        <f t="shared" si="392"/>
        <v>0</v>
      </c>
      <c r="BC129" s="1065">
        <f t="shared" si="393"/>
        <v>0</v>
      </c>
      <c r="BD129" s="1065">
        <f t="shared" si="394"/>
        <v>0</v>
      </c>
      <c r="BE129" s="1070">
        <f t="shared" si="395"/>
        <v>0</v>
      </c>
      <c r="BF129" s="1071">
        <f t="shared" si="396"/>
        <v>0</v>
      </c>
    </row>
    <row r="130" spans="1:59" s="67" customFormat="1" ht="15" hidden="1">
      <c r="A130" s="1016" t="s">
        <v>122</v>
      </c>
      <c r="B130" s="899">
        <v>11</v>
      </c>
      <c r="C130" s="1017"/>
      <c r="D130" s="1018">
        <v>2024</v>
      </c>
      <c r="E130" s="1019" t="s">
        <v>453</v>
      </c>
      <c r="F130" s="899" t="s">
        <v>103</v>
      </c>
      <c r="G130" s="1020">
        <v>26</v>
      </c>
      <c r="H130" s="1020">
        <v>15</v>
      </c>
      <c r="I130" s="1020">
        <v>20</v>
      </c>
      <c r="J130" s="1021">
        <f t="shared" si="397"/>
        <v>46</v>
      </c>
      <c r="K130" s="1057">
        <f>'Qoute 2025                  '!D42</f>
        <v>0</v>
      </c>
      <c r="L130" s="1064">
        <f t="shared" si="399"/>
        <v>0</v>
      </c>
      <c r="M130" s="1065">
        <f t="shared" si="351"/>
        <v>0</v>
      </c>
      <c r="N130" s="1065">
        <f t="shared" si="352"/>
        <v>0</v>
      </c>
      <c r="O130" s="1065">
        <f t="shared" si="353"/>
        <v>0</v>
      </c>
      <c r="P130" s="1065">
        <f t="shared" si="354"/>
        <v>0</v>
      </c>
      <c r="Q130" s="1065">
        <f t="shared" si="355"/>
        <v>0</v>
      </c>
      <c r="R130" s="1065">
        <f t="shared" si="356"/>
        <v>0</v>
      </c>
      <c r="S130" s="1065">
        <f t="shared" si="357"/>
        <v>0</v>
      </c>
      <c r="T130" s="1065">
        <f t="shared" si="358"/>
        <v>0</v>
      </c>
      <c r="U130" s="1065">
        <f t="shared" si="359"/>
        <v>0</v>
      </c>
      <c r="V130" s="1065">
        <f t="shared" si="360"/>
        <v>0</v>
      </c>
      <c r="W130" s="1065">
        <f t="shared" si="361"/>
        <v>0</v>
      </c>
      <c r="X130" s="1065">
        <f t="shared" si="362"/>
        <v>0</v>
      </c>
      <c r="Y130" s="1065">
        <f t="shared" si="363"/>
        <v>0</v>
      </c>
      <c r="Z130" s="1065">
        <f t="shared" si="364"/>
        <v>0</v>
      </c>
      <c r="AA130" s="1065">
        <f t="shared" si="365"/>
        <v>0</v>
      </c>
      <c r="AB130" s="1065">
        <f t="shared" si="366"/>
        <v>0</v>
      </c>
      <c r="AC130" s="1065">
        <f t="shared" si="367"/>
        <v>0</v>
      </c>
      <c r="AD130" s="1065">
        <f t="shared" si="368"/>
        <v>0</v>
      </c>
      <c r="AE130" s="1065">
        <f t="shared" si="369"/>
        <v>0</v>
      </c>
      <c r="AF130" s="1065">
        <f t="shared" si="370"/>
        <v>0</v>
      </c>
      <c r="AG130" s="1065">
        <f t="shared" si="371"/>
        <v>0</v>
      </c>
      <c r="AH130" s="1065">
        <f t="shared" si="372"/>
        <v>0</v>
      </c>
      <c r="AI130" s="1065">
        <f t="shared" si="373"/>
        <v>0</v>
      </c>
      <c r="AJ130" s="1065">
        <f t="shared" si="374"/>
        <v>0</v>
      </c>
      <c r="AK130" s="1065">
        <f t="shared" si="375"/>
        <v>0</v>
      </c>
      <c r="AL130" s="1065">
        <f t="shared" si="376"/>
        <v>0</v>
      </c>
      <c r="AM130" s="1065">
        <f t="shared" si="377"/>
        <v>0</v>
      </c>
      <c r="AN130" s="1065">
        <f t="shared" si="378"/>
        <v>0</v>
      </c>
      <c r="AO130" s="1065">
        <f t="shared" si="379"/>
        <v>0</v>
      </c>
      <c r="AP130" s="1065">
        <f t="shared" si="380"/>
        <v>0</v>
      </c>
      <c r="AQ130" s="1065">
        <f t="shared" si="381"/>
        <v>0</v>
      </c>
      <c r="AR130" s="1065">
        <f t="shared" si="382"/>
        <v>0</v>
      </c>
      <c r="AS130" s="1065">
        <f t="shared" si="383"/>
        <v>0</v>
      </c>
      <c r="AT130" s="1065">
        <f t="shared" si="384"/>
        <v>0</v>
      </c>
      <c r="AU130" s="1065">
        <f t="shared" si="385"/>
        <v>0</v>
      </c>
      <c r="AV130" s="1065">
        <f t="shared" si="386"/>
        <v>0</v>
      </c>
      <c r="AW130" s="1065">
        <f t="shared" si="387"/>
        <v>0</v>
      </c>
      <c r="AX130" s="1065">
        <f t="shared" si="388"/>
        <v>0</v>
      </c>
      <c r="AY130" s="1065">
        <f t="shared" si="389"/>
        <v>0</v>
      </c>
      <c r="AZ130" s="1065">
        <f t="shared" si="390"/>
        <v>0</v>
      </c>
      <c r="BA130" s="1065">
        <f t="shared" si="391"/>
        <v>0</v>
      </c>
      <c r="BB130" s="1065">
        <f t="shared" si="392"/>
        <v>0</v>
      </c>
      <c r="BC130" s="1065">
        <f t="shared" si="393"/>
        <v>0</v>
      </c>
      <c r="BD130" s="1065">
        <f t="shared" si="394"/>
        <v>0</v>
      </c>
      <c r="BE130" s="1070">
        <f t="shared" si="395"/>
        <v>0</v>
      </c>
      <c r="BF130" s="1071">
        <f t="shared" si="396"/>
        <v>0</v>
      </c>
    </row>
    <row r="131" spans="1:59" s="67" customFormat="1" ht="15" hidden="1">
      <c r="A131" s="1016" t="s">
        <v>122</v>
      </c>
      <c r="B131" s="900">
        <v>12</v>
      </c>
      <c r="C131" s="1017"/>
      <c r="D131" s="1018"/>
      <c r="E131" s="1019" t="s">
        <v>105</v>
      </c>
      <c r="F131" s="900" t="s">
        <v>105</v>
      </c>
      <c r="G131" s="1023">
        <v>57.5</v>
      </c>
      <c r="H131" s="1023">
        <v>20</v>
      </c>
      <c r="I131" s="1023">
        <v>42.5</v>
      </c>
      <c r="J131" s="1031">
        <v>100</v>
      </c>
      <c r="K131" s="1057">
        <f>'Qoute 2025                  '!D43</f>
        <v>0</v>
      </c>
      <c r="L131" s="1064">
        <f t="shared" si="399"/>
        <v>0</v>
      </c>
      <c r="M131" s="1065">
        <f t="shared" si="351"/>
        <v>0</v>
      </c>
      <c r="N131" s="1065">
        <f t="shared" si="352"/>
        <v>0</v>
      </c>
      <c r="O131" s="1065">
        <f t="shared" si="353"/>
        <v>0</v>
      </c>
      <c r="P131" s="1065">
        <f t="shared" si="354"/>
        <v>0</v>
      </c>
      <c r="Q131" s="1065">
        <f t="shared" si="355"/>
        <v>0</v>
      </c>
      <c r="R131" s="1065">
        <f t="shared" si="356"/>
        <v>0</v>
      </c>
      <c r="S131" s="1065">
        <f t="shared" si="357"/>
        <v>0</v>
      </c>
      <c r="T131" s="1065">
        <f t="shared" si="358"/>
        <v>0</v>
      </c>
      <c r="U131" s="1065">
        <f t="shared" si="359"/>
        <v>0</v>
      </c>
      <c r="V131" s="1065">
        <f t="shared" si="360"/>
        <v>0</v>
      </c>
      <c r="W131" s="1065">
        <f t="shared" si="361"/>
        <v>0</v>
      </c>
      <c r="X131" s="1065">
        <f t="shared" si="362"/>
        <v>0</v>
      </c>
      <c r="Y131" s="1065">
        <f t="shared" si="363"/>
        <v>0</v>
      </c>
      <c r="Z131" s="1065">
        <f t="shared" si="364"/>
        <v>0</v>
      </c>
      <c r="AA131" s="1065">
        <f t="shared" si="365"/>
        <v>0</v>
      </c>
      <c r="AB131" s="1065">
        <f t="shared" si="366"/>
        <v>0</v>
      </c>
      <c r="AC131" s="1065">
        <f t="shared" si="367"/>
        <v>0</v>
      </c>
      <c r="AD131" s="1065">
        <f t="shared" si="368"/>
        <v>0</v>
      </c>
      <c r="AE131" s="1065">
        <f t="shared" si="369"/>
        <v>0</v>
      </c>
      <c r="AF131" s="1065">
        <f t="shared" si="370"/>
        <v>0</v>
      </c>
      <c r="AG131" s="1065">
        <f t="shared" si="371"/>
        <v>0</v>
      </c>
      <c r="AH131" s="1065">
        <f t="shared" si="372"/>
        <v>0</v>
      </c>
      <c r="AI131" s="1065">
        <f t="shared" si="373"/>
        <v>0</v>
      </c>
      <c r="AJ131" s="1065">
        <f t="shared" si="374"/>
        <v>0</v>
      </c>
      <c r="AK131" s="1065">
        <f t="shared" si="375"/>
        <v>0</v>
      </c>
      <c r="AL131" s="1065">
        <f t="shared" si="376"/>
        <v>0</v>
      </c>
      <c r="AM131" s="1065">
        <f t="shared" si="377"/>
        <v>0</v>
      </c>
      <c r="AN131" s="1065">
        <f t="shared" si="378"/>
        <v>0</v>
      </c>
      <c r="AO131" s="1065">
        <f t="shared" si="379"/>
        <v>0</v>
      </c>
      <c r="AP131" s="1065">
        <f t="shared" si="380"/>
        <v>0</v>
      </c>
      <c r="AQ131" s="1065">
        <f t="shared" si="381"/>
        <v>0</v>
      </c>
      <c r="AR131" s="1065">
        <f t="shared" si="382"/>
        <v>0</v>
      </c>
      <c r="AS131" s="1065">
        <f t="shared" si="383"/>
        <v>0</v>
      </c>
      <c r="AT131" s="1065">
        <f t="shared" si="384"/>
        <v>0</v>
      </c>
      <c r="AU131" s="1065">
        <f t="shared" si="385"/>
        <v>0</v>
      </c>
      <c r="AV131" s="1065">
        <f t="shared" si="386"/>
        <v>0</v>
      </c>
      <c r="AW131" s="1065">
        <f t="shared" si="387"/>
        <v>0</v>
      </c>
      <c r="AX131" s="1065">
        <f t="shared" si="388"/>
        <v>0</v>
      </c>
      <c r="AY131" s="1065">
        <f t="shared" si="389"/>
        <v>0</v>
      </c>
      <c r="AZ131" s="1065">
        <f t="shared" si="390"/>
        <v>0</v>
      </c>
      <c r="BA131" s="1065">
        <f t="shared" si="391"/>
        <v>0</v>
      </c>
      <c r="BB131" s="1065">
        <f t="shared" si="392"/>
        <v>0</v>
      </c>
      <c r="BC131" s="1065">
        <f t="shared" si="393"/>
        <v>0</v>
      </c>
      <c r="BD131" s="1065">
        <f t="shared" si="394"/>
        <v>0</v>
      </c>
      <c r="BE131" s="1070">
        <f t="shared" si="395"/>
        <v>0</v>
      </c>
      <c r="BF131" s="1071">
        <f t="shared" si="396"/>
        <v>0</v>
      </c>
    </row>
    <row r="132" spans="1:59" s="67" customFormat="1" ht="15" hidden="1">
      <c r="A132" s="1016" t="s">
        <v>122</v>
      </c>
      <c r="B132" s="901">
        <v>13</v>
      </c>
      <c r="C132" s="1017"/>
      <c r="D132" s="1032" t="s">
        <v>451</v>
      </c>
      <c r="E132" s="1022" t="s">
        <v>107</v>
      </c>
      <c r="F132" s="901" t="s">
        <v>107</v>
      </c>
      <c r="G132" s="1023">
        <v>50</v>
      </c>
      <c r="H132" s="1023">
        <v>20</v>
      </c>
      <c r="I132" s="1023">
        <v>28.5</v>
      </c>
      <c r="J132" s="1031">
        <v>78.5</v>
      </c>
      <c r="K132" s="1057">
        <f>'Qoute 2025                  '!D44</f>
        <v>0</v>
      </c>
      <c r="L132" s="1064">
        <f t="shared" si="399"/>
        <v>0</v>
      </c>
      <c r="M132" s="1065">
        <f t="shared" si="351"/>
        <v>0</v>
      </c>
      <c r="N132" s="1065">
        <f t="shared" si="352"/>
        <v>0</v>
      </c>
      <c r="O132" s="1065">
        <f t="shared" si="353"/>
        <v>0</v>
      </c>
      <c r="P132" s="1065">
        <f t="shared" si="354"/>
        <v>0</v>
      </c>
      <c r="Q132" s="1065">
        <f t="shared" si="355"/>
        <v>0</v>
      </c>
      <c r="R132" s="1065">
        <f t="shared" si="356"/>
        <v>0</v>
      </c>
      <c r="S132" s="1065">
        <f t="shared" si="357"/>
        <v>0</v>
      </c>
      <c r="T132" s="1065">
        <f t="shared" si="358"/>
        <v>0</v>
      </c>
      <c r="U132" s="1065">
        <f t="shared" si="359"/>
        <v>0</v>
      </c>
      <c r="V132" s="1065">
        <f t="shared" si="360"/>
        <v>0</v>
      </c>
      <c r="W132" s="1065">
        <f t="shared" si="361"/>
        <v>0</v>
      </c>
      <c r="X132" s="1065">
        <f t="shared" si="362"/>
        <v>0</v>
      </c>
      <c r="Y132" s="1065">
        <f t="shared" si="363"/>
        <v>0</v>
      </c>
      <c r="Z132" s="1065">
        <f t="shared" si="364"/>
        <v>0</v>
      </c>
      <c r="AA132" s="1065">
        <f t="shared" si="365"/>
        <v>0</v>
      </c>
      <c r="AB132" s="1065">
        <f t="shared" si="366"/>
        <v>0</v>
      </c>
      <c r="AC132" s="1065">
        <f t="shared" si="367"/>
        <v>0</v>
      </c>
      <c r="AD132" s="1065">
        <f t="shared" si="368"/>
        <v>0</v>
      </c>
      <c r="AE132" s="1065">
        <f t="shared" si="369"/>
        <v>0</v>
      </c>
      <c r="AF132" s="1065">
        <f t="shared" si="370"/>
        <v>0</v>
      </c>
      <c r="AG132" s="1065">
        <f t="shared" si="371"/>
        <v>0</v>
      </c>
      <c r="AH132" s="1065">
        <f t="shared" si="372"/>
        <v>0</v>
      </c>
      <c r="AI132" s="1065">
        <f t="shared" si="373"/>
        <v>0</v>
      </c>
      <c r="AJ132" s="1065">
        <f t="shared" si="374"/>
        <v>0</v>
      </c>
      <c r="AK132" s="1065">
        <f t="shared" si="375"/>
        <v>0</v>
      </c>
      <c r="AL132" s="1065">
        <f t="shared" si="376"/>
        <v>0</v>
      </c>
      <c r="AM132" s="1065">
        <f t="shared" si="377"/>
        <v>0</v>
      </c>
      <c r="AN132" s="1065">
        <f t="shared" si="378"/>
        <v>0</v>
      </c>
      <c r="AO132" s="1065">
        <f t="shared" si="379"/>
        <v>0</v>
      </c>
      <c r="AP132" s="1065">
        <f t="shared" si="380"/>
        <v>0</v>
      </c>
      <c r="AQ132" s="1065">
        <f t="shared" si="381"/>
        <v>0</v>
      </c>
      <c r="AR132" s="1065">
        <f t="shared" si="382"/>
        <v>0</v>
      </c>
      <c r="AS132" s="1065">
        <f t="shared" si="383"/>
        <v>0</v>
      </c>
      <c r="AT132" s="1065">
        <f t="shared" si="384"/>
        <v>0</v>
      </c>
      <c r="AU132" s="1065">
        <f t="shared" si="385"/>
        <v>0</v>
      </c>
      <c r="AV132" s="1065">
        <f t="shared" si="386"/>
        <v>0</v>
      </c>
      <c r="AW132" s="1065">
        <f t="shared" si="387"/>
        <v>0</v>
      </c>
      <c r="AX132" s="1065">
        <f t="shared" si="388"/>
        <v>0</v>
      </c>
      <c r="AY132" s="1065">
        <f t="shared" si="389"/>
        <v>0</v>
      </c>
      <c r="AZ132" s="1065">
        <f t="shared" si="390"/>
        <v>0</v>
      </c>
      <c r="BA132" s="1065">
        <f t="shared" si="391"/>
        <v>0</v>
      </c>
      <c r="BB132" s="1065">
        <f t="shared" si="392"/>
        <v>0</v>
      </c>
      <c r="BC132" s="1065">
        <f t="shared" si="393"/>
        <v>0</v>
      </c>
      <c r="BD132" s="1065">
        <f t="shared" si="394"/>
        <v>0</v>
      </c>
      <c r="BE132" s="1070">
        <f t="shared" si="395"/>
        <v>0</v>
      </c>
      <c r="BF132" s="1071">
        <f t="shared" si="396"/>
        <v>0</v>
      </c>
    </row>
    <row r="133" spans="1:59" s="67" customFormat="1" ht="15" hidden="1">
      <c r="A133" s="1016" t="s">
        <v>122</v>
      </c>
      <c r="B133" s="1044">
        <v>14</v>
      </c>
      <c r="C133" s="1017"/>
      <c r="D133" s="1032" t="s">
        <v>464</v>
      </c>
      <c r="E133" s="1022" t="s">
        <v>109</v>
      </c>
      <c r="F133" s="1044" t="s">
        <v>109</v>
      </c>
      <c r="G133" s="1023">
        <v>91</v>
      </c>
      <c r="H133" s="1023">
        <v>0</v>
      </c>
      <c r="I133" s="1023">
        <v>55</v>
      </c>
      <c r="J133" s="1031">
        <v>147</v>
      </c>
      <c r="K133" s="1057">
        <f>'Qoute 2025                  '!D45</f>
        <v>0</v>
      </c>
      <c r="L133" s="1064">
        <f t="shared" si="399"/>
        <v>0</v>
      </c>
      <c r="M133" s="1065">
        <f t="shared" si="351"/>
        <v>0</v>
      </c>
      <c r="N133" s="1065">
        <f t="shared" si="352"/>
        <v>0</v>
      </c>
      <c r="O133" s="1065">
        <f t="shared" si="353"/>
        <v>0</v>
      </c>
      <c r="P133" s="1065">
        <f t="shared" si="354"/>
        <v>0</v>
      </c>
      <c r="Q133" s="1065">
        <f t="shared" si="355"/>
        <v>0</v>
      </c>
      <c r="R133" s="1065">
        <f t="shared" si="356"/>
        <v>0</v>
      </c>
      <c r="S133" s="1065">
        <f t="shared" si="357"/>
        <v>0</v>
      </c>
      <c r="T133" s="1065">
        <f t="shared" si="358"/>
        <v>0</v>
      </c>
      <c r="U133" s="1065">
        <f t="shared" si="359"/>
        <v>0</v>
      </c>
      <c r="V133" s="1065">
        <f t="shared" si="360"/>
        <v>0</v>
      </c>
      <c r="W133" s="1065">
        <f t="shared" si="361"/>
        <v>0</v>
      </c>
      <c r="X133" s="1065">
        <f t="shared" si="362"/>
        <v>0</v>
      </c>
      <c r="Y133" s="1065">
        <f t="shared" si="363"/>
        <v>0</v>
      </c>
      <c r="Z133" s="1065">
        <f t="shared" si="364"/>
        <v>0</v>
      </c>
      <c r="AA133" s="1065">
        <f t="shared" si="365"/>
        <v>0</v>
      </c>
      <c r="AB133" s="1065">
        <f t="shared" si="366"/>
        <v>0</v>
      </c>
      <c r="AC133" s="1065">
        <f t="shared" si="367"/>
        <v>0</v>
      </c>
      <c r="AD133" s="1065">
        <f t="shared" si="368"/>
        <v>0</v>
      </c>
      <c r="AE133" s="1065">
        <f t="shared" si="369"/>
        <v>0</v>
      </c>
      <c r="AF133" s="1065">
        <f t="shared" si="370"/>
        <v>0</v>
      </c>
      <c r="AG133" s="1065">
        <f t="shared" si="371"/>
        <v>0</v>
      </c>
      <c r="AH133" s="1065">
        <f t="shared" si="372"/>
        <v>0</v>
      </c>
      <c r="AI133" s="1065">
        <f t="shared" si="373"/>
        <v>0</v>
      </c>
      <c r="AJ133" s="1065">
        <f t="shared" si="374"/>
        <v>0</v>
      </c>
      <c r="AK133" s="1065">
        <f t="shared" si="375"/>
        <v>0</v>
      </c>
      <c r="AL133" s="1065">
        <f t="shared" si="376"/>
        <v>0</v>
      </c>
      <c r="AM133" s="1065">
        <f t="shared" si="377"/>
        <v>0</v>
      </c>
      <c r="AN133" s="1065">
        <f t="shared" si="378"/>
        <v>0</v>
      </c>
      <c r="AO133" s="1065">
        <f t="shared" si="379"/>
        <v>0</v>
      </c>
      <c r="AP133" s="1065">
        <f t="shared" si="380"/>
        <v>0</v>
      </c>
      <c r="AQ133" s="1065">
        <f t="shared" si="381"/>
        <v>0</v>
      </c>
      <c r="AR133" s="1065">
        <f t="shared" si="382"/>
        <v>0</v>
      </c>
      <c r="AS133" s="1065">
        <f t="shared" si="383"/>
        <v>0</v>
      </c>
      <c r="AT133" s="1065">
        <f t="shared" si="384"/>
        <v>0</v>
      </c>
      <c r="AU133" s="1065">
        <f t="shared" si="385"/>
        <v>0</v>
      </c>
      <c r="AV133" s="1065">
        <f t="shared" si="386"/>
        <v>0</v>
      </c>
      <c r="AW133" s="1065">
        <f t="shared" si="387"/>
        <v>0</v>
      </c>
      <c r="AX133" s="1065">
        <f t="shared" si="388"/>
        <v>0</v>
      </c>
      <c r="AY133" s="1065">
        <f t="shared" si="389"/>
        <v>0</v>
      </c>
      <c r="AZ133" s="1065">
        <f t="shared" si="390"/>
        <v>0</v>
      </c>
      <c r="BA133" s="1065">
        <f t="shared" si="391"/>
        <v>0</v>
      </c>
      <c r="BB133" s="1065">
        <f t="shared" si="392"/>
        <v>0</v>
      </c>
      <c r="BC133" s="1065">
        <f t="shared" si="393"/>
        <v>0</v>
      </c>
      <c r="BD133" s="1065">
        <f t="shared" si="394"/>
        <v>0</v>
      </c>
      <c r="BE133" s="1070">
        <f t="shared" si="395"/>
        <v>0</v>
      </c>
      <c r="BF133" s="1071">
        <f t="shared" si="396"/>
        <v>0</v>
      </c>
    </row>
    <row r="134" spans="1:59" s="67" customFormat="1" ht="20.25" thickBot="1">
      <c r="A134" s="861" t="s">
        <v>496</v>
      </c>
      <c r="B134" s="862"/>
      <c r="C134" s="842"/>
      <c r="D134" s="843"/>
      <c r="E134" s="863" t="s">
        <v>23</v>
      </c>
      <c r="F134" s="861"/>
      <c r="G134" s="877"/>
      <c r="H134" s="877"/>
      <c r="I134" s="877"/>
      <c r="J134" s="877" t="s">
        <v>15</v>
      </c>
      <c r="K134" s="436">
        <f>SUM(K120:K131)</f>
        <v>7</v>
      </c>
      <c r="L134" s="68">
        <f t="shared" ref="L134:BF134" si="400">SUM(L120:L133)</f>
        <v>298</v>
      </c>
      <c r="M134" s="69">
        <f t="shared" si="400"/>
        <v>298</v>
      </c>
      <c r="N134" s="69">
        <f t="shared" si="400"/>
        <v>298</v>
      </c>
      <c r="O134" s="69">
        <f t="shared" si="400"/>
        <v>298</v>
      </c>
      <c r="P134" s="69">
        <f t="shared" si="400"/>
        <v>298</v>
      </c>
      <c r="Q134" s="69">
        <f t="shared" si="400"/>
        <v>298</v>
      </c>
      <c r="R134" s="69">
        <f t="shared" si="400"/>
        <v>298</v>
      </c>
      <c r="S134" s="69">
        <f t="shared" si="400"/>
        <v>298</v>
      </c>
      <c r="T134" s="69">
        <f t="shared" si="400"/>
        <v>298</v>
      </c>
      <c r="U134" s="69">
        <f t="shared" si="400"/>
        <v>298</v>
      </c>
      <c r="V134" s="69">
        <f t="shared" si="400"/>
        <v>298</v>
      </c>
      <c r="W134" s="69">
        <f t="shared" si="400"/>
        <v>298</v>
      </c>
      <c r="X134" s="69">
        <f t="shared" si="400"/>
        <v>298</v>
      </c>
      <c r="Y134" s="69">
        <f t="shared" si="400"/>
        <v>298</v>
      </c>
      <c r="Z134" s="69">
        <f t="shared" si="400"/>
        <v>298</v>
      </c>
      <c r="AA134" s="69">
        <f t="shared" si="400"/>
        <v>298</v>
      </c>
      <c r="AB134" s="69">
        <f t="shared" si="400"/>
        <v>298</v>
      </c>
      <c r="AC134" s="69">
        <f t="shared" si="400"/>
        <v>298</v>
      </c>
      <c r="AD134" s="69">
        <f t="shared" si="400"/>
        <v>298</v>
      </c>
      <c r="AE134" s="69">
        <f t="shared" si="400"/>
        <v>298</v>
      </c>
      <c r="AF134" s="69">
        <f t="shared" si="400"/>
        <v>298</v>
      </c>
      <c r="AG134" s="69">
        <f t="shared" si="400"/>
        <v>298</v>
      </c>
      <c r="AH134" s="69">
        <f t="shared" si="400"/>
        <v>298</v>
      </c>
      <c r="AI134" s="69">
        <f t="shared" si="400"/>
        <v>298</v>
      </c>
      <c r="AJ134" s="69">
        <f t="shared" si="400"/>
        <v>298</v>
      </c>
      <c r="AK134" s="69">
        <f t="shared" si="400"/>
        <v>298</v>
      </c>
      <c r="AL134" s="69">
        <f t="shared" si="400"/>
        <v>298</v>
      </c>
      <c r="AM134" s="69">
        <f t="shared" si="400"/>
        <v>298</v>
      </c>
      <c r="AN134" s="69">
        <f t="shared" si="400"/>
        <v>298</v>
      </c>
      <c r="AO134" s="69">
        <f t="shared" si="400"/>
        <v>298</v>
      </c>
      <c r="AP134" s="69">
        <f t="shared" si="400"/>
        <v>298</v>
      </c>
      <c r="AQ134" s="69">
        <f t="shared" si="400"/>
        <v>298</v>
      </c>
      <c r="AR134" s="69">
        <f t="shared" si="400"/>
        <v>298</v>
      </c>
      <c r="AS134" s="69">
        <f t="shared" si="400"/>
        <v>298</v>
      </c>
      <c r="AT134" s="69">
        <f t="shared" si="400"/>
        <v>298</v>
      </c>
      <c r="AU134" s="69">
        <f t="shared" si="400"/>
        <v>298</v>
      </c>
      <c r="AV134" s="69">
        <f t="shared" si="400"/>
        <v>298</v>
      </c>
      <c r="AW134" s="69">
        <f t="shared" si="400"/>
        <v>298</v>
      </c>
      <c r="AX134" s="69">
        <f t="shared" si="400"/>
        <v>298</v>
      </c>
      <c r="AY134" s="69">
        <f t="shared" si="400"/>
        <v>298</v>
      </c>
      <c r="AZ134" s="69">
        <f t="shared" si="400"/>
        <v>298</v>
      </c>
      <c r="BA134" s="69">
        <f t="shared" si="400"/>
        <v>298</v>
      </c>
      <c r="BB134" s="69">
        <f t="shared" si="400"/>
        <v>298</v>
      </c>
      <c r="BC134" s="69">
        <f t="shared" si="400"/>
        <v>298</v>
      </c>
      <c r="BD134" s="69">
        <f t="shared" si="400"/>
        <v>298</v>
      </c>
      <c r="BE134" s="70">
        <f t="shared" si="400"/>
        <v>49</v>
      </c>
      <c r="BF134" s="71">
        <f t="shared" si="400"/>
        <v>255</v>
      </c>
    </row>
    <row r="135" spans="1:59" ht="20.25" thickBot="1">
      <c r="D135" s="845"/>
      <c r="F135" s="66"/>
      <c r="BG135" s="65"/>
    </row>
    <row r="136" spans="1:59" s="67" customFormat="1" ht="20.25" thickBot="1">
      <c r="A136" s="882" t="s">
        <v>121</v>
      </c>
      <c r="B136" s="878" t="s">
        <v>131</v>
      </c>
      <c r="C136" s="902"/>
      <c r="D136" s="903"/>
      <c r="E136" s="881" t="s">
        <v>18</v>
      </c>
      <c r="F136" s="904" t="s">
        <v>5</v>
      </c>
      <c r="G136" s="883" t="s">
        <v>445</v>
      </c>
      <c r="H136" s="883" t="s">
        <v>21</v>
      </c>
      <c r="I136" s="883" t="s">
        <v>446</v>
      </c>
      <c r="J136" s="883" t="s">
        <v>6</v>
      </c>
      <c r="K136" s="437" t="s">
        <v>20</v>
      </c>
      <c r="L136" s="117">
        <v>1</v>
      </c>
      <c r="M136" s="117">
        <v>2</v>
      </c>
      <c r="N136" s="117">
        <v>3</v>
      </c>
      <c r="O136" s="117">
        <v>4</v>
      </c>
      <c r="P136" s="117">
        <v>5</v>
      </c>
      <c r="Q136" s="117">
        <v>6</v>
      </c>
      <c r="R136" s="117">
        <v>7</v>
      </c>
      <c r="S136" s="117">
        <v>8</v>
      </c>
      <c r="T136" s="117">
        <v>9</v>
      </c>
      <c r="U136" s="117">
        <v>10</v>
      </c>
      <c r="V136" s="117">
        <v>11</v>
      </c>
      <c r="W136" s="117">
        <v>12</v>
      </c>
      <c r="X136" s="117">
        <v>13</v>
      </c>
      <c r="Y136" s="117">
        <v>14</v>
      </c>
      <c r="Z136" s="117">
        <v>15</v>
      </c>
      <c r="AA136" s="117">
        <v>16</v>
      </c>
      <c r="AB136" s="117">
        <v>17</v>
      </c>
      <c r="AC136" s="117">
        <v>18</v>
      </c>
      <c r="AD136" s="117">
        <v>19</v>
      </c>
      <c r="AE136" s="117">
        <v>20</v>
      </c>
      <c r="AF136" s="117">
        <v>21</v>
      </c>
      <c r="AG136" s="117">
        <v>22</v>
      </c>
      <c r="AH136" s="117">
        <v>23</v>
      </c>
      <c r="AI136" s="117">
        <v>24</v>
      </c>
      <c r="AJ136" s="117">
        <v>25</v>
      </c>
      <c r="AK136" s="117">
        <v>26</v>
      </c>
      <c r="AL136" s="117">
        <v>27</v>
      </c>
      <c r="AM136" s="117">
        <v>28</v>
      </c>
      <c r="AN136" s="117">
        <v>29</v>
      </c>
      <c r="AO136" s="117">
        <v>30</v>
      </c>
      <c r="AP136" s="117">
        <v>31</v>
      </c>
      <c r="AQ136" s="117">
        <v>32</v>
      </c>
      <c r="AR136" s="117">
        <v>33</v>
      </c>
      <c r="AS136" s="117">
        <v>34</v>
      </c>
      <c r="AT136" s="117">
        <v>35</v>
      </c>
      <c r="AU136" s="117">
        <v>36</v>
      </c>
      <c r="AV136" s="117">
        <v>37</v>
      </c>
      <c r="AW136" s="117">
        <v>38</v>
      </c>
      <c r="AX136" s="117">
        <v>39</v>
      </c>
      <c r="AY136" s="117">
        <v>40</v>
      </c>
      <c r="AZ136" s="117">
        <v>41</v>
      </c>
      <c r="BA136" s="117">
        <v>42</v>
      </c>
      <c r="BB136" s="117">
        <v>43</v>
      </c>
      <c r="BC136" s="117">
        <v>44</v>
      </c>
      <c r="BD136" s="117">
        <v>45</v>
      </c>
      <c r="BE136" s="118" t="s">
        <v>21</v>
      </c>
      <c r="BF136" s="119" t="s">
        <v>24</v>
      </c>
    </row>
    <row r="137" spans="1:59" s="121" customFormat="1" ht="16.5" thickBot="1">
      <c r="A137" s="847" t="s">
        <v>121</v>
      </c>
      <c r="B137" s="884">
        <v>1</v>
      </c>
      <c r="C137" s="848"/>
      <c r="D137" s="849"/>
      <c r="E137" s="1046" t="s">
        <v>610</v>
      </c>
      <c r="F137" s="885" t="s">
        <v>50</v>
      </c>
      <c r="G137" s="869">
        <v>40</v>
      </c>
      <c r="H137" s="869">
        <v>5</v>
      </c>
      <c r="I137" s="869">
        <v>35</v>
      </c>
      <c r="J137" s="905">
        <f t="shared" ref="J137" si="401">I137+G137</f>
        <v>75</v>
      </c>
      <c r="K137" s="1057">
        <f>'Qoute 2025                  '!D32</f>
        <v>2</v>
      </c>
      <c r="L137" s="1058">
        <f t="shared" ref="L137:L150" si="402">K137*G137</f>
        <v>80</v>
      </c>
      <c r="M137" s="1059">
        <f t="shared" ref="M137:M150" si="403">K137*G137</f>
        <v>80</v>
      </c>
      <c r="N137" s="1059">
        <f t="shared" ref="N137:N150" si="404">K137*G137</f>
        <v>80</v>
      </c>
      <c r="O137" s="1059">
        <f t="shared" ref="O137:O150" si="405">K137*G137</f>
        <v>80</v>
      </c>
      <c r="P137" s="1059">
        <f t="shared" ref="P137:P150" si="406">K137*G137</f>
        <v>80</v>
      </c>
      <c r="Q137" s="1059">
        <f t="shared" ref="Q137:Q150" si="407">K137*G137</f>
        <v>80</v>
      </c>
      <c r="R137" s="1059">
        <f t="shared" ref="R137:R150" si="408">K137*G137</f>
        <v>80</v>
      </c>
      <c r="S137" s="1059">
        <f t="shared" ref="S137:S150" si="409">K137*G137</f>
        <v>80</v>
      </c>
      <c r="T137" s="1059">
        <f t="shared" ref="T137:T150" si="410">K137*G137</f>
        <v>80</v>
      </c>
      <c r="U137" s="1059">
        <f t="shared" ref="U137:U150" si="411">K137*G137</f>
        <v>80</v>
      </c>
      <c r="V137" s="1059">
        <f t="shared" ref="V137:V150" si="412">K137*G137</f>
        <v>80</v>
      </c>
      <c r="W137" s="1059">
        <f t="shared" ref="W137:W150" si="413">K137*G137</f>
        <v>80</v>
      </c>
      <c r="X137" s="1059">
        <f t="shared" ref="X137:X150" si="414">K137*G137</f>
        <v>80</v>
      </c>
      <c r="Y137" s="1059">
        <f t="shared" ref="Y137:Y150" si="415">K137*G137</f>
        <v>80</v>
      </c>
      <c r="Z137" s="1059">
        <f t="shared" ref="Z137:Z150" si="416">K137*G137</f>
        <v>80</v>
      </c>
      <c r="AA137" s="1059">
        <f t="shared" ref="AA137:AA150" si="417">K137*G137</f>
        <v>80</v>
      </c>
      <c r="AB137" s="1059">
        <f t="shared" ref="AB137:AB150" si="418">K137*G137</f>
        <v>80</v>
      </c>
      <c r="AC137" s="1059">
        <f t="shared" ref="AC137:AC150" si="419">K137*G137</f>
        <v>80</v>
      </c>
      <c r="AD137" s="1059">
        <f t="shared" ref="AD137:AD150" si="420">K137*G137</f>
        <v>80</v>
      </c>
      <c r="AE137" s="1059">
        <f t="shared" ref="AE137:AE150" si="421">K137*G137</f>
        <v>80</v>
      </c>
      <c r="AF137" s="1059">
        <f t="shared" ref="AF137:AF150" si="422">K137*G137</f>
        <v>80</v>
      </c>
      <c r="AG137" s="1059">
        <f t="shared" ref="AG137:AG150" si="423">K137*G137</f>
        <v>80</v>
      </c>
      <c r="AH137" s="1059">
        <f t="shared" ref="AH137:AH150" si="424">K137*G137</f>
        <v>80</v>
      </c>
      <c r="AI137" s="1059">
        <f t="shared" ref="AI137:AI150" si="425">K137*G137</f>
        <v>80</v>
      </c>
      <c r="AJ137" s="1059">
        <f t="shared" ref="AJ137:AJ150" si="426">K137*G137</f>
        <v>80</v>
      </c>
      <c r="AK137" s="1059">
        <f t="shared" ref="AK137:AK150" si="427">K137*G137</f>
        <v>80</v>
      </c>
      <c r="AL137" s="1059">
        <f t="shared" ref="AL137:AL150" si="428">K137*G137</f>
        <v>80</v>
      </c>
      <c r="AM137" s="1059">
        <f t="shared" ref="AM137:AM150" si="429">K137*G137</f>
        <v>80</v>
      </c>
      <c r="AN137" s="1059">
        <f t="shared" ref="AN137:AN150" si="430">K137*G137</f>
        <v>80</v>
      </c>
      <c r="AO137" s="1059">
        <f t="shared" ref="AO137:AO150" si="431">K137*G137</f>
        <v>80</v>
      </c>
      <c r="AP137" s="1059">
        <f t="shared" ref="AP137:AP150" si="432">K137*G137</f>
        <v>80</v>
      </c>
      <c r="AQ137" s="1059">
        <f t="shared" ref="AQ137:AQ150" si="433">K137*G137</f>
        <v>80</v>
      </c>
      <c r="AR137" s="1059">
        <f t="shared" ref="AR137:AR150" si="434">K137*G137</f>
        <v>80</v>
      </c>
      <c r="AS137" s="1059">
        <f t="shared" ref="AS137:AS150" si="435">K137*G137</f>
        <v>80</v>
      </c>
      <c r="AT137" s="1059">
        <f t="shared" ref="AT137:AT150" si="436">K137*G137</f>
        <v>80</v>
      </c>
      <c r="AU137" s="1059">
        <f t="shared" ref="AU137:AU150" si="437">K137*G137</f>
        <v>80</v>
      </c>
      <c r="AV137" s="1059">
        <f t="shared" ref="AV137:AV150" si="438">K137*G137</f>
        <v>80</v>
      </c>
      <c r="AW137" s="1059">
        <f t="shared" ref="AW137:AW150" si="439">K137*G137</f>
        <v>80</v>
      </c>
      <c r="AX137" s="1059">
        <f t="shared" ref="AX137:AX150" si="440">K137*G137</f>
        <v>80</v>
      </c>
      <c r="AY137" s="1059">
        <f t="shared" ref="AY137:AY150" si="441">K137*G137</f>
        <v>80</v>
      </c>
      <c r="AZ137" s="1059">
        <f t="shared" ref="AZ137:AZ150" si="442">K137*G137</f>
        <v>80</v>
      </c>
      <c r="BA137" s="1059">
        <f t="shared" ref="BA137:BA150" si="443">K137*G137</f>
        <v>80</v>
      </c>
      <c r="BB137" s="1059">
        <f t="shared" ref="BB137:BB150" si="444">K137*G137</f>
        <v>80</v>
      </c>
      <c r="BC137" s="1059">
        <f t="shared" ref="BC137:BC150" si="445">K137*G137</f>
        <v>80</v>
      </c>
      <c r="BD137" s="1059">
        <f t="shared" ref="BD137:BD150" si="446">K137*G137</f>
        <v>80</v>
      </c>
      <c r="BE137" s="1059">
        <f t="shared" ref="BE137:BE150" si="447">K137*H137</f>
        <v>10</v>
      </c>
      <c r="BF137" s="1059">
        <f t="shared" ref="BF137:BF150" si="448">K137*I137</f>
        <v>70</v>
      </c>
    </row>
    <row r="138" spans="1:59" s="67" customFormat="1" ht="15" hidden="1">
      <c r="A138" s="847" t="s">
        <v>121</v>
      </c>
      <c r="B138" s="887">
        <v>2</v>
      </c>
      <c r="C138" s="848"/>
      <c r="D138" s="849"/>
      <c r="E138" s="851" t="s">
        <v>447</v>
      </c>
      <c r="F138" s="888" t="s">
        <v>51</v>
      </c>
      <c r="G138" s="870">
        <v>29</v>
      </c>
      <c r="H138" s="869">
        <v>14</v>
      </c>
      <c r="I138" s="869">
        <v>21</v>
      </c>
      <c r="J138" s="905">
        <v>50</v>
      </c>
      <c r="K138" s="1057">
        <f>'Qoute 2025                  '!D33</f>
        <v>0</v>
      </c>
      <c r="L138" s="1060">
        <f t="shared" si="402"/>
        <v>0</v>
      </c>
      <c r="M138" s="1061">
        <f t="shared" si="403"/>
        <v>0</v>
      </c>
      <c r="N138" s="1061">
        <f t="shared" si="404"/>
        <v>0</v>
      </c>
      <c r="O138" s="1061">
        <f t="shared" si="405"/>
        <v>0</v>
      </c>
      <c r="P138" s="1061">
        <f t="shared" si="406"/>
        <v>0</v>
      </c>
      <c r="Q138" s="1061">
        <f t="shared" si="407"/>
        <v>0</v>
      </c>
      <c r="R138" s="1061">
        <f t="shared" si="408"/>
        <v>0</v>
      </c>
      <c r="S138" s="1061">
        <f t="shared" si="409"/>
        <v>0</v>
      </c>
      <c r="T138" s="1061">
        <f t="shared" si="410"/>
        <v>0</v>
      </c>
      <c r="U138" s="1061">
        <f t="shared" si="411"/>
        <v>0</v>
      </c>
      <c r="V138" s="1061">
        <f t="shared" si="412"/>
        <v>0</v>
      </c>
      <c r="W138" s="1061">
        <f t="shared" si="413"/>
        <v>0</v>
      </c>
      <c r="X138" s="1061">
        <f t="shared" si="414"/>
        <v>0</v>
      </c>
      <c r="Y138" s="1061">
        <f t="shared" si="415"/>
        <v>0</v>
      </c>
      <c r="Z138" s="1061">
        <f t="shared" si="416"/>
        <v>0</v>
      </c>
      <c r="AA138" s="1061">
        <f t="shared" si="417"/>
        <v>0</v>
      </c>
      <c r="AB138" s="1061">
        <f t="shared" si="418"/>
        <v>0</v>
      </c>
      <c r="AC138" s="1061">
        <f t="shared" si="419"/>
        <v>0</v>
      </c>
      <c r="AD138" s="1061">
        <f t="shared" si="420"/>
        <v>0</v>
      </c>
      <c r="AE138" s="1061">
        <f t="shared" si="421"/>
        <v>0</v>
      </c>
      <c r="AF138" s="1061">
        <f t="shared" si="422"/>
        <v>0</v>
      </c>
      <c r="AG138" s="1061">
        <f t="shared" si="423"/>
        <v>0</v>
      </c>
      <c r="AH138" s="1061">
        <f t="shared" si="424"/>
        <v>0</v>
      </c>
      <c r="AI138" s="1061">
        <f t="shared" si="425"/>
        <v>0</v>
      </c>
      <c r="AJ138" s="1061">
        <f t="shared" si="426"/>
        <v>0</v>
      </c>
      <c r="AK138" s="1061">
        <f t="shared" si="427"/>
        <v>0</v>
      </c>
      <c r="AL138" s="1061">
        <f t="shared" si="428"/>
        <v>0</v>
      </c>
      <c r="AM138" s="1061">
        <f t="shared" si="429"/>
        <v>0</v>
      </c>
      <c r="AN138" s="1061">
        <f t="shared" si="430"/>
        <v>0</v>
      </c>
      <c r="AO138" s="1061">
        <f t="shared" si="431"/>
        <v>0</v>
      </c>
      <c r="AP138" s="1061">
        <f t="shared" si="432"/>
        <v>0</v>
      </c>
      <c r="AQ138" s="1061">
        <f t="shared" si="433"/>
        <v>0</v>
      </c>
      <c r="AR138" s="1061">
        <f t="shared" si="434"/>
        <v>0</v>
      </c>
      <c r="AS138" s="1061">
        <f t="shared" si="435"/>
        <v>0</v>
      </c>
      <c r="AT138" s="1061">
        <f t="shared" si="436"/>
        <v>0</v>
      </c>
      <c r="AU138" s="1061">
        <f t="shared" si="437"/>
        <v>0</v>
      </c>
      <c r="AV138" s="1061">
        <f t="shared" si="438"/>
        <v>0</v>
      </c>
      <c r="AW138" s="1061">
        <f t="shared" si="439"/>
        <v>0</v>
      </c>
      <c r="AX138" s="1061">
        <f t="shared" si="440"/>
        <v>0</v>
      </c>
      <c r="AY138" s="1061">
        <f t="shared" si="441"/>
        <v>0</v>
      </c>
      <c r="AZ138" s="1061">
        <f t="shared" si="442"/>
        <v>0</v>
      </c>
      <c r="BA138" s="1061">
        <f t="shared" si="443"/>
        <v>0</v>
      </c>
      <c r="BB138" s="1061">
        <f t="shared" si="444"/>
        <v>0</v>
      </c>
      <c r="BC138" s="1061">
        <f t="shared" si="445"/>
        <v>0</v>
      </c>
      <c r="BD138" s="1061">
        <f t="shared" si="446"/>
        <v>0</v>
      </c>
      <c r="BE138" s="1066">
        <f t="shared" si="447"/>
        <v>0</v>
      </c>
      <c r="BF138" s="1067">
        <f t="shared" si="448"/>
        <v>0</v>
      </c>
    </row>
    <row r="139" spans="1:59" s="67" customFormat="1" ht="15">
      <c r="A139" s="847" t="s">
        <v>121</v>
      </c>
      <c r="B139" s="889">
        <v>3</v>
      </c>
      <c r="C139" s="848"/>
      <c r="D139" s="849"/>
      <c r="E139" s="850" t="s">
        <v>457</v>
      </c>
      <c r="F139" s="890" t="s">
        <v>52</v>
      </c>
      <c r="G139" s="869">
        <v>85</v>
      </c>
      <c r="H139" s="869">
        <v>15</v>
      </c>
      <c r="I139" s="869">
        <v>70</v>
      </c>
      <c r="J139" s="905">
        <f t="shared" ref="J139:J147" si="449">I139+G139</f>
        <v>155</v>
      </c>
      <c r="K139" s="1057">
        <f>'Qoute 2025                  '!D34</f>
        <v>2</v>
      </c>
      <c r="L139" s="1062">
        <f t="shared" si="402"/>
        <v>170</v>
      </c>
      <c r="M139" s="1063">
        <f t="shared" si="403"/>
        <v>170</v>
      </c>
      <c r="N139" s="1063">
        <f t="shared" si="404"/>
        <v>170</v>
      </c>
      <c r="O139" s="1063">
        <f t="shared" si="405"/>
        <v>170</v>
      </c>
      <c r="P139" s="1063">
        <f t="shared" si="406"/>
        <v>170</v>
      </c>
      <c r="Q139" s="1063">
        <f t="shared" si="407"/>
        <v>170</v>
      </c>
      <c r="R139" s="1063">
        <f t="shared" si="408"/>
        <v>170</v>
      </c>
      <c r="S139" s="1063">
        <f t="shared" si="409"/>
        <v>170</v>
      </c>
      <c r="T139" s="1063">
        <f t="shared" si="410"/>
        <v>170</v>
      </c>
      <c r="U139" s="1063">
        <f t="shared" si="411"/>
        <v>170</v>
      </c>
      <c r="V139" s="1063">
        <f t="shared" si="412"/>
        <v>170</v>
      </c>
      <c r="W139" s="1063">
        <f t="shared" si="413"/>
        <v>170</v>
      </c>
      <c r="X139" s="1063">
        <f t="shared" si="414"/>
        <v>170</v>
      </c>
      <c r="Y139" s="1063">
        <f t="shared" si="415"/>
        <v>170</v>
      </c>
      <c r="Z139" s="1063">
        <f t="shared" si="416"/>
        <v>170</v>
      </c>
      <c r="AA139" s="1063">
        <f t="shared" si="417"/>
        <v>170</v>
      </c>
      <c r="AB139" s="1063">
        <f t="shared" si="418"/>
        <v>170</v>
      </c>
      <c r="AC139" s="1063">
        <f t="shared" si="419"/>
        <v>170</v>
      </c>
      <c r="AD139" s="1063">
        <f t="shared" si="420"/>
        <v>170</v>
      </c>
      <c r="AE139" s="1063">
        <f t="shared" si="421"/>
        <v>170</v>
      </c>
      <c r="AF139" s="1063">
        <f t="shared" si="422"/>
        <v>170</v>
      </c>
      <c r="AG139" s="1063">
        <f t="shared" si="423"/>
        <v>170</v>
      </c>
      <c r="AH139" s="1063">
        <f t="shared" si="424"/>
        <v>170</v>
      </c>
      <c r="AI139" s="1063">
        <f t="shared" si="425"/>
        <v>170</v>
      </c>
      <c r="AJ139" s="1063">
        <f t="shared" si="426"/>
        <v>170</v>
      </c>
      <c r="AK139" s="1063">
        <f t="shared" si="427"/>
        <v>170</v>
      </c>
      <c r="AL139" s="1063">
        <f t="shared" si="428"/>
        <v>170</v>
      </c>
      <c r="AM139" s="1063">
        <f t="shared" si="429"/>
        <v>170</v>
      </c>
      <c r="AN139" s="1063">
        <f t="shared" si="430"/>
        <v>170</v>
      </c>
      <c r="AO139" s="1063">
        <f t="shared" si="431"/>
        <v>170</v>
      </c>
      <c r="AP139" s="1063">
        <f t="shared" si="432"/>
        <v>170</v>
      </c>
      <c r="AQ139" s="1063">
        <f t="shared" si="433"/>
        <v>170</v>
      </c>
      <c r="AR139" s="1063">
        <f t="shared" si="434"/>
        <v>170</v>
      </c>
      <c r="AS139" s="1063">
        <f t="shared" si="435"/>
        <v>170</v>
      </c>
      <c r="AT139" s="1063">
        <f t="shared" si="436"/>
        <v>170</v>
      </c>
      <c r="AU139" s="1063">
        <f t="shared" si="437"/>
        <v>170</v>
      </c>
      <c r="AV139" s="1063">
        <f t="shared" si="438"/>
        <v>170</v>
      </c>
      <c r="AW139" s="1063">
        <f t="shared" si="439"/>
        <v>170</v>
      </c>
      <c r="AX139" s="1063">
        <f t="shared" si="440"/>
        <v>170</v>
      </c>
      <c r="AY139" s="1063">
        <f t="shared" si="441"/>
        <v>170</v>
      </c>
      <c r="AZ139" s="1063">
        <f t="shared" si="442"/>
        <v>170</v>
      </c>
      <c r="BA139" s="1063">
        <f t="shared" si="443"/>
        <v>170</v>
      </c>
      <c r="BB139" s="1063">
        <f t="shared" si="444"/>
        <v>170</v>
      </c>
      <c r="BC139" s="1063">
        <f t="shared" si="445"/>
        <v>170</v>
      </c>
      <c r="BD139" s="1063">
        <f t="shared" si="446"/>
        <v>170</v>
      </c>
      <c r="BE139" s="1068">
        <f t="shared" si="447"/>
        <v>30</v>
      </c>
      <c r="BF139" s="1069">
        <f t="shared" si="448"/>
        <v>140</v>
      </c>
    </row>
    <row r="140" spans="1:59" s="67" customFormat="1" ht="15" hidden="1">
      <c r="A140" s="914" t="s">
        <v>121</v>
      </c>
      <c r="B140" s="913">
        <v>4</v>
      </c>
      <c r="C140" s="915"/>
      <c r="D140" s="916" t="s">
        <v>458</v>
      </c>
      <c r="E140" s="907" t="s">
        <v>608</v>
      </c>
      <c r="F140" s="913" t="s">
        <v>1</v>
      </c>
      <c r="G140" s="917">
        <v>57</v>
      </c>
      <c r="H140" s="917">
        <v>0</v>
      </c>
      <c r="I140" s="917">
        <v>40</v>
      </c>
      <c r="J140" s="918">
        <v>97</v>
      </c>
      <c r="K140" s="1057">
        <f>'Qoute 2025                  '!D35</f>
        <v>0</v>
      </c>
      <c r="L140" s="1062">
        <f t="shared" si="402"/>
        <v>0</v>
      </c>
      <c r="M140" s="1063">
        <f t="shared" si="403"/>
        <v>0</v>
      </c>
      <c r="N140" s="1063">
        <f t="shared" si="404"/>
        <v>0</v>
      </c>
      <c r="O140" s="1063">
        <f t="shared" si="405"/>
        <v>0</v>
      </c>
      <c r="P140" s="1063">
        <f t="shared" si="406"/>
        <v>0</v>
      </c>
      <c r="Q140" s="1063">
        <f t="shared" si="407"/>
        <v>0</v>
      </c>
      <c r="R140" s="1063">
        <f t="shared" si="408"/>
        <v>0</v>
      </c>
      <c r="S140" s="1063">
        <f t="shared" si="409"/>
        <v>0</v>
      </c>
      <c r="T140" s="1063">
        <f t="shared" si="410"/>
        <v>0</v>
      </c>
      <c r="U140" s="1063">
        <f t="shared" si="411"/>
        <v>0</v>
      </c>
      <c r="V140" s="1063">
        <f t="shared" si="412"/>
        <v>0</v>
      </c>
      <c r="W140" s="1063">
        <f t="shared" si="413"/>
        <v>0</v>
      </c>
      <c r="X140" s="1063">
        <f t="shared" si="414"/>
        <v>0</v>
      </c>
      <c r="Y140" s="1063">
        <f t="shared" si="415"/>
        <v>0</v>
      </c>
      <c r="Z140" s="1063">
        <f t="shared" si="416"/>
        <v>0</v>
      </c>
      <c r="AA140" s="1063">
        <f t="shared" si="417"/>
        <v>0</v>
      </c>
      <c r="AB140" s="1063">
        <f t="shared" si="418"/>
        <v>0</v>
      </c>
      <c r="AC140" s="1063">
        <f t="shared" si="419"/>
        <v>0</v>
      </c>
      <c r="AD140" s="1063">
        <f t="shared" si="420"/>
        <v>0</v>
      </c>
      <c r="AE140" s="1063">
        <f t="shared" si="421"/>
        <v>0</v>
      </c>
      <c r="AF140" s="1063">
        <f t="shared" si="422"/>
        <v>0</v>
      </c>
      <c r="AG140" s="1063">
        <f t="shared" si="423"/>
        <v>0</v>
      </c>
      <c r="AH140" s="1063">
        <f t="shared" si="424"/>
        <v>0</v>
      </c>
      <c r="AI140" s="1063">
        <f t="shared" si="425"/>
        <v>0</v>
      </c>
      <c r="AJ140" s="1063">
        <f t="shared" si="426"/>
        <v>0</v>
      </c>
      <c r="AK140" s="1063">
        <f t="shared" si="427"/>
        <v>0</v>
      </c>
      <c r="AL140" s="1063">
        <f t="shared" si="428"/>
        <v>0</v>
      </c>
      <c r="AM140" s="1063">
        <f t="shared" si="429"/>
        <v>0</v>
      </c>
      <c r="AN140" s="1063">
        <f t="shared" si="430"/>
        <v>0</v>
      </c>
      <c r="AO140" s="1063">
        <f t="shared" si="431"/>
        <v>0</v>
      </c>
      <c r="AP140" s="1063">
        <f t="shared" si="432"/>
        <v>0</v>
      </c>
      <c r="AQ140" s="1063">
        <f t="shared" si="433"/>
        <v>0</v>
      </c>
      <c r="AR140" s="1063">
        <f t="shared" si="434"/>
        <v>0</v>
      </c>
      <c r="AS140" s="1063">
        <f t="shared" si="435"/>
        <v>0</v>
      </c>
      <c r="AT140" s="1063">
        <f t="shared" si="436"/>
        <v>0</v>
      </c>
      <c r="AU140" s="1063">
        <f t="shared" si="437"/>
        <v>0</v>
      </c>
      <c r="AV140" s="1063">
        <f t="shared" si="438"/>
        <v>0</v>
      </c>
      <c r="AW140" s="1063">
        <f t="shared" si="439"/>
        <v>0</v>
      </c>
      <c r="AX140" s="1063">
        <f t="shared" si="440"/>
        <v>0</v>
      </c>
      <c r="AY140" s="1063">
        <f t="shared" si="441"/>
        <v>0</v>
      </c>
      <c r="AZ140" s="1063">
        <f t="shared" si="442"/>
        <v>0</v>
      </c>
      <c r="BA140" s="1063">
        <f t="shared" si="443"/>
        <v>0</v>
      </c>
      <c r="BB140" s="1063">
        <f t="shared" si="444"/>
        <v>0</v>
      </c>
      <c r="BC140" s="1063">
        <f t="shared" si="445"/>
        <v>0</v>
      </c>
      <c r="BD140" s="1063">
        <f t="shared" si="446"/>
        <v>0</v>
      </c>
      <c r="BE140" s="1068">
        <f t="shared" si="447"/>
        <v>0</v>
      </c>
      <c r="BF140" s="1069">
        <f t="shared" si="448"/>
        <v>0</v>
      </c>
    </row>
    <row r="141" spans="1:59" s="67" customFormat="1" ht="15">
      <c r="A141" s="1008" t="s">
        <v>121</v>
      </c>
      <c r="B141" s="1002">
        <v>5</v>
      </c>
      <c r="C141" s="1009"/>
      <c r="D141" s="1010"/>
      <c r="E141" s="1011" t="s">
        <v>612</v>
      </c>
      <c r="F141" s="1002" t="s">
        <v>53</v>
      </c>
      <c r="G141" s="1033">
        <v>44</v>
      </c>
      <c r="H141" s="1033">
        <v>12</v>
      </c>
      <c r="I141" s="1033">
        <v>30</v>
      </c>
      <c r="J141" s="1054">
        <f t="shared" ref="J141" si="450">I141+G141</f>
        <v>74</v>
      </c>
      <c r="K141" s="1057">
        <f>'Qoute 2025                  '!D36</f>
        <v>2</v>
      </c>
      <c r="L141" s="1062">
        <f t="shared" si="402"/>
        <v>88</v>
      </c>
      <c r="M141" s="1063">
        <f t="shared" si="403"/>
        <v>88</v>
      </c>
      <c r="N141" s="1063">
        <f t="shared" si="404"/>
        <v>88</v>
      </c>
      <c r="O141" s="1063">
        <f t="shared" si="405"/>
        <v>88</v>
      </c>
      <c r="P141" s="1063">
        <f t="shared" si="406"/>
        <v>88</v>
      </c>
      <c r="Q141" s="1063">
        <f t="shared" si="407"/>
        <v>88</v>
      </c>
      <c r="R141" s="1063">
        <f t="shared" si="408"/>
        <v>88</v>
      </c>
      <c r="S141" s="1063">
        <f t="shared" si="409"/>
        <v>88</v>
      </c>
      <c r="T141" s="1063">
        <f t="shared" si="410"/>
        <v>88</v>
      </c>
      <c r="U141" s="1063">
        <f t="shared" si="411"/>
        <v>88</v>
      </c>
      <c r="V141" s="1063">
        <f t="shared" si="412"/>
        <v>88</v>
      </c>
      <c r="W141" s="1063">
        <f t="shared" si="413"/>
        <v>88</v>
      </c>
      <c r="X141" s="1063">
        <f t="shared" si="414"/>
        <v>88</v>
      </c>
      <c r="Y141" s="1063">
        <f t="shared" si="415"/>
        <v>88</v>
      </c>
      <c r="Z141" s="1063">
        <f t="shared" si="416"/>
        <v>88</v>
      </c>
      <c r="AA141" s="1063">
        <f t="shared" si="417"/>
        <v>88</v>
      </c>
      <c r="AB141" s="1063">
        <f t="shared" si="418"/>
        <v>88</v>
      </c>
      <c r="AC141" s="1063">
        <f t="shared" si="419"/>
        <v>88</v>
      </c>
      <c r="AD141" s="1063">
        <f t="shared" si="420"/>
        <v>88</v>
      </c>
      <c r="AE141" s="1063">
        <f t="shared" si="421"/>
        <v>88</v>
      </c>
      <c r="AF141" s="1063">
        <f t="shared" si="422"/>
        <v>88</v>
      </c>
      <c r="AG141" s="1063">
        <f t="shared" si="423"/>
        <v>88</v>
      </c>
      <c r="AH141" s="1063">
        <f t="shared" si="424"/>
        <v>88</v>
      </c>
      <c r="AI141" s="1063">
        <f t="shared" si="425"/>
        <v>88</v>
      </c>
      <c r="AJ141" s="1063">
        <f t="shared" si="426"/>
        <v>88</v>
      </c>
      <c r="AK141" s="1063">
        <f t="shared" si="427"/>
        <v>88</v>
      </c>
      <c r="AL141" s="1063">
        <f t="shared" si="428"/>
        <v>88</v>
      </c>
      <c r="AM141" s="1063">
        <f t="shared" si="429"/>
        <v>88</v>
      </c>
      <c r="AN141" s="1063">
        <f t="shared" si="430"/>
        <v>88</v>
      </c>
      <c r="AO141" s="1063">
        <f t="shared" si="431"/>
        <v>88</v>
      </c>
      <c r="AP141" s="1063">
        <f t="shared" si="432"/>
        <v>88</v>
      </c>
      <c r="AQ141" s="1063">
        <f t="shared" si="433"/>
        <v>88</v>
      </c>
      <c r="AR141" s="1063">
        <f t="shared" si="434"/>
        <v>88</v>
      </c>
      <c r="AS141" s="1063">
        <f t="shared" si="435"/>
        <v>88</v>
      </c>
      <c r="AT141" s="1063">
        <f t="shared" si="436"/>
        <v>88</v>
      </c>
      <c r="AU141" s="1063">
        <f t="shared" si="437"/>
        <v>88</v>
      </c>
      <c r="AV141" s="1063">
        <f t="shared" si="438"/>
        <v>88</v>
      </c>
      <c r="AW141" s="1063">
        <f t="shared" si="439"/>
        <v>88</v>
      </c>
      <c r="AX141" s="1063">
        <f t="shared" si="440"/>
        <v>88</v>
      </c>
      <c r="AY141" s="1063">
        <f t="shared" si="441"/>
        <v>88</v>
      </c>
      <c r="AZ141" s="1063">
        <f t="shared" si="442"/>
        <v>88</v>
      </c>
      <c r="BA141" s="1063">
        <f t="shared" si="443"/>
        <v>88</v>
      </c>
      <c r="BB141" s="1063">
        <f t="shared" si="444"/>
        <v>88</v>
      </c>
      <c r="BC141" s="1063">
        <f t="shared" si="445"/>
        <v>88</v>
      </c>
      <c r="BD141" s="1063">
        <f t="shared" si="446"/>
        <v>88</v>
      </c>
      <c r="BE141" s="1068">
        <f t="shared" si="447"/>
        <v>24</v>
      </c>
      <c r="BF141" s="1069">
        <f t="shared" si="448"/>
        <v>60</v>
      </c>
    </row>
    <row r="142" spans="1:59" s="67" customFormat="1" ht="15">
      <c r="A142" s="847" t="s">
        <v>121</v>
      </c>
      <c r="B142" s="892">
        <v>6</v>
      </c>
      <c r="C142" s="848"/>
      <c r="D142" s="849"/>
      <c r="E142" s="850" t="s">
        <v>459</v>
      </c>
      <c r="F142" s="892" t="s">
        <v>54</v>
      </c>
      <c r="G142" s="869">
        <v>60</v>
      </c>
      <c r="H142" s="869">
        <v>5</v>
      </c>
      <c r="I142" s="869">
        <v>40</v>
      </c>
      <c r="J142" s="905">
        <f t="shared" si="449"/>
        <v>100</v>
      </c>
      <c r="K142" s="1057">
        <f>'Qoute 2025                  '!D37</f>
        <v>1</v>
      </c>
      <c r="L142" s="1062">
        <f t="shared" si="402"/>
        <v>60</v>
      </c>
      <c r="M142" s="1063">
        <f t="shared" si="403"/>
        <v>60</v>
      </c>
      <c r="N142" s="1063">
        <f t="shared" si="404"/>
        <v>60</v>
      </c>
      <c r="O142" s="1063">
        <f t="shared" si="405"/>
        <v>60</v>
      </c>
      <c r="P142" s="1063">
        <f t="shared" si="406"/>
        <v>60</v>
      </c>
      <c r="Q142" s="1063">
        <f t="shared" si="407"/>
        <v>60</v>
      </c>
      <c r="R142" s="1063">
        <f t="shared" si="408"/>
        <v>60</v>
      </c>
      <c r="S142" s="1063">
        <f t="shared" si="409"/>
        <v>60</v>
      </c>
      <c r="T142" s="1063">
        <f t="shared" si="410"/>
        <v>60</v>
      </c>
      <c r="U142" s="1063">
        <f t="shared" si="411"/>
        <v>60</v>
      </c>
      <c r="V142" s="1063">
        <f t="shared" si="412"/>
        <v>60</v>
      </c>
      <c r="W142" s="1063">
        <f t="shared" si="413"/>
        <v>60</v>
      </c>
      <c r="X142" s="1063">
        <f t="shared" si="414"/>
        <v>60</v>
      </c>
      <c r="Y142" s="1063">
        <f t="shared" si="415"/>
        <v>60</v>
      </c>
      <c r="Z142" s="1063">
        <f t="shared" si="416"/>
        <v>60</v>
      </c>
      <c r="AA142" s="1063">
        <f t="shared" si="417"/>
        <v>60</v>
      </c>
      <c r="AB142" s="1063">
        <f t="shared" si="418"/>
        <v>60</v>
      </c>
      <c r="AC142" s="1063">
        <f t="shared" si="419"/>
        <v>60</v>
      </c>
      <c r="AD142" s="1063">
        <f t="shared" si="420"/>
        <v>60</v>
      </c>
      <c r="AE142" s="1063">
        <f t="shared" si="421"/>
        <v>60</v>
      </c>
      <c r="AF142" s="1063">
        <f t="shared" si="422"/>
        <v>60</v>
      </c>
      <c r="AG142" s="1063">
        <f t="shared" si="423"/>
        <v>60</v>
      </c>
      <c r="AH142" s="1063">
        <f t="shared" si="424"/>
        <v>60</v>
      </c>
      <c r="AI142" s="1063">
        <f t="shared" si="425"/>
        <v>60</v>
      </c>
      <c r="AJ142" s="1063">
        <f t="shared" si="426"/>
        <v>60</v>
      </c>
      <c r="AK142" s="1063">
        <f t="shared" si="427"/>
        <v>60</v>
      </c>
      <c r="AL142" s="1063">
        <f t="shared" si="428"/>
        <v>60</v>
      </c>
      <c r="AM142" s="1063">
        <f t="shared" si="429"/>
        <v>60</v>
      </c>
      <c r="AN142" s="1063">
        <f t="shared" si="430"/>
        <v>60</v>
      </c>
      <c r="AO142" s="1063">
        <f t="shared" si="431"/>
        <v>60</v>
      </c>
      <c r="AP142" s="1063">
        <f t="shared" si="432"/>
        <v>60</v>
      </c>
      <c r="AQ142" s="1063">
        <f t="shared" si="433"/>
        <v>60</v>
      </c>
      <c r="AR142" s="1063">
        <f t="shared" si="434"/>
        <v>60</v>
      </c>
      <c r="AS142" s="1063">
        <f t="shared" si="435"/>
        <v>60</v>
      </c>
      <c r="AT142" s="1063">
        <f t="shared" si="436"/>
        <v>60</v>
      </c>
      <c r="AU142" s="1063">
        <f t="shared" si="437"/>
        <v>60</v>
      </c>
      <c r="AV142" s="1063">
        <f t="shared" si="438"/>
        <v>60</v>
      </c>
      <c r="AW142" s="1063">
        <f t="shared" si="439"/>
        <v>60</v>
      </c>
      <c r="AX142" s="1063">
        <f t="shared" si="440"/>
        <v>60</v>
      </c>
      <c r="AY142" s="1063">
        <f t="shared" si="441"/>
        <v>60</v>
      </c>
      <c r="AZ142" s="1063">
        <f t="shared" si="442"/>
        <v>60</v>
      </c>
      <c r="BA142" s="1063">
        <f t="shared" si="443"/>
        <v>60</v>
      </c>
      <c r="BB142" s="1063">
        <f t="shared" si="444"/>
        <v>60</v>
      </c>
      <c r="BC142" s="1063">
        <f t="shared" si="445"/>
        <v>60</v>
      </c>
      <c r="BD142" s="1063">
        <f t="shared" si="446"/>
        <v>60</v>
      </c>
      <c r="BE142" s="1068">
        <f t="shared" si="447"/>
        <v>5</v>
      </c>
      <c r="BF142" s="1069">
        <f t="shared" si="448"/>
        <v>40</v>
      </c>
    </row>
    <row r="143" spans="1:59" s="67" customFormat="1" ht="15.75" hidden="1">
      <c r="A143" s="847" t="s">
        <v>121</v>
      </c>
      <c r="B143" s="606">
        <v>7</v>
      </c>
      <c r="C143" s="848"/>
      <c r="D143" s="849" t="s">
        <v>460</v>
      </c>
      <c r="E143" s="850" t="s">
        <v>605</v>
      </c>
      <c r="F143" s="606" t="s">
        <v>102</v>
      </c>
      <c r="G143" s="870">
        <v>97</v>
      </c>
      <c r="H143" s="870">
        <v>20</v>
      </c>
      <c r="I143" s="870">
        <v>77</v>
      </c>
      <c r="J143" s="908">
        <v>174</v>
      </c>
      <c r="K143" s="1057">
        <f>'Qoute 2025                  '!D38</f>
        <v>0</v>
      </c>
      <c r="L143" s="1062">
        <f t="shared" si="402"/>
        <v>0</v>
      </c>
      <c r="M143" s="1063">
        <f t="shared" si="403"/>
        <v>0</v>
      </c>
      <c r="N143" s="1063">
        <f t="shared" si="404"/>
        <v>0</v>
      </c>
      <c r="O143" s="1063">
        <f t="shared" si="405"/>
        <v>0</v>
      </c>
      <c r="P143" s="1063">
        <f t="shared" si="406"/>
        <v>0</v>
      </c>
      <c r="Q143" s="1063">
        <f t="shared" si="407"/>
        <v>0</v>
      </c>
      <c r="R143" s="1063">
        <f t="shared" si="408"/>
        <v>0</v>
      </c>
      <c r="S143" s="1063">
        <f t="shared" si="409"/>
        <v>0</v>
      </c>
      <c r="T143" s="1063">
        <f t="shared" si="410"/>
        <v>0</v>
      </c>
      <c r="U143" s="1063">
        <f t="shared" si="411"/>
        <v>0</v>
      </c>
      <c r="V143" s="1063">
        <f t="shared" si="412"/>
        <v>0</v>
      </c>
      <c r="W143" s="1063">
        <f t="shared" si="413"/>
        <v>0</v>
      </c>
      <c r="X143" s="1063">
        <f t="shared" si="414"/>
        <v>0</v>
      </c>
      <c r="Y143" s="1063">
        <f t="shared" si="415"/>
        <v>0</v>
      </c>
      <c r="Z143" s="1063">
        <f t="shared" si="416"/>
        <v>0</v>
      </c>
      <c r="AA143" s="1063">
        <f t="shared" si="417"/>
        <v>0</v>
      </c>
      <c r="AB143" s="1063">
        <f t="shared" si="418"/>
        <v>0</v>
      </c>
      <c r="AC143" s="1063">
        <f t="shared" si="419"/>
        <v>0</v>
      </c>
      <c r="AD143" s="1063">
        <f t="shared" si="420"/>
        <v>0</v>
      </c>
      <c r="AE143" s="1063">
        <f t="shared" si="421"/>
        <v>0</v>
      </c>
      <c r="AF143" s="1063">
        <f t="shared" si="422"/>
        <v>0</v>
      </c>
      <c r="AG143" s="1063">
        <f t="shared" si="423"/>
        <v>0</v>
      </c>
      <c r="AH143" s="1063">
        <f t="shared" si="424"/>
        <v>0</v>
      </c>
      <c r="AI143" s="1063">
        <f t="shared" si="425"/>
        <v>0</v>
      </c>
      <c r="AJ143" s="1063">
        <f t="shared" si="426"/>
        <v>0</v>
      </c>
      <c r="AK143" s="1063">
        <f t="shared" si="427"/>
        <v>0</v>
      </c>
      <c r="AL143" s="1063">
        <f t="shared" si="428"/>
        <v>0</v>
      </c>
      <c r="AM143" s="1063">
        <f t="shared" si="429"/>
        <v>0</v>
      </c>
      <c r="AN143" s="1063">
        <f t="shared" si="430"/>
        <v>0</v>
      </c>
      <c r="AO143" s="1063">
        <f t="shared" si="431"/>
        <v>0</v>
      </c>
      <c r="AP143" s="1063">
        <f t="shared" si="432"/>
        <v>0</v>
      </c>
      <c r="AQ143" s="1063">
        <f t="shared" si="433"/>
        <v>0</v>
      </c>
      <c r="AR143" s="1063">
        <f t="shared" si="434"/>
        <v>0</v>
      </c>
      <c r="AS143" s="1063">
        <f t="shared" si="435"/>
        <v>0</v>
      </c>
      <c r="AT143" s="1063">
        <f t="shared" si="436"/>
        <v>0</v>
      </c>
      <c r="AU143" s="1063">
        <f t="shared" si="437"/>
        <v>0</v>
      </c>
      <c r="AV143" s="1063">
        <f t="shared" si="438"/>
        <v>0</v>
      </c>
      <c r="AW143" s="1063">
        <f t="shared" si="439"/>
        <v>0</v>
      </c>
      <c r="AX143" s="1063">
        <f t="shared" si="440"/>
        <v>0</v>
      </c>
      <c r="AY143" s="1063">
        <f t="shared" si="441"/>
        <v>0</v>
      </c>
      <c r="AZ143" s="1063">
        <f t="shared" si="442"/>
        <v>0</v>
      </c>
      <c r="BA143" s="1063">
        <f t="shared" si="443"/>
        <v>0</v>
      </c>
      <c r="BB143" s="1063">
        <f t="shared" si="444"/>
        <v>0</v>
      </c>
      <c r="BC143" s="1063">
        <f t="shared" si="445"/>
        <v>0</v>
      </c>
      <c r="BD143" s="1063">
        <f t="shared" si="446"/>
        <v>0</v>
      </c>
      <c r="BE143" s="1068">
        <f t="shared" si="447"/>
        <v>0</v>
      </c>
      <c r="BF143" s="1069">
        <f t="shared" si="448"/>
        <v>0</v>
      </c>
    </row>
    <row r="144" spans="1:59" s="67" customFormat="1" ht="15" hidden="1">
      <c r="A144" s="847" t="s">
        <v>121</v>
      </c>
      <c r="B144" s="896">
        <v>8</v>
      </c>
      <c r="C144" s="848"/>
      <c r="D144" s="849"/>
      <c r="E144" s="850" t="s">
        <v>201</v>
      </c>
      <c r="F144" s="896" t="s">
        <v>41</v>
      </c>
      <c r="G144" s="869">
        <v>38</v>
      </c>
      <c r="H144" s="869">
        <v>12</v>
      </c>
      <c r="I144" s="869">
        <v>12</v>
      </c>
      <c r="J144" s="905">
        <f t="shared" si="449"/>
        <v>50</v>
      </c>
      <c r="K144" s="1057">
        <f>'Qoute 2025                  '!D39</f>
        <v>0</v>
      </c>
      <c r="L144" s="1062">
        <f t="shared" si="402"/>
        <v>0</v>
      </c>
      <c r="M144" s="1063">
        <f t="shared" si="403"/>
        <v>0</v>
      </c>
      <c r="N144" s="1063">
        <f t="shared" si="404"/>
        <v>0</v>
      </c>
      <c r="O144" s="1063">
        <f t="shared" si="405"/>
        <v>0</v>
      </c>
      <c r="P144" s="1063">
        <f t="shared" si="406"/>
        <v>0</v>
      </c>
      <c r="Q144" s="1063">
        <f t="shared" si="407"/>
        <v>0</v>
      </c>
      <c r="R144" s="1063">
        <f t="shared" si="408"/>
        <v>0</v>
      </c>
      <c r="S144" s="1063">
        <f t="shared" si="409"/>
        <v>0</v>
      </c>
      <c r="T144" s="1063">
        <f t="shared" si="410"/>
        <v>0</v>
      </c>
      <c r="U144" s="1063">
        <f t="shared" si="411"/>
        <v>0</v>
      </c>
      <c r="V144" s="1063">
        <f t="shared" si="412"/>
        <v>0</v>
      </c>
      <c r="W144" s="1063">
        <f t="shared" si="413"/>
        <v>0</v>
      </c>
      <c r="X144" s="1063">
        <f t="shared" si="414"/>
        <v>0</v>
      </c>
      <c r="Y144" s="1063">
        <f t="shared" si="415"/>
        <v>0</v>
      </c>
      <c r="Z144" s="1063">
        <f t="shared" si="416"/>
        <v>0</v>
      </c>
      <c r="AA144" s="1063">
        <f t="shared" si="417"/>
        <v>0</v>
      </c>
      <c r="AB144" s="1063">
        <f t="shared" si="418"/>
        <v>0</v>
      </c>
      <c r="AC144" s="1063">
        <f t="shared" si="419"/>
        <v>0</v>
      </c>
      <c r="AD144" s="1063">
        <f t="shared" si="420"/>
        <v>0</v>
      </c>
      <c r="AE144" s="1063">
        <f t="shared" si="421"/>
        <v>0</v>
      </c>
      <c r="AF144" s="1063">
        <f t="shared" si="422"/>
        <v>0</v>
      </c>
      <c r="AG144" s="1063">
        <f t="shared" si="423"/>
        <v>0</v>
      </c>
      <c r="AH144" s="1063">
        <f t="shared" si="424"/>
        <v>0</v>
      </c>
      <c r="AI144" s="1063">
        <f t="shared" si="425"/>
        <v>0</v>
      </c>
      <c r="AJ144" s="1063">
        <f t="shared" si="426"/>
        <v>0</v>
      </c>
      <c r="AK144" s="1063">
        <f t="shared" si="427"/>
        <v>0</v>
      </c>
      <c r="AL144" s="1063">
        <f t="shared" si="428"/>
        <v>0</v>
      </c>
      <c r="AM144" s="1063">
        <f t="shared" si="429"/>
        <v>0</v>
      </c>
      <c r="AN144" s="1063">
        <f t="shared" si="430"/>
        <v>0</v>
      </c>
      <c r="AO144" s="1063">
        <f t="shared" si="431"/>
        <v>0</v>
      </c>
      <c r="AP144" s="1063">
        <f t="shared" si="432"/>
        <v>0</v>
      </c>
      <c r="AQ144" s="1063">
        <f t="shared" si="433"/>
        <v>0</v>
      </c>
      <c r="AR144" s="1063">
        <f t="shared" si="434"/>
        <v>0</v>
      </c>
      <c r="AS144" s="1063">
        <f t="shared" si="435"/>
        <v>0</v>
      </c>
      <c r="AT144" s="1063">
        <f t="shared" si="436"/>
        <v>0</v>
      </c>
      <c r="AU144" s="1063">
        <f t="shared" si="437"/>
        <v>0</v>
      </c>
      <c r="AV144" s="1063">
        <f t="shared" si="438"/>
        <v>0</v>
      </c>
      <c r="AW144" s="1063">
        <f t="shared" si="439"/>
        <v>0</v>
      </c>
      <c r="AX144" s="1063">
        <f t="shared" si="440"/>
        <v>0</v>
      </c>
      <c r="AY144" s="1063">
        <f t="shared" si="441"/>
        <v>0</v>
      </c>
      <c r="AZ144" s="1063">
        <f t="shared" si="442"/>
        <v>0</v>
      </c>
      <c r="BA144" s="1063">
        <f t="shared" si="443"/>
        <v>0</v>
      </c>
      <c r="BB144" s="1063">
        <f t="shared" si="444"/>
        <v>0</v>
      </c>
      <c r="BC144" s="1063">
        <f t="shared" si="445"/>
        <v>0</v>
      </c>
      <c r="BD144" s="1063">
        <f t="shared" si="446"/>
        <v>0</v>
      </c>
      <c r="BE144" s="1068">
        <f t="shared" si="447"/>
        <v>0</v>
      </c>
      <c r="BF144" s="1069">
        <f t="shared" si="448"/>
        <v>0</v>
      </c>
    </row>
    <row r="145" spans="1:59" s="67" customFormat="1" ht="15" hidden="1">
      <c r="A145" s="847" t="s">
        <v>121</v>
      </c>
      <c r="B145" s="897">
        <v>9</v>
      </c>
      <c r="C145" s="848"/>
      <c r="D145" s="849" t="s">
        <v>461</v>
      </c>
      <c r="E145" s="850" t="s">
        <v>462</v>
      </c>
      <c r="F145" s="897" t="s">
        <v>63</v>
      </c>
      <c r="G145" s="870">
        <v>50</v>
      </c>
      <c r="H145" s="870">
        <v>21.5</v>
      </c>
      <c r="I145" s="870">
        <v>36</v>
      </c>
      <c r="J145" s="908">
        <v>86</v>
      </c>
      <c r="K145" s="1057">
        <f>'Qoute 2025                  '!D40</f>
        <v>0</v>
      </c>
      <c r="L145" s="1062">
        <f t="shared" si="402"/>
        <v>0</v>
      </c>
      <c r="M145" s="1065">
        <f t="shared" si="403"/>
        <v>0</v>
      </c>
      <c r="N145" s="1065">
        <f t="shared" si="404"/>
        <v>0</v>
      </c>
      <c r="O145" s="1065">
        <f t="shared" si="405"/>
        <v>0</v>
      </c>
      <c r="P145" s="1065">
        <f t="shared" si="406"/>
        <v>0</v>
      </c>
      <c r="Q145" s="1065">
        <f t="shared" si="407"/>
        <v>0</v>
      </c>
      <c r="R145" s="1065">
        <f t="shared" si="408"/>
        <v>0</v>
      </c>
      <c r="S145" s="1065">
        <f t="shared" si="409"/>
        <v>0</v>
      </c>
      <c r="T145" s="1065">
        <f t="shared" si="410"/>
        <v>0</v>
      </c>
      <c r="U145" s="1065">
        <f t="shared" si="411"/>
        <v>0</v>
      </c>
      <c r="V145" s="1065">
        <f t="shared" si="412"/>
        <v>0</v>
      </c>
      <c r="W145" s="1065">
        <f t="shared" si="413"/>
        <v>0</v>
      </c>
      <c r="X145" s="1065">
        <f t="shared" si="414"/>
        <v>0</v>
      </c>
      <c r="Y145" s="1065">
        <f t="shared" si="415"/>
        <v>0</v>
      </c>
      <c r="Z145" s="1065">
        <f t="shared" si="416"/>
        <v>0</v>
      </c>
      <c r="AA145" s="1065">
        <f t="shared" si="417"/>
        <v>0</v>
      </c>
      <c r="AB145" s="1065">
        <f t="shared" si="418"/>
        <v>0</v>
      </c>
      <c r="AC145" s="1065">
        <f t="shared" si="419"/>
        <v>0</v>
      </c>
      <c r="AD145" s="1065">
        <f t="shared" si="420"/>
        <v>0</v>
      </c>
      <c r="AE145" s="1065">
        <f t="shared" si="421"/>
        <v>0</v>
      </c>
      <c r="AF145" s="1065">
        <f t="shared" si="422"/>
        <v>0</v>
      </c>
      <c r="AG145" s="1065">
        <f t="shared" si="423"/>
        <v>0</v>
      </c>
      <c r="AH145" s="1065">
        <f t="shared" si="424"/>
        <v>0</v>
      </c>
      <c r="AI145" s="1065">
        <f t="shared" si="425"/>
        <v>0</v>
      </c>
      <c r="AJ145" s="1065">
        <f t="shared" si="426"/>
        <v>0</v>
      </c>
      <c r="AK145" s="1065">
        <f t="shared" si="427"/>
        <v>0</v>
      </c>
      <c r="AL145" s="1065">
        <f t="shared" si="428"/>
        <v>0</v>
      </c>
      <c r="AM145" s="1065">
        <f t="shared" si="429"/>
        <v>0</v>
      </c>
      <c r="AN145" s="1065">
        <f t="shared" si="430"/>
        <v>0</v>
      </c>
      <c r="AO145" s="1065">
        <f t="shared" si="431"/>
        <v>0</v>
      </c>
      <c r="AP145" s="1065">
        <f t="shared" si="432"/>
        <v>0</v>
      </c>
      <c r="AQ145" s="1065">
        <f t="shared" si="433"/>
        <v>0</v>
      </c>
      <c r="AR145" s="1065">
        <f t="shared" si="434"/>
        <v>0</v>
      </c>
      <c r="AS145" s="1065">
        <f t="shared" si="435"/>
        <v>0</v>
      </c>
      <c r="AT145" s="1065">
        <f t="shared" si="436"/>
        <v>0</v>
      </c>
      <c r="AU145" s="1065">
        <f t="shared" si="437"/>
        <v>0</v>
      </c>
      <c r="AV145" s="1065">
        <f t="shared" si="438"/>
        <v>0</v>
      </c>
      <c r="AW145" s="1065">
        <f t="shared" si="439"/>
        <v>0</v>
      </c>
      <c r="AX145" s="1065">
        <f t="shared" si="440"/>
        <v>0</v>
      </c>
      <c r="AY145" s="1065">
        <f t="shared" si="441"/>
        <v>0</v>
      </c>
      <c r="AZ145" s="1065">
        <f t="shared" si="442"/>
        <v>0</v>
      </c>
      <c r="BA145" s="1065">
        <f t="shared" si="443"/>
        <v>0</v>
      </c>
      <c r="BB145" s="1065">
        <f t="shared" si="444"/>
        <v>0</v>
      </c>
      <c r="BC145" s="1065">
        <f t="shared" si="445"/>
        <v>0</v>
      </c>
      <c r="BD145" s="1065">
        <f t="shared" si="446"/>
        <v>0</v>
      </c>
      <c r="BE145" s="1070">
        <f t="shared" si="447"/>
        <v>0</v>
      </c>
      <c r="BF145" s="1071">
        <f t="shared" si="448"/>
        <v>0</v>
      </c>
    </row>
    <row r="146" spans="1:59" s="67" customFormat="1" ht="15" hidden="1">
      <c r="A146" s="847" t="s">
        <v>121</v>
      </c>
      <c r="B146" s="898">
        <v>10</v>
      </c>
      <c r="C146" s="848"/>
      <c r="D146" s="853" t="s">
        <v>451</v>
      </c>
      <c r="E146" s="850" t="s">
        <v>463</v>
      </c>
      <c r="F146" s="898" t="s">
        <v>62</v>
      </c>
      <c r="G146" s="869">
        <v>64</v>
      </c>
      <c r="H146" s="869">
        <v>17</v>
      </c>
      <c r="I146" s="869">
        <v>7</v>
      </c>
      <c r="J146" s="905">
        <v>57</v>
      </c>
      <c r="K146" s="1057">
        <f>'Qoute 2025                  '!D41</f>
        <v>0</v>
      </c>
      <c r="L146" s="1062">
        <f t="shared" si="402"/>
        <v>0</v>
      </c>
      <c r="M146" s="1065">
        <f t="shared" si="403"/>
        <v>0</v>
      </c>
      <c r="N146" s="1065">
        <f t="shared" si="404"/>
        <v>0</v>
      </c>
      <c r="O146" s="1065">
        <f t="shared" si="405"/>
        <v>0</v>
      </c>
      <c r="P146" s="1065">
        <f t="shared" si="406"/>
        <v>0</v>
      </c>
      <c r="Q146" s="1065">
        <f t="shared" si="407"/>
        <v>0</v>
      </c>
      <c r="R146" s="1065">
        <f t="shared" si="408"/>
        <v>0</v>
      </c>
      <c r="S146" s="1065">
        <f t="shared" si="409"/>
        <v>0</v>
      </c>
      <c r="T146" s="1065">
        <f t="shared" si="410"/>
        <v>0</v>
      </c>
      <c r="U146" s="1065">
        <f t="shared" si="411"/>
        <v>0</v>
      </c>
      <c r="V146" s="1065">
        <f t="shared" si="412"/>
        <v>0</v>
      </c>
      <c r="W146" s="1065">
        <f t="shared" si="413"/>
        <v>0</v>
      </c>
      <c r="X146" s="1065">
        <f t="shared" si="414"/>
        <v>0</v>
      </c>
      <c r="Y146" s="1065">
        <f t="shared" si="415"/>
        <v>0</v>
      </c>
      <c r="Z146" s="1065">
        <f t="shared" si="416"/>
        <v>0</v>
      </c>
      <c r="AA146" s="1065">
        <f t="shared" si="417"/>
        <v>0</v>
      </c>
      <c r="AB146" s="1065">
        <f t="shared" si="418"/>
        <v>0</v>
      </c>
      <c r="AC146" s="1065">
        <f t="shared" si="419"/>
        <v>0</v>
      </c>
      <c r="AD146" s="1065">
        <f t="shared" si="420"/>
        <v>0</v>
      </c>
      <c r="AE146" s="1065">
        <f t="shared" si="421"/>
        <v>0</v>
      </c>
      <c r="AF146" s="1065">
        <f t="shared" si="422"/>
        <v>0</v>
      </c>
      <c r="AG146" s="1065">
        <f t="shared" si="423"/>
        <v>0</v>
      </c>
      <c r="AH146" s="1065">
        <f t="shared" si="424"/>
        <v>0</v>
      </c>
      <c r="AI146" s="1065">
        <f t="shared" si="425"/>
        <v>0</v>
      </c>
      <c r="AJ146" s="1065">
        <f t="shared" si="426"/>
        <v>0</v>
      </c>
      <c r="AK146" s="1065">
        <f t="shared" si="427"/>
        <v>0</v>
      </c>
      <c r="AL146" s="1065">
        <f t="shared" si="428"/>
        <v>0</v>
      </c>
      <c r="AM146" s="1065">
        <f t="shared" si="429"/>
        <v>0</v>
      </c>
      <c r="AN146" s="1065">
        <f t="shared" si="430"/>
        <v>0</v>
      </c>
      <c r="AO146" s="1065">
        <f t="shared" si="431"/>
        <v>0</v>
      </c>
      <c r="AP146" s="1065">
        <f t="shared" si="432"/>
        <v>0</v>
      </c>
      <c r="AQ146" s="1065">
        <f t="shared" si="433"/>
        <v>0</v>
      </c>
      <c r="AR146" s="1065">
        <f t="shared" si="434"/>
        <v>0</v>
      </c>
      <c r="AS146" s="1065">
        <f t="shared" si="435"/>
        <v>0</v>
      </c>
      <c r="AT146" s="1065">
        <f t="shared" si="436"/>
        <v>0</v>
      </c>
      <c r="AU146" s="1065">
        <f t="shared" si="437"/>
        <v>0</v>
      </c>
      <c r="AV146" s="1065">
        <f t="shared" si="438"/>
        <v>0</v>
      </c>
      <c r="AW146" s="1065">
        <f t="shared" si="439"/>
        <v>0</v>
      </c>
      <c r="AX146" s="1065">
        <f t="shared" si="440"/>
        <v>0</v>
      </c>
      <c r="AY146" s="1065">
        <f t="shared" si="441"/>
        <v>0</v>
      </c>
      <c r="AZ146" s="1065">
        <f t="shared" si="442"/>
        <v>0</v>
      </c>
      <c r="BA146" s="1065">
        <f t="shared" si="443"/>
        <v>0</v>
      </c>
      <c r="BB146" s="1065">
        <f t="shared" si="444"/>
        <v>0</v>
      </c>
      <c r="BC146" s="1065">
        <f t="shared" si="445"/>
        <v>0</v>
      </c>
      <c r="BD146" s="1065">
        <f t="shared" si="446"/>
        <v>0</v>
      </c>
      <c r="BE146" s="1070">
        <f t="shared" si="447"/>
        <v>0</v>
      </c>
      <c r="BF146" s="1071">
        <f t="shared" si="448"/>
        <v>0</v>
      </c>
    </row>
    <row r="147" spans="1:59" s="67" customFormat="1" ht="15" hidden="1">
      <c r="A147" s="847" t="s">
        <v>121</v>
      </c>
      <c r="B147" s="899">
        <v>11</v>
      </c>
      <c r="C147" s="848"/>
      <c r="D147" s="849">
        <v>2024</v>
      </c>
      <c r="E147" s="850" t="s">
        <v>453</v>
      </c>
      <c r="F147" s="899" t="s">
        <v>103</v>
      </c>
      <c r="G147" s="869">
        <v>26</v>
      </c>
      <c r="H147" s="869">
        <v>15</v>
      </c>
      <c r="I147" s="869">
        <v>20</v>
      </c>
      <c r="J147" s="905">
        <f t="shared" si="449"/>
        <v>46</v>
      </c>
      <c r="K147" s="1057">
        <f>'Qoute 2025                  '!D42</f>
        <v>0</v>
      </c>
      <c r="L147" s="1062">
        <f t="shared" si="402"/>
        <v>0</v>
      </c>
      <c r="M147" s="1065">
        <f t="shared" si="403"/>
        <v>0</v>
      </c>
      <c r="N147" s="1065">
        <f t="shared" si="404"/>
        <v>0</v>
      </c>
      <c r="O147" s="1065">
        <f t="shared" si="405"/>
        <v>0</v>
      </c>
      <c r="P147" s="1065">
        <f t="shared" si="406"/>
        <v>0</v>
      </c>
      <c r="Q147" s="1065">
        <f t="shared" si="407"/>
        <v>0</v>
      </c>
      <c r="R147" s="1065">
        <f t="shared" si="408"/>
        <v>0</v>
      </c>
      <c r="S147" s="1065">
        <f t="shared" si="409"/>
        <v>0</v>
      </c>
      <c r="T147" s="1065">
        <f t="shared" si="410"/>
        <v>0</v>
      </c>
      <c r="U147" s="1065">
        <f t="shared" si="411"/>
        <v>0</v>
      </c>
      <c r="V147" s="1065">
        <f t="shared" si="412"/>
        <v>0</v>
      </c>
      <c r="W147" s="1065">
        <f t="shared" si="413"/>
        <v>0</v>
      </c>
      <c r="X147" s="1065">
        <f t="shared" si="414"/>
        <v>0</v>
      </c>
      <c r="Y147" s="1065">
        <f t="shared" si="415"/>
        <v>0</v>
      </c>
      <c r="Z147" s="1065">
        <f t="shared" si="416"/>
        <v>0</v>
      </c>
      <c r="AA147" s="1065">
        <f t="shared" si="417"/>
        <v>0</v>
      </c>
      <c r="AB147" s="1065">
        <f t="shared" si="418"/>
        <v>0</v>
      </c>
      <c r="AC147" s="1065">
        <f t="shared" si="419"/>
        <v>0</v>
      </c>
      <c r="AD147" s="1065">
        <f t="shared" si="420"/>
        <v>0</v>
      </c>
      <c r="AE147" s="1065">
        <f t="shared" si="421"/>
        <v>0</v>
      </c>
      <c r="AF147" s="1065">
        <f t="shared" si="422"/>
        <v>0</v>
      </c>
      <c r="AG147" s="1065">
        <f t="shared" si="423"/>
        <v>0</v>
      </c>
      <c r="AH147" s="1065">
        <f t="shared" si="424"/>
        <v>0</v>
      </c>
      <c r="AI147" s="1065">
        <f t="shared" si="425"/>
        <v>0</v>
      </c>
      <c r="AJ147" s="1065">
        <f t="shared" si="426"/>
        <v>0</v>
      </c>
      <c r="AK147" s="1065">
        <f t="shared" si="427"/>
        <v>0</v>
      </c>
      <c r="AL147" s="1065">
        <f t="shared" si="428"/>
        <v>0</v>
      </c>
      <c r="AM147" s="1065">
        <f t="shared" si="429"/>
        <v>0</v>
      </c>
      <c r="AN147" s="1065">
        <f t="shared" si="430"/>
        <v>0</v>
      </c>
      <c r="AO147" s="1065">
        <f t="shared" si="431"/>
        <v>0</v>
      </c>
      <c r="AP147" s="1065">
        <f t="shared" si="432"/>
        <v>0</v>
      </c>
      <c r="AQ147" s="1065">
        <f t="shared" si="433"/>
        <v>0</v>
      </c>
      <c r="AR147" s="1065">
        <f t="shared" si="434"/>
        <v>0</v>
      </c>
      <c r="AS147" s="1065">
        <f t="shared" si="435"/>
        <v>0</v>
      </c>
      <c r="AT147" s="1065">
        <f t="shared" si="436"/>
        <v>0</v>
      </c>
      <c r="AU147" s="1065">
        <f t="shared" si="437"/>
        <v>0</v>
      </c>
      <c r="AV147" s="1065">
        <f t="shared" si="438"/>
        <v>0</v>
      </c>
      <c r="AW147" s="1065">
        <f t="shared" si="439"/>
        <v>0</v>
      </c>
      <c r="AX147" s="1065">
        <f t="shared" si="440"/>
        <v>0</v>
      </c>
      <c r="AY147" s="1065">
        <f t="shared" si="441"/>
        <v>0</v>
      </c>
      <c r="AZ147" s="1065">
        <f t="shared" si="442"/>
        <v>0</v>
      </c>
      <c r="BA147" s="1065">
        <f t="shared" si="443"/>
        <v>0</v>
      </c>
      <c r="BB147" s="1065">
        <f t="shared" si="444"/>
        <v>0</v>
      </c>
      <c r="BC147" s="1065">
        <f t="shared" si="445"/>
        <v>0</v>
      </c>
      <c r="BD147" s="1065">
        <f t="shared" si="446"/>
        <v>0</v>
      </c>
      <c r="BE147" s="1070">
        <f t="shared" si="447"/>
        <v>0</v>
      </c>
      <c r="BF147" s="1071">
        <f t="shared" si="448"/>
        <v>0</v>
      </c>
    </row>
    <row r="148" spans="1:59" s="67" customFormat="1" ht="15" hidden="1">
      <c r="A148" s="847" t="s">
        <v>121</v>
      </c>
      <c r="B148" s="900">
        <v>12</v>
      </c>
      <c r="C148" s="848"/>
      <c r="D148" s="849"/>
      <c r="E148" s="850" t="s">
        <v>105</v>
      </c>
      <c r="F148" s="900" t="s">
        <v>105</v>
      </c>
      <c r="G148" s="870">
        <v>57.5</v>
      </c>
      <c r="H148" s="870">
        <v>20</v>
      </c>
      <c r="I148" s="870">
        <v>42.5</v>
      </c>
      <c r="J148" s="908">
        <v>100</v>
      </c>
      <c r="K148" s="1057">
        <f>'Qoute 2025                  '!D43</f>
        <v>0</v>
      </c>
      <c r="L148" s="1062">
        <f t="shared" si="402"/>
        <v>0</v>
      </c>
      <c r="M148" s="1065">
        <f t="shared" si="403"/>
        <v>0</v>
      </c>
      <c r="N148" s="1065">
        <f t="shared" si="404"/>
        <v>0</v>
      </c>
      <c r="O148" s="1065">
        <f t="shared" si="405"/>
        <v>0</v>
      </c>
      <c r="P148" s="1065">
        <f t="shared" si="406"/>
        <v>0</v>
      </c>
      <c r="Q148" s="1065">
        <f t="shared" si="407"/>
        <v>0</v>
      </c>
      <c r="R148" s="1065">
        <f t="shared" si="408"/>
        <v>0</v>
      </c>
      <c r="S148" s="1065">
        <f t="shared" si="409"/>
        <v>0</v>
      </c>
      <c r="T148" s="1065">
        <f t="shared" si="410"/>
        <v>0</v>
      </c>
      <c r="U148" s="1065">
        <f t="shared" si="411"/>
        <v>0</v>
      </c>
      <c r="V148" s="1065">
        <f t="shared" si="412"/>
        <v>0</v>
      </c>
      <c r="W148" s="1065">
        <f t="shared" si="413"/>
        <v>0</v>
      </c>
      <c r="X148" s="1065">
        <f t="shared" si="414"/>
        <v>0</v>
      </c>
      <c r="Y148" s="1065">
        <f t="shared" si="415"/>
        <v>0</v>
      </c>
      <c r="Z148" s="1065">
        <f t="shared" si="416"/>
        <v>0</v>
      </c>
      <c r="AA148" s="1065">
        <f t="shared" si="417"/>
        <v>0</v>
      </c>
      <c r="AB148" s="1065">
        <f t="shared" si="418"/>
        <v>0</v>
      </c>
      <c r="AC148" s="1065">
        <f t="shared" si="419"/>
        <v>0</v>
      </c>
      <c r="AD148" s="1065">
        <f t="shared" si="420"/>
        <v>0</v>
      </c>
      <c r="AE148" s="1065">
        <f t="shared" si="421"/>
        <v>0</v>
      </c>
      <c r="AF148" s="1065">
        <f t="shared" si="422"/>
        <v>0</v>
      </c>
      <c r="AG148" s="1065">
        <f t="shared" si="423"/>
        <v>0</v>
      </c>
      <c r="AH148" s="1065">
        <f t="shared" si="424"/>
        <v>0</v>
      </c>
      <c r="AI148" s="1065">
        <f t="shared" si="425"/>
        <v>0</v>
      </c>
      <c r="AJ148" s="1065">
        <f t="shared" si="426"/>
        <v>0</v>
      </c>
      <c r="AK148" s="1065">
        <f t="shared" si="427"/>
        <v>0</v>
      </c>
      <c r="AL148" s="1065">
        <f t="shared" si="428"/>
        <v>0</v>
      </c>
      <c r="AM148" s="1065">
        <f t="shared" si="429"/>
        <v>0</v>
      </c>
      <c r="AN148" s="1065">
        <f t="shared" si="430"/>
        <v>0</v>
      </c>
      <c r="AO148" s="1065">
        <f t="shared" si="431"/>
        <v>0</v>
      </c>
      <c r="AP148" s="1065">
        <f t="shared" si="432"/>
        <v>0</v>
      </c>
      <c r="AQ148" s="1065">
        <f t="shared" si="433"/>
        <v>0</v>
      </c>
      <c r="AR148" s="1065">
        <f t="shared" si="434"/>
        <v>0</v>
      </c>
      <c r="AS148" s="1065">
        <f t="shared" si="435"/>
        <v>0</v>
      </c>
      <c r="AT148" s="1065">
        <f t="shared" si="436"/>
        <v>0</v>
      </c>
      <c r="AU148" s="1065">
        <f t="shared" si="437"/>
        <v>0</v>
      </c>
      <c r="AV148" s="1065">
        <f t="shared" si="438"/>
        <v>0</v>
      </c>
      <c r="AW148" s="1065">
        <f t="shared" si="439"/>
        <v>0</v>
      </c>
      <c r="AX148" s="1065">
        <f t="shared" si="440"/>
        <v>0</v>
      </c>
      <c r="AY148" s="1065">
        <f t="shared" si="441"/>
        <v>0</v>
      </c>
      <c r="AZ148" s="1065">
        <f t="shared" si="442"/>
        <v>0</v>
      </c>
      <c r="BA148" s="1065">
        <f t="shared" si="443"/>
        <v>0</v>
      </c>
      <c r="BB148" s="1065">
        <f t="shared" si="444"/>
        <v>0</v>
      </c>
      <c r="BC148" s="1065">
        <f t="shared" si="445"/>
        <v>0</v>
      </c>
      <c r="BD148" s="1065">
        <f t="shared" si="446"/>
        <v>0</v>
      </c>
      <c r="BE148" s="1070">
        <f t="shared" si="447"/>
        <v>0</v>
      </c>
      <c r="BF148" s="1071">
        <f t="shared" si="448"/>
        <v>0</v>
      </c>
    </row>
    <row r="149" spans="1:59" s="67" customFormat="1" ht="15" hidden="1">
      <c r="A149" s="847" t="s">
        <v>121</v>
      </c>
      <c r="B149" s="901">
        <v>13</v>
      </c>
      <c r="C149" s="848"/>
      <c r="D149" s="853" t="s">
        <v>451</v>
      </c>
      <c r="E149" s="851" t="s">
        <v>107</v>
      </c>
      <c r="F149" s="901" t="s">
        <v>107</v>
      </c>
      <c r="G149" s="870">
        <v>50</v>
      </c>
      <c r="H149" s="870">
        <v>20</v>
      </c>
      <c r="I149" s="870">
        <v>28.5</v>
      </c>
      <c r="J149" s="908">
        <v>78.5</v>
      </c>
      <c r="K149" s="1057">
        <f>'Qoute 2025                  '!D44</f>
        <v>0</v>
      </c>
      <c r="L149" s="1062">
        <f t="shared" si="402"/>
        <v>0</v>
      </c>
      <c r="M149" s="1065">
        <f t="shared" si="403"/>
        <v>0</v>
      </c>
      <c r="N149" s="1065">
        <f t="shared" si="404"/>
        <v>0</v>
      </c>
      <c r="O149" s="1065">
        <f t="shared" si="405"/>
        <v>0</v>
      </c>
      <c r="P149" s="1065">
        <f t="shared" si="406"/>
        <v>0</v>
      </c>
      <c r="Q149" s="1065">
        <f t="shared" si="407"/>
        <v>0</v>
      </c>
      <c r="R149" s="1065">
        <f t="shared" si="408"/>
        <v>0</v>
      </c>
      <c r="S149" s="1065">
        <f t="shared" si="409"/>
        <v>0</v>
      </c>
      <c r="T149" s="1065">
        <f t="shared" si="410"/>
        <v>0</v>
      </c>
      <c r="U149" s="1065">
        <f t="shared" si="411"/>
        <v>0</v>
      </c>
      <c r="V149" s="1065">
        <f t="shared" si="412"/>
        <v>0</v>
      </c>
      <c r="W149" s="1065">
        <f t="shared" si="413"/>
        <v>0</v>
      </c>
      <c r="X149" s="1065">
        <f t="shared" si="414"/>
        <v>0</v>
      </c>
      <c r="Y149" s="1065">
        <f t="shared" si="415"/>
        <v>0</v>
      </c>
      <c r="Z149" s="1065">
        <f t="shared" si="416"/>
        <v>0</v>
      </c>
      <c r="AA149" s="1065">
        <f t="shared" si="417"/>
        <v>0</v>
      </c>
      <c r="AB149" s="1065">
        <f t="shared" si="418"/>
        <v>0</v>
      </c>
      <c r="AC149" s="1065">
        <f t="shared" si="419"/>
        <v>0</v>
      </c>
      <c r="AD149" s="1065">
        <f t="shared" si="420"/>
        <v>0</v>
      </c>
      <c r="AE149" s="1065">
        <f t="shared" si="421"/>
        <v>0</v>
      </c>
      <c r="AF149" s="1065">
        <f t="shared" si="422"/>
        <v>0</v>
      </c>
      <c r="AG149" s="1065">
        <f t="shared" si="423"/>
        <v>0</v>
      </c>
      <c r="AH149" s="1065">
        <f t="shared" si="424"/>
        <v>0</v>
      </c>
      <c r="AI149" s="1065">
        <f t="shared" si="425"/>
        <v>0</v>
      </c>
      <c r="AJ149" s="1065">
        <f t="shared" si="426"/>
        <v>0</v>
      </c>
      <c r="AK149" s="1065">
        <f t="shared" si="427"/>
        <v>0</v>
      </c>
      <c r="AL149" s="1065">
        <f t="shared" si="428"/>
        <v>0</v>
      </c>
      <c r="AM149" s="1065">
        <f t="shared" si="429"/>
        <v>0</v>
      </c>
      <c r="AN149" s="1065">
        <f t="shared" si="430"/>
        <v>0</v>
      </c>
      <c r="AO149" s="1065">
        <f t="shared" si="431"/>
        <v>0</v>
      </c>
      <c r="AP149" s="1065">
        <f t="shared" si="432"/>
        <v>0</v>
      </c>
      <c r="AQ149" s="1065">
        <f t="shared" si="433"/>
        <v>0</v>
      </c>
      <c r="AR149" s="1065">
        <f t="shared" si="434"/>
        <v>0</v>
      </c>
      <c r="AS149" s="1065">
        <f t="shared" si="435"/>
        <v>0</v>
      </c>
      <c r="AT149" s="1065">
        <f t="shared" si="436"/>
        <v>0</v>
      </c>
      <c r="AU149" s="1065">
        <f t="shared" si="437"/>
        <v>0</v>
      </c>
      <c r="AV149" s="1065">
        <f t="shared" si="438"/>
        <v>0</v>
      </c>
      <c r="AW149" s="1065">
        <f t="shared" si="439"/>
        <v>0</v>
      </c>
      <c r="AX149" s="1065">
        <f t="shared" si="440"/>
        <v>0</v>
      </c>
      <c r="AY149" s="1065">
        <f t="shared" si="441"/>
        <v>0</v>
      </c>
      <c r="AZ149" s="1065">
        <f t="shared" si="442"/>
        <v>0</v>
      </c>
      <c r="BA149" s="1065">
        <f t="shared" si="443"/>
        <v>0</v>
      </c>
      <c r="BB149" s="1065">
        <f t="shared" si="444"/>
        <v>0</v>
      </c>
      <c r="BC149" s="1065">
        <f t="shared" si="445"/>
        <v>0</v>
      </c>
      <c r="BD149" s="1065">
        <f t="shared" si="446"/>
        <v>0</v>
      </c>
      <c r="BE149" s="1070">
        <f t="shared" si="447"/>
        <v>0</v>
      </c>
      <c r="BF149" s="1071">
        <f t="shared" si="448"/>
        <v>0</v>
      </c>
    </row>
    <row r="150" spans="1:59" s="67" customFormat="1" ht="15" hidden="1">
      <c r="A150" s="847" t="s">
        <v>121</v>
      </c>
      <c r="B150" s="1044">
        <v>14</v>
      </c>
      <c r="C150" s="848"/>
      <c r="D150" s="853" t="s">
        <v>464</v>
      </c>
      <c r="E150" s="851" t="s">
        <v>109</v>
      </c>
      <c r="F150" s="1044" t="s">
        <v>109</v>
      </c>
      <c r="G150" s="870">
        <v>126</v>
      </c>
      <c r="H150" s="870">
        <v>0</v>
      </c>
      <c r="I150" s="870">
        <v>75</v>
      </c>
      <c r="J150" s="908">
        <v>201</v>
      </c>
      <c r="K150" s="1057">
        <f>'Qoute 2025                  '!D45</f>
        <v>0</v>
      </c>
      <c r="L150" s="1062">
        <f t="shared" si="402"/>
        <v>0</v>
      </c>
      <c r="M150" s="1065">
        <f t="shared" si="403"/>
        <v>0</v>
      </c>
      <c r="N150" s="1065">
        <f t="shared" si="404"/>
        <v>0</v>
      </c>
      <c r="O150" s="1065">
        <f t="shared" si="405"/>
        <v>0</v>
      </c>
      <c r="P150" s="1065">
        <f t="shared" si="406"/>
        <v>0</v>
      </c>
      <c r="Q150" s="1065">
        <f t="shared" si="407"/>
        <v>0</v>
      </c>
      <c r="R150" s="1065">
        <f t="shared" si="408"/>
        <v>0</v>
      </c>
      <c r="S150" s="1065">
        <f t="shared" si="409"/>
        <v>0</v>
      </c>
      <c r="T150" s="1065">
        <f t="shared" si="410"/>
        <v>0</v>
      </c>
      <c r="U150" s="1065">
        <f t="shared" si="411"/>
        <v>0</v>
      </c>
      <c r="V150" s="1065">
        <f t="shared" si="412"/>
        <v>0</v>
      </c>
      <c r="W150" s="1065">
        <f t="shared" si="413"/>
        <v>0</v>
      </c>
      <c r="X150" s="1065">
        <f t="shared" si="414"/>
        <v>0</v>
      </c>
      <c r="Y150" s="1065">
        <f t="shared" si="415"/>
        <v>0</v>
      </c>
      <c r="Z150" s="1065">
        <f t="shared" si="416"/>
        <v>0</v>
      </c>
      <c r="AA150" s="1065">
        <f t="shared" si="417"/>
        <v>0</v>
      </c>
      <c r="AB150" s="1065">
        <f t="shared" si="418"/>
        <v>0</v>
      </c>
      <c r="AC150" s="1065">
        <f t="shared" si="419"/>
        <v>0</v>
      </c>
      <c r="AD150" s="1065">
        <f t="shared" si="420"/>
        <v>0</v>
      </c>
      <c r="AE150" s="1065">
        <f t="shared" si="421"/>
        <v>0</v>
      </c>
      <c r="AF150" s="1065">
        <f t="shared" si="422"/>
        <v>0</v>
      </c>
      <c r="AG150" s="1065">
        <f t="shared" si="423"/>
        <v>0</v>
      </c>
      <c r="AH150" s="1065">
        <f t="shared" si="424"/>
        <v>0</v>
      </c>
      <c r="AI150" s="1065">
        <f t="shared" si="425"/>
        <v>0</v>
      </c>
      <c r="AJ150" s="1065">
        <f t="shared" si="426"/>
        <v>0</v>
      </c>
      <c r="AK150" s="1065">
        <f t="shared" si="427"/>
        <v>0</v>
      </c>
      <c r="AL150" s="1065">
        <f t="shared" si="428"/>
        <v>0</v>
      </c>
      <c r="AM150" s="1065">
        <f t="shared" si="429"/>
        <v>0</v>
      </c>
      <c r="AN150" s="1065">
        <f t="shared" si="430"/>
        <v>0</v>
      </c>
      <c r="AO150" s="1065">
        <f t="shared" si="431"/>
        <v>0</v>
      </c>
      <c r="AP150" s="1065">
        <f t="shared" si="432"/>
        <v>0</v>
      </c>
      <c r="AQ150" s="1065">
        <f t="shared" si="433"/>
        <v>0</v>
      </c>
      <c r="AR150" s="1065">
        <f t="shared" si="434"/>
        <v>0</v>
      </c>
      <c r="AS150" s="1065">
        <f t="shared" si="435"/>
        <v>0</v>
      </c>
      <c r="AT150" s="1065">
        <f t="shared" si="436"/>
        <v>0</v>
      </c>
      <c r="AU150" s="1065">
        <f t="shared" si="437"/>
        <v>0</v>
      </c>
      <c r="AV150" s="1065">
        <f t="shared" si="438"/>
        <v>0</v>
      </c>
      <c r="AW150" s="1065">
        <f t="shared" si="439"/>
        <v>0</v>
      </c>
      <c r="AX150" s="1065">
        <f t="shared" si="440"/>
        <v>0</v>
      </c>
      <c r="AY150" s="1065">
        <f t="shared" si="441"/>
        <v>0</v>
      </c>
      <c r="AZ150" s="1065">
        <f t="shared" si="442"/>
        <v>0</v>
      </c>
      <c r="BA150" s="1065">
        <f t="shared" si="443"/>
        <v>0</v>
      </c>
      <c r="BB150" s="1065">
        <f t="shared" si="444"/>
        <v>0</v>
      </c>
      <c r="BC150" s="1065">
        <f t="shared" si="445"/>
        <v>0</v>
      </c>
      <c r="BD150" s="1065">
        <f t="shared" si="446"/>
        <v>0</v>
      </c>
      <c r="BE150" s="1070">
        <f t="shared" si="447"/>
        <v>0</v>
      </c>
      <c r="BF150" s="1071">
        <f t="shared" si="448"/>
        <v>0</v>
      </c>
    </row>
    <row r="151" spans="1:59" s="67" customFormat="1" ht="20.25" thickBot="1">
      <c r="A151" s="840" t="s">
        <v>497</v>
      </c>
      <c r="B151" s="841"/>
      <c r="C151" s="842"/>
      <c r="D151" s="843"/>
      <c r="E151" s="844" t="s">
        <v>23</v>
      </c>
      <c r="F151" s="840"/>
      <c r="G151" s="876"/>
      <c r="H151" s="876"/>
      <c r="I151" s="876"/>
      <c r="J151" s="876" t="s">
        <v>15</v>
      </c>
      <c r="K151" s="436">
        <f>SUM(K137:K148)</f>
        <v>7</v>
      </c>
      <c r="L151" s="68">
        <f t="shared" ref="L151:BF151" si="451">SUM(L137:L150)</f>
        <v>398</v>
      </c>
      <c r="M151" s="69">
        <f t="shared" si="451"/>
        <v>398</v>
      </c>
      <c r="N151" s="69">
        <f t="shared" si="451"/>
        <v>398</v>
      </c>
      <c r="O151" s="69">
        <f t="shared" si="451"/>
        <v>398</v>
      </c>
      <c r="P151" s="69">
        <f t="shared" si="451"/>
        <v>398</v>
      </c>
      <c r="Q151" s="69">
        <f t="shared" si="451"/>
        <v>398</v>
      </c>
      <c r="R151" s="69">
        <f t="shared" si="451"/>
        <v>398</v>
      </c>
      <c r="S151" s="69">
        <f t="shared" si="451"/>
        <v>398</v>
      </c>
      <c r="T151" s="69">
        <f t="shared" si="451"/>
        <v>398</v>
      </c>
      <c r="U151" s="69">
        <f t="shared" si="451"/>
        <v>398</v>
      </c>
      <c r="V151" s="69">
        <f t="shared" si="451"/>
        <v>398</v>
      </c>
      <c r="W151" s="69">
        <f t="shared" si="451"/>
        <v>398</v>
      </c>
      <c r="X151" s="69">
        <f t="shared" si="451"/>
        <v>398</v>
      </c>
      <c r="Y151" s="69">
        <f t="shared" si="451"/>
        <v>398</v>
      </c>
      <c r="Z151" s="69">
        <f t="shared" si="451"/>
        <v>398</v>
      </c>
      <c r="AA151" s="69">
        <f t="shared" si="451"/>
        <v>398</v>
      </c>
      <c r="AB151" s="69">
        <f t="shared" si="451"/>
        <v>398</v>
      </c>
      <c r="AC151" s="69">
        <f t="shared" si="451"/>
        <v>398</v>
      </c>
      <c r="AD151" s="69">
        <f t="shared" si="451"/>
        <v>398</v>
      </c>
      <c r="AE151" s="69">
        <f t="shared" si="451"/>
        <v>398</v>
      </c>
      <c r="AF151" s="69">
        <f t="shared" si="451"/>
        <v>398</v>
      </c>
      <c r="AG151" s="69">
        <f t="shared" si="451"/>
        <v>398</v>
      </c>
      <c r="AH151" s="69">
        <f t="shared" si="451"/>
        <v>398</v>
      </c>
      <c r="AI151" s="69">
        <f t="shared" si="451"/>
        <v>398</v>
      </c>
      <c r="AJ151" s="69">
        <f t="shared" si="451"/>
        <v>398</v>
      </c>
      <c r="AK151" s="69">
        <f t="shared" si="451"/>
        <v>398</v>
      </c>
      <c r="AL151" s="69">
        <f t="shared" si="451"/>
        <v>398</v>
      </c>
      <c r="AM151" s="69">
        <f t="shared" si="451"/>
        <v>398</v>
      </c>
      <c r="AN151" s="69">
        <f t="shared" si="451"/>
        <v>398</v>
      </c>
      <c r="AO151" s="69">
        <f t="shared" si="451"/>
        <v>398</v>
      </c>
      <c r="AP151" s="69">
        <f t="shared" si="451"/>
        <v>398</v>
      </c>
      <c r="AQ151" s="69">
        <f t="shared" si="451"/>
        <v>398</v>
      </c>
      <c r="AR151" s="69">
        <f t="shared" si="451"/>
        <v>398</v>
      </c>
      <c r="AS151" s="69">
        <f t="shared" si="451"/>
        <v>398</v>
      </c>
      <c r="AT151" s="69">
        <f t="shared" si="451"/>
        <v>398</v>
      </c>
      <c r="AU151" s="69">
        <f t="shared" si="451"/>
        <v>398</v>
      </c>
      <c r="AV151" s="69">
        <f t="shared" si="451"/>
        <v>398</v>
      </c>
      <c r="AW151" s="69">
        <f t="shared" si="451"/>
        <v>398</v>
      </c>
      <c r="AX151" s="69">
        <f t="shared" si="451"/>
        <v>398</v>
      </c>
      <c r="AY151" s="69">
        <f t="shared" si="451"/>
        <v>398</v>
      </c>
      <c r="AZ151" s="69">
        <f t="shared" si="451"/>
        <v>398</v>
      </c>
      <c r="BA151" s="69">
        <f t="shared" si="451"/>
        <v>398</v>
      </c>
      <c r="BB151" s="69">
        <f t="shared" si="451"/>
        <v>398</v>
      </c>
      <c r="BC151" s="69">
        <f t="shared" si="451"/>
        <v>398</v>
      </c>
      <c r="BD151" s="69">
        <f t="shared" si="451"/>
        <v>398</v>
      </c>
      <c r="BE151" s="70">
        <f t="shared" si="451"/>
        <v>69</v>
      </c>
      <c r="BF151" s="71">
        <f t="shared" si="451"/>
        <v>310</v>
      </c>
    </row>
    <row r="152" spans="1:59" ht="20.25" thickBot="1">
      <c r="D152" s="845"/>
      <c r="F152" s="66"/>
      <c r="BG152" s="65"/>
    </row>
    <row r="153" spans="1:59" s="67" customFormat="1" ht="20.25" thickBot="1">
      <c r="A153" s="882" t="s">
        <v>118</v>
      </c>
      <c r="B153" s="878" t="s">
        <v>131</v>
      </c>
      <c r="C153" s="902"/>
      <c r="D153" s="903"/>
      <c r="E153" s="881" t="s">
        <v>18</v>
      </c>
      <c r="F153" s="904" t="s">
        <v>5</v>
      </c>
      <c r="G153" s="883" t="s">
        <v>445</v>
      </c>
      <c r="H153" s="883" t="s">
        <v>21</v>
      </c>
      <c r="I153" s="883" t="s">
        <v>446</v>
      </c>
      <c r="J153" s="883" t="s">
        <v>6</v>
      </c>
      <c r="K153" s="437" t="s">
        <v>20</v>
      </c>
      <c r="L153" s="117">
        <v>1</v>
      </c>
      <c r="M153" s="117">
        <v>2</v>
      </c>
      <c r="N153" s="117">
        <v>3</v>
      </c>
      <c r="O153" s="117">
        <v>4</v>
      </c>
      <c r="P153" s="117">
        <v>5</v>
      </c>
      <c r="Q153" s="117">
        <v>6</v>
      </c>
      <c r="R153" s="117">
        <v>7</v>
      </c>
      <c r="S153" s="117">
        <v>8</v>
      </c>
      <c r="T153" s="117">
        <v>9</v>
      </c>
      <c r="U153" s="117">
        <v>10</v>
      </c>
      <c r="V153" s="117">
        <v>11</v>
      </c>
      <c r="W153" s="117">
        <v>12</v>
      </c>
      <c r="X153" s="117">
        <v>13</v>
      </c>
      <c r="Y153" s="117">
        <v>14</v>
      </c>
      <c r="Z153" s="117">
        <v>15</v>
      </c>
      <c r="AA153" s="117">
        <v>16</v>
      </c>
      <c r="AB153" s="117">
        <v>17</v>
      </c>
      <c r="AC153" s="117">
        <v>18</v>
      </c>
      <c r="AD153" s="117">
        <v>19</v>
      </c>
      <c r="AE153" s="117">
        <v>20</v>
      </c>
      <c r="AF153" s="117">
        <v>21</v>
      </c>
      <c r="AG153" s="117">
        <v>22</v>
      </c>
      <c r="AH153" s="117">
        <v>23</v>
      </c>
      <c r="AI153" s="117">
        <v>24</v>
      </c>
      <c r="AJ153" s="117">
        <v>25</v>
      </c>
      <c r="AK153" s="117">
        <v>26</v>
      </c>
      <c r="AL153" s="117">
        <v>27</v>
      </c>
      <c r="AM153" s="117">
        <v>28</v>
      </c>
      <c r="AN153" s="117">
        <v>29</v>
      </c>
      <c r="AO153" s="117">
        <v>30</v>
      </c>
      <c r="AP153" s="117">
        <v>31</v>
      </c>
      <c r="AQ153" s="117">
        <v>32</v>
      </c>
      <c r="AR153" s="117">
        <v>33</v>
      </c>
      <c r="AS153" s="117">
        <v>34</v>
      </c>
      <c r="AT153" s="117">
        <v>35</v>
      </c>
      <c r="AU153" s="117">
        <v>36</v>
      </c>
      <c r="AV153" s="117">
        <v>37</v>
      </c>
      <c r="AW153" s="117">
        <v>38</v>
      </c>
      <c r="AX153" s="117">
        <v>39</v>
      </c>
      <c r="AY153" s="117">
        <v>40</v>
      </c>
      <c r="AZ153" s="117">
        <v>41</v>
      </c>
      <c r="BA153" s="117">
        <v>42</v>
      </c>
      <c r="BB153" s="117">
        <v>43</v>
      </c>
      <c r="BC153" s="117">
        <v>44</v>
      </c>
      <c r="BD153" s="117">
        <v>45</v>
      </c>
      <c r="BE153" s="118" t="s">
        <v>21</v>
      </c>
      <c r="BF153" s="119" t="s">
        <v>24</v>
      </c>
    </row>
    <row r="154" spans="1:59" s="121" customFormat="1" ht="16.5" thickBot="1">
      <c r="A154" s="854" t="s">
        <v>118</v>
      </c>
      <c r="B154" s="884">
        <v>1</v>
      </c>
      <c r="C154" s="855"/>
      <c r="D154" s="856"/>
      <c r="E154" s="1047" t="s">
        <v>610</v>
      </c>
      <c r="F154" s="885" t="s">
        <v>50</v>
      </c>
      <c r="G154" s="871">
        <v>40</v>
      </c>
      <c r="H154" s="871">
        <v>5</v>
      </c>
      <c r="I154" s="871">
        <v>35</v>
      </c>
      <c r="J154" s="909">
        <f t="shared" ref="J154" si="452">I154+G154</f>
        <v>75</v>
      </c>
      <c r="K154" s="1057">
        <f>'Qoute 2025                  '!D32</f>
        <v>2</v>
      </c>
      <c r="L154" s="1058">
        <f t="shared" ref="L154:L167" si="453">K154*G154</f>
        <v>80</v>
      </c>
      <c r="M154" s="1059">
        <f t="shared" ref="M154:M167" si="454">K154*G154</f>
        <v>80</v>
      </c>
      <c r="N154" s="1059">
        <f t="shared" ref="N154:N167" si="455">K154*G154</f>
        <v>80</v>
      </c>
      <c r="O154" s="1059">
        <f t="shared" ref="O154:O167" si="456">K154*G154</f>
        <v>80</v>
      </c>
      <c r="P154" s="1059">
        <f t="shared" ref="P154:P167" si="457">K154*G154</f>
        <v>80</v>
      </c>
      <c r="Q154" s="1059">
        <f t="shared" ref="Q154:Q167" si="458">K154*G154</f>
        <v>80</v>
      </c>
      <c r="R154" s="1059">
        <f t="shared" ref="R154:R167" si="459">K154*G154</f>
        <v>80</v>
      </c>
      <c r="S154" s="1059">
        <f t="shared" ref="S154:S167" si="460">K154*G154</f>
        <v>80</v>
      </c>
      <c r="T154" s="1059">
        <f t="shared" ref="T154:T167" si="461">K154*G154</f>
        <v>80</v>
      </c>
      <c r="U154" s="1059">
        <f t="shared" ref="U154:U167" si="462">K154*G154</f>
        <v>80</v>
      </c>
      <c r="V154" s="1059">
        <f t="shared" ref="V154:V167" si="463">K154*G154</f>
        <v>80</v>
      </c>
      <c r="W154" s="1059">
        <f t="shared" ref="W154:W167" si="464">K154*G154</f>
        <v>80</v>
      </c>
      <c r="X154" s="1059">
        <f t="shared" ref="X154:X167" si="465">K154*G154</f>
        <v>80</v>
      </c>
      <c r="Y154" s="1059">
        <f t="shared" ref="Y154:Y167" si="466">K154*G154</f>
        <v>80</v>
      </c>
      <c r="Z154" s="1059">
        <f t="shared" ref="Z154:Z167" si="467">K154*G154</f>
        <v>80</v>
      </c>
      <c r="AA154" s="1059">
        <f t="shared" ref="AA154:AA167" si="468">K154*G154</f>
        <v>80</v>
      </c>
      <c r="AB154" s="1059">
        <f t="shared" ref="AB154:AB167" si="469">K154*G154</f>
        <v>80</v>
      </c>
      <c r="AC154" s="1059">
        <f t="shared" ref="AC154:AC167" si="470">K154*G154</f>
        <v>80</v>
      </c>
      <c r="AD154" s="1059">
        <f t="shared" ref="AD154:AD167" si="471">K154*G154</f>
        <v>80</v>
      </c>
      <c r="AE154" s="1059">
        <f t="shared" ref="AE154:AE167" si="472">K154*G154</f>
        <v>80</v>
      </c>
      <c r="AF154" s="1059">
        <f t="shared" ref="AF154:AF167" si="473">K154*G154</f>
        <v>80</v>
      </c>
      <c r="AG154" s="1059">
        <f t="shared" ref="AG154:AG167" si="474">K154*G154</f>
        <v>80</v>
      </c>
      <c r="AH154" s="1059">
        <f t="shared" ref="AH154:AH167" si="475">K154*G154</f>
        <v>80</v>
      </c>
      <c r="AI154" s="1059">
        <f t="shared" ref="AI154:AI167" si="476">K154*G154</f>
        <v>80</v>
      </c>
      <c r="AJ154" s="1059">
        <f t="shared" ref="AJ154:AJ167" si="477">K154*G154</f>
        <v>80</v>
      </c>
      <c r="AK154" s="1059">
        <f t="shared" ref="AK154:AK167" si="478">K154*G154</f>
        <v>80</v>
      </c>
      <c r="AL154" s="1059">
        <f t="shared" ref="AL154:AL167" si="479">K154*G154</f>
        <v>80</v>
      </c>
      <c r="AM154" s="1059">
        <f t="shared" ref="AM154:AM167" si="480">K154*G154</f>
        <v>80</v>
      </c>
      <c r="AN154" s="1059">
        <f t="shared" ref="AN154:AN167" si="481">K154*G154</f>
        <v>80</v>
      </c>
      <c r="AO154" s="1059">
        <f t="shared" ref="AO154:AO167" si="482">K154*G154</f>
        <v>80</v>
      </c>
      <c r="AP154" s="1059">
        <f t="shared" ref="AP154:AP167" si="483">K154*G154</f>
        <v>80</v>
      </c>
      <c r="AQ154" s="1059">
        <f t="shared" ref="AQ154:AQ167" si="484">K154*G154</f>
        <v>80</v>
      </c>
      <c r="AR154" s="1059">
        <f t="shared" ref="AR154:AR167" si="485">K154*G154</f>
        <v>80</v>
      </c>
      <c r="AS154" s="1059">
        <f t="shared" ref="AS154:AS167" si="486">K154*G154</f>
        <v>80</v>
      </c>
      <c r="AT154" s="1059">
        <f t="shared" ref="AT154:AT167" si="487">K154*G154</f>
        <v>80</v>
      </c>
      <c r="AU154" s="1059">
        <f t="shared" ref="AU154:AU167" si="488">K154*G154</f>
        <v>80</v>
      </c>
      <c r="AV154" s="1059">
        <f t="shared" ref="AV154:AV167" si="489">K154*G154</f>
        <v>80</v>
      </c>
      <c r="AW154" s="1059">
        <f t="shared" ref="AW154:AW167" si="490">K154*G154</f>
        <v>80</v>
      </c>
      <c r="AX154" s="1059">
        <f t="shared" ref="AX154:AX167" si="491">K154*G154</f>
        <v>80</v>
      </c>
      <c r="AY154" s="1059">
        <f t="shared" ref="AY154:AY167" si="492">K154*G154</f>
        <v>80</v>
      </c>
      <c r="AZ154" s="1059">
        <f t="shared" ref="AZ154:AZ167" si="493">K154*G154</f>
        <v>80</v>
      </c>
      <c r="BA154" s="1059">
        <f t="shared" ref="BA154:BA167" si="494">K154*G154</f>
        <v>80</v>
      </c>
      <c r="BB154" s="1059">
        <f t="shared" ref="BB154:BB167" si="495">K154*G154</f>
        <v>80</v>
      </c>
      <c r="BC154" s="1059">
        <f t="shared" ref="BC154:BC167" si="496">K154*G154</f>
        <v>80</v>
      </c>
      <c r="BD154" s="1059">
        <f t="shared" ref="BD154:BD167" si="497">K154*G154</f>
        <v>80</v>
      </c>
      <c r="BE154" s="1059">
        <f t="shared" ref="BE154:BE167" si="498">K154*H154</f>
        <v>10</v>
      </c>
      <c r="BF154" s="1059">
        <f t="shared" ref="BF154:BF167" si="499">K154*I154</f>
        <v>70</v>
      </c>
    </row>
    <row r="155" spans="1:59" s="67" customFormat="1" ht="15" hidden="1">
      <c r="A155" s="854" t="s">
        <v>118</v>
      </c>
      <c r="B155" s="887">
        <v>2</v>
      </c>
      <c r="C155" s="855"/>
      <c r="D155" s="856"/>
      <c r="E155" s="858" t="s">
        <v>447</v>
      </c>
      <c r="F155" s="888" t="s">
        <v>51</v>
      </c>
      <c r="G155" s="872">
        <v>29</v>
      </c>
      <c r="H155" s="871">
        <v>14</v>
      </c>
      <c r="I155" s="871">
        <v>21</v>
      </c>
      <c r="J155" s="909">
        <v>50</v>
      </c>
      <c r="K155" s="1057">
        <f>'Qoute 2025                  '!D33</f>
        <v>0</v>
      </c>
      <c r="L155" s="1060">
        <f t="shared" si="453"/>
        <v>0</v>
      </c>
      <c r="M155" s="1061">
        <f t="shared" si="454"/>
        <v>0</v>
      </c>
      <c r="N155" s="1061">
        <f t="shared" si="455"/>
        <v>0</v>
      </c>
      <c r="O155" s="1061">
        <f t="shared" si="456"/>
        <v>0</v>
      </c>
      <c r="P155" s="1061">
        <f t="shared" si="457"/>
        <v>0</v>
      </c>
      <c r="Q155" s="1061">
        <f t="shared" si="458"/>
        <v>0</v>
      </c>
      <c r="R155" s="1061">
        <f t="shared" si="459"/>
        <v>0</v>
      </c>
      <c r="S155" s="1061">
        <f t="shared" si="460"/>
        <v>0</v>
      </c>
      <c r="T155" s="1061">
        <f t="shared" si="461"/>
        <v>0</v>
      </c>
      <c r="U155" s="1061">
        <f t="shared" si="462"/>
        <v>0</v>
      </c>
      <c r="V155" s="1061">
        <f t="shared" si="463"/>
        <v>0</v>
      </c>
      <c r="W155" s="1061">
        <f t="shared" si="464"/>
        <v>0</v>
      </c>
      <c r="X155" s="1061">
        <f t="shared" si="465"/>
        <v>0</v>
      </c>
      <c r="Y155" s="1061">
        <f t="shared" si="466"/>
        <v>0</v>
      </c>
      <c r="Z155" s="1061">
        <f t="shared" si="467"/>
        <v>0</v>
      </c>
      <c r="AA155" s="1061">
        <f t="shared" si="468"/>
        <v>0</v>
      </c>
      <c r="AB155" s="1061">
        <f t="shared" si="469"/>
        <v>0</v>
      </c>
      <c r="AC155" s="1061">
        <f t="shared" si="470"/>
        <v>0</v>
      </c>
      <c r="AD155" s="1061">
        <f t="shared" si="471"/>
        <v>0</v>
      </c>
      <c r="AE155" s="1061">
        <f t="shared" si="472"/>
        <v>0</v>
      </c>
      <c r="AF155" s="1061">
        <f t="shared" si="473"/>
        <v>0</v>
      </c>
      <c r="AG155" s="1061">
        <f t="shared" si="474"/>
        <v>0</v>
      </c>
      <c r="AH155" s="1061">
        <f t="shared" si="475"/>
        <v>0</v>
      </c>
      <c r="AI155" s="1061">
        <f t="shared" si="476"/>
        <v>0</v>
      </c>
      <c r="AJ155" s="1061">
        <f t="shared" si="477"/>
        <v>0</v>
      </c>
      <c r="AK155" s="1061">
        <f t="shared" si="478"/>
        <v>0</v>
      </c>
      <c r="AL155" s="1061">
        <f t="shared" si="479"/>
        <v>0</v>
      </c>
      <c r="AM155" s="1061">
        <f t="shared" si="480"/>
        <v>0</v>
      </c>
      <c r="AN155" s="1061">
        <f t="shared" si="481"/>
        <v>0</v>
      </c>
      <c r="AO155" s="1061">
        <f t="shared" si="482"/>
        <v>0</v>
      </c>
      <c r="AP155" s="1061">
        <f t="shared" si="483"/>
        <v>0</v>
      </c>
      <c r="AQ155" s="1061">
        <f t="shared" si="484"/>
        <v>0</v>
      </c>
      <c r="AR155" s="1061">
        <f t="shared" si="485"/>
        <v>0</v>
      </c>
      <c r="AS155" s="1061">
        <f t="shared" si="486"/>
        <v>0</v>
      </c>
      <c r="AT155" s="1061">
        <f t="shared" si="487"/>
        <v>0</v>
      </c>
      <c r="AU155" s="1061">
        <f t="shared" si="488"/>
        <v>0</v>
      </c>
      <c r="AV155" s="1061">
        <f t="shared" si="489"/>
        <v>0</v>
      </c>
      <c r="AW155" s="1061">
        <f t="shared" si="490"/>
        <v>0</v>
      </c>
      <c r="AX155" s="1061">
        <f t="shared" si="491"/>
        <v>0</v>
      </c>
      <c r="AY155" s="1061">
        <f t="shared" si="492"/>
        <v>0</v>
      </c>
      <c r="AZ155" s="1061">
        <f t="shared" si="493"/>
        <v>0</v>
      </c>
      <c r="BA155" s="1061">
        <f t="shared" si="494"/>
        <v>0</v>
      </c>
      <c r="BB155" s="1061">
        <f t="shared" si="495"/>
        <v>0</v>
      </c>
      <c r="BC155" s="1061">
        <f t="shared" si="496"/>
        <v>0</v>
      </c>
      <c r="BD155" s="1061">
        <f t="shared" si="497"/>
        <v>0</v>
      </c>
      <c r="BE155" s="1066">
        <f t="shared" si="498"/>
        <v>0</v>
      </c>
      <c r="BF155" s="1067">
        <f t="shared" si="499"/>
        <v>0</v>
      </c>
    </row>
    <row r="156" spans="1:59" s="67" customFormat="1" ht="15">
      <c r="A156" s="854" t="s">
        <v>118</v>
      </c>
      <c r="B156" s="889">
        <v>3</v>
      </c>
      <c r="C156" s="855"/>
      <c r="D156" s="856"/>
      <c r="E156" s="857" t="s">
        <v>465</v>
      </c>
      <c r="F156" s="890" t="s">
        <v>52</v>
      </c>
      <c r="G156" s="871">
        <v>90</v>
      </c>
      <c r="H156" s="871">
        <v>15</v>
      </c>
      <c r="I156" s="871">
        <v>70</v>
      </c>
      <c r="J156" s="909">
        <f t="shared" ref="J156:J164" si="500">I156+G156</f>
        <v>160</v>
      </c>
      <c r="K156" s="1057">
        <f>'Qoute 2025                  '!D34</f>
        <v>2</v>
      </c>
      <c r="L156" s="1062">
        <f t="shared" si="453"/>
        <v>180</v>
      </c>
      <c r="M156" s="1063">
        <f t="shared" si="454"/>
        <v>180</v>
      </c>
      <c r="N156" s="1063">
        <f t="shared" si="455"/>
        <v>180</v>
      </c>
      <c r="O156" s="1063">
        <f t="shared" si="456"/>
        <v>180</v>
      </c>
      <c r="P156" s="1063">
        <f t="shared" si="457"/>
        <v>180</v>
      </c>
      <c r="Q156" s="1063">
        <f t="shared" si="458"/>
        <v>180</v>
      </c>
      <c r="R156" s="1063">
        <f t="shared" si="459"/>
        <v>180</v>
      </c>
      <c r="S156" s="1063">
        <f t="shared" si="460"/>
        <v>180</v>
      </c>
      <c r="T156" s="1063">
        <f t="shared" si="461"/>
        <v>180</v>
      </c>
      <c r="U156" s="1063">
        <f t="shared" si="462"/>
        <v>180</v>
      </c>
      <c r="V156" s="1063">
        <f t="shared" si="463"/>
        <v>180</v>
      </c>
      <c r="W156" s="1063">
        <f t="shared" si="464"/>
        <v>180</v>
      </c>
      <c r="X156" s="1063">
        <f t="shared" si="465"/>
        <v>180</v>
      </c>
      <c r="Y156" s="1063">
        <f t="shared" si="466"/>
        <v>180</v>
      </c>
      <c r="Z156" s="1063">
        <f t="shared" si="467"/>
        <v>180</v>
      </c>
      <c r="AA156" s="1063">
        <f t="shared" si="468"/>
        <v>180</v>
      </c>
      <c r="AB156" s="1063">
        <f t="shared" si="469"/>
        <v>180</v>
      </c>
      <c r="AC156" s="1063">
        <f t="shared" si="470"/>
        <v>180</v>
      </c>
      <c r="AD156" s="1063">
        <f t="shared" si="471"/>
        <v>180</v>
      </c>
      <c r="AE156" s="1063">
        <f t="shared" si="472"/>
        <v>180</v>
      </c>
      <c r="AF156" s="1063">
        <f t="shared" si="473"/>
        <v>180</v>
      </c>
      <c r="AG156" s="1063">
        <f t="shared" si="474"/>
        <v>180</v>
      </c>
      <c r="AH156" s="1063">
        <f t="shared" si="475"/>
        <v>180</v>
      </c>
      <c r="AI156" s="1063">
        <f t="shared" si="476"/>
        <v>180</v>
      </c>
      <c r="AJ156" s="1063">
        <f t="shared" si="477"/>
        <v>180</v>
      </c>
      <c r="AK156" s="1063">
        <f t="shared" si="478"/>
        <v>180</v>
      </c>
      <c r="AL156" s="1063">
        <f t="shared" si="479"/>
        <v>180</v>
      </c>
      <c r="AM156" s="1063">
        <f t="shared" si="480"/>
        <v>180</v>
      </c>
      <c r="AN156" s="1063">
        <f t="shared" si="481"/>
        <v>180</v>
      </c>
      <c r="AO156" s="1063">
        <f t="shared" si="482"/>
        <v>180</v>
      </c>
      <c r="AP156" s="1063">
        <f t="shared" si="483"/>
        <v>180</v>
      </c>
      <c r="AQ156" s="1063">
        <f t="shared" si="484"/>
        <v>180</v>
      </c>
      <c r="AR156" s="1063">
        <f t="shared" si="485"/>
        <v>180</v>
      </c>
      <c r="AS156" s="1063">
        <f t="shared" si="486"/>
        <v>180</v>
      </c>
      <c r="AT156" s="1063">
        <f t="shared" si="487"/>
        <v>180</v>
      </c>
      <c r="AU156" s="1063">
        <f t="shared" si="488"/>
        <v>180</v>
      </c>
      <c r="AV156" s="1063">
        <f t="shared" si="489"/>
        <v>180</v>
      </c>
      <c r="AW156" s="1063">
        <f t="shared" si="490"/>
        <v>180</v>
      </c>
      <c r="AX156" s="1063">
        <f t="shared" si="491"/>
        <v>180</v>
      </c>
      <c r="AY156" s="1063">
        <f t="shared" si="492"/>
        <v>180</v>
      </c>
      <c r="AZ156" s="1063">
        <f t="shared" si="493"/>
        <v>180</v>
      </c>
      <c r="BA156" s="1063">
        <f t="shared" si="494"/>
        <v>180</v>
      </c>
      <c r="BB156" s="1063">
        <f t="shared" si="495"/>
        <v>180</v>
      </c>
      <c r="BC156" s="1063">
        <f t="shared" si="496"/>
        <v>180</v>
      </c>
      <c r="BD156" s="1063">
        <f t="shared" si="497"/>
        <v>180</v>
      </c>
      <c r="BE156" s="1068">
        <f t="shared" si="498"/>
        <v>30</v>
      </c>
      <c r="BF156" s="1069">
        <f t="shared" si="499"/>
        <v>140</v>
      </c>
    </row>
    <row r="157" spans="1:59" s="67" customFormat="1" ht="15" hidden="1">
      <c r="A157" s="919" t="s">
        <v>118</v>
      </c>
      <c r="B157" s="913">
        <v>4</v>
      </c>
      <c r="C157" s="920"/>
      <c r="D157" s="921" t="s">
        <v>458</v>
      </c>
      <c r="E157" s="911" t="s">
        <v>608</v>
      </c>
      <c r="F157" s="913" t="s">
        <v>1</v>
      </c>
      <c r="G157" s="922">
        <v>57</v>
      </c>
      <c r="H157" s="922">
        <v>0</v>
      </c>
      <c r="I157" s="922">
        <v>40</v>
      </c>
      <c r="J157" s="923">
        <v>97</v>
      </c>
      <c r="K157" s="1057">
        <f>'Qoute 2025                  '!D35</f>
        <v>0</v>
      </c>
      <c r="L157" s="1062">
        <f t="shared" si="453"/>
        <v>0</v>
      </c>
      <c r="M157" s="1063">
        <f t="shared" si="454"/>
        <v>0</v>
      </c>
      <c r="N157" s="1063">
        <f t="shared" si="455"/>
        <v>0</v>
      </c>
      <c r="O157" s="1063">
        <f t="shared" si="456"/>
        <v>0</v>
      </c>
      <c r="P157" s="1063">
        <f t="shared" si="457"/>
        <v>0</v>
      </c>
      <c r="Q157" s="1063">
        <f t="shared" si="458"/>
        <v>0</v>
      </c>
      <c r="R157" s="1063">
        <f t="shared" si="459"/>
        <v>0</v>
      </c>
      <c r="S157" s="1063">
        <f t="shared" si="460"/>
        <v>0</v>
      </c>
      <c r="T157" s="1063">
        <f t="shared" si="461"/>
        <v>0</v>
      </c>
      <c r="U157" s="1063">
        <f t="shared" si="462"/>
        <v>0</v>
      </c>
      <c r="V157" s="1063">
        <f t="shared" si="463"/>
        <v>0</v>
      </c>
      <c r="W157" s="1063">
        <f t="shared" si="464"/>
        <v>0</v>
      </c>
      <c r="X157" s="1063">
        <f t="shared" si="465"/>
        <v>0</v>
      </c>
      <c r="Y157" s="1063">
        <f t="shared" si="466"/>
        <v>0</v>
      </c>
      <c r="Z157" s="1063">
        <f t="shared" si="467"/>
        <v>0</v>
      </c>
      <c r="AA157" s="1063">
        <f t="shared" si="468"/>
        <v>0</v>
      </c>
      <c r="AB157" s="1063">
        <f t="shared" si="469"/>
        <v>0</v>
      </c>
      <c r="AC157" s="1063">
        <f t="shared" si="470"/>
        <v>0</v>
      </c>
      <c r="AD157" s="1063">
        <f t="shared" si="471"/>
        <v>0</v>
      </c>
      <c r="AE157" s="1063">
        <f t="shared" si="472"/>
        <v>0</v>
      </c>
      <c r="AF157" s="1063">
        <f t="shared" si="473"/>
        <v>0</v>
      </c>
      <c r="AG157" s="1063">
        <f t="shared" si="474"/>
        <v>0</v>
      </c>
      <c r="AH157" s="1063">
        <f t="shared" si="475"/>
        <v>0</v>
      </c>
      <c r="AI157" s="1063">
        <f t="shared" si="476"/>
        <v>0</v>
      </c>
      <c r="AJ157" s="1063">
        <f t="shared" si="477"/>
        <v>0</v>
      </c>
      <c r="AK157" s="1063">
        <f t="shared" si="478"/>
        <v>0</v>
      </c>
      <c r="AL157" s="1063">
        <f t="shared" si="479"/>
        <v>0</v>
      </c>
      <c r="AM157" s="1063">
        <f t="shared" si="480"/>
        <v>0</v>
      </c>
      <c r="AN157" s="1063">
        <f t="shared" si="481"/>
        <v>0</v>
      </c>
      <c r="AO157" s="1063">
        <f t="shared" si="482"/>
        <v>0</v>
      </c>
      <c r="AP157" s="1063">
        <f t="shared" si="483"/>
        <v>0</v>
      </c>
      <c r="AQ157" s="1063">
        <f t="shared" si="484"/>
        <v>0</v>
      </c>
      <c r="AR157" s="1063">
        <f t="shared" si="485"/>
        <v>0</v>
      </c>
      <c r="AS157" s="1063">
        <f t="shared" si="486"/>
        <v>0</v>
      </c>
      <c r="AT157" s="1063">
        <f t="shared" si="487"/>
        <v>0</v>
      </c>
      <c r="AU157" s="1063">
        <f t="shared" si="488"/>
        <v>0</v>
      </c>
      <c r="AV157" s="1063">
        <f t="shared" si="489"/>
        <v>0</v>
      </c>
      <c r="AW157" s="1063">
        <f t="shared" si="490"/>
        <v>0</v>
      </c>
      <c r="AX157" s="1063">
        <f t="shared" si="491"/>
        <v>0</v>
      </c>
      <c r="AY157" s="1063">
        <f t="shared" si="492"/>
        <v>0</v>
      </c>
      <c r="AZ157" s="1063">
        <f t="shared" si="493"/>
        <v>0</v>
      </c>
      <c r="BA157" s="1063">
        <f t="shared" si="494"/>
        <v>0</v>
      </c>
      <c r="BB157" s="1063">
        <f t="shared" si="495"/>
        <v>0</v>
      </c>
      <c r="BC157" s="1063">
        <f t="shared" si="496"/>
        <v>0</v>
      </c>
      <c r="BD157" s="1063">
        <f t="shared" si="497"/>
        <v>0</v>
      </c>
      <c r="BE157" s="1068">
        <f t="shared" si="498"/>
        <v>0</v>
      </c>
      <c r="BF157" s="1069">
        <f t="shared" si="499"/>
        <v>0</v>
      </c>
    </row>
    <row r="158" spans="1:59" s="67" customFormat="1" ht="15">
      <c r="A158" s="1012" t="s">
        <v>118</v>
      </c>
      <c r="B158" s="1002">
        <v>5</v>
      </c>
      <c r="C158" s="1013"/>
      <c r="D158" s="1014"/>
      <c r="E158" s="1015" t="s">
        <v>612</v>
      </c>
      <c r="F158" s="1002" t="s">
        <v>53</v>
      </c>
      <c r="G158" s="1034">
        <v>54</v>
      </c>
      <c r="H158" s="1034">
        <v>12</v>
      </c>
      <c r="I158" s="1034">
        <v>30</v>
      </c>
      <c r="J158" s="1055">
        <f t="shared" ref="J158" si="501">I158+G158</f>
        <v>84</v>
      </c>
      <c r="K158" s="1057">
        <f>'Qoute 2025                  '!D36</f>
        <v>2</v>
      </c>
      <c r="L158" s="1062">
        <f t="shared" si="453"/>
        <v>108</v>
      </c>
      <c r="M158" s="1063">
        <f t="shared" si="454"/>
        <v>108</v>
      </c>
      <c r="N158" s="1063">
        <f t="shared" si="455"/>
        <v>108</v>
      </c>
      <c r="O158" s="1063">
        <f t="shared" si="456"/>
        <v>108</v>
      </c>
      <c r="P158" s="1063">
        <f t="shared" si="457"/>
        <v>108</v>
      </c>
      <c r="Q158" s="1063">
        <f t="shared" si="458"/>
        <v>108</v>
      </c>
      <c r="R158" s="1063">
        <f t="shared" si="459"/>
        <v>108</v>
      </c>
      <c r="S158" s="1063">
        <f t="shared" si="460"/>
        <v>108</v>
      </c>
      <c r="T158" s="1063">
        <f t="shared" si="461"/>
        <v>108</v>
      </c>
      <c r="U158" s="1063">
        <f t="shared" si="462"/>
        <v>108</v>
      </c>
      <c r="V158" s="1063">
        <f t="shared" si="463"/>
        <v>108</v>
      </c>
      <c r="W158" s="1063">
        <f t="shared" si="464"/>
        <v>108</v>
      </c>
      <c r="X158" s="1063">
        <f t="shared" si="465"/>
        <v>108</v>
      </c>
      <c r="Y158" s="1063">
        <f t="shared" si="466"/>
        <v>108</v>
      </c>
      <c r="Z158" s="1063">
        <f t="shared" si="467"/>
        <v>108</v>
      </c>
      <c r="AA158" s="1063">
        <f t="shared" si="468"/>
        <v>108</v>
      </c>
      <c r="AB158" s="1063">
        <f t="shared" si="469"/>
        <v>108</v>
      </c>
      <c r="AC158" s="1063">
        <f t="shared" si="470"/>
        <v>108</v>
      </c>
      <c r="AD158" s="1063">
        <f t="shared" si="471"/>
        <v>108</v>
      </c>
      <c r="AE158" s="1063">
        <f t="shared" si="472"/>
        <v>108</v>
      </c>
      <c r="AF158" s="1063">
        <f t="shared" si="473"/>
        <v>108</v>
      </c>
      <c r="AG158" s="1063">
        <f t="shared" si="474"/>
        <v>108</v>
      </c>
      <c r="AH158" s="1063">
        <f t="shared" si="475"/>
        <v>108</v>
      </c>
      <c r="AI158" s="1063">
        <f t="shared" si="476"/>
        <v>108</v>
      </c>
      <c r="AJ158" s="1063">
        <f t="shared" si="477"/>
        <v>108</v>
      </c>
      <c r="AK158" s="1063">
        <f t="shared" si="478"/>
        <v>108</v>
      </c>
      <c r="AL158" s="1063">
        <f t="shared" si="479"/>
        <v>108</v>
      </c>
      <c r="AM158" s="1063">
        <f t="shared" si="480"/>
        <v>108</v>
      </c>
      <c r="AN158" s="1063">
        <f t="shared" si="481"/>
        <v>108</v>
      </c>
      <c r="AO158" s="1063">
        <f t="shared" si="482"/>
        <v>108</v>
      </c>
      <c r="AP158" s="1063">
        <f t="shared" si="483"/>
        <v>108</v>
      </c>
      <c r="AQ158" s="1063">
        <f t="shared" si="484"/>
        <v>108</v>
      </c>
      <c r="AR158" s="1063">
        <f t="shared" si="485"/>
        <v>108</v>
      </c>
      <c r="AS158" s="1063">
        <f t="shared" si="486"/>
        <v>108</v>
      </c>
      <c r="AT158" s="1063">
        <f t="shared" si="487"/>
        <v>108</v>
      </c>
      <c r="AU158" s="1063">
        <f t="shared" si="488"/>
        <v>108</v>
      </c>
      <c r="AV158" s="1063">
        <f t="shared" si="489"/>
        <v>108</v>
      </c>
      <c r="AW158" s="1063">
        <f t="shared" si="490"/>
        <v>108</v>
      </c>
      <c r="AX158" s="1063">
        <f t="shared" si="491"/>
        <v>108</v>
      </c>
      <c r="AY158" s="1063">
        <f t="shared" si="492"/>
        <v>108</v>
      </c>
      <c r="AZ158" s="1063">
        <f t="shared" si="493"/>
        <v>108</v>
      </c>
      <c r="BA158" s="1063">
        <f t="shared" si="494"/>
        <v>108</v>
      </c>
      <c r="BB158" s="1063">
        <f t="shared" si="495"/>
        <v>108</v>
      </c>
      <c r="BC158" s="1063">
        <f t="shared" si="496"/>
        <v>108</v>
      </c>
      <c r="BD158" s="1063">
        <f t="shared" si="497"/>
        <v>108</v>
      </c>
      <c r="BE158" s="1068">
        <f t="shared" si="498"/>
        <v>24</v>
      </c>
      <c r="BF158" s="1069">
        <f t="shared" si="499"/>
        <v>60</v>
      </c>
    </row>
    <row r="159" spans="1:59" s="67" customFormat="1" ht="15">
      <c r="A159" s="854" t="s">
        <v>118</v>
      </c>
      <c r="B159" s="892">
        <v>6</v>
      </c>
      <c r="C159" s="855"/>
      <c r="D159" s="856"/>
      <c r="E159" s="857" t="s">
        <v>459</v>
      </c>
      <c r="F159" s="892" t="s">
        <v>54</v>
      </c>
      <c r="G159" s="871">
        <v>95</v>
      </c>
      <c r="H159" s="871">
        <v>5</v>
      </c>
      <c r="I159" s="871">
        <v>40</v>
      </c>
      <c r="J159" s="909">
        <f t="shared" si="500"/>
        <v>135</v>
      </c>
      <c r="K159" s="1057">
        <f>'Qoute 2025                  '!D37</f>
        <v>1</v>
      </c>
      <c r="L159" s="1062">
        <f t="shared" si="453"/>
        <v>95</v>
      </c>
      <c r="M159" s="1063">
        <f t="shared" si="454"/>
        <v>95</v>
      </c>
      <c r="N159" s="1063">
        <f t="shared" si="455"/>
        <v>95</v>
      </c>
      <c r="O159" s="1063">
        <f t="shared" si="456"/>
        <v>95</v>
      </c>
      <c r="P159" s="1063">
        <f t="shared" si="457"/>
        <v>95</v>
      </c>
      <c r="Q159" s="1063">
        <f t="shared" si="458"/>
        <v>95</v>
      </c>
      <c r="R159" s="1063">
        <f t="shared" si="459"/>
        <v>95</v>
      </c>
      <c r="S159" s="1063">
        <f t="shared" si="460"/>
        <v>95</v>
      </c>
      <c r="T159" s="1063">
        <f t="shared" si="461"/>
        <v>95</v>
      </c>
      <c r="U159" s="1063">
        <f t="shared" si="462"/>
        <v>95</v>
      </c>
      <c r="V159" s="1063">
        <f t="shared" si="463"/>
        <v>95</v>
      </c>
      <c r="W159" s="1063">
        <f t="shared" si="464"/>
        <v>95</v>
      </c>
      <c r="X159" s="1063">
        <f t="shared" si="465"/>
        <v>95</v>
      </c>
      <c r="Y159" s="1063">
        <f t="shared" si="466"/>
        <v>95</v>
      </c>
      <c r="Z159" s="1063">
        <f t="shared" si="467"/>
        <v>95</v>
      </c>
      <c r="AA159" s="1063">
        <f t="shared" si="468"/>
        <v>95</v>
      </c>
      <c r="AB159" s="1063">
        <f t="shared" si="469"/>
        <v>95</v>
      </c>
      <c r="AC159" s="1063">
        <f t="shared" si="470"/>
        <v>95</v>
      </c>
      <c r="AD159" s="1063">
        <f t="shared" si="471"/>
        <v>95</v>
      </c>
      <c r="AE159" s="1063">
        <f t="shared" si="472"/>
        <v>95</v>
      </c>
      <c r="AF159" s="1063">
        <f t="shared" si="473"/>
        <v>95</v>
      </c>
      <c r="AG159" s="1063">
        <f t="shared" si="474"/>
        <v>95</v>
      </c>
      <c r="AH159" s="1063">
        <f t="shared" si="475"/>
        <v>95</v>
      </c>
      <c r="AI159" s="1063">
        <f t="shared" si="476"/>
        <v>95</v>
      </c>
      <c r="AJ159" s="1063">
        <f t="shared" si="477"/>
        <v>95</v>
      </c>
      <c r="AK159" s="1063">
        <f t="shared" si="478"/>
        <v>95</v>
      </c>
      <c r="AL159" s="1063">
        <f t="shared" si="479"/>
        <v>95</v>
      </c>
      <c r="AM159" s="1063">
        <f t="shared" si="480"/>
        <v>95</v>
      </c>
      <c r="AN159" s="1063">
        <f t="shared" si="481"/>
        <v>95</v>
      </c>
      <c r="AO159" s="1063">
        <f t="shared" si="482"/>
        <v>95</v>
      </c>
      <c r="AP159" s="1063">
        <f t="shared" si="483"/>
        <v>95</v>
      </c>
      <c r="AQ159" s="1063">
        <f t="shared" si="484"/>
        <v>95</v>
      </c>
      <c r="AR159" s="1063">
        <f t="shared" si="485"/>
        <v>95</v>
      </c>
      <c r="AS159" s="1063">
        <f t="shared" si="486"/>
        <v>95</v>
      </c>
      <c r="AT159" s="1063">
        <f t="shared" si="487"/>
        <v>95</v>
      </c>
      <c r="AU159" s="1063">
        <f t="shared" si="488"/>
        <v>95</v>
      </c>
      <c r="AV159" s="1063">
        <f t="shared" si="489"/>
        <v>95</v>
      </c>
      <c r="AW159" s="1063">
        <f t="shared" si="490"/>
        <v>95</v>
      </c>
      <c r="AX159" s="1063">
        <f t="shared" si="491"/>
        <v>95</v>
      </c>
      <c r="AY159" s="1063">
        <f t="shared" si="492"/>
        <v>95</v>
      </c>
      <c r="AZ159" s="1063">
        <f t="shared" si="493"/>
        <v>95</v>
      </c>
      <c r="BA159" s="1063">
        <f t="shared" si="494"/>
        <v>95</v>
      </c>
      <c r="BB159" s="1063">
        <f t="shared" si="495"/>
        <v>95</v>
      </c>
      <c r="BC159" s="1063">
        <f t="shared" si="496"/>
        <v>95</v>
      </c>
      <c r="BD159" s="1063">
        <f t="shared" si="497"/>
        <v>95</v>
      </c>
      <c r="BE159" s="1068">
        <f t="shared" si="498"/>
        <v>5</v>
      </c>
      <c r="BF159" s="1069">
        <f t="shared" si="499"/>
        <v>40</v>
      </c>
    </row>
    <row r="160" spans="1:59" s="67" customFormat="1" ht="15.75" hidden="1">
      <c r="A160" s="854" t="s">
        <v>118</v>
      </c>
      <c r="B160" s="606">
        <v>7</v>
      </c>
      <c r="C160" s="855"/>
      <c r="D160" s="856" t="s">
        <v>460</v>
      </c>
      <c r="E160" s="857" t="s">
        <v>605</v>
      </c>
      <c r="F160" s="606" t="s">
        <v>102</v>
      </c>
      <c r="G160" s="872">
        <v>104.5</v>
      </c>
      <c r="H160" s="872">
        <v>20</v>
      </c>
      <c r="I160" s="872">
        <v>84.5</v>
      </c>
      <c r="J160" s="912">
        <v>189</v>
      </c>
      <c r="K160" s="1057">
        <f>'Qoute 2025                  '!D38</f>
        <v>0</v>
      </c>
      <c r="L160" s="1062">
        <f t="shared" si="453"/>
        <v>0</v>
      </c>
      <c r="M160" s="1063">
        <f t="shared" si="454"/>
        <v>0</v>
      </c>
      <c r="N160" s="1063">
        <f t="shared" si="455"/>
        <v>0</v>
      </c>
      <c r="O160" s="1063">
        <f t="shared" si="456"/>
        <v>0</v>
      </c>
      <c r="P160" s="1063">
        <f t="shared" si="457"/>
        <v>0</v>
      </c>
      <c r="Q160" s="1063">
        <f t="shared" si="458"/>
        <v>0</v>
      </c>
      <c r="R160" s="1063">
        <f t="shared" si="459"/>
        <v>0</v>
      </c>
      <c r="S160" s="1063">
        <f t="shared" si="460"/>
        <v>0</v>
      </c>
      <c r="T160" s="1063">
        <f t="shared" si="461"/>
        <v>0</v>
      </c>
      <c r="U160" s="1063">
        <f t="shared" si="462"/>
        <v>0</v>
      </c>
      <c r="V160" s="1063">
        <f t="shared" si="463"/>
        <v>0</v>
      </c>
      <c r="W160" s="1063">
        <f t="shared" si="464"/>
        <v>0</v>
      </c>
      <c r="X160" s="1063">
        <f t="shared" si="465"/>
        <v>0</v>
      </c>
      <c r="Y160" s="1063">
        <f t="shared" si="466"/>
        <v>0</v>
      </c>
      <c r="Z160" s="1063">
        <f t="shared" si="467"/>
        <v>0</v>
      </c>
      <c r="AA160" s="1063">
        <f t="shared" si="468"/>
        <v>0</v>
      </c>
      <c r="AB160" s="1063">
        <f t="shared" si="469"/>
        <v>0</v>
      </c>
      <c r="AC160" s="1063">
        <f t="shared" si="470"/>
        <v>0</v>
      </c>
      <c r="AD160" s="1063">
        <f t="shared" si="471"/>
        <v>0</v>
      </c>
      <c r="AE160" s="1063">
        <f t="shared" si="472"/>
        <v>0</v>
      </c>
      <c r="AF160" s="1063">
        <f t="shared" si="473"/>
        <v>0</v>
      </c>
      <c r="AG160" s="1063">
        <f t="shared" si="474"/>
        <v>0</v>
      </c>
      <c r="AH160" s="1063">
        <f t="shared" si="475"/>
        <v>0</v>
      </c>
      <c r="AI160" s="1063">
        <f t="shared" si="476"/>
        <v>0</v>
      </c>
      <c r="AJ160" s="1063">
        <f t="shared" si="477"/>
        <v>0</v>
      </c>
      <c r="AK160" s="1063">
        <f t="shared" si="478"/>
        <v>0</v>
      </c>
      <c r="AL160" s="1063">
        <f t="shared" si="479"/>
        <v>0</v>
      </c>
      <c r="AM160" s="1063">
        <f t="shared" si="480"/>
        <v>0</v>
      </c>
      <c r="AN160" s="1063">
        <f t="shared" si="481"/>
        <v>0</v>
      </c>
      <c r="AO160" s="1063">
        <f t="shared" si="482"/>
        <v>0</v>
      </c>
      <c r="AP160" s="1063">
        <f t="shared" si="483"/>
        <v>0</v>
      </c>
      <c r="AQ160" s="1063">
        <f t="shared" si="484"/>
        <v>0</v>
      </c>
      <c r="AR160" s="1063">
        <f t="shared" si="485"/>
        <v>0</v>
      </c>
      <c r="AS160" s="1063">
        <f t="shared" si="486"/>
        <v>0</v>
      </c>
      <c r="AT160" s="1063">
        <f t="shared" si="487"/>
        <v>0</v>
      </c>
      <c r="AU160" s="1063">
        <f t="shared" si="488"/>
        <v>0</v>
      </c>
      <c r="AV160" s="1063">
        <f t="shared" si="489"/>
        <v>0</v>
      </c>
      <c r="AW160" s="1063">
        <f t="shared" si="490"/>
        <v>0</v>
      </c>
      <c r="AX160" s="1063">
        <f t="shared" si="491"/>
        <v>0</v>
      </c>
      <c r="AY160" s="1063">
        <f t="shared" si="492"/>
        <v>0</v>
      </c>
      <c r="AZ160" s="1063">
        <f t="shared" si="493"/>
        <v>0</v>
      </c>
      <c r="BA160" s="1063">
        <f t="shared" si="494"/>
        <v>0</v>
      </c>
      <c r="BB160" s="1063">
        <f t="shared" si="495"/>
        <v>0</v>
      </c>
      <c r="BC160" s="1063">
        <f t="shared" si="496"/>
        <v>0</v>
      </c>
      <c r="BD160" s="1063">
        <f t="shared" si="497"/>
        <v>0</v>
      </c>
      <c r="BE160" s="1068">
        <f t="shared" si="498"/>
        <v>0</v>
      </c>
      <c r="BF160" s="1069">
        <f t="shared" si="499"/>
        <v>0</v>
      </c>
    </row>
    <row r="161" spans="1:60" s="67" customFormat="1" ht="15" hidden="1">
      <c r="A161" s="854" t="s">
        <v>118</v>
      </c>
      <c r="B161" s="896">
        <v>8</v>
      </c>
      <c r="C161" s="855"/>
      <c r="D161" s="856"/>
      <c r="E161" s="857" t="s">
        <v>201</v>
      </c>
      <c r="F161" s="896" t="s">
        <v>41</v>
      </c>
      <c r="G161" s="871">
        <v>38</v>
      </c>
      <c r="H161" s="871">
        <v>12</v>
      </c>
      <c r="I161" s="871">
        <v>12</v>
      </c>
      <c r="J161" s="909">
        <f t="shared" si="500"/>
        <v>50</v>
      </c>
      <c r="K161" s="1057">
        <f>'Qoute 2025                  '!D39</f>
        <v>0</v>
      </c>
      <c r="L161" s="1062">
        <f t="shared" si="453"/>
        <v>0</v>
      </c>
      <c r="M161" s="1063">
        <f t="shared" si="454"/>
        <v>0</v>
      </c>
      <c r="N161" s="1063">
        <f t="shared" si="455"/>
        <v>0</v>
      </c>
      <c r="O161" s="1063">
        <f t="shared" si="456"/>
        <v>0</v>
      </c>
      <c r="P161" s="1063">
        <f t="shared" si="457"/>
        <v>0</v>
      </c>
      <c r="Q161" s="1063">
        <f t="shared" si="458"/>
        <v>0</v>
      </c>
      <c r="R161" s="1063">
        <f t="shared" si="459"/>
        <v>0</v>
      </c>
      <c r="S161" s="1063">
        <f t="shared" si="460"/>
        <v>0</v>
      </c>
      <c r="T161" s="1063">
        <f t="shared" si="461"/>
        <v>0</v>
      </c>
      <c r="U161" s="1063">
        <f t="shared" si="462"/>
        <v>0</v>
      </c>
      <c r="V161" s="1063">
        <f t="shared" si="463"/>
        <v>0</v>
      </c>
      <c r="W161" s="1063">
        <f t="shared" si="464"/>
        <v>0</v>
      </c>
      <c r="X161" s="1063">
        <f t="shared" si="465"/>
        <v>0</v>
      </c>
      <c r="Y161" s="1063">
        <f t="shared" si="466"/>
        <v>0</v>
      </c>
      <c r="Z161" s="1063">
        <f t="shared" si="467"/>
        <v>0</v>
      </c>
      <c r="AA161" s="1063">
        <f t="shared" si="468"/>
        <v>0</v>
      </c>
      <c r="AB161" s="1063">
        <f t="shared" si="469"/>
        <v>0</v>
      </c>
      <c r="AC161" s="1063">
        <f t="shared" si="470"/>
        <v>0</v>
      </c>
      <c r="AD161" s="1063">
        <f t="shared" si="471"/>
        <v>0</v>
      </c>
      <c r="AE161" s="1063">
        <f t="shared" si="472"/>
        <v>0</v>
      </c>
      <c r="AF161" s="1063">
        <f t="shared" si="473"/>
        <v>0</v>
      </c>
      <c r="AG161" s="1063">
        <f t="shared" si="474"/>
        <v>0</v>
      </c>
      <c r="AH161" s="1063">
        <f t="shared" si="475"/>
        <v>0</v>
      </c>
      <c r="AI161" s="1063">
        <f t="shared" si="476"/>
        <v>0</v>
      </c>
      <c r="AJ161" s="1063">
        <f t="shared" si="477"/>
        <v>0</v>
      </c>
      <c r="AK161" s="1063">
        <f t="shared" si="478"/>
        <v>0</v>
      </c>
      <c r="AL161" s="1063">
        <f t="shared" si="479"/>
        <v>0</v>
      </c>
      <c r="AM161" s="1063">
        <f t="shared" si="480"/>
        <v>0</v>
      </c>
      <c r="AN161" s="1063">
        <f t="shared" si="481"/>
        <v>0</v>
      </c>
      <c r="AO161" s="1063">
        <f t="shared" si="482"/>
        <v>0</v>
      </c>
      <c r="AP161" s="1063">
        <f t="shared" si="483"/>
        <v>0</v>
      </c>
      <c r="AQ161" s="1063">
        <f t="shared" si="484"/>
        <v>0</v>
      </c>
      <c r="AR161" s="1063">
        <f t="shared" si="485"/>
        <v>0</v>
      </c>
      <c r="AS161" s="1063">
        <f t="shared" si="486"/>
        <v>0</v>
      </c>
      <c r="AT161" s="1063">
        <f t="shared" si="487"/>
        <v>0</v>
      </c>
      <c r="AU161" s="1063">
        <f t="shared" si="488"/>
        <v>0</v>
      </c>
      <c r="AV161" s="1063">
        <f t="shared" si="489"/>
        <v>0</v>
      </c>
      <c r="AW161" s="1063">
        <f t="shared" si="490"/>
        <v>0</v>
      </c>
      <c r="AX161" s="1063">
        <f t="shared" si="491"/>
        <v>0</v>
      </c>
      <c r="AY161" s="1063">
        <f t="shared" si="492"/>
        <v>0</v>
      </c>
      <c r="AZ161" s="1063">
        <f t="shared" si="493"/>
        <v>0</v>
      </c>
      <c r="BA161" s="1063">
        <f t="shared" si="494"/>
        <v>0</v>
      </c>
      <c r="BB161" s="1063">
        <f t="shared" si="495"/>
        <v>0</v>
      </c>
      <c r="BC161" s="1063">
        <f t="shared" si="496"/>
        <v>0</v>
      </c>
      <c r="BD161" s="1063">
        <f t="shared" si="497"/>
        <v>0</v>
      </c>
      <c r="BE161" s="1068">
        <f t="shared" si="498"/>
        <v>0</v>
      </c>
      <c r="BF161" s="1069">
        <f t="shared" si="499"/>
        <v>0</v>
      </c>
    </row>
    <row r="162" spans="1:60" s="67" customFormat="1" ht="15" hidden="1">
      <c r="A162" s="854" t="s">
        <v>118</v>
      </c>
      <c r="B162" s="897">
        <v>9</v>
      </c>
      <c r="C162" s="855"/>
      <c r="D162" s="856" t="s">
        <v>461</v>
      </c>
      <c r="E162" s="857" t="s">
        <v>462</v>
      </c>
      <c r="F162" s="897" t="s">
        <v>63</v>
      </c>
      <c r="G162" s="872">
        <v>50</v>
      </c>
      <c r="H162" s="872">
        <v>21.5</v>
      </c>
      <c r="I162" s="872">
        <v>36</v>
      </c>
      <c r="J162" s="912">
        <v>86</v>
      </c>
      <c r="K162" s="1057">
        <f>'Qoute 2025                  '!D40</f>
        <v>0</v>
      </c>
      <c r="L162" s="1062">
        <f t="shared" si="453"/>
        <v>0</v>
      </c>
      <c r="M162" s="1065">
        <f t="shared" si="454"/>
        <v>0</v>
      </c>
      <c r="N162" s="1065">
        <f t="shared" si="455"/>
        <v>0</v>
      </c>
      <c r="O162" s="1065">
        <f t="shared" si="456"/>
        <v>0</v>
      </c>
      <c r="P162" s="1065">
        <f t="shared" si="457"/>
        <v>0</v>
      </c>
      <c r="Q162" s="1065">
        <f t="shared" si="458"/>
        <v>0</v>
      </c>
      <c r="R162" s="1065">
        <f t="shared" si="459"/>
        <v>0</v>
      </c>
      <c r="S162" s="1065">
        <f t="shared" si="460"/>
        <v>0</v>
      </c>
      <c r="T162" s="1065">
        <f t="shared" si="461"/>
        <v>0</v>
      </c>
      <c r="U162" s="1065">
        <f t="shared" si="462"/>
        <v>0</v>
      </c>
      <c r="V162" s="1065">
        <f t="shared" si="463"/>
        <v>0</v>
      </c>
      <c r="W162" s="1065">
        <f t="shared" si="464"/>
        <v>0</v>
      </c>
      <c r="X162" s="1065">
        <f t="shared" si="465"/>
        <v>0</v>
      </c>
      <c r="Y162" s="1065">
        <f t="shared" si="466"/>
        <v>0</v>
      </c>
      <c r="Z162" s="1065">
        <f t="shared" si="467"/>
        <v>0</v>
      </c>
      <c r="AA162" s="1065">
        <f t="shared" si="468"/>
        <v>0</v>
      </c>
      <c r="AB162" s="1065">
        <f t="shared" si="469"/>
        <v>0</v>
      </c>
      <c r="AC162" s="1065">
        <f t="shared" si="470"/>
        <v>0</v>
      </c>
      <c r="AD162" s="1065">
        <f t="shared" si="471"/>
        <v>0</v>
      </c>
      <c r="AE162" s="1065">
        <f t="shared" si="472"/>
        <v>0</v>
      </c>
      <c r="AF162" s="1065">
        <f t="shared" si="473"/>
        <v>0</v>
      </c>
      <c r="AG162" s="1065">
        <f t="shared" si="474"/>
        <v>0</v>
      </c>
      <c r="AH162" s="1065">
        <f t="shared" si="475"/>
        <v>0</v>
      </c>
      <c r="AI162" s="1065">
        <f t="shared" si="476"/>
        <v>0</v>
      </c>
      <c r="AJ162" s="1065">
        <f t="shared" si="477"/>
        <v>0</v>
      </c>
      <c r="AK162" s="1065">
        <f t="shared" si="478"/>
        <v>0</v>
      </c>
      <c r="AL162" s="1065">
        <f t="shared" si="479"/>
        <v>0</v>
      </c>
      <c r="AM162" s="1065">
        <f t="shared" si="480"/>
        <v>0</v>
      </c>
      <c r="AN162" s="1065">
        <f t="shared" si="481"/>
        <v>0</v>
      </c>
      <c r="AO162" s="1065">
        <f t="shared" si="482"/>
        <v>0</v>
      </c>
      <c r="AP162" s="1065">
        <f t="shared" si="483"/>
        <v>0</v>
      </c>
      <c r="AQ162" s="1065">
        <f t="shared" si="484"/>
        <v>0</v>
      </c>
      <c r="AR162" s="1065">
        <f t="shared" si="485"/>
        <v>0</v>
      </c>
      <c r="AS162" s="1065">
        <f t="shared" si="486"/>
        <v>0</v>
      </c>
      <c r="AT162" s="1065">
        <f t="shared" si="487"/>
        <v>0</v>
      </c>
      <c r="AU162" s="1065">
        <f t="shared" si="488"/>
        <v>0</v>
      </c>
      <c r="AV162" s="1065">
        <f t="shared" si="489"/>
        <v>0</v>
      </c>
      <c r="AW162" s="1065">
        <f t="shared" si="490"/>
        <v>0</v>
      </c>
      <c r="AX162" s="1065">
        <f t="shared" si="491"/>
        <v>0</v>
      </c>
      <c r="AY162" s="1065">
        <f t="shared" si="492"/>
        <v>0</v>
      </c>
      <c r="AZ162" s="1065">
        <f t="shared" si="493"/>
        <v>0</v>
      </c>
      <c r="BA162" s="1065">
        <f t="shared" si="494"/>
        <v>0</v>
      </c>
      <c r="BB162" s="1065">
        <f t="shared" si="495"/>
        <v>0</v>
      </c>
      <c r="BC162" s="1065">
        <f t="shared" si="496"/>
        <v>0</v>
      </c>
      <c r="BD162" s="1065">
        <f t="shared" si="497"/>
        <v>0</v>
      </c>
      <c r="BE162" s="1070">
        <f t="shared" si="498"/>
        <v>0</v>
      </c>
      <c r="BF162" s="1071">
        <f t="shared" si="499"/>
        <v>0</v>
      </c>
    </row>
    <row r="163" spans="1:60" s="67" customFormat="1" ht="15" hidden="1">
      <c r="A163" s="854" t="s">
        <v>118</v>
      </c>
      <c r="B163" s="898">
        <v>10</v>
      </c>
      <c r="C163" s="855"/>
      <c r="D163" s="860" t="s">
        <v>451</v>
      </c>
      <c r="E163" s="857" t="s">
        <v>463</v>
      </c>
      <c r="F163" s="898" t="s">
        <v>62</v>
      </c>
      <c r="G163" s="871">
        <v>64</v>
      </c>
      <c r="H163" s="871">
        <v>17</v>
      </c>
      <c r="I163" s="871">
        <v>7</v>
      </c>
      <c r="J163" s="909">
        <v>57</v>
      </c>
      <c r="K163" s="1057">
        <f>'Qoute 2025                  '!D41</f>
        <v>0</v>
      </c>
      <c r="L163" s="1062">
        <f t="shared" si="453"/>
        <v>0</v>
      </c>
      <c r="M163" s="1065">
        <f t="shared" si="454"/>
        <v>0</v>
      </c>
      <c r="N163" s="1065">
        <f t="shared" si="455"/>
        <v>0</v>
      </c>
      <c r="O163" s="1065">
        <f t="shared" si="456"/>
        <v>0</v>
      </c>
      <c r="P163" s="1065">
        <f t="shared" si="457"/>
        <v>0</v>
      </c>
      <c r="Q163" s="1065">
        <f t="shared" si="458"/>
        <v>0</v>
      </c>
      <c r="R163" s="1065">
        <f t="shared" si="459"/>
        <v>0</v>
      </c>
      <c r="S163" s="1065">
        <f t="shared" si="460"/>
        <v>0</v>
      </c>
      <c r="T163" s="1065">
        <f t="shared" si="461"/>
        <v>0</v>
      </c>
      <c r="U163" s="1065">
        <f t="shared" si="462"/>
        <v>0</v>
      </c>
      <c r="V163" s="1065">
        <f t="shared" si="463"/>
        <v>0</v>
      </c>
      <c r="W163" s="1065">
        <f t="shared" si="464"/>
        <v>0</v>
      </c>
      <c r="X163" s="1065">
        <f t="shared" si="465"/>
        <v>0</v>
      </c>
      <c r="Y163" s="1065">
        <f t="shared" si="466"/>
        <v>0</v>
      </c>
      <c r="Z163" s="1065">
        <f t="shared" si="467"/>
        <v>0</v>
      </c>
      <c r="AA163" s="1065">
        <f t="shared" si="468"/>
        <v>0</v>
      </c>
      <c r="AB163" s="1065">
        <f t="shared" si="469"/>
        <v>0</v>
      </c>
      <c r="AC163" s="1065">
        <f t="shared" si="470"/>
        <v>0</v>
      </c>
      <c r="AD163" s="1065">
        <f t="shared" si="471"/>
        <v>0</v>
      </c>
      <c r="AE163" s="1065">
        <f t="shared" si="472"/>
        <v>0</v>
      </c>
      <c r="AF163" s="1065">
        <f t="shared" si="473"/>
        <v>0</v>
      </c>
      <c r="AG163" s="1065">
        <f t="shared" si="474"/>
        <v>0</v>
      </c>
      <c r="AH163" s="1065">
        <f t="shared" si="475"/>
        <v>0</v>
      </c>
      <c r="AI163" s="1065">
        <f t="shared" si="476"/>
        <v>0</v>
      </c>
      <c r="AJ163" s="1065">
        <f t="shared" si="477"/>
        <v>0</v>
      </c>
      <c r="AK163" s="1065">
        <f t="shared" si="478"/>
        <v>0</v>
      </c>
      <c r="AL163" s="1065">
        <f t="shared" si="479"/>
        <v>0</v>
      </c>
      <c r="AM163" s="1065">
        <f t="shared" si="480"/>
        <v>0</v>
      </c>
      <c r="AN163" s="1065">
        <f t="shared" si="481"/>
        <v>0</v>
      </c>
      <c r="AO163" s="1065">
        <f t="shared" si="482"/>
        <v>0</v>
      </c>
      <c r="AP163" s="1065">
        <f t="shared" si="483"/>
        <v>0</v>
      </c>
      <c r="AQ163" s="1065">
        <f t="shared" si="484"/>
        <v>0</v>
      </c>
      <c r="AR163" s="1065">
        <f t="shared" si="485"/>
        <v>0</v>
      </c>
      <c r="AS163" s="1065">
        <f t="shared" si="486"/>
        <v>0</v>
      </c>
      <c r="AT163" s="1065">
        <f t="shared" si="487"/>
        <v>0</v>
      </c>
      <c r="AU163" s="1065">
        <f t="shared" si="488"/>
        <v>0</v>
      </c>
      <c r="AV163" s="1065">
        <f t="shared" si="489"/>
        <v>0</v>
      </c>
      <c r="AW163" s="1065">
        <f t="shared" si="490"/>
        <v>0</v>
      </c>
      <c r="AX163" s="1065">
        <f t="shared" si="491"/>
        <v>0</v>
      </c>
      <c r="AY163" s="1065">
        <f t="shared" si="492"/>
        <v>0</v>
      </c>
      <c r="AZ163" s="1065">
        <f t="shared" si="493"/>
        <v>0</v>
      </c>
      <c r="BA163" s="1065">
        <f t="shared" si="494"/>
        <v>0</v>
      </c>
      <c r="BB163" s="1065">
        <f t="shared" si="495"/>
        <v>0</v>
      </c>
      <c r="BC163" s="1065">
        <f t="shared" si="496"/>
        <v>0</v>
      </c>
      <c r="BD163" s="1065">
        <f t="shared" si="497"/>
        <v>0</v>
      </c>
      <c r="BE163" s="1070">
        <f t="shared" si="498"/>
        <v>0</v>
      </c>
      <c r="BF163" s="1071">
        <f t="shared" si="499"/>
        <v>0</v>
      </c>
    </row>
    <row r="164" spans="1:60" s="67" customFormat="1" ht="15" hidden="1">
      <c r="A164" s="854" t="s">
        <v>118</v>
      </c>
      <c r="B164" s="899">
        <v>11</v>
      </c>
      <c r="C164" s="855"/>
      <c r="D164" s="856">
        <v>2024</v>
      </c>
      <c r="E164" s="857" t="s">
        <v>453</v>
      </c>
      <c r="F164" s="899" t="s">
        <v>103</v>
      </c>
      <c r="G164" s="871">
        <v>26</v>
      </c>
      <c r="H164" s="871">
        <v>15</v>
      </c>
      <c r="I164" s="871">
        <v>20</v>
      </c>
      <c r="J164" s="909">
        <f t="shared" si="500"/>
        <v>46</v>
      </c>
      <c r="K164" s="1057">
        <f>'Qoute 2025                  '!D42</f>
        <v>0</v>
      </c>
      <c r="L164" s="1062">
        <f t="shared" si="453"/>
        <v>0</v>
      </c>
      <c r="M164" s="1065">
        <f t="shared" si="454"/>
        <v>0</v>
      </c>
      <c r="N164" s="1065">
        <f t="shared" si="455"/>
        <v>0</v>
      </c>
      <c r="O164" s="1065">
        <f t="shared" si="456"/>
        <v>0</v>
      </c>
      <c r="P164" s="1065">
        <f t="shared" si="457"/>
        <v>0</v>
      </c>
      <c r="Q164" s="1065">
        <f t="shared" si="458"/>
        <v>0</v>
      </c>
      <c r="R164" s="1065">
        <f t="shared" si="459"/>
        <v>0</v>
      </c>
      <c r="S164" s="1065">
        <f t="shared" si="460"/>
        <v>0</v>
      </c>
      <c r="T164" s="1065">
        <f t="shared" si="461"/>
        <v>0</v>
      </c>
      <c r="U164" s="1065">
        <f t="shared" si="462"/>
        <v>0</v>
      </c>
      <c r="V164" s="1065">
        <f t="shared" si="463"/>
        <v>0</v>
      </c>
      <c r="W164" s="1065">
        <f t="shared" si="464"/>
        <v>0</v>
      </c>
      <c r="X164" s="1065">
        <f t="shared" si="465"/>
        <v>0</v>
      </c>
      <c r="Y164" s="1065">
        <f t="shared" si="466"/>
        <v>0</v>
      </c>
      <c r="Z164" s="1065">
        <f t="shared" si="467"/>
        <v>0</v>
      </c>
      <c r="AA164" s="1065">
        <f t="shared" si="468"/>
        <v>0</v>
      </c>
      <c r="AB164" s="1065">
        <f t="shared" si="469"/>
        <v>0</v>
      </c>
      <c r="AC164" s="1065">
        <f t="shared" si="470"/>
        <v>0</v>
      </c>
      <c r="AD164" s="1065">
        <f t="shared" si="471"/>
        <v>0</v>
      </c>
      <c r="AE164" s="1065">
        <f t="shared" si="472"/>
        <v>0</v>
      </c>
      <c r="AF164" s="1065">
        <f t="shared" si="473"/>
        <v>0</v>
      </c>
      <c r="AG164" s="1065">
        <f t="shared" si="474"/>
        <v>0</v>
      </c>
      <c r="AH164" s="1065">
        <f t="shared" si="475"/>
        <v>0</v>
      </c>
      <c r="AI164" s="1065">
        <f t="shared" si="476"/>
        <v>0</v>
      </c>
      <c r="AJ164" s="1065">
        <f t="shared" si="477"/>
        <v>0</v>
      </c>
      <c r="AK164" s="1065">
        <f t="shared" si="478"/>
        <v>0</v>
      </c>
      <c r="AL164" s="1065">
        <f t="shared" si="479"/>
        <v>0</v>
      </c>
      <c r="AM164" s="1065">
        <f t="shared" si="480"/>
        <v>0</v>
      </c>
      <c r="AN164" s="1065">
        <f t="shared" si="481"/>
        <v>0</v>
      </c>
      <c r="AO164" s="1065">
        <f t="shared" si="482"/>
        <v>0</v>
      </c>
      <c r="AP164" s="1065">
        <f t="shared" si="483"/>
        <v>0</v>
      </c>
      <c r="AQ164" s="1065">
        <f t="shared" si="484"/>
        <v>0</v>
      </c>
      <c r="AR164" s="1065">
        <f t="shared" si="485"/>
        <v>0</v>
      </c>
      <c r="AS164" s="1065">
        <f t="shared" si="486"/>
        <v>0</v>
      </c>
      <c r="AT164" s="1065">
        <f t="shared" si="487"/>
        <v>0</v>
      </c>
      <c r="AU164" s="1065">
        <f t="shared" si="488"/>
        <v>0</v>
      </c>
      <c r="AV164" s="1065">
        <f t="shared" si="489"/>
        <v>0</v>
      </c>
      <c r="AW164" s="1065">
        <f t="shared" si="490"/>
        <v>0</v>
      </c>
      <c r="AX164" s="1065">
        <f t="shared" si="491"/>
        <v>0</v>
      </c>
      <c r="AY164" s="1065">
        <f t="shared" si="492"/>
        <v>0</v>
      </c>
      <c r="AZ164" s="1065">
        <f t="shared" si="493"/>
        <v>0</v>
      </c>
      <c r="BA164" s="1065">
        <f t="shared" si="494"/>
        <v>0</v>
      </c>
      <c r="BB164" s="1065">
        <f t="shared" si="495"/>
        <v>0</v>
      </c>
      <c r="BC164" s="1065">
        <f t="shared" si="496"/>
        <v>0</v>
      </c>
      <c r="BD164" s="1065">
        <f t="shared" si="497"/>
        <v>0</v>
      </c>
      <c r="BE164" s="1070">
        <f t="shared" si="498"/>
        <v>0</v>
      </c>
      <c r="BF164" s="1071">
        <f t="shared" si="499"/>
        <v>0</v>
      </c>
    </row>
    <row r="165" spans="1:60" s="67" customFormat="1" ht="15" hidden="1">
      <c r="A165" s="854" t="s">
        <v>118</v>
      </c>
      <c r="B165" s="900">
        <v>12</v>
      </c>
      <c r="C165" s="855"/>
      <c r="D165" s="856"/>
      <c r="E165" s="857" t="s">
        <v>105</v>
      </c>
      <c r="F165" s="900" t="s">
        <v>105</v>
      </c>
      <c r="G165" s="872">
        <v>57.5</v>
      </c>
      <c r="H165" s="872">
        <v>20</v>
      </c>
      <c r="I165" s="872">
        <v>42.5</v>
      </c>
      <c r="J165" s="912">
        <v>100</v>
      </c>
      <c r="K165" s="1057">
        <f>'Qoute 2025                  '!D43</f>
        <v>0</v>
      </c>
      <c r="L165" s="1062">
        <f t="shared" si="453"/>
        <v>0</v>
      </c>
      <c r="M165" s="1065">
        <f t="shared" si="454"/>
        <v>0</v>
      </c>
      <c r="N165" s="1065">
        <f t="shared" si="455"/>
        <v>0</v>
      </c>
      <c r="O165" s="1065">
        <f t="shared" si="456"/>
        <v>0</v>
      </c>
      <c r="P165" s="1065">
        <f t="shared" si="457"/>
        <v>0</v>
      </c>
      <c r="Q165" s="1065">
        <f t="shared" si="458"/>
        <v>0</v>
      </c>
      <c r="R165" s="1065">
        <f t="shared" si="459"/>
        <v>0</v>
      </c>
      <c r="S165" s="1065">
        <f t="shared" si="460"/>
        <v>0</v>
      </c>
      <c r="T165" s="1065">
        <f t="shared" si="461"/>
        <v>0</v>
      </c>
      <c r="U165" s="1065">
        <f t="shared" si="462"/>
        <v>0</v>
      </c>
      <c r="V165" s="1065">
        <f t="shared" si="463"/>
        <v>0</v>
      </c>
      <c r="W165" s="1065">
        <f t="shared" si="464"/>
        <v>0</v>
      </c>
      <c r="X165" s="1065">
        <f t="shared" si="465"/>
        <v>0</v>
      </c>
      <c r="Y165" s="1065">
        <f t="shared" si="466"/>
        <v>0</v>
      </c>
      <c r="Z165" s="1065">
        <f t="shared" si="467"/>
        <v>0</v>
      </c>
      <c r="AA165" s="1065">
        <f t="shared" si="468"/>
        <v>0</v>
      </c>
      <c r="AB165" s="1065">
        <f t="shared" si="469"/>
        <v>0</v>
      </c>
      <c r="AC165" s="1065">
        <f t="shared" si="470"/>
        <v>0</v>
      </c>
      <c r="AD165" s="1065">
        <f t="shared" si="471"/>
        <v>0</v>
      </c>
      <c r="AE165" s="1065">
        <f t="shared" si="472"/>
        <v>0</v>
      </c>
      <c r="AF165" s="1065">
        <f t="shared" si="473"/>
        <v>0</v>
      </c>
      <c r="AG165" s="1065">
        <f t="shared" si="474"/>
        <v>0</v>
      </c>
      <c r="AH165" s="1065">
        <f t="shared" si="475"/>
        <v>0</v>
      </c>
      <c r="AI165" s="1065">
        <f t="shared" si="476"/>
        <v>0</v>
      </c>
      <c r="AJ165" s="1065">
        <f t="shared" si="477"/>
        <v>0</v>
      </c>
      <c r="AK165" s="1065">
        <f t="shared" si="478"/>
        <v>0</v>
      </c>
      <c r="AL165" s="1065">
        <f t="shared" si="479"/>
        <v>0</v>
      </c>
      <c r="AM165" s="1065">
        <f t="shared" si="480"/>
        <v>0</v>
      </c>
      <c r="AN165" s="1065">
        <f t="shared" si="481"/>
        <v>0</v>
      </c>
      <c r="AO165" s="1065">
        <f t="shared" si="482"/>
        <v>0</v>
      </c>
      <c r="AP165" s="1065">
        <f t="shared" si="483"/>
        <v>0</v>
      </c>
      <c r="AQ165" s="1065">
        <f t="shared" si="484"/>
        <v>0</v>
      </c>
      <c r="AR165" s="1065">
        <f t="shared" si="485"/>
        <v>0</v>
      </c>
      <c r="AS165" s="1065">
        <f t="shared" si="486"/>
        <v>0</v>
      </c>
      <c r="AT165" s="1065">
        <f t="shared" si="487"/>
        <v>0</v>
      </c>
      <c r="AU165" s="1065">
        <f t="shared" si="488"/>
        <v>0</v>
      </c>
      <c r="AV165" s="1065">
        <f t="shared" si="489"/>
        <v>0</v>
      </c>
      <c r="AW165" s="1065">
        <f t="shared" si="490"/>
        <v>0</v>
      </c>
      <c r="AX165" s="1065">
        <f t="shared" si="491"/>
        <v>0</v>
      </c>
      <c r="AY165" s="1065">
        <f t="shared" si="492"/>
        <v>0</v>
      </c>
      <c r="AZ165" s="1065">
        <f t="shared" si="493"/>
        <v>0</v>
      </c>
      <c r="BA165" s="1065">
        <f t="shared" si="494"/>
        <v>0</v>
      </c>
      <c r="BB165" s="1065">
        <f t="shared" si="495"/>
        <v>0</v>
      </c>
      <c r="BC165" s="1065">
        <f t="shared" si="496"/>
        <v>0</v>
      </c>
      <c r="BD165" s="1065">
        <f t="shared" si="497"/>
        <v>0</v>
      </c>
      <c r="BE165" s="1070">
        <f t="shared" si="498"/>
        <v>0</v>
      </c>
      <c r="BF165" s="1071">
        <f t="shared" si="499"/>
        <v>0</v>
      </c>
    </row>
    <row r="166" spans="1:60" s="67" customFormat="1" ht="15" hidden="1">
      <c r="A166" s="854" t="s">
        <v>118</v>
      </c>
      <c r="B166" s="901">
        <v>13</v>
      </c>
      <c r="C166" s="855"/>
      <c r="D166" s="860" t="s">
        <v>451</v>
      </c>
      <c r="E166" s="858" t="s">
        <v>107</v>
      </c>
      <c r="F166" s="901" t="s">
        <v>107</v>
      </c>
      <c r="G166" s="872">
        <v>50</v>
      </c>
      <c r="H166" s="872">
        <v>20</v>
      </c>
      <c r="I166" s="872">
        <v>28.5</v>
      </c>
      <c r="J166" s="912">
        <v>78.5</v>
      </c>
      <c r="K166" s="1057">
        <f>'Qoute 2025                  '!D44</f>
        <v>0</v>
      </c>
      <c r="L166" s="1062">
        <f t="shared" si="453"/>
        <v>0</v>
      </c>
      <c r="M166" s="1065">
        <f t="shared" si="454"/>
        <v>0</v>
      </c>
      <c r="N166" s="1065">
        <f t="shared" si="455"/>
        <v>0</v>
      </c>
      <c r="O166" s="1065">
        <f t="shared" si="456"/>
        <v>0</v>
      </c>
      <c r="P166" s="1065">
        <f t="shared" si="457"/>
        <v>0</v>
      </c>
      <c r="Q166" s="1065">
        <f t="shared" si="458"/>
        <v>0</v>
      </c>
      <c r="R166" s="1065">
        <f t="shared" si="459"/>
        <v>0</v>
      </c>
      <c r="S166" s="1065">
        <f t="shared" si="460"/>
        <v>0</v>
      </c>
      <c r="T166" s="1065">
        <f t="shared" si="461"/>
        <v>0</v>
      </c>
      <c r="U166" s="1065">
        <f t="shared" si="462"/>
        <v>0</v>
      </c>
      <c r="V166" s="1065">
        <f t="shared" si="463"/>
        <v>0</v>
      </c>
      <c r="W166" s="1065">
        <f t="shared" si="464"/>
        <v>0</v>
      </c>
      <c r="X166" s="1065">
        <f t="shared" si="465"/>
        <v>0</v>
      </c>
      <c r="Y166" s="1065">
        <f t="shared" si="466"/>
        <v>0</v>
      </c>
      <c r="Z166" s="1065">
        <f t="shared" si="467"/>
        <v>0</v>
      </c>
      <c r="AA166" s="1065">
        <f t="shared" si="468"/>
        <v>0</v>
      </c>
      <c r="AB166" s="1065">
        <f t="shared" si="469"/>
        <v>0</v>
      </c>
      <c r="AC166" s="1065">
        <f t="shared" si="470"/>
        <v>0</v>
      </c>
      <c r="AD166" s="1065">
        <f t="shared" si="471"/>
        <v>0</v>
      </c>
      <c r="AE166" s="1065">
        <f t="shared" si="472"/>
        <v>0</v>
      </c>
      <c r="AF166" s="1065">
        <f t="shared" si="473"/>
        <v>0</v>
      </c>
      <c r="AG166" s="1065">
        <f t="shared" si="474"/>
        <v>0</v>
      </c>
      <c r="AH166" s="1065">
        <f t="shared" si="475"/>
        <v>0</v>
      </c>
      <c r="AI166" s="1065">
        <f t="shared" si="476"/>
        <v>0</v>
      </c>
      <c r="AJ166" s="1065">
        <f t="shared" si="477"/>
        <v>0</v>
      </c>
      <c r="AK166" s="1065">
        <f t="shared" si="478"/>
        <v>0</v>
      </c>
      <c r="AL166" s="1065">
        <f t="shared" si="479"/>
        <v>0</v>
      </c>
      <c r="AM166" s="1065">
        <f t="shared" si="480"/>
        <v>0</v>
      </c>
      <c r="AN166" s="1065">
        <f t="shared" si="481"/>
        <v>0</v>
      </c>
      <c r="AO166" s="1065">
        <f t="shared" si="482"/>
        <v>0</v>
      </c>
      <c r="AP166" s="1065">
        <f t="shared" si="483"/>
        <v>0</v>
      </c>
      <c r="AQ166" s="1065">
        <f t="shared" si="484"/>
        <v>0</v>
      </c>
      <c r="AR166" s="1065">
        <f t="shared" si="485"/>
        <v>0</v>
      </c>
      <c r="AS166" s="1065">
        <f t="shared" si="486"/>
        <v>0</v>
      </c>
      <c r="AT166" s="1065">
        <f t="shared" si="487"/>
        <v>0</v>
      </c>
      <c r="AU166" s="1065">
        <f t="shared" si="488"/>
        <v>0</v>
      </c>
      <c r="AV166" s="1065">
        <f t="shared" si="489"/>
        <v>0</v>
      </c>
      <c r="AW166" s="1065">
        <f t="shared" si="490"/>
        <v>0</v>
      </c>
      <c r="AX166" s="1065">
        <f t="shared" si="491"/>
        <v>0</v>
      </c>
      <c r="AY166" s="1065">
        <f t="shared" si="492"/>
        <v>0</v>
      </c>
      <c r="AZ166" s="1065">
        <f t="shared" si="493"/>
        <v>0</v>
      </c>
      <c r="BA166" s="1065">
        <f t="shared" si="494"/>
        <v>0</v>
      </c>
      <c r="BB166" s="1065">
        <f t="shared" si="495"/>
        <v>0</v>
      </c>
      <c r="BC166" s="1065">
        <f t="shared" si="496"/>
        <v>0</v>
      </c>
      <c r="BD166" s="1065">
        <f t="shared" si="497"/>
        <v>0</v>
      </c>
      <c r="BE166" s="1070">
        <f t="shared" si="498"/>
        <v>0</v>
      </c>
      <c r="BF166" s="1071">
        <f t="shared" si="499"/>
        <v>0</v>
      </c>
    </row>
    <row r="167" spans="1:60" s="67" customFormat="1" ht="15" hidden="1">
      <c r="A167" s="854" t="s">
        <v>118</v>
      </c>
      <c r="B167" s="1044">
        <v>14</v>
      </c>
      <c r="C167" s="855"/>
      <c r="D167" s="860" t="s">
        <v>464</v>
      </c>
      <c r="E167" s="858" t="s">
        <v>109</v>
      </c>
      <c r="F167" s="1044" t="s">
        <v>109</v>
      </c>
      <c r="G167" s="872">
        <v>133</v>
      </c>
      <c r="H167" s="872">
        <v>0</v>
      </c>
      <c r="I167" s="872">
        <v>83</v>
      </c>
      <c r="J167" s="912">
        <v>216</v>
      </c>
      <c r="K167" s="1057">
        <f>'Qoute 2025                  '!D45</f>
        <v>0</v>
      </c>
      <c r="L167" s="1062">
        <f t="shared" si="453"/>
        <v>0</v>
      </c>
      <c r="M167" s="1065">
        <f t="shared" si="454"/>
        <v>0</v>
      </c>
      <c r="N167" s="1065">
        <f t="shared" si="455"/>
        <v>0</v>
      </c>
      <c r="O167" s="1065">
        <f t="shared" si="456"/>
        <v>0</v>
      </c>
      <c r="P167" s="1065">
        <f t="shared" si="457"/>
        <v>0</v>
      </c>
      <c r="Q167" s="1065">
        <f t="shared" si="458"/>
        <v>0</v>
      </c>
      <c r="R167" s="1065">
        <f t="shared" si="459"/>
        <v>0</v>
      </c>
      <c r="S167" s="1065">
        <f t="shared" si="460"/>
        <v>0</v>
      </c>
      <c r="T167" s="1065">
        <f t="shared" si="461"/>
        <v>0</v>
      </c>
      <c r="U167" s="1065">
        <f t="shared" si="462"/>
        <v>0</v>
      </c>
      <c r="V167" s="1065">
        <f t="shared" si="463"/>
        <v>0</v>
      </c>
      <c r="W167" s="1065">
        <f t="shared" si="464"/>
        <v>0</v>
      </c>
      <c r="X167" s="1065">
        <f t="shared" si="465"/>
        <v>0</v>
      </c>
      <c r="Y167" s="1065">
        <f t="shared" si="466"/>
        <v>0</v>
      </c>
      <c r="Z167" s="1065">
        <f t="shared" si="467"/>
        <v>0</v>
      </c>
      <c r="AA167" s="1065">
        <f t="shared" si="468"/>
        <v>0</v>
      </c>
      <c r="AB167" s="1065">
        <f t="shared" si="469"/>
        <v>0</v>
      </c>
      <c r="AC167" s="1065">
        <f t="shared" si="470"/>
        <v>0</v>
      </c>
      <c r="AD167" s="1065">
        <f t="shared" si="471"/>
        <v>0</v>
      </c>
      <c r="AE167" s="1065">
        <f t="shared" si="472"/>
        <v>0</v>
      </c>
      <c r="AF167" s="1065">
        <f t="shared" si="473"/>
        <v>0</v>
      </c>
      <c r="AG167" s="1065">
        <f t="shared" si="474"/>
        <v>0</v>
      </c>
      <c r="AH167" s="1065">
        <f t="shared" si="475"/>
        <v>0</v>
      </c>
      <c r="AI167" s="1065">
        <f t="shared" si="476"/>
        <v>0</v>
      </c>
      <c r="AJ167" s="1065">
        <f t="shared" si="477"/>
        <v>0</v>
      </c>
      <c r="AK167" s="1065">
        <f t="shared" si="478"/>
        <v>0</v>
      </c>
      <c r="AL167" s="1065">
        <f t="shared" si="479"/>
        <v>0</v>
      </c>
      <c r="AM167" s="1065">
        <f t="shared" si="480"/>
        <v>0</v>
      </c>
      <c r="AN167" s="1065">
        <f t="shared" si="481"/>
        <v>0</v>
      </c>
      <c r="AO167" s="1065">
        <f t="shared" si="482"/>
        <v>0</v>
      </c>
      <c r="AP167" s="1065">
        <f t="shared" si="483"/>
        <v>0</v>
      </c>
      <c r="AQ167" s="1065">
        <f t="shared" si="484"/>
        <v>0</v>
      </c>
      <c r="AR167" s="1065">
        <f t="shared" si="485"/>
        <v>0</v>
      </c>
      <c r="AS167" s="1065">
        <f t="shared" si="486"/>
        <v>0</v>
      </c>
      <c r="AT167" s="1065">
        <f t="shared" si="487"/>
        <v>0</v>
      </c>
      <c r="AU167" s="1065">
        <f t="shared" si="488"/>
        <v>0</v>
      </c>
      <c r="AV167" s="1065">
        <f t="shared" si="489"/>
        <v>0</v>
      </c>
      <c r="AW167" s="1065">
        <f t="shared" si="490"/>
        <v>0</v>
      </c>
      <c r="AX167" s="1065">
        <f t="shared" si="491"/>
        <v>0</v>
      </c>
      <c r="AY167" s="1065">
        <f t="shared" si="492"/>
        <v>0</v>
      </c>
      <c r="AZ167" s="1065">
        <f t="shared" si="493"/>
        <v>0</v>
      </c>
      <c r="BA167" s="1065">
        <f t="shared" si="494"/>
        <v>0</v>
      </c>
      <c r="BB167" s="1065">
        <f t="shared" si="495"/>
        <v>0</v>
      </c>
      <c r="BC167" s="1065">
        <f t="shared" si="496"/>
        <v>0</v>
      </c>
      <c r="BD167" s="1065">
        <f t="shared" si="497"/>
        <v>0</v>
      </c>
      <c r="BE167" s="1070">
        <f t="shared" si="498"/>
        <v>0</v>
      </c>
      <c r="BF167" s="1071">
        <f t="shared" si="499"/>
        <v>0</v>
      </c>
    </row>
    <row r="168" spans="1:60" s="67" customFormat="1" ht="20.25" thickBot="1">
      <c r="A168" s="840" t="s">
        <v>498</v>
      </c>
      <c r="B168" s="841"/>
      <c r="C168" s="842"/>
      <c r="D168" s="843"/>
      <c r="E168" s="844" t="s">
        <v>23</v>
      </c>
      <c r="F168" s="840"/>
      <c r="G168" s="876"/>
      <c r="H168" s="876"/>
      <c r="I168" s="876"/>
      <c r="J168" s="876" t="s">
        <v>15</v>
      </c>
      <c r="K168" s="436">
        <f>SUM(K154:K165)</f>
        <v>7</v>
      </c>
      <c r="L168" s="68">
        <f t="shared" ref="L168:BF168" si="502">SUM(L154:L167)</f>
        <v>463</v>
      </c>
      <c r="M168" s="69">
        <f t="shared" si="502"/>
        <v>463</v>
      </c>
      <c r="N168" s="69">
        <f t="shared" si="502"/>
        <v>463</v>
      </c>
      <c r="O168" s="69">
        <f t="shared" si="502"/>
        <v>463</v>
      </c>
      <c r="P168" s="69">
        <f t="shared" si="502"/>
        <v>463</v>
      </c>
      <c r="Q168" s="69">
        <f t="shared" si="502"/>
        <v>463</v>
      </c>
      <c r="R168" s="69">
        <f t="shared" si="502"/>
        <v>463</v>
      </c>
      <c r="S168" s="69">
        <f t="shared" si="502"/>
        <v>463</v>
      </c>
      <c r="T168" s="69">
        <f t="shared" si="502"/>
        <v>463</v>
      </c>
      <c r="U168" s="69">
        <f t="shared" si="502"/>
        <v>463</v>
      </c>
      <c r="V168" s="69">
        <f t="shared" si="502"/>
        <v>463</v>
      </c>
      <c r="W168" s="69">
        <f t="shared" si="502"/>
        <v>463</v>
      </c>
      <c r="X168" s="69">
        <f t="shared" si="502"/>
        <v>463</v>
      </c>
      <c r="Y168" s="69">
        <f t="shared" si="502"/>
        <v>463</v>
      </c>
      <c r="Z168" s="69">
        <f t="shared" si="502"/>
        <v>463</v>
      </c>
      <c r="AA168" s="69">
        <f t="shared" si="502"/>
        <v>463</v>
      </c>
      <c r="AB168" s="69">
        <f t="shared" si="502"/>
        <v>463</v>
      </c>
      <c r="AC168" s="69">
        <f t="shared" si="502"/>
        <v>463</v>
      </c>
      <c r="AD168" s="69">
        <f t="shared" si="502"/>
        <v>463</v>
      </c>
      <c r="AE168" s="69">
        <f t="shared" si="502"/>
        <v>463</v>
      </c>
      <c r="AF168" s="69">
        <f t="shared" si="502"/>
        <v>463</v>
      </c>
      <c r="AG168" s="69">
        <f t="shared" si="502"/>
        <v>463</v>
      </c>
      <c r="AH168" s="69">
        <f t="shared" si="502"/>
        <v>463</v>
      </c>
      <c r="AI168" s="69">
        <f t="shared" si="502"/>
        <v>463</v>
      </c>
      <c r="AJ168" s="69">
        <f t="shared" si="502"/>
        <v>463</v>
      </c>
      <c r="AK168" s="69">
        <f t="shared" si="502"/>
        <v>463</v>
      </c>
      <c r="AL168" s="69">
        <f t="shared" si="502"/>
        <v>463</v>
      </c>
      <c r="AM168" s="69">
        <f t="shared" si="502"/>
        <v>463</v>
      </c>
      <c r="AN168" s="69">
        <f t="shared" si="502"/>
        <v>463</v>
      </c>
      <c r="AO168" s="69">
        <f t="shared" si="502"/>
        <v>463</v>
      </c>
      <c r="AP168" s="69">
        <f t="shared" si="502"/>
        <v>463</v>
      </c>
      <c r="AQ168" s="69">
        <f t="shared" si="502"/>
        <v>463</v>
      </c>
      <c r="AR168" s="69">
        <f t="shared" si="502"/>
        <v>463</v>
      </c>
      <c r="AS168" s="69">
        <f t="shared" si="502"/>
        <v>463</v>
      </c>
      <c r="AT168" s="69">
        <f t="shared" si="502"/>
        <v>463</v>
      </c>
      <c r="AU168" s="69">
        <f t="shared" si="502"/>
        <v>463</v>
      </c>
      <c r="AV168" s="69">
        <f t="shared" si="502"/>
        <v>463</v>
      </c>
      <c r="AW168" s="69">
        <f t="shared" si="502"/>
        <v>463</v>
      </c>
      <c r="AX168" s="69">
        <f t="shared" si="502"/>
        <v>463</v>
      </c>
      <c r="AY168" s="69">
        <f t="shared" si="502"/>
        <v>463</v>
      </c>
      <c r="AZ168" s="69">
        <f t="shared" si="502"/>
        <v>463</v>
      </c>
      <c r="BA168" s="69">
        <f t="shared" si="502"/>
        <v>463</v>
      </c>
      <c r="BB168" s="69">
        <f t="shared" si="502"/>
        <v>463</v>
      </c>
      <c r="BC168" s="69">
        <f t="shared" si="502"/>
        <v>463</v>
      </c>
      <c r="BD168" s="69">
        <f t="shared" si="502"/>
        <v>463</v>
      </c>
      <c r="BE168" s="70">
        <f t="shared" si="502"/>
        <v>69</v>
      </c>
      <c r="BF168" s="71">
        <f t="shared" si="502"/>
        <v>310</v>
      </c>
    </row>
    <row r="169" spans="1:60" ht="20.25" thickBot="1">
      <c r="D169" s="845"/>
      <c r="F169" s="66"/>
      <c r="BG169" s="65"/>
    </row>
    <row r="170" spans="1:60" s="67" customFormat="1" ht="20.25" thickBot="1">
      <c r="A170" s="878" t="s">
        <v>120</v>
      </c>
      <c r="B170" s="878" t="s">
        <v>131</v>
      </c>
      <c r="C170" s="902"/>
      <c r="D170" s="903"/>
      <c r="E170" s="881" t="s">
        <v>18</v>
      </c>
      <c r="F170" s="904" t="s">
        <v>5</v>
      </c>
      <c r="G170" s="883" t="s">
        <v>445</v>
      </c>
      <c r="H170" s="883" t="s">
        <v>21</v>
      </c>
      <c r="I170" s="883" t="s">
        <v>446</v>
      </c>
      <c r="J170" s="883" t="s">
        <v>6</v>
      </c>
      <c r="K170" s="437" t="s">
        <v>20</v>
      </c>
      <c r="L170" s="117">
        <v>1</v>
      </c>
      <c r="M170" s="117">
        <v>2</v>
      </c>
      <c r="N170" s="117">
        <v>3</v>
      </c>
      <c r="O170" s="117">
        <v>4</v>
      </c>
      <c r="P170" s="117">
        <v>5</v>
      </c>
      <c r="Q170" s="117">
        <v>6</v>
      </c>
      <c r="R170" s="117">
        <v>7</v>
      </c>
      <c r="S170" s="117">
        <v>8</v>
      </c>
      <c r="T170" s="117">
        <v>9</v>
      </c>
      <c r="U170" s="117">
        <v>10</v>
      </c>
      <c r="V170" s="117">
        <v>11</v>
      </c>
      <c r="W170" s="117">
        <v>12</v>
      </c>
      <c r="X170" s="117">
        <v>13</v>
      </c>
      <c r="Y170" s="117">
        <v>14</v>
      </c>
      <c r="Z170" s="117">
        <v>15</v>
      </c>
      <c r="AA170" s="117">
        <v>16</v>
      </c>
      <c r="AB170" s="117">
        <v>17</v>
      </c>
      <c r="AC170" s="117">
        <v>18</v>
      </c>
      <c r="AD170" s="117">
        <v>19</v>
      </c>
      <c r="AE170" s="117">
        <v>20</v>
      </c>
      <c r="AF170" s="117">
        <v>21</v>
      </c>
      <c r="AG170" s="117">
        <v>22</v>
      </c>
      <c r="AH170" s="117">
        <v>23</v>
      </c>
      <c r="AI170" s="117">
        <v>24</v>
      </c>
      <c r="AJ170" s="117">
        <v>25</v>
      </c>
      <c r="AK170" s="117">
        <v>26</v>
      </c>
      <c r="AL170" s="117">
        <v>27</v>
      </c>
      <c r="AM170" s="117">
        <v>28</v>
      </c>
      <c r="AN170" s="117">
        <v>29</v>
      </c>
      <c r="AO170" s="117">
        <v>30</v>
      </c>
      <c r="AP170" s="117">
        <v>31</v>
      </c>
      <c r="AQ170" s="117">
        <v>32</v>
      </c>
      <c r="AR170" s="117">
        <v>33</v>
      </c>
      <c r="AS170" s="117">
        <v>34</v>
      </c>
      <c r="AT170" s="117">
        <v>35</v>
      </c>
      <c r="AU170" s="117">
        <v>36</v>
      </c>
      <c r="AV170" s="117">
        <v>37</v>
      </c>
      <c r="AW170" s="117">
        <v>38</v>
      </c>
      <c r="AX170" s="117">
        <v>39</v>
      </c>
      <c r="AY170" s="117">
        <v>40</v>
      </c>
      <c r="AZ170" s="117">
        <v>41</v>
      </c>
      <c r="BA170" s="117">
        <v>42</v>
      </c>
      <c r="BB170" s="117">
        <v>43</v>
      </c>
      <c r="BC170" s="117">
        <v>44</v>
      </c>
      <c r="BD170" s="117">
        <v>45</v>
      </c>
      <c r="BE170" s="118" t="s">
        <v>21</v>
      </c>
      <c r="BF170" s="119" t="s">
        <v>24</v>
      </c>
    </row>
    <row r="171" spans="1:60" s="120" customFormat="1" ht="15.75" thickBot="1">
      <c r="A171" s="1016" t="s">
        <v>120</v>
      </c>
      <c r="B171" s="884">
        <v>1</v>
      </c>
      <c r="C171" s="1017"/>
      <c r="D171" s="1018"/>
      <c r="E171" s="1019" t="s">
        <v>425</v>
      </c>
      <c r="F171" s="885" t="s">
        <v>50</v>
      </c>
      <c r="G171" s="1020">
        <v>50</v>
      </c>
      <c r="H171" s="1020">
        <v>10</v>
      </c>
      <c r="I171" s="1020">
        <v>40</v>
      </c>
      <c r="J171" s="1021">
        <v>90</v>
      </c>
      <c r="K171" s="1057">
        <f>'Qoute 2025                  '!D32</f>
        <v>2</v>
      </c>
      <c r="L171" s="1058">
        <f t="shared" ref="L171:L178" si="503">K171*G171</f>
        <v>100</v>
      </c>
      <c r="M171" s="1059">
        <f t="shared" ref="M171:M184" si="504">K171*G171</f>
        <v>100</v>
      </c>
      <c r="N171" s="1059">
        <f t="shared" ref="N171:N184" si="505">K171*G171</f>
        <v>100</v>
      </c>
      <c r="O171" s="1059">
        <f t="shared" ref="O171:O184" si="506">K171*G171</f>
        <v>100</v>
      </c>
      <c r="P171" s="1059">
        <f t="shared" ref="P171:P184" si="507">K171*G171</f>
        <v>100</v>
      </c>
      <c r="Q171" s="1059">
        <f t="shared" ref="Q171:Q184" si="508">K171*G171</f>
        <v>100</v>
      </c>
      <c r="R171" s="1059">
        <f t="shared" ref="R171:R184" si="509">K171*G171</f>
        <v>100</v>
      </c>
      <c r="S171" s="1059">
        <f t="shared" ref="S171:S184" si="510">K171*G171</f>
        <v>100</v>
      </c>
      <c r="T171" s="1059">
        <f t="shared" ref="T171:T184" si="511">K171*G171</f>
        <v>100</v>
      </c>
      <c r="U171" s="1059">
        <f t="shared" ref="U171:U184" si="512">K171*G171</f>
        <v>100</v>
      </c>
      <c r="V171" s="1059">
        <f t="shared" ref="V171:V184" si="513">K171*G171</f>
        <v>100</v>
      </c>
      <c r="W171" s="1059">
        <f t="shared" ref="W171:W184" si="514">K171*G171</f>
        <v>100</v>
      </c>
      <c r="X171" s="1059">
        <f t="shared" ref="X171:X184" si="515">K171*G171</f>
        <v>100</v>
      </c>
      <c r="Y171" s="1059">
        <f t="shared" ref="Y171:Y184" si="516">K171*G171</f>
        <v>100</v>
      </c>
      <c r="Z171" s="1059">
        <f t="shared" ref="Z171:Z184" si="517">K171*G171</f>
        <v>100</v>
      </c>
      <c r="AA171" s="1059">
        <f t="shared" ref="AA171:AA184" si="518">K171*G171</f>
        <v>100</v>
      </c>
      <c r="AB171" s="1059">
        <f t="shared" ref="AB171:AB184" si="519">K171*G171</f>
        <v>100</v>
      </c>
      <c r="AC171" s="1059">
        <f t="shared" ref="AC171:AC184" si="520">K171*G171</f>
        <v>100</v>
      </c>
      <c r="AD171" s="1059">
        <f t="shared" ref="AD171:AD184" si="521">K171*G171</f>
        <v>100</v>
      </c>
      <c r="AE171" s="1059">
        <f t="shared" ref="AE171:AE184" si="522">K171*G171</f>
        <v>100</v>
      </c>
      <c r="AF171" s="1059">
        <f t="shared" ref="AF171:AF184" si="523">K171*G171</f>
        <v>100</v>
      </c>
      <c r="AG171" s="1059">
        <f t="shared" ref="AG171:AG184" si="524">K171*G171</f>
        <v>100</v>
      </c>
      <c r="AH171" s="1059">
        <f t="shared" ref="AH171:AH184" si="525">K171*G171</f>
        <v>100</v>
      </c>
      <c r="AI171" s="1059">
        <f t="shared" ref="AI171:AI184" si="526">K171*G171</f>
        <v>100</v>
      </c>
      <c r="AJ171" s="1059">
        <f t="shared" ref="AJ171:AJ184" si="527">K171*G171</f>
        <v>100</v>
      </c>
      <c r="AK171" s="1059">
        <f t="shared" ref="AK171:AK184" si="528">K171*G171</f>
        <v>100</v>
      </c>
      <c r="AL171" s="1059">
        <f t="shared" ref="AL171:AL184" si="529">K171*G171</f>
        <v>100</v>
      </c>
      <c r="AM171" s="1059">
        <f t="shared" ref="AM171:AM184" si="530">K171*G171</f>
        <v>100</v>
      </c>
      <c r="AN171" s="1059">
        <f t="shared" ref="AN171:AN184" si="531">K171*G171</f>
        <v>100</v>
      </c>
      <c r="AO171" s="1059">
        <f t="shared" ref="AO171:AO184" si="532">K171*G171</f>
        <v>100</v>
      </c>
      <c r="AP171" s="1059">
        <f t="shared" ref="AP171:AP184" si="533">K171*G171</f>
        <v>100</v>
      </c>
      <c r="AQ171" s="1059">
        <f t="shared" ref="AQ171:AQ184" si="534">K171*G171</f>
        <v>100</v>
      </c>
      <c r="AR171" s="1059">
        <f t="shared" ref="AR171:AR184" si="535">K171*G171</f>
        <v>100</v>
      </c>
      <c r="AS171" s="1059">
        <f t="shared" ref="AS171:AS184" si="536">K171*G171</f>
        <v>100</v>
      </c>
      <c r="AT171" s="1059">
        <f t="shared" ref="AT171:AT184" si="537">K171*G171</f>
        <v>100</v>
      </c>
      <c r="AU171" s="1059">
        <f t="shared" ref="AU171:AU184" si="538">K171*G171</f>
        <v>100</v>
      </c>
      <c r="AV171" s="1059">
        <f t="shared" ref="AV171:AV184" si="539">K171*G171</f>
        <v>100</v>
      </c>
      <c r="AW171" s="1059">
        <f t="shared" ref="AW171:AW184" si="540">K171*G171</f>
        <v>100</v>
      </c>
      <c r="AX171" s="1059">
        <f t="shared" ref="AX171:AX184" si="541">K171*G171</f>
        <v>100</v>
      </c>
      <c r="AY171" s="1059">
        <f t="shared" ref="AY171:AY184" si="542">K171*G171</f>
        <v>100</v>
      </c>
      <c r="AZ171" s="1059">
        <f t="shared" ref="AZ171:AZ184" si="543">K171*G171</f>
        <v>100</v>
      </c>
      <c r="BA171" s="1059">
        <f t="shared" ref="BA171:BA184" si="544">K171*G171</f>
        <v>100</v>
      </c>
      <c r="BB171" s="1059">
        <f t="shared" ref="BB171:BB184" si="545">K171*G171</f>
        <v>100</v>
      </c>
      <c r="BC171" s="1059">
        <f t="shared" ref="BC171:BC184" si="546">K171*G171</f>
        <v>100</v>
      </c>
      <c r="BD171" s="1059">
        <f t="shared" ref="BD171:BD184" si="547">K171*G171</f>
        <v>100</v>
      </c>
      <c r="BE171" s="1059">
        <f t="shared" ref="BE171:BE184" si="548">K171*H171</f>
        <v>20</v>
      </c>
      <c r="BF171" s="1059">
        <f t="shared" ref="BF171:BF184" si="549">K171*I171</f>
        <v>80</v>
      </c>
    </row>
    <row r="172" spans="1:60" s="67" customFormat="1" ht="15" hidden="1">
      <c r="A172" s="1016" t="s">
        <v>120</v>
      </c>
      <c r="B172" s="887">
        <v>2</v>
      </c>
      <c r="C172" s="1017"/>
      <c r="D172" s="1018"/>
      <c r="E172" s="1022" t="s">
        <v>447</v>
      </c>
      <c r="F172" s="888" t="s">
        <v>51</v>
      </c>
      <c r="G172" s="1023">
        <v>29</v>
      </c>
      <c r="H172" s="1020">
        <v>14</v>
      </c>
      <c r="I172" s="1020">
        <v>21</v>
      </c>
      <c r="J172" s="1021">
        <v>50</v>
      </c>
      <c r="K172" s="1057">
        <f>'Qoute 2025                  '!D33</f>
        <v>0</v>
      </c>
      <c r="L172" s="1060">
        <f t="shared" si="503"/>
        <v>0</v>
      </c>
      <c r="M172" s="1061">
        <f t="shared" si="504"/>
        <v>0</v>
      </c>
      <c r="N172" s="1061">
        <f t="shared" si="505"/>
        <v>0</v>
      </c>
      <c r="O172" s="1061">
        <f t="shared" si="506"/>
        <v>0</v>
      </c>
      <c r="P172" s="1061">
        <f t="shared" si="507"/>
        <v>0</v>
      </c>
      <c r="Q172" s="1061">
        <f t="shared" si="508"/>
        <v>0</v>
      </c>
      <c r="R172" s="1061">
        <f t="shared" si="509"/>
        <v>0</v>
      </c>
      <c r="S172" s="1061">
        <f t="shared" si="510"/>
        <v>0</v>
      </c>
      <c r="T172" s="1061">
        <f t="shared" si="511"/>
        <v>0</v>
      </c>
      <c r="U172" s="1061">
        <f t="shared" si="512"/>
        <v>0</v>
      </c>
      <c r="V172" s="1061">
        <f t="shared" si="513"/>
        <v>0</v>
      </c>
      <c r="W172" s="1061">
        <f t="shared" si="514"/>
        <v>0</v>
      </c>
      <c r="X172" s="1061">
        <f t="shared" si="515"/>
        <v>0</v>
      </c>
      <c r="Y172" s="1061">
        <f t="shared" si="516"/>
        <v>0</v>
      </c>
      <c r="Z172" s="1061">
        <f t="shared" si="517"/>
        <v>0</v>
      </c>
      <c r="AA172" s="1061">
        <f t="shared" si="518"/>
        <v>0</v>
      </c>
      <c r="AB172" s="1061">
        <f t="shared" si="519"/>
        <v>0</v>
      </c>
      <c r="AC172" s="1061">
        <f t="shared" si="520"/>
        <v>0</v>
      </c>
      <c r="AD172" s="1061">
        <f t="shared" si="521"/>
        <v>0</v>
      </c>
      <c r="AE172" s="1061">
        <f t="shared" si="522"/>
        <v>0</v>
      </c>
      <c r="AF172" s="1061">
        <f t="shared" si="523"/>
        <v>0</v>
      </c>
      <c r="AG172" s="1061">
        <f t="shared" si="524"/>
        <v>0</v>
      </c>
      <c r="AH172" s="1061">
        <f t="shared" si="525"/>
        <v>0</v>
      </c>
      <c r="AI172" s="1061">
        <f t="shared" si="526"/>
        <v>0</v>
      </c>
      <c r="AJ172" s="1061">
        <f t="shared" si="527"/>
        <v>0</v>
      </c>
      <c r="AK172" s="1061">
        <f t="shared" si="528"/>
        <v>0</v>
      </c>
      <c r="AL172" s="1061">
        <f t="shared" si="529"/>
        <v>0</v>
      </c>
      <c r="AM172" s="1061">
        <f t="shared" si="530"/>
        <v>0</v>
      </c>
      <c r="AN172" s="1061">
        <f t="shared" si="531"/>
        <v>0</v>
      </c>
      <c r="AO172" s="1061">
        <f t="shared" si="532"/>
        <v>0</v>
      </c>
      <c r="AP172" s="1061">
        <f t="shared" si="533"/>
        <v>0</v>
      </c>
      <c r="AQ172" s="1061">
        <f t="shared" si="534"/>
        <v>0</v>
      </c>
      <c r="AR172" s="1061">
        <f t="shared" si="535"/>
        <v>0</v>
      </c>
      <c r="AS172" s="1061">
        <f t="shared" si="536"/>
        <v>0</v>
      </c>
      <c r="AT172" s="1061">
        <f t="shared" si="537"/>
        <v>0</v>
      </c>
      <c r="AU172" s="1061">
        <f t="shared" si="538"/>
        <v>0</v>
      </c>
      <c r="AV172" s="1061">
        <f t="shared" si="539"/>
        <v>0</v>
      </c>
      <c r="AW172" s="1061">
        <f t="shared" si="540"/>
        <v>0</v>
      </c>
      <c r="AX172" s="1061">
        <f t="shared" si="541"/>
        <v>0</v>
      </c>
      <c r="AY172" s="1061">
        <f t="shared" si="542"/>
        <v>0</v>
      </c>
      <c r="AZ172" s="1061">
        <f t="shared" si="543"/>
        <v>0</v>
      </c>
      <c r="BA172" s="1061">
        <f t="shared" si="544"/>
        <v>0</v>
      </c>
      <c r="BB172" s="1061">
        <f t="shared" si="545"/>
        <v>0</v>
      </c>
      <c r="BC172" s="1061">
        <f t="shared" si="546"/>
        <v>0</v>
      </c>
      <c r="BD172" s="1061">
        <f t="shared" si="547"/>
        <v>0</v>
      </c>
      <c r="BE172" s="1066">
        <f t="shared" si="548"/>
        <v>0</v>
      </c>
      <c r="BF172" s="1067">
        <f t="shared" si="549"/>
        <v>0</v>
      </c>
    </row>
    <row r="173" spans="1:60" s="67" customFormat="1" ht="15">
      <c r="A173" s="1016" t="s">
        <v>120</v>
      </c>
      <c r="B173" s="889">
        <v>3</v>
      </c>
      <c r="C173" s="1017"/>
      <c r="D173" s="1018" t="s">
        <v>466</v>
      </c>
      <c r="E173" s="1019" t="s">
        <v>633</v>
      </c>
      <c r="F173" s="890" t="s">
        <v>52</v>
      </c>
      <c r="G173" s="1020">
        <v>40</v>
      </c>
      <c r="H173" s="1020">
        <v>20</v>
      </c>
      <c r="I173" s="1020">
        <v>40</v>
      </c>
      <c r="J173" s="1021">
        <f t="shared" ref="J173:J181" si="550">I173+G173</f>
        <v>80</v>
      </c>
      <c r="K173" s="1057">
        <f>'Qoute 2025                  '!D34</f>
        <v>2</v>
      </c>
      <c r="L173" s="1062">
        <f t="shared" si="503"/>
        <v>80</v>
      </c>
      <c r="M173" s="1063">
        <f t="shared" si="504"/>
        <v>80</v>
      </c>
      <c r="N173" s="1063">
        <f t="shared" si="505"/>
        <v>80</v>
      </c>
      <c r="O173" s="1063">
        <f t="shared" si="506"/>
        <v>80</v>
      </c>
      <c r="P173" s="1063">
        <f t="shared" si="507"/>
        <v>80</v>
      </c>
      <c r="Q173" s="1063">
        <f t="shared" si="508"/>
        <v>80</v>
      </c>
      <c r="R173" s="1063">
        <f t="shared" si="509"/>
        <v>80</v>
      </c>
      <c r="S173" s="1063">
        <f t="shared" si="510"/>
        <v>80</v>
      </c>
      <c r="T173" s="1063">
        <f t="shared" si="511"/>
        <v>80</v>
      </c>
      <c r="U173" s="1063">
        <f t="shared" si="512"/>
        <v>80</v>
      </c>
      <c r="V173" s="1063">
        <f t="shared" si="513"/>
        <v>80</v>
      </c>
      <c r="W173" s="1063">
        <f t="shared" si="514"/>
        <v>80</v>
      </c>
      <c r="X173" s="1063">
        <f t="shared" si="515"/>
        <v>80</v>
      </c>
      <c r="Y173" s="1063">
        <f t="shared" si="516"/>
        <v>80</v>
      </c>
      <c r="Z173" s="1063">
        <f t="shared" si="517"/>
        <v>80</v>
      </c>
      <c r="AA173" s="1063">
        <f t="shared" si="518"/>
        <v>80</v>
      </c>
      <c r="AB173" s="1063">
        <f t="shared" si="519"/>
        <v>80</v>
      </c>
      <c r="AC173" s="1063">
        <f t="shared" si="520"/>
        <v>80</v>
      </c>
      <c r="AD173" s="1063">
        <f t="shared" si="521"/>
        <v>80</v>
      </c>
      <c r="AE173" s="1063">
        <f t="shared" si="522"/>
        <v>80</v>
      </c>
      <c r="AF173" s="1063">
        <f t="shared" si="523"/>
        <v>80</v>
      </c>
      <c r="AG173" s="1063">
        <f t="shared" si="524"/>
        <v>80</v>
      </c>
      <c r="AH173" s="1063">
        <f t="shared" si="525"/>
        <v>80</v>
      </c>
      <c r="AI173" s="1063">
        <f t="shared" si="526"/>
        <v>80</v>
      </c>
      <c r="AJ173" s="1063">
        <f t="shared" si="527"/>
        <v>80</v>
      </c>
      <c r="AK173" s="1063">
        <f t="shared" si="528"/>
        <v>80</v>
      </c>
      <c r="AL173" s="1063">
        <f t="shared" si="529"/>
        <v>80</v>
      </c>
      <c r="AM173" s="1063">
        <f t="shared" si="530"/>
        <v>80</v>
      </c>
      <c r="AN173" s="1063">
        <f t="shared" si="531"/>
        <v>80</v>
      </c>
      <c r="AO173" s="1063">
        <f t="shared" si="532"/>
        <v>80</v>
      </c>
      <c r="AP173" s="1063">
        <f t="shared" si="533"/>
        <v>80</v>
      </c>
      <c r="AQ173" s="1063">
        <f t="shared" si="534"/>
        <v>80</v>
      </c>
      <c r="AR173" s="1063">
        <f t="shared" si="535"/>
        <v>80</v>
      </c>
      <c r="AS173" s="1063">
        <f t="shared" si="536"/>
        <v>80</v>
      </c>
      <c r="AT173" s="1063">
        <f t="shared" si="537"/>
        <v>80</v>
      </c>
      <c r="AU173" s="1063">
        <f t="shared" si="538"/>
        <v>80</v>
      </c>
      <c r="AV173" s="1063">
        <f t="shared" si="539"/>
        <v>80</v>
      </c>
      <c r="AW173" s="1063">
        <f t="shared" si="540"/>
        <v>80</v>
      </c>
      <c r="AX173" s="1063">
        <f t="shared" si="541"/>
        <v>80</v>
      </c>
      <c r="AY173" s="1063">
        <f t="shared" si="542"/>
        <v>80</v>
      </c>
      <c r="AZ173" s="1063">
        <f t="shared" si="543"/>
        <v>80</v>
      </c>
      <c r="BA173" s="1063">
        <f t="shared" si="544"/>
        <v>80</v>
      </c>
      <c r="BB173" s="1063">
        <f t="shared" si="545"/>
        <v>80</v>
      </c>
      <c r="BC173" s="1063">
        <f t="shared" si="546"/>
        <v>80</v>
      </c>
      <c r="BD173" s="1063">
        <f t="shared" si="547"/>
        <v>80</v>
      </c>
      <c r="BE173" s="1068">
        <f t="shared" si="548"/>
        <v>40</v>
      </c>
      <c r="BF173" s="1069">
        <f t="shared" si="549"/>
        <v>80</v>
      </c>
    </row>
    <row r="174" spans="1:60" s="67" customFormat="1" ht="15" hidden="1">
      <c r="A174" s="1016" t="s">
        <v>120</v>
      </c>
      <c r="B174" s="891">
        <v>4</v>
      </c>
      <c r="C174" s="1017"/>
      <c r="D174" s="1018" t="s">
        <v>467</v>
      </c>
      <c r="E174" s="1019" t="s">
        <v>499</v>
      </c>
      <c r="F174" s="891" t="s">
        <v>1</v>
      </c>
      <c r="G174" s="1020">
        <v>97</v>
      </c>
      <c r="H174" s="1020">
        <v>0</v>
      </c>
      <c r="I174" s="1020">
        <v>87</v>
      </c>
      <c r="J174" s="1021">
        <f t="shared" si="550"/>
        <v>184</v>
      </c>
      <c r="K174" s="1057">
        <f>'Qoute 2025                  '!D35</f>
        <v>0</v>
      </c>
      <c r="L174" s="1062">
        <f t="shared" si="503"/>
        <v>0</v>
      </c>
      <c r="M174" s="1063">
        <f t="shared" si="504"/>
        <v>0</v>
      </c>
      <c r="N174" s="1063">
        <f t="shared" si="505"/>
        <v>0</v>
      </c>
      <c r="O174" s="1063">
        <f t="shared" si="506"/>
        <v>0</v>
      </c>
      <c r="P174" s="1063">
        <f t="shared" si="507"/>
        <v>0</v>
      </c>
      <c r="Q174" s="1063">
        <f t="shared" si="508"/>
        <v>0</v>
      </c>
      <c r="R174" s="1063">
        <f t="shared" si="509"/>
        <v>0</v>
      </c>
      <c r="S174" s="1063">
        <f t="shared" si="510"/>
        <v>0</v>
      </c>
      <c r="T174" s="1063">
        <f t="shared" si="511"/>
        <v>0</v>
      </c>
      <c r="U174" s="1063">
        <f t="shared" si="512"/>
        <v>0</v>
      </c>
      <c r="V174" s="1063">
        <f t="shared" si="513"/>
        <v>0</v>
      </c>
      <c r="W174" s="1063">
        <f t="shared" si="514"/>
        <v>0</v>
      </c>
      <c r="X174" s="1063">
        <f t="shared" si="515"/>
        <v>0</v>
      </c>
      <c r="Y174" s="1063">
        <f t="shared" si="516"/>
        <v>0</v>
      </c>
      <c r="Z174" s="1063">
        <f t="shared" si="517"/>
        <v>0</v>
      </c>
      <c r="AA174" s="1063">
        <f t="shared" si="518"/>
        <v>0</v>
      </c>
      <c r="AB174" s="1063">
        <f t="shared" si="519"/>
        <v>0</v>
      </c>
      <c r="AC174" s="1063">
        <f t="shared" si="520"/>
        <v>0</v>
      </c>
      <c r="AD174" s="1063">
        <f t="shared" si="521"/>
        <v>0</v>
      </c>
      <c r="AE174" s="1063">
        <f t="shared" si="522"/>
        <v>0</v>
      </c>
      <c r="AF174" s="1063">
        <f t="shared" si="523"/>
        <v>0</v>
      </c>
      <c r="AG174" s="1063">
        <f t="shared" si="524"/>
        <v>0</v>
      </c>
      <c r="AH174" s="1063">
        <f t="shared" si="525"/>
        <v>0</v>
      </c>
      <c r="AI174" s="1063">
        <f t="shared" si="526"/>
        <v>0</v>
      </c>
      <c r="AJ174" s="1063">
        <f t="shared" si="527"/>
        <v>0</v>
      </c>
      <c r="AK174" s="1063">
        <f t="shared" si="528"/>
        <v>0</v>
      </c>
      <c r="AL174" s="1063">
        <f t="shared" si="529"/>
        <v>0</v>
      </c>
      <c r="AM174" s="1063">
        <f t="shared" si="530"/>
        <v>0</v>
      </c>
      <c r="AN174" s="1063">
        <f t="shared" si="531"/>
        <v>0</v>
      </c>
      <c r="AO174" s="1063">
        <f t="shared" si="532"/>
        <v>0</v>
      </c>
      <c r="AP174" s="1063">
        <f t="shared" si="533"/>
        <v>0</v>
      </c>
      <c r="AQ174" s="1063">
        <f t="shared" si="534"/>
        <v>0</v>
      </c>
      <c r="AR174" s="1063">
        <f t="shared" si="535"/>
        <v>0</v>
      </c>
      <c r="AS174" s="1063">
        <f t="shared" si="536"/>
        <v>0</v>
      </c>
      <c r="AT174" s="1063">
        <f t="shared" si="537"/>
        <v>0</v>
      </c>
      <c r="AU174" s="1063">
        <f t="shared" si="538"/>
        <v>0</v>
      </c>
      <c r="AV174" s="1063">
        <f t="shared" si="539"/>
        <v>0</v>
      </c>
      <c r="AW174" s="1063">
        <f t="shared" si="540"/>
        <v>0</v>
      </c>
      <c r="AX174" s="1063">
        <f t="shared" si="541"/>
        <v>0</v>
      </c>
      <c r="AY174" s="1063">
        <f t="shared" si="542"/>
        <v>0</v>
      </c>
      <c r="AZ174" s="1063">
        <f t="shared" si="543"/>
        <v>0</v>
      </c>
      <c r="BA174" s="1063">
        <f t="shared" si="544"/>
        <v>0</v>
      </c>
      <c r="BB174" s="1063">
        <f t="shared" si="545"/>
        <v>0</v>
      </c>
      <c r="BC174" s="1063">
        <f t="shared" si="546"/>
        <v>0</v>
      </c>
      <c r="BD174" s="1063">
        <f t="shared" si="547"/>
        <v>0</v>
      </c>
      <c r="BE174" s="1068">
        <f t="shared" si="548"/>
        <v>0</v>
      </c>
      <c r="BF174" s="1069">
        <f t="shared" si="549"/>
        <v>0</v>
      </c>
    </row>
    <row r="175" spans="1:60" s="67" customFormat="1" ht="15">
      <c r="A175" s="1001" t="s">
        <v>120</v>
      </c>
      <c r="B175" s="1002">
        <v>5</v>
      </c>
      <c r="C175" s="1003"/>
      <c r="D175" s="1004" t="s">
        <v>449</v>
      </c>
      <c r="E175" s="1005" t="s">
        <v>602</v>
      </c>
      <c r="F175" s="1002" t="s">
        <v>53</v>
      </c>
      <c r="G175" s="1030">
        <v>55.790960451977405</v>
      </c>
      <c r="H175" s="1030">
        <v>21.186440677966104</v>
      </c>
      <c r="I175" s="1030">
        <v>56</v>
      </c>
      <c r="J175" s="1053">
        <v>111.79096045197741</v>
      </c>
      <c r="K175" s="1057">
        <f>'Qoute 2025                  '!D36</f>
        <v>2</v>
      </c>
      <c r="L175" s="1062">
        <f t="shared" si="503"/>
        <v>111.58192090395481</v>
      </c>
      <c r="M175" s="1063">
        <f t="shared" si="504"/>
        <v>111.58192090395481</v>
      </c>
      <c r="N175" s="1063">
        <f t="shared" si="505"/>
        <v>111.58192090395481</v>
      </c>
      <c r="O175" s="1063">
        <f t="shared" si="506"/>
        <v>111.58192090395481</v>
      </c>
      <c r="P175" s="1063">
        <f t="shared" si="507"/>
        <v>111.58192090395481</v>
      </c>
      <c r="Q175" s="1063">
        <f t="shared" si="508"/>
        <v>111.58192090395481</v>
      </c>
      <c r="R175" s="1063">
        <f t="shared" si="509"/>
        <v>111.58192090395481</v>
      </c>
      <c r="S175" s="1063">
        <f t="shared" si="510"/>
        <v>111.58192090395481</v>
      </c>
      <c r="T175" s="1063">
        <f t="shared" si="511"/>
        <v>111.58192090395481</v>
      </c>
      <c r="U175" s="1063">
        <f t="shared" si="512"/>
        <v>111.58192090395481</v>
      </c>
      <c r="V175" s="1063">
        <f t="shared" si="513"/>
        <v>111.58192090395481</v>
      </c>
      <c r="W175" s="1063">
        <f t="shared" si="514"/>
        <v>111.58192090395481</v>
      </c>
      <c r="X175" s="1063">
        <f t="shared" si="515"/>
        <v>111.58192090395481</v>
      </c>
      <c r="Y175" s="1063">
        <f t="shared" si="516"/>
        <v>111.58192090395481</v>
      </c>
      <c r="Z175" s="1063">
        <f t="shared" si="517"/>
        <v>111.58192090395481</v>
      </c>
      <c r="AA175" s="1063">
        <f t="shared" si="518"/>
        <v>111.58192090395481</v>
      </c>
      <c r="AB175" s="1063">
        <f t="shared" si="519"/>
        <v>111.58192090395481</v>
      </c>
      <c r="AC175" s="1063">
        <f t="shared" si="520"/>
        <v>111.58192090395481</v>
      </c>
      <c r="AD175" s="1063">
        <f t="shared" si="521"/>
        <v>111.58192090395481</v>
      </c>
      <c r="AE175" s="1063">
        <f t="shared" si="522"/>
        <v>111.58192090395481</v>
      </c>
      <c r="AF175" s="1063">
        <f t="shared" si="523"/>
        <v>111.58192090395481</v>
      </c>
      <c r="AG175" s="1063">
        <f t="shared" si="524"/>
        <v>111.58192090395481</v>
      </c>
      <c r="AH175" s="1063">
        <f t="shared" si="525"/>
        <v>111.58192090395481</v>
      </c>
      <c r="AI175" s="1063">
        <f t="shared" si="526"/>
        <v>111.58192090395481</v>
      </c>
      <c r="AJ175" s="1063">
        <f t="shared" si="527"/>
        <v>111.58192090395481</v>
      </c>
      <c r="AK175" s="1063">
        <f t="shared" si="528"/>
        <v>111.58192090395481</v>
      </c>
      <c r="AL175" s="1063">
        <f t="shared" si="529"/>
        <v>111.58192090395481</v>
      </c>
      <c r="AM175" s="1063">
        <f t="shared" si="530"/>
        <v>111.58192090395481</v>
      </c>
      <c r="AN175" s="1063">
        <f t="shared" si="531"/>
        <v>111.58192090395481</v>
      </c>
      <c r="AO175" s="1063">
        <f t="shared" si="532"/>
        <v>111.58192090395481</v>
      </c>
      <c r="AP175" s="1063">
        <f t="shared" si="533"/>
        <v>111.58192090395481</v>
      </c>
      <c r="AQ175" s="1063">
        <f t="shared" si="534"/>
        <v>111.58192090395481</v>
      </c>
      <c r="AR175" s="1063">
        <f t="shared" si="535"/>
        <v>111.58192090395481</v>
      </c>
      <c r="AS175" s="1063">
        <f t="shared" si="536"/>
        <v>111.58192090395481</v>
      </c>
      <c r="AT175" s="1063">
        <f t="shared" si="537"/>
        <v>111.58192090395481</v>
      </c>
      <c r="AU175" s="1063">
        <f t="shared" si="538"/>
        <v>111.58192090395481</v>
      </c>
      <c r="AV175" s="1063">
        <f t="shared" si="539"/>
        <v>111.58192090395481</v>
      </c>
      <c r="AW175" s="1063">
        <f t="shared" si="540"/>
        <v>111.58192090395481</v>
      </c>
      <c r="AX175" s="1063">
        <f t="shared" si="541"/>
        <v>111.58192090395481</v>
      </c>
      <c r="AY175" s="1063">
        <f t="shared" si="542"/>
        <v>111.58192090395481</v>
      </c>
      <c r="AZ175" s="1063">
        <f t="shared" si="543"/>
        <v>111.58192090395481</v>
      </c>
      <c r="BA175" s="1063">
        <f t="shared" si="544"/>
        <v>111.58192090395481</v>
      </c>
      <c r="BB175" s="1063">
        <f t="shared" si="545"/>
        <v>111.58192090395481</v>
      </c>
      <c r="BC175" s="1063">
        <f t="shared" si="546"/>
        <v>111.58192090395481</v>
      </c>
      <c r="BD175" s="1063">
        <f t="shared" si="547"/>
        <v>111.58192090395481</v>
      </c>
      <c r="BE175" s="1068">
        <f t="shared" si="548"/>
        <v>42.372881355932208</v>
      </c>
      <c r="BF175" s="1069">
        <f t="shared" si="549"/>
        <v>112</v>
      </c>
    </row>
    <row r="176" spans="1:60" s="67" customFormat="1" ht="15">
      <c r="A176" s="1016" t="s">
        <v>120</v>
      </c>
      <c r="B176" s="892">
        <v>6</v>
      </c>
      <c r="C176" s="1017"/>
      <c r="D176" s="1018"/>
      <c r="E176" s="1019" t="s">
        <v>203</v>
      </c>
      <c r="F176" s="892" t="s">
        <v>54</v>
      </c>
      <c r="G176" s="1020">
        <v>54</v>
      </c>
      <c r="H176" s="1020">
        <v>25</v>
      </c>
      <c r="I176" s="1020">
        <v>40</v>
      </c>
      <c r="J176" s="1021">
        <f t="shared" si="550"/>
        <v>94</v>
      </c>
      <c r="K176" s="1057">
        <f>'Qoute 2025                  '!D37</f>
        <v>1</v>
      </c>
      <c r="L176" s="1062">
        <f t="shared" si="503"/>
        <v>54</v>
      </c>
      <c r="M176" s="1063">
        <f t="shared" si="504"/>
        <v>54</v>
      </c>
      <c r="N176" s="1063">
        <f t="shared" si="505"/>
        <v>54</v>
      </c>
      <c r="O176" s="1063">
        <f t="shared" si="506"/>
        <v>54</v>
      </c>
      <c r="P176" s="1063">
        <f t="shared" si="507"/>
        <v>54</v>
      </c>
      <c r="Q176" s="1063">
        <f t="shared" si="508"/>
        <v>54</v>
      </c>
      <c r="R176" s="1063">
        <f t="shared" si="509"/>
        <v>54</v>
      </c>
      <c r="S176" s="1063">
        <f t="shared" si="510"/>
        <v>54</v>
      </c>
      <c r="T176" s="1063">
        <f t="shared" si="511"/>
        <v>54</v>
      </c>
      <c r="U176" s="1063">
        <f t="shared" si="512"/>
        <v>54</v>
      </c>
      <c r="V176" s="1063">
        <f t="shared" si="513"/>
        <v>54</v>
      </c>
      <c r="W176" s="1063">
        <f t="shared" si="514"/>
        <v>54</v>
      </c>
      <c r="X176" s="1063">
        <f t="shared" si="515"/>
        <v>54</v>
      </c>
      <c r="Y176" s="1063">
        <f t="shared" si="516"/>
        <v>54</v>
      </c>
      <c r="Z176" s="1063">
        <f t="shared" si="517"/>
        <v>54</v>
      </c>
      <c r="AA176" s="1063">
        <f t="shared" si="518"/>
        <v>54</v>
      </c>
      <c r="AB176" s="1063">
        <f t="shared" si="519"/>
        <v>54</v>
      </c>
      <c r="AC176" s="1063">
        <f t="shared" si="520"/>
        <v>54</v>
      </c>
      <c r="AD176" s="1063">
        <f t="shared" si="521"/>
        <v>54</v>
      </c>
      <c r="AE176" s="1063">
        <f t="shared" si="522"/>
        <v>54</v>
      </c>
      <c r="AF176" s="1063">
        <f t="shared" si="523"/>
        <v>54</v>
      </c>
      <c r="AG176" s="1063">
        <f t="shared" si="524"/>
        <v>54</v>
      </c>
      <c r="AH176" s="1063">
        <f t="shared" si="525"/>
        <v>54</v>
      </c>
      <c r="AI176" s="1063">
        <f t="shared" si="526"/>
        <v>54</v>
      </c>
      <c r="AJ176" s="1063">
        <f t="shared" si="527"/>
        <v>54</v>
      </c>
      <c r="AK176" s="1063">
        <f t="shared" si="528"/>
        <v>54</v>
      </c>
      <c r="AL176" s="1063">
        <f t="shared" si="529"/>
        <v>54</v>
      </c>
      <c r="AM176" s="1063">
        <f t="shared" si="530"/>
        <v>54</v>
      </c>
      <c r="AN176" s="1063">
        <f t="shared" si="531"/>
        <v>54</v>
      </c>
      <c r="AO176" s="1063">
        <f t="shared" si="532"/>
        <v>54</v>
      </c>
      <c r="AP176" s="1063">
        <f t="shared" si="533"/>
        <v>54</v>
      </c>
      <c r="AQ176" s="1063">
        <f t="shared" si="534"/>
        <v>54</v>
      </c>
      <c r="AR176" s="1063">
        <f t="shared" si="535"/>
        <v>54</v>
      </c>
      <c r="AS176" s="1063">
        <f t="shared" si="536"/>
        <v>54</v>
      </c>
      <c r="AT176" s="1063">
        <f t="shared" si="537"/>
        <v>54</v>
      </c>
      <c r="AU176" s="1063">
        <f t="shared" si="538"/>
        <v>54</v>
      </c>
      <c r="AV176" s="1063">
        <f t="shared" si="539"/>
        <v>54</v>
      </c>
      <c r="AW176" s="1063">
        <f t="shared" si="540"/>
        <v>54</v>
      </c>
      <c r="AX176" s="1063">
        <f t="shared" si="541"/>
        <v>54</v>
      </c>
      <c r="AY176" s="1063">
        <f t="shared" si="542"/>
        <v>54</v>
      </c>
      <c r="AZ176" s="1063">
        <f t="shared" si="543"/>
        <v>54</v>
      </c>
      <c r="BA176" s="1063">
        <f t="shared" si="544"/>
        <v>54</v>
      </c>
      <c r="BB176" s="1063">
        <f t="shared" si="545"/>
        <v>54</v>
      </c>
      <c r="BC176" s="1063">
        <f t="shared" si="546"/>
        <v>54</v>
      </c>
      <c r="BD176" s="1063">
        <f t="shared" si="547"/>
        <v>54</v>
      </c>
      <c r="BE176" s="1068">
        <f t="shared" si="548"/>
        <v>25</v>
      </c>
      <c r="BF176" s="1069">
        <f t="shared" si="549"/>
        <v>40</v>
      </c>
      <c r="BG176" s="168" t="str">
        <f>'HTL Rates'!K2</f>
        <v>S.V Room Supp 20$</v>
      </c>
      <c r="BH176" s="168" t="str">
        <f>'HTL Rates'!L2</f>
        <v>Premium Room Supp 40$</v>
      </c>
    </row>
    <row r="177" spans="1:59" s="67" customFormat="1" ht="15.75" hidden="1">
      <c r="A177" s="1016" t="s">
        <v>120</v>
      </c>
      <c r="B177" s="606">
        <v>7</v>
      </c>
      <c r="C177" s="1017"/>
      <c r="D177" s="1018" t="s">
        <v>460</v>
      </c>
      <c r="E177" s="1019" t="s">
        <v>605</v>
      </c>
      <c r="F177" s="606" t="s">
        <v>102</v>
      </c>
      <c r="G177" s="1023">
        <v>81.5</v>
      </c>
      <c r="H177" s="1023">
        <v>20</v>
      </c>
      <c r="I177" s="1023">
        <v>61.5</v>
      </c>
      <c r="J177" s="1031">
        <v>143</v>
      </c>
      <c r="K177" s="1057">
        <f>'Qoute 2025                  '!D38</f>
        <v>0</v>
      </c>
      <c r="L177" s="1062">
        <f t="shared" si="503"/>
        <v>0</v>
      </c>
      <c r="M177" s="1063">
        <f t="shared" si="504"/>
        <v>0</v>
      </c>
      <c r="N177" s="1063">
        <f t="shared" si="505"/>
        <v>0</v>
      </c>
      <c r="O177" s="1063">
        <f t="shared" si="506"/>
        <v>0</v>
      </c>
      <c r="P177" s="1063">
        <f t="shared" si="507"/>
        <v>0</v>
      </c>
      <c r="Q177" s="1063">
        <f t="shared" si="508"/>
        <v>0</v>
      </c>
      <c r="R177" s="1063">
        <f t="shared" si="509"/>
        <v>0</v>
      </c>
      <c r="S177" s="1063">
        <f t="shared" si="510"/>
        <v>0</v>
      </c>
      <c r="T177" s="1063">
        <f t="shared" si="511"/>
        <v>0</v>
      </c>
      <c r="U177" s="1063">
        <f t="shared" si="512"/>
        <v>0</v>
      </c>
      <c r="V177" s="1063">
        <f t="shared" si="513"/>
        <v>0</v>
      </c>
      <c r="W177" s="1063">
        <f t="shared" si="514"/>
        <v>0</v>
      </c>
      <c r="X177" s="1063">
        <f t="shared" si="515"/>
        <v>0</v>
      </c>
      <c r="Y177" s="1063">
        <f t="shared" si="516"/>
        <v>0</v>
      </c>
      <c r="Z177" s="1063">
        <f t="shared" si="517"/>
        <v>0</v>
      </c>
      <c r="AA177" s="1063">
        <f t="shared" si="518"/>
        <v>0</v>
      </c>
      <c r="AB177" s="1063">
        <f t="shared" si="519"/>
        <v>0</v>
      </c>
      <c r="AC177" s="1063">
        <f t="shared" si="520"/>
        <v>0</v>
      </c>
      <c r="AD177" s="1063">
        <f t="shared" si="521"/>
        <v>0</v>
      </c>
      <c r="AE177" s="1063">
        <f t="shared" si="522"/>
        <v>0</v>
      </c>
      <c r="AF177" s="1063">
        <f t="shared" si="523"/>
        <v>0</v>
      </c>
      <c r="AG177" s="1063">
        <f t="shared" si="524"/>
        <v>0</v>
      </c>
      <c r="AH177" s="1063">
        <f t="shared" si="525"/>
        <v>0</v>
      </c>
      <c r="AI177" s="1063">
        <f t="shared" si="526"/>
        <v>0</v>
      </c>
      <c r="AJ177" s="1063">
        <f t="shared" si="527"/>
        <v>0</v>
      </c>
      <c r="AK177" s="1063">
        <f t="shared" si="528"/>
        <v>0</v>
      </c>
      <c r="AL177" s="1063">
        <f t="shared" si="529"/>
        <v>0</v>
      </c>
      <c r="AM177" s="1063">
        <f t="shared" si="530"/>
        <v>0</v>
      </c>
      <c r="AN177" s="1063">
        <f t="shared" si="531"/>
        <v>0</v>
      </c>
      <c r="AO177" s="1063">
        <f t="shared" si="532"/>
        <v>0</v>
      </c>
      <c r="AP177" s="1063">
        <f t="shared" si="533"/>
        <v>0</v>
      </c>
      <c r="AQ177" s="1063">
        <f t="shared" si="534"/>
        <v>0</v>
      </c>
      <c r="AR177" s="1063">
        <f t="shared" si="535"/>
        <v>0</v>
      </c>
      <c r="AS177" s="1063">
        <f t="shared" si="536"/>
        <v>0</v>
      </c>
      <c r="AT177" s="1063">
        <f t="shared" si="537"/>
        <v>0</v>
      </c>
      <c r="AU177" s="1063">
        <f t="shared" si="538"/>
        <v>0</v>
      </c>
      <c r="AV177" s="1063">
        <f t="shared" si="539"/>
        <v>0</v>
      </c>
      <c r="AW177" s="1063">
        <f t="shared" si="540"/>
        <v>0</v>
      </c>
      <c r="AX177" s="1063">
        <f t="shared" si="541"/>
        <v>0</v>
      </c>
      <c r="AY177" s="1063">
        <f t="shared" si="542"/>
        <v>0</v>
      </c>
      <c r="AZ177" s="1063">
        <f t="shared" si="543"/>
        <v>0</v>
      </c>
      <c r="BA177" s="1063">
        <f t="shared" si="544"/>
        <v>0</v>
      </c>
      <c r="BB177" s="1063">
        <f t="shared" si="545"/>
        <v>0</v>
      </c>
      <c r="BC177" s="1063">
        <f t="shared" si="546"/>
        <v>0</v>
      </c>
      <c r="BD177" s="1063">
        <f t="shared" si="547"/>
        <v>0</v>
      </c>
      <c r="BE177" s="1068">
        <f t="shared" si="548"/>
        <v>0</v>
      </c>
      <c r="BF177" s="1069">
        <f t="shared" si="549"/>
        <v>0</v>
      </c>
    </row>
    <row r="178" spans="1:59" s="67" customFormat="1" ht="15" hidden="1">
      <c r="A178" s="1016" t="s">
        <v>120</v>
      </c>
      <c r="B178" s="896">
        <v>8</v>
      </c>
      <c r="C178" s="1017"/>
      <c r="D178" s="1018"/>
      <c r="E178" s="1019" t="s">
        <v>201</v>
      </c>
      <c r="F178" s="896" t="s">
        <v>41</v>
      </c>
      <c r="G178" s="1020">
        <v>38</v>
      </c>
      <c r="H178" s="1020">
        <v>12</v>
      </c>
      <c r="I178" s="1020">
        <v>12</v>
      </c>
      <c r="J178" s="1021">
        <f t="shared" si="550"/>
        <v>50</v>
      </c>
      <c r="K178" s="1057">
        <f>'Qoute 2025                  '!D39</f>
        <v>0</v>
      </c>
      <c r="L178" s="1062">
        <f t="shared" si="503"/>
        <v>0</v>
      </c>
      <c r="M178" s="1063">
        <f t="shared" si="504"/>
        <v>0</v>
      </c>
      <c r="N178" s="1063">
        <f t="shared" si="505"/>
        <v>0</v>
      </c>
      <c r="O178" s="1063">
        <f t="shared" si="506"/>
        <v>0</v>
      </c>
      <c r="P178" s="1063">
        <f t="shared" si="507"/>
        <v>0</v>
      </c>
      <c r="Q178" s="1063">
        <f t="shared" si="508"/>
        <v>0</v>
      </c>
      <c r="R178" s="1063">
        <f t="shared" si="509"/>
        <v>0</v>
      </c>
      <c r="S178" s="1063">
        <f t="shared" si="510"/>
        <v>0</v>
      </c>
      <c r="T178" s="1063">
        <f t="shared" si="511"/>
        <v>0</v>
      </c>
      <c r="U178" s="1063">
        <f t="shared" si="512"/>
        <v>0</v>
      </c>
      <c r="V178" s="1063">
        <f t="shared" si="513"/>
        <v>0</v>
      </c>
      <c r="W178" s="1063">
        <f t="shared" si="514"/>
        <v>0</v>
      </c>
      <c r="X178" s="1063">
        <f t="shared" si="515"/>
        <v>0</v>
      </c>
      <c r="Y178" s="1063">
        <f t="shared" si="516"/>
        <v>0</v>
      </c>
      <c r="Z178" s="1063">
        <f t="shared" si="517"/>
        <v>0</v>
      </c>
      <c r="AA178" s="1063">
        <f t="shared" si="518"/>
        <v>0</v>
      </c>
      <c r="AB178" s="1063">
        <f t="shared" si="519"/>
        <v>0</v>
      </c>
      <c r="AC178" s="1063">
        <f t="shared" si="520"/>
        <v>0</v>
      </c>
      <c r="AD178" s="1063">
        <f t="shared" si="521"/>
        <v>0</v>
      </c>
      <c r="AE178" s="1063">
        <f t="shared" si="522"/>
        <v>0</v>
      </c>
      <c r="AF178" s="1063">
        <f t="shared" si="523"/>
        <v>0</v>
      </c>
      <c r="AG178" s="1063">
        <f t="shared" si="524"/>
        <v>0</v>
      </c>
      <c r="AH178" s="1063">
        <f t="shared" si="525"/>
        <v>0</v>
      </c>
      <c r="AI178" s="1063">
        <f t="shared" si="526"/>
        <v>0</v>
      </c>
      <c r="AJ178" s="1063">
        <f t="shared" si="527"/>
        <v>0</v>
      </c>
      <c r="AK178" s="1063">
        <f t="shared" si="528"/>
        <v>0</v>
      </c>
      <c r="AL178" s="1063">
        <f t="shared" si="529"/>
        <v>0</v>
      </c>
      <c r="AM178" s="1063">
        <f t="shared" si="530"/>
        <v>0</v>
      </c>
      <c r="AN178" s="1063">
        <f t="shared" si="531"/>
        <v>0</v>
      </c>
      <c r="AO178" s="1063">
        <f t="shared" si="532"/>
        <v>0</v>
      </c>
      <c r="AP178" s="1063">
        <f t="shared" si="533"/>
        <v>0</v>
      </c>
      <c r="AQ178" s="1063">
        <f t="shared" si="534"/>
        <v>0</v>
      </c>
      <c r="AR178" s="1063">
        <f t="shared" si="535"/>
        <v>0</v>
      </c>
      <c r="AS178" s="1063">
        <f t="shared" si="536"/>
        <v>0</v>
      </c>
      <c r="AT178" s="1063">
        <f t="shared" si="537"/>
        <v>0</v>
      </c>
      <c r="AU178" s="1063">
        <f t="shared" si="538"/>
        <v>0</v>
      </c>
      <c r="AV178" s="1063">
        <f t="shared" si="539"/>
        <v>0</v>
      </c>
      <c r="AW178" s="1063">
        <f t="shared" si="540"/>
        <v>0</v>
      </c>
      <c r="AX178" s="1063">
        <f t="shared" si="541"/>
        <v>0</v>
      </c>
      <c r="AY178" s="1063">
        <f t="shared" si="542"/>
        <v>0</v>
      </c>
      <c r="AZ178" s="1063">
        <f t="shared" si="543"/>
        <v>0</v>
      </c>
      <c r="BA178" s="1063">
        <f t="shared" si="544"/>
        <v>0</v>
      </c>
      <c r="BB178" s="1063">
        <f t="shared" si="545"/>
        <v>0</v>
      </c>
      <c r="BC178" s="1063">
        <f t="shared" si="546"/>
        <v>0</v>
      </c>
      <c r="BD178" s="1063">
        <f t="shared" si="547"/>
        <v>0</v>
      </c>
      <c r="BE178" s="1068">
        <f t="shared" si="548"/>
        <v>0</v>
      </c>
      <c r="BF178" s="1069">
        <f t="shared" si="549"/>
        <v>0</v>
      </c>
    </row>
    <row r="179" spans="1:59" s="67" customFormat="1" ht="15" hidden="1">
      <c r="A179" s="1016" t="s">
        <v>120</v>
      </c>
      <c r="B179" s="897">
        <v>9</v>
      </c>
      <c r="C179" s="1017"/>
      <c r="D179" s="1018" t="s">
        <v>468</v>
      </c>
      <c r="E179" s="1019" t="s">
        <v>469</v>
      </c>
      <c r="F179" s="897" t="s">
        <v>63</v>
      </c>
      <c r="G179" s="1023">
        <v>65</v>
      </c>
      <c r="H179" s="1023">
        <v>21.5</v>
      </c>
      <c r="I179" s="1023">
        <v>50</v>
      </c>
      <c r="J179" s="1031">
        <v>115</v>
      </c>
      <c r="K179" s="1057">
        <f>'Qoute 2025                  '!D40</f>
        <v>0</v>
      </c>
      <c r="L179" s="1064">
        <f t="shared" ref="L179:L184" si="551">K179*G179</f>
        <v>0</v>
      </c>
      <c r="M179" s="1065">
        <f t="shared" si="504"/>
        <v>0</v>
      </c>
      <c r="N179" s="1065">
        <f t="shared" si="505"/>
        <v>0</v>
      </c>
      <c r="O179" s="1065">
        <f t="shared" si="506"/>
        <v>0</v>
      </c>
      <c r="P179" s="1065">
        <f t="shared" si="507"/>
        <v>0</v>
      </c>
      <c r="Q179" s="1065">
        <f t="shared" si="508"/>
        <v>0</v>
      </c>
      <c r="R179" s="1065">
        <f t="shared" si="509"/>
        <v>0</v>
      </c>
      <c r="S179" s="1065">
        <f t="shared" si="510"/>
        <v>0</v>
      </c>
      <c r="T179" s="1065">
        <f t="shared" si="511"/>
        <v>0</v>
      </c>
      <c r="U179" s="1065">
        <f t="shared" si="512"/>
        <v>0</v>
      </c>
      <c r="V179" s="1065">
        <f t="shared" si="513"/>
        <v>0</v>
      </c>
      <c r="W179" s="1065">
        <f t="shared" si="514"/>
        <v>0</v>
      </c>
      <c r="X179" s="1065">
        <f t="shared" si="515"/>
        <v>0</v>
      </c>
      <c r="Y179" s="1065">
        <f t="shared" si="516"/>
        <v>0</v>
      </c>
      <c r="Z179" s="1065">
        <f t="shared" si="517"/>
        <v>0</v>
      </c>
      <c r="AA179" s="1065">
        <f t="shared" si="518"/>
        <v>0</v>
      </c>
      <c r="AB179" s="1065">
        <f t="shared" si="519"/>
        <v>0</v>
      </c>
      <c r="AC179" s="1065">
        <f t="shared" si="520"/>
        <v>0</v>
      </c>
      <c r="AD179" s="1065">
        <f t="shared" si="521"/>
        <v>0</v>
      </c>
      <c r="AE179" s="1065">
        <f t="shared" si="522"/>
        <v>0</v>
      </c>
      <c r="AF179" s="1065">
        <f t="shared" si="523"/>
        <v>0</v>
      </c>
      <c r="AG179" s="1065">
        <f t="shared" si="524"/>
        <v>0</v>
      </c>
      <c r="AH179" s="1065">
        <f t="shared" si="525"/>
        <v>0</v>
      </c>
      <c r="AI179" s="1065">
        <f t="shared" si="526"/>
        <v>0</v>
      </c>
      <c r="AJ179" s="1065">
        <f t="shared" si="527"/>
        <v>0</v>
      </c>
      <c r="AK179" s="1065">
        <f t="shared" si="528"/>
        <v>0</v>
      </c>
      <c r="AL179" s="1065">
        <f t="shared" si="529"/>
        <v>0</v>
      </c>
      <c r="AM179" s="1065">
        <f t="shared" si="530"/>
        <v>0</v>
      </c>
      <c r="AN179" s="1065">
        <f t="shared" si="531"/>
        <v>0</v>
      </c>
      <c r="AO179" s="1065">
        <f t="shared" si="532"/>
        <v>0</v>
      </c>
      <c r="AP179" s="1065">
        <f t="shared" si="533"/>
        <v>0</v>
      </c>
      <c r="AQ179" s="1065">
        <f t="shared" si="534"/>
        <v>0</v>
      </c>
      <c r="AR179" s="1065">
        <f t="shared" si="535"/>
        <v>0</v>
      </c>
      <c r="AS179" s="1065">
        <f t="shared" si="536"/>
        <v>0</v>
      </c>
      <c r="AT179" s="1065">
        <f t="shared" si="537"/>
        <v>0</v>
      </c>
      <c r="AU179" s="1065">
        <f t="shared" si="538"/>
        <v>0</v>
      </c>
      <c r="AV179" s="1065">
        <f t="shared" si="539"/>
        <v>0</v>
      </c>
      <c r="AW179" s="1065">
        <f t="shared" si="540"/>
        <v>0</v>
      </c>
      <c r="AX179" s="1065">
        <f t="shared" si="541"/>
        <v>0</v>
      </c>
      <c r="AY179" s="1065">
        <f t="shared" si="542"/>
        <v>0</v>
      </c>
      <c r="AZ179" s="1065">
        <f t="shared" si="543"/>
        <v>0</v>
      </c>
      <c r="BA179" s="1065">
        <f t="shared" si="544"/>
        <v>0</v>
      </c>
      <c r="BB179" s="1065">
        <f t="shared" si="545"/>
        <v>0</v>
      </c>
      <c r="BC179" s="1065">
        <f t="shared" si="546"/>
        <v>0</v>
      </c>
      <c r="BD179" s="1065">
        <f t="shared" si="547"/>
        <v>0</v>
      </c>
      <c r="BE179" s="1070">
        <f t="shared" si="548"/>
        <v>0</v>
      </c>
      <c r="BF179" s="1071">
        <f t="shared" si="549"/>
        <v>0</v>
      </c>
    </row>
    <row r="180" spans="1:59" s="67" customFormat="1" ht="15" hidden="1">
      <c r="A180" s="1016" t="s">
        <v>120</v>
      </c>
      <c r="B180" s="898">
        <v>10</v>
      </c>
      <c r="C180" s="1017"/>
      <c r="D180" s="1032" t="s">
        <v>451</v>
      </c>
      <c r="E180" s="1019" t="s">
        <v>470</v>
      </c>
      <c r="F180" s="898" t="s">
        <v>62</v>
      </c>
      <c r="G180" s="1020">
        <v>85.7</v>
      </c>
      <c r="H180" s="1020">
        <v>17.100000000000001</v>
      </c>
      <c r="I180" s="1020">
        <v>71.5</v>
      </c>
      <c r="J180" s="1021">
        <v>157.1</v>
      </c>
      <c r="K180" s="1057">
        <f>'Qoute 2025                  '!D41</f>
        <v>0</v>
      </c>
      <c r="L180" s="1064">
        <f t="shared" si="551"/>
        <v>0</v>
      </c>
      <c r="M180" s="1065">
        <f t="shared" si="504"/>
        <v>0</v>
      </c>
      <c r="N180" s="1065">
        <f t="shared" si="505"/>
        <v>0</v>
      </c>
      <c r="O180" s="1065">
        <f t="shared" si="506"/>
        <v>0</v>
      </c>
      <c r="P180" s="1065">
        <f t="shared" si="507"/>
        <v>0</v>
      </c>
      <c r="Q180" s="1065">
        <f t="shared" si="508"/>
        <v>0</v>
      </c>
      <c r="R180" s="1065">
        <f t="shared" si="509"/>
        <v>0</v>
      </c>
      <c r="S180" s="1065">
        <f t="shared" si="510"/>
        <v>0</v>
      </c>
      <c r="T180" s="1065">
        <f t="shared" si="511"/>
        <v>0</v>
      </c>
      <c r="U180" s="1065">
        <f t="shared" si="512"/>
        <v>0</v>
      </c>
      <c r="V180" s="1065">
        <f t="shared" si="513"/>
        <v>0</v>
      </c>
      <c r="W180" s="1065">
        <f t="shared" si="514"/>
        <v>0</v>
      </c>
      <c r="X180" s="1065">
        <f t="shared" si="515"/>
        <v>0</v>
      </c>
      <c r="Y180" s="1065">
        <f t="shared" si="516"/>
        <v>0</v>
      </c>
      <c r="Z180" s="1065">
        <f t="shared" si="517"/>
        <v>0</v>
      </c>
      <c r="AA180" s="1065">
        <f t="shared" si="518"/>
        <v>0</v>
      </c>
      <c r="AB180" s="1065">
        <f t="shared" si="519"/>
        <v>0</v>
      </c>
      <c r="AC180" s="1065">
        <f t="shared" si="520"/>
        <v>0</v>
      </c>
      <c r="AD180" s="1065">
        <f t="shared" si="521"/>
        <v>0</v>
      </c>
      <c r="AE180" s="1065">
        <f t="shared" si="522"/>
        <v>0</v>
      </c>
      <c r="AF180" s="1065">
        <f t="shared" si="523"/>
        <v>0</v>
      </c>
      <c r="AG180" s="1065">
        <f t="shared" si="524"/>
        <v>0</v>
      </c>
      <c r="AH180" s="1065">
        <f t="shared" si="525"/>
        <v>0</v>
      </c>
      <c r="AI180" s="1065">
        <f t="shared" si="526"/>
        <v>0</v>
      </c>
      <c r="AJ180" s="1065">
        <f t="shared" si="527"/>
        <v>0</v>
      </c>
      <c r="AK180" s="1065">
        <f t="shared" si="528"/>
        <v>0</v>
      </c>
      <c r="AL180" s="1065">
        <f t="shared" si="529"/>
        <v>0</v>
      </c>
      <c r="AM180" s="1065">
        <f t="shared" si="530"/>
        <v>0</v>
      </c>
      <c r="AN180" s="1065">
        <f t="shared" si="531"/>
        <v>0</v>
      </c>
      <c r="AO180" s="1065">
        <f t="shared" si="532"/>
        <v>0</v>
      </c>
      <c r="AP180" s="1065">
        <f t="shared" si="533"/>
        <v>0</v>
      </c>
      <c r="AQ180" s="1065">
        <f t="shared" si="534"/>
        <v>0</v>
      </c>
      <c r="AR180" s="1065">
        <f t="shared" si="535"/>
        <v>0</v>
      </c>
      <c r="AS180" s="1065">
        <f t="shared" si="536"/>
        <v>0</v>
      </c>
      <c r="AT180" s="1065">
        <f t="shared" si="537"/>
        <v>0</v>
      </c>
      <c r="AU180" s="1065">
        <f t="shared" si="538"/>
        <v>0</v>
      </c>
      <c r="AV180" s="1065">
        <f t="shared" si="539"/>
        <v>0</v>
      </c>
      <c r="AW180" s="1065">
        <f t="shared" si="540"/>
        <v>0</v>
      </c>
      <c r="AX180" s="1065">
        <f t="shared" si="541"/>
        <v>0</v>
      </c>
      <c r="AY180" s="1065">
        <f t="shared" si="542"/>
        <v>0</v>
      </c>
      <c r="AZ180" s="1065">
        <f t="shared" si="543"/>
        <v>0</v>
      </c>
      <c r="BA180" s="1065">
        <f t="shared" si="544"/>
        <v>0</v>
      </c>
      <c r="BB180" s="1065">
        <f t="shared" si="545"/>
        <v>0</v>
      </c>
      <c r="BC180" s="1065">
        <f t="shared" si="546"/>
        <v>0</v>
      </c>
      <c r="BD180" s="1065">
        <f t="shared" si="547"/>
        <v>0</v>
      </c>
      <c r="BE180" s="1070">
        <f t="shared" si="548"/>
        <v>0</v>
      </c>
      <c r="BF180" s="1071">
        <f t="shared" si="549"/>
        <v>0</v>
      </c>
    </row>
    <row r="181" spans="1:59" s="67" customFormat="1" ht="15" hidden="1">
      <c r="A181" s="1016" t="s">
        <v>120</v>
      </c>
      <c r="B181" s="899">
        <v>11</v>
      </c>
      <c r="C181" s="1017"/>
      <c r="D181" s="1018">
        <v>2024</v>
      </c>
      <c r="E181" s="1019" t="s">
        <v>453</v>
      </c>
      <c r="F181" s="899" t="s">
        <v>103</v>
      </c>
      <c r="G181" s="1020">
        <v>26</v>
      </c>
      <c r="H181" s="1020">
        <v>15</v>
      </c>
      <c r="I181" s="1020">
        <v>20</v>
      </c>
      <c r="J181" s="1021">
        <f t="shared" si="550"/>
        <v>46</v>
      </c>
      <c r="K181" s="1057">
        <f>'Qoute 2025                  '!D42</f>
        <v>0</v>
      </c>
      <c r="L181" s="1064">
        <f t="shared" si="551"/>
        <v>0</v>
      </c>
      <c r="M181" s="1065">
        <f t="shared" si="504"/>
        <v>0</v>
      </c>
      <c r="N181" s="1065">
        <f t="shared" si="505"/>
        <v>0</v>
      </c>
      <c r="O181" s="1065">
        <f t="shared" si="506"/>
        <v>0</v>
      </c>
      <c r="P181" s="1065">
        <f t="shared" si="507"/>
        <v>0</v>
      </c>
      <c r="Q181" s="1065">
        <f t="shared" si="508"/>
        <v>0</v>
      </c>
      <c r="R181" s="1065">
        <f t="shared" si="509"/>
        <v>0</v>
      </c>
      <c r="S181" s="1065">
        <f t="shared" si="510"/>
        <v>0</v>
      </c>
      <c r="T181" s="1065">
        <f t="shared" si="511"/>
        <v>0</v>
      </c>
      <c r="U181" s="1065">
        <f t="shared" si="512"/>
        <v>0</v>
      </c>
      <c r="V181" s="1065">
        <f t="shared" si="513"/>
        <v>0</v>
      </c>
      <c r="W181" s="1065">
        <f t="shared" si="514"/>
        <v>0</v>
      </c>
      <c r="X181" s="1065">
        <f t="shared" si="515"/>
        <v>0</v>
      </c>
      <c r="Y181" s="1065">
        <f t="shared" si="516"/>
        <v>0</v>
      </c>
      <c r="Z181" s="1065">
        <f t="shared" si="517"/>
        <v>0</v>
      </c>
      <c r="AA181" s="1065">
        <f t="shared" si="518"/>
        <v>0</v>
      </c>
      <c r="AB181" s="1065">
        <f t="shared" si="519"/>
        <v>0</v>
      </c>
      <c r="AC181" s="1065">
        <f t="shared" si="520"/>
        <v>0</v>
      </c>
      <c r="AD181" s="1065">
        <f t="shared" si="521"/>
        <v>0</v>
      </c>
      <c r="AE181" s="1065">
        <f t="shared" si="522"/>
        <v>0</v>
      </c>
      <c r="AF181" s="1065">
        <f t="shared" si="523"/>
        <v>0</v>
      </c>
      <c r="AG181" s="1065">
        <f t="shared" si="524"/>
        <v>0</v>
      </c>
      <c r="AH181" s="1065">
        <f t="shared" si="525"/>
        <v>0</v>
      </c>
      <c r="AI181" s="1065">
        <f t="shared" si="526"/>
        <v>0</v>
      </c>
      <c r="AJ181" s="1065">
        <f t="shared" si="527"/>
        <v>0</v>
      </c>
      <c r="AK181" s="1065">
        <f t="shared" si="528"/>
        <v>0</v>
      </c>
      <c r="AL181" s="1065">
        <f t="shared" si="529"/>
        <v>0</v>
      </c>
      <c r="AM181" s="1065">
        <f t="shared" si="530"/>
        <v>0</v>
      </c>
      <c r="AN181" s="1065">
        <f t="shared" si="531"/>
        <v>0</v>
      </c>
      <c r="AO181" s="1065">
        <f t="shared" si="532"/>
        <v>0</v>
      </c>
      <c r="AP181" s="1065">
        <f t="shared" si="533"/>
        <v>0</v>
      </c>
      <c r="AQ181" s="1065">
        <f t="shared" si="534"/>
        <v>0</v>
      </c>
      <c r="AR181" s="1065">
        <f t="shared" si="535"/>
        <v>0</v>
      </c>
      <c r="AS181" s="1065">
        <f t="shared" si="536"/>
        <v>0</v>
      </c>
      <c r="AT181" s="1065">
        <f t="shared" si="537"/>
        <v>0</v>
      </c>
      <c r="AU181" s="1065">
        <f t="shared" si="538"/>
        <v>0</v>
      </c>
      <c r="AV181" s="1065">
        <f t="shared" si="539"/>
        <v>0</v>
      </c>
      <c r="AW181" s="1065">
        <f t="shared" si="540"/>
        <v>0</v>
      </c>
      <c r="AX181" s="1065">
        <f t="shared" si="541"/>
        <v>0</v>
      </c>
      <c r="AY181" s="1065">
        <f t="shared" si="542"/>
        <v>0</v>
      </c>
      <c r="AZ181" s="1065">
        <f t="shared" si="543"/>
        <v>0</v>
      </c>
      <c r="BA181" s="1065">
        <f t="shared" si="544"/>
        <v>0</v>
      </c>
      <c r="BB181" s="1065">
        <f t="shared" si="545"/>
        <v>0</v>
      </c>
      <c r="BC181" s="1065">
        <f t="shared" si="546"/>
        <v>0</v>
      </c>
      <c r="BD181" s="1065">
        <f t="shared" si="547"/>
        <v>0</v>
      </c>
      <c r="BE181" s="1070">
        <f t="shared" si="548"/>
        <v>0</v>
      </c>
      <c r="BF181" s="1071">
        <f t="shared" si="549"/>
        <v>0</v>
      </c>
    </row>
    <row r="182" spans="1:59" s="67" customFormat="1" ht="15" hidden="1">
      <c r="A182" s="1016" t="s">
        <v>120</v>
      </c>
      <c r="B182" s="900">
        <v>12</v>
      </c>
      <c r="C182" s="1017"/>
      <c r="D182" s="1018"/>
      <c r="E182" s="1019" t="s">
        <v>105</v>
      </c>
      <c r="F182" s="900" t="s">
        <v>105</v>
      </c>
      <c r="G182" s="1023">
        <v>57.5</v>
      </c>
      <c r="H182" s="1023">
        <v>20</v>
      </c>
      <c r="I182" s="1023">
        <v>42.5</v>
      </c>
      <c r="J182" s="1031">
        <v>100</v>
      </c>
      <c r="K182" s="1057">
        <f>'Qoute 2025                  '!D43</f>
        <v>0</v>
      </c>
      <c r="L182" s="1064">
        <f t="shared" si="551"/>
        <v>0</v>
      </c>
      <c r="M182" s="1065">
        <f t="shared" si="504"/>
        <v>0</v>
      </c>
      <c r="N182" s="1065">
        <f t="shared" si="505"/>
        <v>0</v>
      </c>
      <c r="O182" s="1065">
        <f t="shared" si="506"/>
        <v>0</v>
      </c>
      <c r="P182" s="1065">
        <f t="shared" si="507"/>
        <v>0</v>
      </c>
      <c r="Q182" s="1065">
        <f t="shared" si="508"/>
        <v>0</v>
      </c>
      <c r="R182" s="1065">
        <f t="shared" si="509"/>
        <v>0</v>
      </c>
      <c r="S182" s="1065">
        <f t="shared" si="510"/>
        <v>0</v>
      </c>
      <c r="T182" s="1065">
        <f t="shared" si="511"/>
        <v>0</v>
      </c>
      <c r="U182" s="1065">
        <f t="shared" si="512"/>
        <v>0</v>
      </c>
      <c r="V182" s="1065">
        <f t="shared" si="513"/>
        <v>0</v>
      </c>
      <c r="W182" s="1065">
        <f t="shared" si="514"/>
        <v>0</v>
      </c>
      <c r="X182" s="1065">
        <f t="shared" si="515"/>
        <v>0</v>
      </c>
      <c r="Y182" s="1065">
        <f t="shared" si="516"/>
        <v>0</v>
      </c>
      <c r="Z182" s="1065">
        <f t="shared" si="517"/>
        <v>0</v>
      </c>
      <c r="AA182" s="1065">
        <f t="shared" si="518"/>
        <v>0</v>
      </c>
      <c r="AB182" s="1065">
        <f t="shared" si="519"/>
        <v>0</v>
      </c>
      <c r="AC182" s="1065">
        <f t="shared" si="520"/>
        <v>0</v>
      </c>
      <c r="AD182" s="1065">
        <f t="shared" si="521"/>
        <v>0</v>
      </c>
      <c r="AE182" s="1065">
        <f t="shared" si="522"/>
        <v>0</v>
      </c>
      <c r="AF182" s="1065">
        <f t="shared" si="523"/>
        <v>0</v>
      </c>
      <c r="AG182" s="1065">
        <f t="shared" si="524"/>
        <v>0</v>
      </c>
      <c r="AH182" s="1065">
        <f t="shared" si="525"/>
        <v>0</v>
      </c>
      <c r="AI182" s="1065">
        <f t="shared" si="526"/>
        <v>0</v>
      </c>
      <c r="AJ182" s="1065">
        <f t="shared" si="527"/>
        <v>0</v>
      </c>
      <c r="AK182" s="1065">
        <f t="shared" si="528"/>
        <v>0</v>
      </c>
      <c r="AL182" s="1065">
        <f t="shared" si="529"/>
        <v>0</v>
      </c>
      <c r="AM182" s="1065">
        <f t="shared" si="530"/>
        <v>0</v>
      </c>
      <c r="AN182" s="1065">
        <f t="shared" si="531"/>
        <v>0</v>
      </c>
      <c r="AO182" s="1065">
        <f t="shared" si="532"/>
        <v>0</v>
      </c>
      <c r="AP182" s="1065">
        <f t="shared" si="533"/>
        <v>0</v>
      </c>
      <c r="AQ182" s="1065">
        <f t="shared" si="534"/>
        <v>0</v>
      </c>
      <c r="AR182" s="1065">
        <f t="shared" si="535"/>
        <v>0</v>
      </c>
      <c r="AS182" s="1065">
        <f t="shared" si="536"/>
        <v>0</v>
      </c>
      <c r="AT182" s="1065">
        <f t="shared" si="537"/>
        <v>0</v>
      </c>
      <c r="AU182" s="1065">
        <f t="shared" si="538"/>
        <v>0</v>
      </c>
      <c r="AV182" s="1065">
        <f t="shared" si="539"/>
        <v>0</v>
      </c>
      <c r="AW182" s="1065">
        <f t="shared" si="540"/>
        <v>0</v>
      </c>
      <c r="AX182" s="1065">
        <f t="shared" si="541"/>
        <v>0</v>
      </c>
      <c r="AY182" s="1065">
        <f t="shared" si="542"/>
        <v>0</v>
      </c>
      <c r="AZ182" s="1065">
        <f t="shared" si="543"/>
        <v>0</v>
      </c>
      <c r="BA182" s="1065">
        <f t="shared" si="544"/>
        <v>0</v>
      </c>
      <c r="BB182" s="1065">
        <f t="shared" si="545"/>
        <v>0</v>
      </c>
      <c r="BC182" s="1065">
        <f t="shared" si="546"/>
        <v>0</v>
      </c>
      <c r="BD182" s="1065">
        <f t="shared" si="547"/>
        <v>0</v>
      </c>
      <c r="BE182" s="1070">
        <f t="shared" si="548"/>
        <v>0</v>
      </c>
      <c r="BF182" s="1071">
        <f t="shared" si="549"/>
        <v>0</v>
      </c>
    </row>
    <row r="183" spans="1:59" s="67" customFormat="1" ht="15" hidden="1">
      <c r="A183" s="1016" t="s">
        <v>120</v>
      </c>
      <c r="B183" s="901">
        <v>13</v>
      </c>
      <c r="C183" s="1017"/>
      <c r="D183" s="1032" t="s">
        <v>451</v>
      </c>
      <c r="E183" s="1022" t="s">
        <v>107</v>
      </c>
      <c r="F183" s="901" t="s">
        <v>107</v>
      </c>
      <c r="G183" s="1023">
        <v>50</v>
      </c>
      <c r="H183" s="1023">
        <v>20</v>
      </c>
      <c r="I183" s="1023">
        <v>28.5</v>
      </c>
      <c r="J183" s="1031">
        <v>78.5</v>
      </c>
      <c r="K183" s="1057">
        <f>'Qoute 2025                  '!D44</f>
        <v>0</v>
      </c>
      <c r="L183" s="1064">
        <f t="shared" si="551"/>
        <v>0</v>
      </c>
      <c r="M183" s="1065">
        <f t="shared" si="504"/>
        <v>0</v>
      </c>
      <c r="N183" s="1065">
        <f t="shared" si="505"/>
        <v>0</v>
      </c>
      <c r="O183" s="1065">
        <f t="shared" si="506"/>
        <v>0</v>
      </c>
      <c r="P183" s="1065">
        <f t="shared" si="507"/>
        <v>0</v>
      </c>
      <c r="Q183" s="1065">
        <f t="shared" si="508"/>
        <v>0</v>
      </c>
      <c r="R183" s="1065">
        <f t="shared" si="509"/>
        <v>0</v>
      </c>
      <c r="S183" s="1065">
        <f t="shared" si="510"/>
        <v>0</v>
      </c>
      <c r="T183" s="1065">
        <f t="shared" si="511"/>
        <v>0</v>
      </c>
      <c r="U183" s="1065">
        <f t="shared" si="512"/>
        <v>0</v>
      </c>
      <c r="V183" s="1065">
        <f t="shared" si="513"/>
        <v>0</v>
      </c>
      <c r="W183" s="1065">
        <f t="shared" si="514"/>
        <v>0</v>
      </c>
      <c r="X183" s="1065">
        <f t="shared" si="515"/>
        <v>0</v>
      </c>
      <c r="Y183" s="1065">
        <f t="shared" si="516"/>
        <v>0</v>
      </c>
      <c r="Z183" s="1065">
        <f t="shared" si="517"/>
        <v>0</v>
      </c>
      <c r="AA183" s="1065">
        <f t="shared" si="518"/>
        <v>0</v>
      </c>
      <c r="AB183" s="1065">
        <f t="shared" si="519"/>
        <v>0</v>
      </c>
      <c r="AC183" s="1065">
        <f t="shared" si="520"/>
        <v>0</v>
      </c>
      <c r="AD183" s="1065">
        <f t="shared" si="521"/>
        <v>0</v>
      </c>
      <c r="AE183" s="1065">
        <f t="shared" si="522"/>
        <v>0</v>
      </c>
      <c r="AF183" s="1065">
        <f t="shared" si="523"/>
        <v>0</v>
      </c>
      <c r="AG183" s="1065">
        <f t="shared" si="524"/>
        <v>0</v>
      </c>
      <c r="AH183" s="1065">
        <f t="shared" si="525"/>
        <v>0</v>
      </c>
      <c r="AI183" s="1065">
        <f t="shared" si="526"/>
        <v>0</v>
      </c>
      <c r="AJ183" s="1065">
        <f t="shared" si="527"/>
        <v>0</v>
      </c>
      <c r="AK183" s="1065">
        <f t="shared" si="528"/>
        <v>0</v>
      </c>
      <c r="AL183" s="1065">
        <f t="shared" si="529"/>
        <v>0</v>
      </c>
      <c r="AM183" s="1065">
        <f t="shared" si="530"/>
        <v>0</v>
      </c>
      <c r="AN183" s="1065">
        <f t="shared" si="531"/>
        <v>0</v>
      </c>
      <c r="AO183" s="1065">
        <f t="shared" si="532"/>
        <v>0</v>
      </c>
      <c r="AP183" s="1065">
        <f t="shared" si="533"/>
        <v>0</v>
      </c>
      <c r="AQ183" s="1065">
        <f t="shared" si="534"/>
        <v>0</v>
      </c>
      <c r="AR183" s="1065">
        <f t="shared" si="535"/>
        <v>0</v>
      </c>
      <c r="AS183" s="1065">
        <f t="shared" si="536"/>
        <v>0</v>
      </c>
      <c r="AT183" s="1065">
        <f t="shared" si="537"/>
        <v>0</v>
      </c>
      <c r="AU183" s="1065">
        <f t="shared" si="538"/>
        <v>0</v>
      </c>
      <c r="AV183" s="1065">
        <f t="shared" si="539"/>
        <v>0</v>
      </c>
      <c r="AW183" s="1065">
        <f t="shared" si="540"/>
        <v>0</v>
      </c>
      <c r="AX183" s="1065">
        <f t="shared" si="541"/>
        <v>0</v>
      </c>
      <c r="AY183" s="1065">
        <f t="shared" si="542"/>
        <v>0</v>
      </c>
      <c r="AZ183" s="1065">
        <f t="shared" si="543"/>
        <v>0</v>
      </c>
      <c r="BA183" s="1065">
        <f t="shared" si="544"/>
        <v>0</v>
      </c>
      <c r="BB183" s="1065">
        <f t="shared" si="545"/>
        <v>0</v>
      </c>
      <c r="BC183" s="1065">
        <f t="shared" si="546"/>
        <v>0</v>
      </c>
      <c r="BD183" s="1065">
        <f t="shared" si="547"/>
        <v>0</v>
      </c>
      <c r="BE183" s="1070">
        <f t="shared" si="548"/>
        <v>0</v>
      </c>
      <c r="BF183" s="1071">
        <f t="shared" si="549"/>
        <v>0</v>
      </c>
    </row>
    <row r="184" spans="1:59" s="67" customFormat="1" ht="15" hidden="1">
      <c r="A184" s="1016" t="s">
        <v>120</v>
      </c>
      <c r="B184" s="1044">
        <v>14</v>
      </c>
      <c r="C184" s="1017"/>
      <c r="D184" s="1032" t="s">
        <v>464</v>
      </c>
      <c r="E184" s="1022" t="s">
        <v>109</v>
      </c>
      <c r="F184" s="1044" t="s">
        <v>109</v>
      </c>
      <c r="G184" s="1023">
        <v>91</v>
      </c>
      <c r="H184" s="1023">
        <v>0</v>
      </c>
      <c r="I184" s="1023">
        <v>55</v>
      </c>
      <c r="J184" s="1031">
        <v>147</v>
      </c>
      <c r="K184" s="1057">
        <f>'Qoute 2025                  '!D45</f>
        <v>0</v>
      </c>
      <c r="L184" s="1064">
        <f t="shared" si="551"/>
        <v>0</v>
      </c>
      <c r="M184" s="1065">
        <f t="shared" si="504"/>
        <v>0</v>
      </c>
      <c r="N184" s="1065">
        <f t="shared" si="505"/>
        <v>0</v>
      </c>
      <c r="O184" s="1065">
        <f t="shared" si="506"/>
        <v>0</v>
      </c>
      <c r="P184" s="1065">
        <f t="shared" si="507"/>
        <v>0</v>
      </c>
      <c r="Q184" s="1065">
        <f t="shared" si="508"/>
        <v>0</v>
      </c>
      <c r="R184" s="1065">
        <f t="shared" si="509"/>
        <v>0</v>
      </c>
      <c r="S184" s="1065">
        <f t="shared" si="510"/>
        <v>0</v>
      </c>
      <c r="T184" s="1065">
        <f t="shared" si="511"/>
        <v>0</v>
      </c>
      <c r="U184" s="1065">
        <f t="shared" si="512"/>
        <v>0</v>
      </c>
      <c r="V184" s="1065">
        <f t="shared" si="513"/>
        <v>0</v>
      </c>
      <c r="W184" s="1065">
        <f t="shared" si="514"/>
        <v>0</v>
      </c>
      <c r="X184" s="1065">
        <f t="shared" si="515"/>
        <v>0</v>
      </c>
      <c r="Y184" s="1065">
        <f t="shared" si="516"/>
        <v>0</v>
      </c>
      <c r="Z184" s="1065">
        <f t="shared" si="517"/>
        <v>0</v>
      </c>
      <c r="AA184" s="1065">
        <f t="shared" si="518"/>
        <v>0</v>
      </c>
      <c r="AB184" s="1065">
        <f t="shared" si="519"/>
        <v>0</v>
      </c>
      <c r="AC184" s="1065">
        <f t="shared" si="520"/>
        <v>0</v>
      </c>
      <c r="AD184" s="1065">
        <f t="shared" si="521"/>
        <v>0</v>
      </c>
      <c r="AE184" s="1065">
        <f t="shared" si="522"/>
        <v>0</v>
      </c>
      <c r="AF184" s="1065">
        <f t="shared" si="523"/>
        <v>0</v>
      </c>
      <c r="AG184" s="1065">
        <f t="shared" si="524"/>
        <v>0</v>
      </c>
      <c r="AH184" s="1065">
        <f t="shared" si="525"/>
        <v>0</v>
      </c>
      <c r="AI184" s="1065">
        <f t="shared" si="526"/>
        <v>0</v>
      </c>
      <c r="AJ184" s="1065">
        <f t="shared" si="527"/>
        <v>0</v>
      </c>
      <c r="AK184" s="1065">
        <f t="shared" si="528"/>
        <v>0</v>
      </c>
      <c r="AL184" s="1065">
        <f t="shared" si="529"/>
        <v>0</v>
      </c>
      <c r="AM184" s="1065">
        <f t="shared" si="530"/>
        <v>0</v>
      </c>
      <c r="AN184" s="1065">
        <f t="shared" si="531"/>
        <v>0</v>
      </c>
      <c r="AO184" s="1065">
        <f t="shared" si="532"/>
        <v>0</v>
      </c>
      <c r="AP184" s="1065">
        <f t="shared" si="533"/>
        <v>0</v>
      </c>
      <c r="AQ184" s="1065">
        <f t="shared" si="534"/>
        <v>0</v>
      </c>
      <c r="AR184" s="1065">
        <f t="shared" si="535"/>
        <v>0</v>
      </c>
      <c r="AS184" s="1065">
        <f t="shared" si="536"/>
        <v>0</v>
      </c>
      <c r="AT184" s="1065">
        <f t="shared" si="537"/>
        <v>0</v>
      </c>
      <c r="AU184" s="1065">
        <f t="shared" si="538"/>
        <v>0</v>
      </c>
      <c r="AV184" s="1065">
        <f t="shared" si="539"/>
        <v>0</v>
      </c>
      <c r="AW184" s="1065">
        <f t="shared" si="540"/>
        <v>0</v>
      </c>
      <c r="AX184" s="1065">
        <f t="shared" si="541"/>
        <v>0</v>
      </c>
      <c r="AY184" s="1065">
        <f t="shared" si="542"/>
        <v>0</v>
      </c>
      <c r="AZ184" s="1065">
        <f t="shared" si="543"/>
        <v>0</v>
      </c>
      <c r="BA184" s="1065">
        <f t="shared" si="544"/>
        <v>0</v>
      </c>
      <c r="BB184" s="1065">
        <f t="shared" si="545"/>
        <v>0</v>
      </c>
      <c r="BC184" s="1065">
        <f t="shared" si="546"/>
        <v>0</v>
      </c>
      <c r="BD184" s="1065">
        <f t="shared" si="547"/>
        <v>0</v>
      </c>
      <c r="BE184" s="1070">
        <f t="shared" si="548"/>
        <v>0</v>
      </c>
      <c r="BF184" s="1071">
        <f t="shared" si="549"/>
        <v>0</v>
      </c>
    </row>
    <row r="185" spans="1:59" s="67" customFormat="1" ht="20.25" thickBot="1">
      <c r="A185" s="861" t="s">
        <v>500</v>
      </c>
      <c r="B185" s="862"/>
      <c r="C185" s="842"/>
      <c r="D185" s="843"/>
      <c r="E185" s="863" t="s">
        <v>23</v>
      </c>
      <c r="F185" s="861"/>
      <c r="G185" s="877"/>
      <c r="H185" s="877"/>
      <c r="I185" s="877"/>
      <c r="J185" s="877" t="s">
        <v>15</v>
      </c>
      <c r="K185" s="436">
        <f>SUM(K171:K182)</f>
        <v>7</v>
      </c>
      <c r="L185" s="68">
        <f t="shared" ref="L185:BF185" si="552">SUM(L171:L184)</f>
        <v>345.58192090395482</v>
      </c>
      <c r="M185" s="69">
        <f t="shared" si="552"/>
        <v>345.58192090395482</v>
      </c>
      <c r="N185" s="69">
        <f t="shared" si="552"/>
        <v>345.58192090395482</v>
      </c>
      <c r="O185" s="69">
        <f t="shared" si="552"/>
        <v>345.58192090395482</v>
      </c>
      <c r="P185" s="69">
        <f t="shared" si="552"/>
        <v>345.58192090395482</v>
      </c>
      <c r="Q185" s="69">
        <f t="shared" si="552"/>
        <v>345.58192090395482</v>
      </c>
      <c r="R185" s="69">
        <f t="shared" si="552"/>
        <v>345.58192090395482</v>
      </c>
      <c r="S185" s="69">
        <f t="shared" si="552"/>
        <v>345.58192090395482</v>
      </c>
      <c r="T185" s="69">
        <f t="shared" si="552"/>
        <v>345.58192090395482</v>
      </c>
      <c r="U185" s="69">
        <f t="shared" si="552"/>
        <v>345.58192090395482</v>
      </c>
      <c r="V185" s="69">
        <f t="shared" si="552"/>
        <v>345.58192090395482</v>
      </c>
      <c r="W185" s="69">
        <f t="shared" si="552"/>
        <v>345.58192090395482</v>
      </c>
      <c r="X185" s="69">
        <f t="shared" si="552"/>
        <v>345.58192090395482</v>
      </c>
      <c r="Y185" s="69">
        <f t="shared" si="552"/>
        <v>345.58192090395482</v>
      </c>
      <c r="Z185" s="69">
        <f t="shared" si="552"/>
        <v>345.58192090395482</v>
      </c>
      <c r="AA185" s="69">
        <f t="shared" si="552"/>
        <v>345.58192090395482</v>
      </c>
      <c r="AB185" s="69">
        <f t="shared" si="552"/>
        <v>345.58192090395482</v>
      </c>
      <c r="AC185" s="69">
        <f t="shared" si="552"/>
        <v>345.58192090395482</v>
      </c>
      <c r="AD185" s="69">
        <f t="shared" si="552"/>
        <v>345.58192090395482</v>
      </c>
      <c r="AE185" s="69">
        <f t="shared" si="552"/>
        <v>345.58192090395482</v>
      </c>
      <c r="AF185" s="69">
        <f t="shared" si="552"/>
        <v>345.58192090395482</v>
      </c>
      <c r="AG185" s="69">
        <f t="shared" si="552"/>
        <v>345.58192090395482</v>
      </c>
      <c r="AH185" s="69">
        <f t="shared" si="552"/>
        <v>345.58192090395482</v>
      </c>
      <c r="AI185" s="69">
        <f t="shared" si="552"/>
        <v>345.58192090395482</v>
      </c>
      <c r="AJ185" s="69">
        <f t="shared" si="552"/>
        <v>345.58192090395482</v>
      </c>
      <c r="AK185" s="69">
        <f t="shared" si="552"/>
        <v>345.58192090395482</v>
      </c>
      <c r="AL185" s="69">
        <f t="shared" si="552"/>
        <v>345.58192090395482</v>
      </c>
      <c r="AM185" s="69">
        <f t="shared" si="552"/>
        <v>345.58192090395482</v>
      </c>
      <c r="AN185" s="69">
        <f t="shared" si="552"/>
        <v>345.58192090395482</v>
      </c>
      <c r="AO185" s="69">
        <f t="shared" si="552"/>
        <v>345.58192090395482</v>
      </c>
      <c r="AP185" s="69">
        <f t="shared" si="552"/>
        <v>345.58192090395482</v>
      </c>
      <c r="AQ185" s="69">
        <f t="shared" si="552"/>
        <v>345.58192090395482</v>
      </c>
      <c r="AR185" s="69">
        <f t="shared" si="552"/>
        <v>345.58192090395482</v>
      </c>
      <c r="AS185" s="69">
        <f t="shared" si="552"/>
        <v>345.58192090395482</v>
      </c>
      <c r="AT185" s="69">
        <f t="shared" si="552"/>
        <v>345.58192090395482</v>
      </c>
      <c r="AU185" s="69">
        <f t="shared" si="552"/>
        <v>345.58192090395482</v>
      </c>
      <c r="AV185" s="69">
        <f t="shared" si="552"/>
        <v>345.58192090395482</v>
      </c>
      <c r="AW185" s="69">
        <f t="shared" si="552"/>
        <v>345.58192090395482</v>
      </c>
      <c r="AX185" s="69">
        <f t="shared" si="552"/>
        <v>345.58192090395482</v>
      </c>
      <c r="AY185" s="69">
        <f t="shared" si="552"/>
        <v>345.58192090395482</v>
      </c>
      <c r="AZ185" s="69">
        <f t="shared" si="552"/>
        <v>345.58192090395482</v>
      </c>
      <c r="BA185" s="69">
        <f t="shared" si="552"/>
        <v>345.58192090395482</v>
      </c>
      <c r="BB185" s="69">
        <f t="shared" si="552"/>
        <v>345.58192090395482</v>
      </c>
      <c r="BC185" s="69">
        <f t="shared" si="552"/>
        <v>345.58192090395482</v>
      </c>
      <c r="BD185" s="69">
        <f t="shared" si="552"/>
        <v>345.58192090395482</v>
      </c>
      <c r="BE185" s="70">
        <f t="shared" si="552"/>
        <v>127.37288135593221</v>
      </c>
      <c r="BF185" s="71">
        <f t="shared" si="552"/>
        <v>312</v>
      </c>
    </row>
    <row r="186" spans="1:59" ht="20.25" thickBot="1">
      <c r="D186" s="845"/>
      <c r="F186" s="66"/>
      <c r="BG186" s="65"/>
    </row>
    <row r="187" spans="1:59" s="67" customFormat="1" ht="20.25" thickBot="1">
      <c r="A187" s="882" t="s">
        <v>119</v>
      </c>
      <c r="B187" s="878" t="s">
        <v>131</v>
      </c>
      <c r="C187" s="902"/>
      <c r="D187" s="903"/>
      <c r="E187" s="881" t="s">
        <v>18</v>
      </c>
      <c r="F187" s="904" t="s">
        <v>5</v>
      </c>
      <c r="G187" s="883" t="s">
        <v>445</v>
      </c>
      <c r="H187" s="883" t="s">
        <v>21</v>
      </c>
      <c r="I187" s="883" t="s">
        <v>446</v>
      </c>
      <c r="J187" s="883" t="s">
        <v>6</v>
      </c>
      <c r="K187" s="437" t="s">
        <v>20</v>
      </c>
      <c r="L187" s="117">
        <v>1</v>
      </c>
      <c r="M187" s="117">
        <v>2</v>
      </c>
      <c r="N187" s="117">
        <v>3</v>
      </c>
      <c r="O187" s="117">
        <v>4</v>
      </c>
      <c r="P187" s="117">
        <v>5</v>
      </c>
      <c r="Q187" s="117">
        <v>6</v>
      </c>
      <c r="R187" s="117">
        <v>7</v>
      </c>
      <c r="S187" s="117">
        <v>8</v>
      </c>
      <c r="T187" s="117">
        <v>9</v>
      </c>
      <c r="U187" s="117">
        <v>10</v>
      </c>
      <c r="V187" s="117">
        <v>11</v>
      </c>
      <c r="W187" s="117">
        <v>12</v>
      </c>
      <c r="X187" s="117">
        <v>13</v>
      </c>
      <c r="Y187" s="117">
        <v>14</v>
      </c>
      <c r="Z187" s="117">
        <v>15</v>
      </c>
      <c r="AA187" s="117">
        <v>16</v>
      </c>
      <c r="AB187" s="117">
        <v>17</v>
      </c>
      <c r="AC187" s="117">
        <v>18</v>
      </c>
      <c r="AD187" s="117">
        <v>19</v>
      </c>
      <c r="AE187" s="117">
        <v>20</v>
      </c>
      <c r="AF187" s="117">
        <v>21</v>
      </c>
      <c r="AG187" s="117">
        <v>22</v>
      </c>
      <c r="AH187" s="117">
        <v>23</v>
      </c>
      <c r="AI187" s="117">
        <v>24</v>
      </c>
      <c r="AJ187" s="117">
        <v>25</v>
      </c>
      <c r="AK187" s="117">
        <v>26</v>
      </c>
      <c r="AL187" s="117">
        <v>27</v>
      </c>
      <c r="AM187" s="117">
        <v>28</v>
      </c>
      <c r="AN187" s="117">
        <v>29</v>
      </c>
      <c r="AO187" s="117">
        <v>30</v>
      </c>
      <c r="AP187" s="117">
        <v>31</v>
      </c>
      <c r="AQ187" s="117">
        <v>32</v>
      </c>
      <c r="AR187" s="117">
        <v>33</v>
      </c>
      <c r="AS187" s="117">
        <v>34</v>
      </c>
      <c r="AT187" s="117">
        <v>35</v>
      </c>
      <c r="AU187" s="117">
        <v>36</v>
      </c>
      <c r="AV187" s="117">
        <v>37</v>
      </c>
      <c r="AW187" s="117">
        <v>38</v>
      </c>
      <c r="AX187" s="117">
        <v>39</v>
      </c>
      <c r="AY187" s="117">
        <v>40</v>
      </c>
      <c r="AZ187" s="117">
        <v>41</v>
      </c>
      <c r="BA187" s="117">
        <v>42</v>
      </c>
      <c r="BB187" s="117">
        <v>43</v>
      </c>
      <c r="BC187" s="117">
        <v>44</v>
      </c>
      <c r="BD187" s="117">
        <v>45</v>
      </c>
      <c r="BE187" s="118" t="s">
        <v>21</v>
      </c>
      <c r="BF187" s="119" t="s">
        <v>24</v>
      </c>
    </row>
    <row r="188" spans="1:59" s="120" customFormat="1" ht="15.75" thickBot="1">
      <c r="A188" s="847" t="s">
        <v>119</v>
      </c>
      <c r="B188" s="884">
        <v>1</v>
      </c>
      <c r="C188" s="848"/>
      <c r="D188" s="849"/>
      <c r="E188" s="850" t="s">
        <v>425</v>
      </c>
      <c r="F188" s="885" t="s">
        <v>50</v>
      </c>
      <c r="G188" s="869">
        <v>50</v>
      </c>
      <c r="H188" s="869">
        <v>10</v>
      </c>
      <c r="I188" s="869">
        <v>40</v>
      </c>
      <c r="J188" s="905">
        <v>90</v>
      </c>
      <c r="K188" s="1057">
        <f>'Qoute 2025                  '!D32</f>
        <v>2</v>
      </c>
      <c r="L188" s="1058">
        <f t="shared" ref="L188:L201" si="553">K188*G188</f>
        <v>100</v>
      </c>
      <c r="M188" s="1059">
        <f t="shared" ref="M188:M201" si="554">K188*G188</f>
        <v>100</v>
      </c>
      <c r="N188" s="1059">
        <f t="shared" ref="N188:N201" si="555">K188*G188</f>
        <v>100</v>
      </c>
      <c r="O188" s="1059">
        <f t="shared" ref="O188:O201" si="556">K188*G188</f>
        <v>100</v>
      </c>
      <c r="P188" s="1059">
        <f t="shared" ref="P188:P201" si="557">K188*G188</f>
        <v>100</v>
      </c>
      <c r="Q188" s="1059">
        <f t="shared" ref="Q188:Q201" si="558">K188*G188</f>
        <v>100</v>
      </c>
      <c r="R188" s="1059">
        <f t="shared" ref="R188:R201" si="559">K188*G188</f>
        <v>100</v>
      </c>
      <c r="S188" s="1059">
        <f t="shared" ref="S188:S201" si="560">K188*G188</f>
        <v>100</v>
      </c>
      <c r="T188" s="1059">
        <f t="shared" ref="T188:T201" si="561">K188*G188</f>
        <v>100</v>
      </c>
      <c r="U188" s="1059">
        <f t="shared" ref="U188:U201" si="562">K188*G188</f>
        <v>100</v>
      </c>
      <c r="V188" s="1059">
        <f t="shared" ref="V188:V201" si="563">K188*G188</f>
        <v>100</v>
      </c>
      <c r="W188" s="1059">
        <f t="shared" ref="W188:W201" si="564">K188*G188</f>
        <v>100</v>
      </c>
      <c r="X188" s="1059">
        <f t="shared" ref="X188:X201" si="565">K188*G188</f>
        <v>100</v>
      </c>
      <c r="Y188" s="1059">
        <f t="shared" ref="Y188:Y201" si="566">K188*G188</f>
        <v>100</v>
      </c>
      <c r="Z188" s="1059">
        <f t="shared" ref="Z188:Z201" si="567">K188*G188</f>
        <v>100</v>
      </c>
      <c r="AA188" s="1059">
        <f t="shared" ref="AA188:AA201" si="568">K188*G188</f>
        <v>100</v>
      </c>
      <c r="AB188" s="1059">
        <f t="shared" ref="AB188:AB201" si="569">K188*G188</f>
        <v>100</v>
      </c>
      <c r="AC188" s="1059">
        <f t="shared" ref="AC188:AC201" si="570">K188*G188</f>
        <v>100</v>
      </c>
      <c r="AD188" s="1059">
        <f t="shared" ref="AD188:AD201" si="571">K188*G188</f>
        <v>100</v>
      </c>
      <c r="AE188" s="1059">
        <f t="shared" ref="AE188:AE201" si="572">K188*G188</f>
        <v>100</v>
      </c>
      <c r="AF188" s="1059">
        <f t="shared" ref="AF188:AF201" si="573">K188*G188</f>
        <v>100</v>
      </c>
      <c r="AG188" s="1059">
        <f t="shared" ref="AG188:AG201" si="574">K188*G188</f>
        <v>100</v>
      </c>
      <c r="AH188" s="1059">
        <f t="shared" ref="AH188:AH201" si="575">K188*G188</f>
        <v>100</v>
      </c>
      <c r="AI188" s="1059">
        <f t="shared" ref="AI188:AI201" si="576">K188*G188</f>
        <v>100</v>
      </c>
      <c r="AJ188" s="1059">
        <f t="shared" ref="AJ188:AJ201" si="577">K188*G188</f>
        <v>100</v>
      </c>
      <c r="AK188" s="1059">
        <f t="shared" ref="AK188:AK201" si="578">K188*G188</f>
        <v>100</v>
      </c>
      <c r="AL188" s="1059">
        <f t="shared" ref="AL188:AL201" si="579">K188*G188</f>
        <v>100</v>
      </c>
      <c r="AM188" s="1059">
        <f t="shared" ref="AM188:AM201" si="580">K188*G188</f>
        <v>100</v>
      </c>
      <c r="AN188" s="1059">
        <f t="shared" ref="AN188:AN201" si="581">K188*G188</f>
        <v>100</v>
      </c>
      <c r="AO188" s="1059">
        <f t="shared" ref="AO188:AO201" si="582">K188*G188</f>
        <v>100</v>
      </c>
      <c r="AP188" s="1059">
        <f t="shared" ref="AP188:AP201" si="583">K188*G188</f>
        <v>100</v>
      </c>
      <c r="AQ188" s="1059">
        <f t="shared" ref="AQ188:AQ201" si="584">K188*G188</f>
        <v>100</v>
      </c>
      <c r="AR188" s="1059">
        <f t="shared" ref="AR188:AR201" si="585">K188*G188</f>
        <v>100</v>
      </c>
      <c r="AS188" s="1059">
        <f t="shared" ref="AS188:AS201" si="586">K188*G188</f>
        <v>100</v>
      </c>
      <c r="AT188" s="1059">
        <f t="shared" ref="AT188:AT201" si="587">K188*G188</f>
        <v>100</v>
      </c>
      <c r="AU188" s="1059">
        <f t="shared" ref="AU188:AU201" si="588">K188*G188</f>
        <v>100</v>
      </c>
      <c r="AV188" s="1059">
        <f t="shared" ref="AV188:AV201" si="589">K188*G188</f>
        <v>100</v>
      </c>
      <c r="AW188" s="1059">
        <f t="shared" ref="AW188:AW201" si="590">K188*G188</f>
        <v>100</v>
      </c>
      <c r="AX188" s="1059">
        <f t="shared" ref="AX188:AX201" si="591">K188*G188</f>
        <v>100</v>
      </c>
      <c r="AY188" s="1059">
        <f t="shared" ref="AY188:AY201" si="592">K188*G188</f>
        <v>100</v>
      </c>
      <c r="AZ188" s="1059">
        <f t="shared" ref="AZ188:AZ201" si="593">K188*G188</f>
        <v>100</v>
      </c>
      <c r="BA188" s="1059">
        <f t="shared" ref="BA188:BA201" si="594">K188*G188</f>
        <v>100</v>
      </c>
      <c r="BB188" s="1059">
        <f t="shared" ref="BB188:BB201" si="595">K188*G188</f>
        <v>100</v>
      </c>
      <c r="BC188" s="1059">
        <f t="shared" ref="BC188:BC201" si="596">K188*G188</f>
        <v>100</v>
      </c>
      <c r="BD188" s="1059">
        <f t="shared" ref="BD188:BD201" si="597">K188*G188</f>
        <v>100</v>
      </c>
      <c r="BE188" s="1059">
        <f t="shared" ref="BE188:BE201" si="598">K188*H188</f>
        <v>20</v>
      </c>
      <c r="BF188" s="1059">
        <f t="shared" ref="BF188:BF201" si="599">K188*I188</f>
        <v>80</v>
      </c>
    </row>
    <row r="189" spans="1:59" s="67" customFormat="1" ht="15" hidden="1">
      <c r="A189" s="847" t="s">
        <v>119</v>
      </c>
      <c r="B189" s="887">
        <v>2</v>
      </c>
      <c r="C189" s="848"/>
      <c r="D189" s="849"/>
      <c r="E189" s="851" t="s">
        <v>447</v>
      </c>
      <c r="F189" s="888" t="s">
        <v>51</v>
      </c>
      <c r="G189" s="870">
        <v>29</v>
      </c>
      <c r="H189" s="869">
        <v>14</v>
      </c>
      <c r="I189" s="869">
        <v>21</v>
      </c>
      <c r="J189" s="905">
        <v>50</v>
      </c>
      <c r="K189" s="1057">
        <f>'Qoute 2025                  '!D33</f>
        <v>0</v>
      </c>
      <c r="L189" s="1060">
        <f t="shared" si="553"/>
        <v>0</v>
      </c>
      <c r="M189" s="1061">
        <f t="shared" si="554"/>
        <v>0</v>
      </c>
      <c r="N189" s="1061">
        <f t="shared" si="555"/>
        <v>0</v>
      </c>
      <c r="O189" s="1061">
        <f t="shared" si="556"/>
        <v>0</v>
      </c>
      <c r="P189" s="1061">
        <f t="shared" si="557"/>
        <v>0</v>
      </c>
      <c r="Q189" s="1061">
        <f t="shared" si="558"/>
        <v>0</v>
      </c>
      <c r="R189" s="1061">
        <f t="shared" si="559"/>
        <v>0</v>
      </c>
      <c r="S189" s="1061">
        <f t="shared" si="560"/>
        <v>0</v>
      </c>
      <c r="T189" s="1061">
        <f t="shared" si="561"/>
        <v>0</v>
      </c>
      <c r="U189" s="1061">
        <f t="shared" si="562"/>
        <v>0</v>
      </c>
      <c r="V189" s="1061">
        <f t="shared" si="563"/>
        <v>0</v>
      </c>
      <c r="W189" s="1061">
        <f t="shared" si="564"/>
        <v>0</v>
      </c>
      <c r="X189" s="1061">
        <f t="shared" si="565"/>
        <v>0</v>
      </c>
      <c r="Y189" s="1061">
        <f t="shared" si="566"/>
        <v>0</v>
      </c>
      <c r="Z189" s="1061">
        <f t="shared" si="567"/>
        <v>0</v>
      </c>
      <c r="AA189" s="1061">
        <f t="shared" si="568"/>
        <v>0</v>
      </c>
      <c r="AB189" s="1061">
        <f t="shared" si="569"/>
        <v>0</v>
      </c>
      <c r="AC189" s="1061">
        <f t="shared" si="570"/>
        <v>0</v>
      </c>
      <c r="AD189" s="1061">
        <f t="shared" si="571"/>
        <v>0</v>
      </c>
      <c r="AE189" s="1061">
        <f t="shared" si="572"/>
        <v>0</v>
      </c>
      <c r="AF189" s="1061">
        <f t="shared" si="573"/>
        <v>0</v>
      </c>
      <c r="AG189" s="1061">
        <f t="shared" si="574"/>
        <v>0</v>
      </c>
      <c r="AH189" s="1061">
        <f t="shared" si="575"/>
        <v>0</v>
      </c>
      <c r="AI189" s="1061">
        <f t="shared" si="576"/>
        <v>0</v>
      </c>
      <c r="AJ189" s="1061">
        <f t="shared" si="577"/>
        <v>0</v>
      </c>
      <c r="AK189" s="1061">
        <f t="shared" si="578"/>
        <v>0</v>
      </c>
      <c r="AL189" s="1061">
        <f t="shared" si="579"/>
        <v>0</v>
      </c>
      <c r="AM189" s="1061">
        <f t="shared" si="580"/>
        <v>0</v>
      </c>
      <c r="AN189" s="1061">
        <f t="shared" si="581"/>
        <v>0</v>
      </c>
      <c r="AO189" s="1061">
        <f t="shared" si="582"/>
        <v>0</v>
      </c>
      <c r="AP189" s="1061">
        <f t="shared" si="583"/>
        <v>0</v>
      </c>
      <c r="AQ189" s="1061">
        <f t="shared" si="584"/>
        <v>0</v>
      </c>
      <c r="AR189" s="1061">
        <f t="shared" si="585"/>
        <v>0</v>
      </c>
      <c r="AS189" s="1061">
        <f t="shared" si="586"/>
        <v>0</v>
      </c>
      <c r="AT189" s="1061">
        <f t="shared" si="587"/>
        <v>0</v>
      </c>
      <c r="AU189" s="1061">
        <f t="shared" si="588"/>
        <v>0</v>
      </c>
      <c r="AV189" s="1061">
        <f t="shared" si="589"/>
        <v>0</v>
      </c>
      <c r="AW189" s="1061">
        <f t="shared" si="590"/>
        <v>0</v>
      </c>
      <c r="AX189" s="1061">
        <f t="shared" si="591"/>
        <v>0</v>
      </c>
      <c r="AY189" s="1061">
        <f t="shared" si="592"/>
        <v>0</v>
      </c>
      <c r="AZ189" s="1061">
        <f t="shared" si="593"/>
        <v>0</v>
      </c>
      <c r="BA189" s="1061">
        <f t="shared" si="594"/>
        <v>0</v>
      </c>
      <c r="BB189" s="1061">
        <f t="shared" si="595"/>
        <v>0</v>
      </c>
      <c r="BC189" s="1061">
        <f t="shared" si="596"/>
        <v>0</v>
      </c>
      <c r="BD189" s="1061">
        <f t="shared" si="597"/>
        <v>0</v>
      </c>
      <c r="BE189" s="1066">
        <f t="shared" si="598"/>
        <v>0</v>
      </c>
      <c r="BF189" s="1067">
        <f t="shared" si="599"/>
        <v>0</v>
      </c>
    </row>
    <row r="190" spans="1:59" s="67" customFormat="1" ht="15">
      <c r="A190" s="847" t="s">
        <v>119</v>
      </c>
      <c r="B190" s="889">
        <v>3</v>
      </c>
      <c r="C190" s="848"/>
      <c r="D190" s="849"/>
      <c r="E190" s="850" t="s">
        <v>633</v>
      </c>
      <c r="F190" s="890" t="s">
        <v>52</v>
      </c>
      <c r="G190" s="869">
        <v>85</v>
      </c>
      <c r="H190" s="869">
        <v>20</v>
      </c>
      <c r="I190" s="869">
        <v>65</v>
      </c>
      <c r="J190" s="905">
        <f t="shared" ref="J190:J198" si="600">I190+G190</f>
        <v>150</v>
      </c>
      <c r="K190" s="1057">
        <f>'Qoute 2025                  '!D34</f>
        <v>2</v>
      </c>
      <c r="L190" s="1062">
        <f t="shared" si="553"/>
        <v>170</v>
      </c>
      <c r="M190" s="1063">
        <f t="shared" si="554"/>
        <v>170</v>
      </c>
      <c r="N190" s="1063">
        <f t="shared" si="555"/>
        <v>170</v>
      </c>
      <c r="O190" s="1063">
        <f t="shared" si="556"/>
        <v>170</v>
      </c>
      <c r="P190" s="1063">
        <f t="shared" si="557"/>
        <v>170</v>
      </c>
      <c r="Q190" s="1063">
        <f t="shared" si="558"/>
        <v>170</v>
      </c>
      <c r="R190" s="1063">
        <f t="shared" si="559"/>
        <v>170</v>
      </c>
      <c r="S190" s="1063">
        <f t="shared" si="560"/>
        <v>170</v>
      </c>
      <c r="T190" s="1063">
        <f t="shared" si="561"/>
        <v>170</v>
      </c>
      <c r="U190" s="1063">
        <f t="shared" si="562"/>
        <v>170</v>
      </c>
      <c r="V190" s="1063">
        <f t="shared" si="563"/>
        <v>170</v>
      </c>
      <c r="W190" s="1063">
        <f t="shared" si="564"/>
        <v>170</v>
      </c>
      <c r="X190" s="1063">
        <f t="shared" si="565"/>
        <v>170</v>
      </c>
      <c r="Y190" s="1063">
        <f t="shared" si="566"/>
        <v>170</v>
      </c>
      <c r="Z190" s="1063">
        <f t="shared" si="567"/>
        <v>170</v>
      </c>
      <c r="AA190" s="1063">
        <f t="shared" si="568"/>
        <v>170</v>
      </c>
      <c r="AB190" s="1063">
        <f t="shared" si="569"/>
        <v>170</v>
      </c>
      <c r="AC190" s="1063">
        <f t="shared" si="570"/>
        <v>170</v>
      </c>
      <c r="AD190" s="1063">
        <f t="shared" si="571"/>
        <v>170</v>
      </c>
      <c r="AE190" s="1063">
        <f t="shared" si="572"/>
        <v>170</v>
      </c>
      <c r="AF190" s="1063">
        <f t="shared" si="573"/>
        <v>170</v>
      </c>
      <c r="AG190" s="1063">
        <f t="shared" si="574"/>
        <v>170</v>
      </c>
      <c r="AH190" s="1063">
        <f t="shared" si="575"/>
        <v>170</v>
      </c>
      <c r="AI190" s="1063">
        <f t="shared" si="576"/>
        <v>170</v>
      </c>
      <c r="AJ190" s="1063">
        <f t="shared" si="577"/>
        <v>170</v>
      </c>
      <c r="AK190" s="1063">
        <f t="shared" si="578"/>
        <v>170</v>
      </c>
      <c r="AL190" s="1063">
        <f t="shared" si="579"/>
        <v>170</v>
      </c>
      <c r="AM190" s="1063">
        <f t="shared" si="580"/>
        <v>170</v>
      </c>
      <c r="AN190" s="1063">
        <f t="shared" si="581"/>
        <v>170</v>
      </c>
      <c r="AO190" s="1063">
        <f t="shared" si="582"/>
        <v>170</v>
      </c>
      <c r="AP190" s="1063">
        <f t="shared" si="583"/>
        <v>170</v>
      </c>
      <c r="AQ190" s="1063">
        <f t="shared" si="584"/>
        <v>170</v>
      </c>
      <c r="AR190" s="1063">
        <f t="shared" si="585"/>
        <v>170</v>
      </c>
      <c r="AS190" s="1063">
        <f t="shared" si="586"/>
        <v>170</v>
      </c>
      <c r="AT190" s="1063">
        <f t="shared" si="587"/>
        <v>170</v>
      </c>
      <c r="AU190" s="1063">
        <f t="shared" si="588"/>
        <v>170</v>
      </c>
      <c r="AV190" s="1063">
        <f t="shared" si="589"/>
        <v>170</v>
      </c>
      <c r="AW190" s="1063">
        <f t="shared" si="590"/>
        <v>170</v>
      </c>
      <c r="AX190" s="1063">
        <f t="shared" si="591"/>
        <v>170</v>
      </c>
      <c r="AY190" s="1063">
        <f t="shared" si="592"/>
        <v>170</v>
      </c>
      <c r="AZ190" s="1063">
        <f t="shared" si="593"/>
        <v>170</v>
      </c>
      <c r="BA190" s="1063">
        <f t="shared" si="594"/>
        <v>170</v>
      </c>
      <c r="BB190" s="1063">
        <f t="shared" si="595"/>
        <v>170</v>
      </c>
      <c r="BC190" s="1063">
        <f t="shared" si="596"/>
        <v>170</v>
      </c>
      <c r="BD190" s="1063">
        <f t="shared" si="597"/>
        <v>170</v>
      </c>
      <c r="BE190" s="1068">
        <f t="shared" si="598"/>
        <v>40</v>
      </c>
      <c r="BF190" s="1069">
        <f t="shared" si="599"/>
        <v>130</v>
      </c>
    </row>
    <row r="191" spans="1:59" s="67" customFormat="1" ht="15" hidden="1">
      <c r="A191" s="847" t="s">
        <v>119</v>
      </c>
      <c r="B191" s="891">
        <v>4</v>
      </c>
      <c r="C191" s="848"/>
      <c r="D191" s="849" t="s">
        <v>467</v>
      </c>
      <c r="E191" s="850" t="s">
        <v>499</v>
      </c>
      <c r="F191" s="891" t="s">
        <v>1</v>
      </c>
      <c r="G191" s="869">
        <v>97</v>
      </c>
      <c r="H191" s="869">
        <v>0</v>
      </c>
      <c r="I191" s="869">
        <v>87</v>
      </c>
      <c r="J191" s="905">
        <f t="shared" si="600"/>
        <v>184</v>
      </c>
      <c r="K191" s="1057">
        <f>'Qoute 2025                  '!D35</f>
        <v>0</v>
      </c>
      <c r="L191" s="1062">
        <f t="shared" si="553"/>
        <v>0</v>
      </c>
      <c r="M191" s="1063">
        <f t="shared" si="554"/>
        <v>0</v>
      </c>
      <c r="N191" s="1063">
        <f t="shared" si="555"/>
        <v>0</v>
      </c>
      <c r="O191" s="1063">
        <f t="shared" si="556"/>
        <v>0</v>
      </c>
      <c r="P191" s="1063">
        <f t="shared" si="557"/>
        <v>0</v>
      </c>
      <c r="Q191" s="1063">
        <f t="shared" si="558"/>
        <v>0</v>
      </c>
      <c r="R191" s="1063">
        <f t="shared" si="559"/>
        <v>0</v>
      </c>
      <c r="S191" s="1063">
        <f t="shared" si="560"/>
        <v>0</v>
      </c>
      <c r="T191" s="1063">
        <f t="shared" si="561"/>
        <v>0</v>
      </c>
      <c r="U191" s="1063">
        <f t="shared" si="562"/>
        <v>0</v>
      </c>
      <c r="V191" s="1063">
        <f t="shared" si="563"/>
        <v>0</v>
      </c>
      <c r="W191" s="1063">
        <f t="shared" si="564"/>
        <v>0</v>
      </c>
      <c r="X191" s="1063">
        <f t="shared" si="565"/>
        <v>0</v>
      </c>
      <c r="Y191" s="1063">
        <f t="shared" si="566"/>
        <v>0</v>
      </c>
      <c r="Z191" s="1063">
        <f t="shared" si="567"/>
        <v>0</v>
      </c>
      <c r="AA191" s="1063">
        <f t="shared" si="568"/>
        <v>0</v>
      </c>
      <c r="AB191" s="1063">
        <f t="shared" si="569"/>
        <v>0</v>
      </c>
      <c r="AC191" s="1063">
        <f t="shared" si="570"/>
        <v>0</v>
      </c>
      <c r="AD191" s="1063">
        <f t="shared" si="571"/>
        <v>0</v>
      </c>
      <c r="AE191" s="1063">
        <f t="shared" si="572"/>
        <v>0</v>
      </c>
      <c r="AF191" s="1063">
        <f t="shared" si="573"/>
        <v>0</v>
      </c>
      <c r="AG191" s="1063">
        <f t="shared" si="574"/>
        <v>0</v>
      </c>
      <c r="AH191" s="1063">
        <f t="shared" si="575"/>
        <v>0</v>
      </c>
      <c r="AI191" s="1063">
        <f t="shared" si="576"/>
        <v>0</v>
      </c>
      <c r="AJ191" s="1063">
        <f t="shared" si="577"/>
        <v>0</v>
      </c>
      <c r="AK191" s="1063">
        <f t="shared" si="578"/>
        <v>0</v>
      </c>
      <c r="AL191" s="1063">
        <f t="shared" si="579"/>
        <v>0</v>
      </c>
      <c r="AM191" s="1063">
        <f t="shared" si="580"/>
        <v>0</v>
      </c>
      <c r="AN191" s="1063">
        <f t="shared" si="581"/>
        <v>0</v>
      </c>
      <c r="AO191" s="1063">
        <f t="shared" si="582"/>
        <v>0</v>
      </c>
      <c r="AP191" s="1063">
        <f t="shared" si="583"/>
        <v>0</v>
      </c>
      <c r="AQ191" s="1063">
        <f t="shared" si="584"/>
        <v>0</v>
      </c>
      <c r="AR191" s="1063">
        <f t="shared" si="585"/>
        <v>0</v>
      </c>
      <c r="AS191" s="1063">
        <f t="shared" si="586"/>
        <v>0</v>
      </c>
      <c r="AT191" s="1063">
        <f t="shared" si="587"/>
        <v>0</v>
      </c>
      <c r="AU191" s="1063">
        <f t="shared" si="588"/>
        <v>0</v>
      </c>
      <c r="AV191" s="1063">
        <f t="shared" si="589"/>
        <v>0</v>
      </c>
      <c r="AW191" s="1063">
        <f t="shared" si="590"/>
        <v>0</v>
      </c>
      <c r="AX191" s="1063">
        <f t="shared" si="591"/>
        <v>0</v>
      </c>
      <c r="AY191" s="1063">
        <f t="shared" si="592"/>
        <v>0</v>
      </c>
      <c r="AZ191" s="1063">
        <f t="shared" si="593"/>
        <v>0</v>
      </c>
      <c r="BA191" s="1063">
        <f t="shared" si="594"/>
        <v>0</v>
      </c>
      <c r="BB191" s="1063">
        <f t="shared" si="595"/>
        <v>0</v>
      </c>
      <c r="BC191" s="1063">
        <f t="shared" si="596"/>
        <v>0</v>
      </c>
      <c r="BD191" s="1063">
        <f t="shared" si="597"/>
        <v>0</v>
      </c>
      <c r="BE191" s="1068">
        <f t="shared" si="598"/>
        <v>0</v>
      </c>
      <c r="BF191" s="1069">
        <f t="shared" si="599"/>
        <v>0</v>
      </c>
    </row>
    <row r="192" spans="1:59" s="67" customFormat="1" ht="15">
      <c r="A192" s="1008" t="s">
        <v>119</v>
      </c>
      <c r="B192" s="1002">
        <v>5</v>
      </c>
      <c r="C192" s="1009"/>
      <c r="D192" s="1010" t="s">
        <v>449</v>
      </c>
      <c r="E192" s="1011" t="s">
        <v>602</v>
      </c>
      <c r="F192" s="1002" t="s">
        <v>53</v>
      </c>
      <c r="G192" s="1033">
        <v>65.677966101694921</v>
      </c>
      <c r="H192" s="1033">
        <v>21.186440677966104</v>
      </c>
      <c r="I192" s="1033">
        <v>66</v>
      </c>
      <c r="J192" s="1054">
        <v>131.67796610169492</v>
      </c>
      <c r="K192" s="1057">
        <f>'Qoute 2025                  '!D36</f>
        <v>2</v>
      </c>
      <c r="L192" s="1062">
        <f t="shared" si="553"/>
        <v>131.35593220338984</v>
      </c>
      <c r="M192" s="1063">
        <f t="shared" si="554"/>
        <v>131.35593220338984</v>
      </c>
      <c r="N192" s="1063">
        <f t="shared" si="555"/>
        <v>131.35593220338984</v>
      </c>
      <c r="O192" s="1063">
        <f t="shared" si="556"/>
        <v>131.35593220338984</v>
      </c>
      <c r="P192" s="1063">
        <f t="shared" si="557"/>
        <v>131.35593220338984</v>
      </c>
      <c r="Q192" s="1063">
        <f t="shared" si="558"/>
        <v>131.35593220338984</v>
      </c>
      <c r="R192" s="1063">
        <f t="shared" si="559"/>
        <v>131.35593220338984</v>
      </c>
      <c r="S192" s="1063">
        <f t="shared" si="560"/>
        <v>131.35593220338984</v>
      </c>
      <c r="T192" s="1063">
        <f t="shared" si="561"/>
        <v>131.35593220338984</v>
      </c>
      <c r="U192" s="1063">
        <f t="shared" si="562"/>
        <v>131.35593220338984</v>
      </c>
      <c r="V192" s="1063">
        <f t="shared" si="563"/>
        <v>131.35593220338984</v>
      </c>
      <c r="W192" s="1063">
        <f t="shared" si="564"/>
        <v>131.35593220338984</v>
      </c>
      <c r="X192" s="1063">
        <f t="shared" si="565"/>
        <v>131.35593220338984</v>
      </c>
      <c r="Y192" s="1063">
        <f t="shared" si="566"/>
        <v>131.35593220338984</v>
      </c>
      <c r="Z192" s="1063">
        <f t="shared" si="567"/>
        <v>131.35593220338984</v>
      </c>
      <c r="AA192" s="1063">
        <f t="shared" si="568"/>
        <v>131.35593220338984</v>
      </c>
      <c r="AB192" s="1063">
        <f t="shared" si="569"/>
        <v>131.35593220338984</v>
      </c>
      <c r="AC192" s="1063">
        <f t="shared" si="570"/>
        <v>131.35593220338984</v>
      </c>
      <c r="AD192" s="1063">
        <f t="shared" si="571"/>
        <v>131.35593220338984</v>
      </c>
      <c r="AE192" s="1063">
        <f t="shared" si="572"/>
        <v>131.35593220338984</v>
      </c>
      <c r="AF192" s="1063">
        <f t="shared" si="573"/>
        <v>131.35593220338984</v>
      </c>
      <c r="AG192" s="1063">
        <f t="shared" si="574"/>
        <v>131.35593220338984</v>
      </c>
      <c r="AH192" s="1063">
        <f t="shared" si="575"/>
        <v>131.35593220338984</v>
      </c>
      <c r="AI192" s="1063">
        <f t="shared" si="576"/>
        <v>131.35593220338984</v>
      </c>
      <c r="AJ192" s="1063">
        <f t="shared" si="577"/>
        <v>131.35593220338984</v>
      </c>
      <c r="AK192" s="1063">
        <f t="shared" si="578"/>
        <v>131.35593220338984</v>
      </c>
      <c r="AL192" s="1063">
        <f t="shared" si="579"/>
        <v>131.35593220338984</v>
      </c>
      <c r="AM192" s="1063">
        <f t="shared" si="580"/>
        <v>131.35593220338984</v>
      </c>
      <c r="AN192" s="1063">
        <f t="shared" si="581"/>
        <v>131.35593220338984</v>
      </c>
      <c r="AO192" s="1063">
        <f t="shared" si="582"/>
        <v>131.35593220338984</v>
      </c>
      <c r="AP192" s="1063">
        <f t="shared" si="583"/>
        <v>131.35593220338984</v>
      </c>
      <c r="AQ192" s="1063">
        <f t="shared" si="584"/>
        <v>131.35593220338984</v>
      </c>
      <c r="AR192" s="1063">
        <f t="shared" si="585"/>
        <v>131.35593220338984</v>
      </c>
      <c r="AS192" s="1063">
        <f t="shared" si="586"/>
        <v>131.35593220338984</v>
      </c>
      <c r="AT192" s="1063">
        <f t="shared" si="587"/>
        <v>131.35593220338984</v>
      </c>
      <c r="AU192" s="1063">
        <f t="shared" si="588"/>
        <v>131.35593220338984</v>
      </c>
      <c r="AV192" s="1063">
        <f t="shared" si="589"/>
        <v>131.35593220338984</v>
      </c>
      <c r="AW192" s="1063">
        <f t="shared" si="590"/>
        <v>131.35593220338984</v>
      </c>
      <c r="AX192" s="1063">
        <f t="shared" si="591"/>
        <v>131.35593220338984</v>
      </c>
      <c r="AY192" s="1063">
        <f t="shared" si="592"/>
        <v>131.35593220338984</v>
      </c>
      <c r="AZ192" s="1063">
        <f t="shared" si="593"/>
        <v>131.35593220338984</v>
      </c>
      <c r="BA192" s="1063">
        <f t="shared" si="594"/>
        <v>131.35593220338984</v>
      </c>
      <c r="BB192" s="1063">
        <f t="shared" si="595"/>
        <v>131.35593220338984</v>
      </c>
      <c r="BC192" s="1063">
        <f t="shared" si="596"/>
        <v>131.35593220338984</v>
      </c>
      <c r="BD192" s="1063">
        <f t="shared" si="597"/>
        <v>131.35593220338984</v>
      </c>
      <c r="BE192" s="1068">
        <f t="shared" si="598"/>
        <v>42.372881355932208</v>
      </c>
      <c r="BF192" s="1069">
        <f t="shared" si="599"/>
        <v>132</v>
      </c>
    </row>
    <row r="193" spans="1:60" s="67" customFormat="1" ht="15">
      <c r="A193" s="847" t="s">
        <v>119</v>
      </c>
      <c r="B193" s="892">
        <v>6</v>
      </c>
      <c r="C193" s="848"/>
      <c r="D193" s="849"/>
      <c r="E193" s="850" t="s">
        <v>203</v>
      </c>
      <c r="F193" s="892" t="s">
        <v>54</v>
      </c>
      <c r="G193" s="869">
        <v>89</v>
      </c>
      <c r="H193" s="869">
        <v>25</v>
      </c>
      <c r="I193" s="869">
        <v>70</v>
      </c>
      <c r="J193" s="905">
        <f t="shared" si="600"/>
        <v>159</v>
      </c>
      <c r="K193" s="1057">
        <f>'Qoute 2025                  '!D37</f>
        <v>1</v>
      </c>
      <c r="L193" s="1062">
        <f t="shared" si="553"/>
        <v>89</v>
      </c>
      <c r="M193" s="1063">
        <f t="shared" si="554"/>
        <v>89</v>
      </c>
      <c r="N193" s="1063">
        <f t="shared" si="555"/>
        <v>89</v>
      </c>
      <c r="O193" s="1063">
        <f t="shared" si="556"/>
        <v>89</v>
      </c>
      <c r="P193" s="1063">
        <f t="shared" si="557"/>
        <v>89</v>
      </c>
      <c r="Q193" s="1063">
        <f t="shared" si="558"/>
        <v>89</v>
      </c>
      <c r="R193" s="1063">
        <f t="shared" si="559"/>
        <v>89</v>
      </c>
      <c r="S193" s="1063">
        <f t="shared" si="560"/>
        <v>89</v>
      </c>
      <c r="T193" s="1063">
        <f t="shared" si="561"/>
        <v>89</v>
      </c>
      <c r="U193" s="1063">
        <f t="shared" si="562"/>
        <v>89</v>
      </c>
      <c r="V193" s="1063">
        <f t="shared" si="563"/>
        <v>89</v>
      </c>
      <c r="W193" s="1063">
        <f t="shared" si="564"/>
        <v>89</v>
      </c>
      <c r="X193" s="1063">
        <f t="shared" si="565"/>
        <v>89</v>
      </c>
      <c r="Y193" s="1063">
        <f t="shared" si="566"/>
        <v>89</v>
      </c>
      <c r="Z193" s="1063">
        <f t="shared" si="567"/>
        <v>89</v>
      </c>
      <c r="AA193" s="1063">
        <f t="shared" si="568"/>
        <v>89</v>
      </c>
      <c r="AB193" s="1063">
        <f t="shared" si="569"/>
        <v>89</v>
      </c>
      <c r="AC193" s="1063">
        <f t="shared" si="570"/>
        <v>89</v>
      </c>
      <c r="AD193" s="1063">
        <f t="shared" si="571"/>
        <v>89</v>
      </c>
      <c r="AE193" s="1063">
        <f t="shared" si="572"/>
        <v>89</v>
      </c>
      <c r="AF193" s="1063">
        <f t="shared" si="573"/>
        <v>89</v>
      </c>
      <c r="AG193" s="1063">
        <f t="shared" si="574"/>
        <v>89</v>
      </c>
      <c r="AH193" s="1063">
        <f t="shared" si="575"/>
        <v>89</v>
      </c>
      <c r="AI193" s="1063">
        <f t="shared" si="576"/>
        <v>89</v>
      </c>
      <c r="AJ193" s="1063">
        <f t="shared" si="577"/>
        <v>89</v>
      </c>
      <c r="AK193" s="1063">
        <f t="shared" si="578"/>
        <v>89</v>
      </c>
      <c r="AL193" s="1063">
        <f t="shared" si="579"/>
        <v>89</v>
      </c>
      <c r="AM193" s="1063">
        <f t="shared" si="580"/>
        <v>89</v>
      </c>
      <c r="AN193" s="1063">
        <f t="shared" si="581"/>
        <v>89</v>
      </c>
      <c r="AO193" s="1063">
        <f t="shared" si="582"/>
        <v>89</v>
      </c>
      <c r="AP193" s="1063">
        <f t="shared" si="583"/>
        <v>89</v>
      </c>
      <c r="AQ193" s="1063">
        <f t="shared" si="584"/>
        <v>89</v>
      </c>
      <c r="AR193" s="1063">
        <f t="shared" si="585"/>
        <v>89</v>
      </c>
      <c r="AS193" s="1063">
        <f t="shared" si="586"/>
        <v>89</v>
      </c>
      <c r="AT193" s="1063">
        <f t="shared" si="587"/>
        <v>89</v>
      </c>
      <c r="AU193" s="1063">
        <f t="shared" si="588"/>
        <v>89</v>
      </c>
      <c r="AV193" s="1063">
        <f t="shared" si="589"/>
        <v>89</v>
      </c>
      <c r="AW193" s="1063">
        <f t="shared" si="590"/>
        <v>89</v>
      </c>
      <c r="AX193" s="1063">
        <f t="shared" si="591"/>
        <v>89</v>
      </c>
      <c r="AY193" s="1063">
        <f t="shared" si="592"/>
        <v>89</v>
      </c>
      <c r="AZ193" s="1063">
        <f t="shared" si="593"/>
        <v>89</v>
      </c>
      <c r="BA193" s="1063">
        <f t="shared" si="594"/>
        <v>89</v>
      </c>
      <c r="BB193" s="1063">
        <f t="shared" si="595"/>
        <v>89</v>
      </c>
      <c r="BC193" s="1063">
        <f t="shared" si="596"/>
        <v>89</v>
      </c>
      <c r="BD193" s="1063">
        <f t="shared" si="597"/>
        <v>89</v>
      </c>
      <c r="BE193" s="1068">
        <f t="shared" si="598"/>
        <v>25</v>
      </c>
      <c r="BF193" s="1069">
        <f t="shared" si="599"/>
        <v>70</v>
      </c>
      <c r="BG193" s="438" t="s">
        <v>247</v>
      </c>
      <c r="BH193" s="438" t="s">
        <v>248</v>
      </c>
    </row>
    <row r="194" spans="1:60" s="67" customFormat="1" ht="15.75" hidden="1">
      <c r="A194" s="847" t="s">
        <v>119</v>
      </c>
      <c r="B194" s="606">
        <v>7</v>
      </c>
      <c r="C194" s="848"/>
      <c r="D194" s="849" t="s">
        <v>460</v>
      </c>
      <c r="E194" s="850" t="s">
        <v>606</v>
      </c>
      <c r="F194" s="606" t="s">
        <v>102</v>
      </c>
      <c r="G194" s="870">
        <v>97</v>
      </c>
      <c r="H194" s="870">
        <v>20</v>
      </c>
      <c r="I194" s="870">
        <v>77</v>
      </c>
      <c r="J194" s="908">
        <v>174</v>
      </c>
      <c r="K194" s="1057">
        <f>'Qoute 2025                  '!D38</f>
        <v>0</v>
      </c>
      <c r="L194" s="1062">
        <f t="shared" si="553"/>
        <v>0</v>
      </c>
      <c r="M194" s="1063">
        <f t="shared" si="554"/>
        <v>0</v>
      </c>
      <c r="N194" s="1063">
        <f t="shared" si="555"/>
        <v>0</v>
      </c>
      <c r="O194" s="1063">
        <f t="shared" si="556"/>
        <v>0</v>
      </c>
      <c r="P194" s="1063">
        <f t="shared" si="557"/>
        <v>0</v>
      </c>
      <c r="Q194" s="1063">
        <f t="shared" si="558"/>
        <v>0</v>
      </c>
      <c r="R194" s="1063">
        <f t="shared" si="559"/>
        <v>0</v>
      </c>
      <c r="S194" s="1063">
        <f t="shared" si="560"/>
        <v>0</v>
      </c>
      <c r="T194" s="1063">
        <f t="shared" si="561"/>
        <v>0</v>
      </c>
      <c r="U194" s="1063">
        <f t="shared" si="562"/>
        <v>0</v>
      </c>
      <c r="V194" s="1063">
        <f t="shared" si="563"/>
        <v>0</v>
      </c>
      <c r="W194" s="1063">
        <f t="shared" si="564"/>
        <v>0</v>
      </c>
      <c r="X194" s="1063">
        <f t="shared" si="565"/>
        <v>0</v>
      </c>
      <c r="Y194" s="1063">
        <f t="shared" si="566"/>
        <v>0</v>
      </c>
      <c r="Z194" s="1063">
        <f t="shared" si="567"/>
        <v>0</v>
      </c>
      <c r="AA194" s="1063">
        <f t="shared" si="568"/>
        <v>0</v>
      </c>
      <c r="AB194" s="1063">
        <f t="shared" si="569"/>
        <v>0</v>
      </c>
      <c r="AC194" s="1063">
        <f t="shared" si="570"/>
        <v>0</v>
      </c>
      <c r="AD194" s="1063">
        <f t="shared" si="571"/>
        <v>0</v>
      </c>
      <c r="AE194" s="1063">
        <f t="shared" si="572"/>
        <v>0</v>
      </c>
      <c r="AF194" s="1063">
        <f t="shared" si="573"/>
        <v>0</v>
      </c>
      <c r="AG194" s="1063">
        <f t="shared" si="574"/>
        <v>0</v>
      </c>
      <c r="AH194" s="1063">
        <f t="shared" si="575"/>
        <v>0</v>
      </c>
      <c r="AI194" s="1063">
        <f t="shared" si="576"/>
        <v>0</v>
      </c>
      <c r="AJ194" s="1063">
        <f t="shared" si="577"/>
        <v>0</v>
      </c>
      <c r="AK194" s="1063">
        <f t="shared" si="578"/>
        <v>0</v>
      </c>
      <c r="AL194" s="1063">
        <f t="shared" si="579"/>
        <v>0</v>
      </c>
      <c r="AM194" s="1063">
        <f t="shared" si="580"/>
        <v>0</v>
      </c>
      <c r="AN194" s="1063">
        <f t="shared" si="581"/>
        <v>0</v>
      </c>
      <c r="AO194" s="1063">
        <f t="shared" si="582"/>
        <v>0</v>
      </c>
      <c r="AP194" s="1063">
        <f t="shared" si="583"/>
        <v>0</v>
      </c>
      <c r="AQ194" s="1063">
        <f t="shared" si="584"/>
        <v>0</v>
      </c>
      <c r="AR194" s="1063">
        <f t="shared" si="585"/>
        <v>0</v>
      </c>
      <c r="AS194" s="1063">
        <f t="shared" si="586"/>
        <v>0</v>
      </c>
      <c r="AT194" s="1063">
        <f t="shared" si="587"/>
        <v>0</v>
      </c>
      <c r="AU194" s="1063">
        <f t="shared" si="588"/>
        <v>0</v>
      </c>
      <c r="AV194" s="1063">
        <f t="shared" si="589"/>
        <v>0</v>
      </c>
      <c r="AW194" s="1063">
        <f t="shared" si="590"/>
        <v>0</v>
      </c>
      <c r="AX194" s="1063">
        <f t="shared" si="591"/>
        <v>0</v>
      </c>
      <c r="AY194" s="1063">
        <f t="shared" si="592"/>
        <v>0</v>
      </c>
      <c r="AZ194" s="1063">
        <f t="shared" si="593"/>
        <v>0</v>
      </c>
      <c r="BA194" s="1063">
        <f t="shared" si="594"/>
        <v>0</v>
      </c>
      <c r="BB194" s="1063">
        <f t="shared" si="595"/>
        <v>0</v>
      </c>
      <c r="BC194" s="1063">
        <f t="shared" si="596"/>
        <v>0</v>
      </c>
      <c r="BD194" s="1063">
        <f t="shared" si="597"/>
        <v>0</v>
      </c>
      <c r="BE194" s="1068">
        <f t="shared" si="598"/>
        <v>0</v>
      </c>
      <c r="BF194" s="1069">
        <f t="shared" si="599"/>
        <v>0</v>
      </c>
    </row>
    <row r="195" spans="1:60" s="67" customFormat="1" ht="15" hidden="1">
      <c r="A195" s="847" t="s">
        <v>119</v>
      </c>
      <c r="B195" s="896">
        <v>8</v>
      </c>
      <c r="C195" s="848"/>
      <c r="D195" s="849"/>
      <c r="E195" s="850" t="s">
        <v>201</v>
      </c>
      <c r="F195" s="896" t="s">
        <v>41</v>
      </c>
      <c r="G195" s="869">
        <v>38</v>
      </c>
      <c r="H195" s="869">
        <v>12</v>
      </c>
      <c r="I195" s="869">
        <v>12</v>
      </c>
      <c r="J195" s="905">
        <f t="shared" si="600"/>
        <v>50</v>
      </c>
      <c r="K195" s="1057">
        <f>'Qoute 2025                  '!D39</f>
        <v>0</v>
      </c>
      <c r="L195" s="1062">
        <f t="shared" si="553"/>
        <v>0</v>
      </c>
      <c r="M195" s="1063">
        <f t="shared" si="554"/>
        <v>0</v>
      </c>
      <c r="N195" s="1063">
        <f t="shared" si="555"/>
        <v>0</v>
      </c>
      <c r="O195" s="1063">
        <f t="shared" si="556"/>
        <v>0</v>
      </c>
      <c r="P195" s="1063">
        <f t="shared" si="557"/>
        <v>0</v>
      </c>
      <c r="Q195" s="1063">
        <f t="shared" si="558"/>
        <v>0</v>
      </c>
      <c r="R195" s="1063">
        <f t="shared" si="559"/>
        <v>0</v>
      </c>
      <c r="S195" s="1063">
        <f t="shared" si="560"/>
        <v>0</v>
      </c>
      <c r="T195" s="1063">
        <f t="shared" si="561"/>
        <v>0</v>
      </c>
      <c r="U195" s="1063">
        <f t="shared" si="562"/>
        <v>0</v>
      </c>
      <c r="V195" s="1063">
        <f t="shared" si="563"/>
        <v>0</v>
      </c>
      <c r="W195" s="1063">
        <f t="shared" si="564"/>
        <v>0</v>
      </c>
      <c r="X195" s="1063">
        <f t="shared" si="565"/>
        <v>0</v>
      </c>
      <c r="Y195" s="1063">
        <f t="shared" si="566"/>
        <v>0</v>
      </c>
      <c r="Z195" s="1063">
        <f t="shared" si="567"/>
        <v>0</v>
      </c>
      <c r="AA195" s="1063">
        <f t="shared" si="568"/>
        <v>0</v>
      </c>
      <c r="AB195" s="1063">
        <f t="shared" si="569"/>
        <v>0</v>
      </c>
      <c r="AC195" s="1063">
        <f t="shared" si="570"/>
        <v>0</v>
      </c>
      <c r="AD195" s="1063">
        <f t="shared" si="571"/>
        <v>0</v>
      </c>
      <c r="AE195" s="1063">
        <f t="shared" si="572"/>
        <v>0</v>
      </c>
      <c r="AF195" s="1063">
        <f t="shared" si="573"/>
        <v>0</v>
      </c>
      <c r="AG195" s="1063">
        <f t="shared" si="574"/>
        <v>0</v>
      </c>
      <c r="AH195" s="1063">
        <f t="shared" si="575"/>
        <v>0</v>
      </c>
      <c r="AI195" s="1063">
        <f t="shared" si="576"/>
        <v>0</v>
      </c>
      <c r="AJ195" s="1063">
        <f t="shared" si="577"/>
        <v>0</v>
      </c>
      <c r="AK195" s="1063">
        <f t="shared" si="578"/>
        <v>0</v>
      </c>
      <c r="AL195" s="1063">
        <f t="shared" si="579"/>
        <v>0</v>
      </c>
      <c r="AM195" s="1063">
        <f t="shared" si="580"/>
        <v>0</v>
      </c>
      <c r="AN195" s="1063">
        <f t="shared" si="581"/>
        <v>0</v>
      </c>
      <c r="AO195" s="1063">
        <f t="shared" si="582"/>
        <v>0</v>
      </c>
      <c r="AP195" s="1063">
        <f t="shared" si="583"/>
        <v>0</v>
      </c>
      <c r="AQ195" s="1063">
        <f t="shared" si="584"/>
        <v>0</v>
      </c>
      <c r="AR195" s="1063">
        <f t="shared" si="585"/>
        <v>0</v>
      </c>
      <c r="AS195" s="1063">
        <f t="shared" si="586"/>
        <v>0</v>
      </c>
      <c r="AT195" s="1063">
        <f t="shared" si="587"/>
        <v>0</v>
      </c>
      <c r="AU195" s="1063">
        <f t="shared" si="588"/>
        <v>0</v>
      </c>
      <c r="AV195" s="1063">
        <f t="shared" si="589"/>
        <v>0</v>
      </c>
      <c r="AW195" s="1063">
        <f t="shared" si="590"/>
        <v>0</v>
      </c>
      <c r="AX195" s="1063">
        <f t="shared" si="591"/>
        <v>0</v>
      </c>
      <c r="AY195" s="1063">
        <f t="shared" si="592"/>
        <v>0</v>
      </c>
      <c r="AZ195" s="1063">
        <f t="shared" si="593"/>
        <v>0</v>
      </c>
      <c r="BA195" s="1063">
        <f t="shared" si="594"/>
        <v>0</v>
      </c>
      <c r="BB195" s="1063">
        <f t="shared" si="595"/>
        <v>0</v>
      </c>
      <c r="BC195" s="1063">
        <f t="shared" si="596"/>
        <v>0</v>
      </c>
      <c r="BD195" s="1063">
        <f t="shared" si="597"/>
        <v>0</v>
      </c>
      <c r="BE195" s="1068">
        <f t="shared" si="598"/>
        <v>0</v>
      </c>
      <c r="BF195" s="1069">
        <f t="shared" si="599"/>
        <v>0</v>
      </c>
    </row>
    <row r="196" spans="1:60" s="67" customFormat="1" ht="15" hidden="1">
      <c r="A196" s="847" t="s">
        <v>119</v>
      </c>
      <c r="B196" s="897">
        <v>9</v>
      </c>
      <c r="C196" s="848"/>
      <c r="D196" s="849" t="s">
        <v>468</v>
      </c>
      <c r="E196" s="850" t="s">
        <v>469</v>
      </c>
      <c r="F196" s="897" t="s">
        <v>63</v>
      </c>
      <c r="G196" s="870">
        <v>65</v>
      </c>
      <c r="H196" s="870">
        <v>21.5</v>
      </c>
      <c r="I196" s="870">
        <v>50</v>
      </c>
      <c r="J196" s="908">
        <v>115</v>
      </c>
      <c r="K196" s="1057">
        <f>'Qoute 2025                  '!D40</f>
        <v>0</v>
      </c>
      <c r="L196" s="1062">
        <f t="shared" si="553"/>
        <v>0</v>
      </c>
      <c r="M196" s="1065">
        <f t="shared" si="554"/>
        <v>0</v>
      </c>
      <c r="N196" s="1065">
        <f t="shared" si="555"/>
        <v>0</v>
      </c>
      <c r="O196" s="1065">
        <f t="shared" si="556"/>
        <v>0</v>
      </c>
      <c r="P196" s="1065">
        <f t="shared" si="557"/>
        <v>0</v>
      </c>
      <c r="Q196" s="1065">
        <f t="shared" si="558"/>
        <v>0</v>
      </c>
      <c r="R196" s="1065">
        <f t="shared" si="559"/>
        <v>0</v>
      </c>
      <c r="S196" s="1065">
        <f t="shared" si="560"/>
        <v>0</v>
      </c>
      <c r="T196" s="1065">
        <f t="shared" si="561"/>
        <v>0</v>
      </c>
      <c r="U196" s="1065">
        <f t="shared" si="562"/>
        <v>0</v>
      </c>
      <c r="V196" s="1065">
        <f t="shared" si="563"/>
        <v>0</v>
      </c>
      <c r="W196" s="1065">
        <f t="shared" si="564"/>
        <v>0</v>
      </c>
      <c r="X196" s="1065">
        <f t="shared" si="565"/>
        <v>0</v>
      </c>
      <c r="Y196" s="1065">
        <f t="shared" si="566"/>
        <v>0</v>
      </c>
      <c r="Z196" s="1065">
        <f t="shared" si="567"/>
        <v>0</v>
      </c>
      <c r="AA196" s="1065">
        <f t="shared" si="568"/>
        <v>0</v>
      </c>
      <c r="AB196" s="1065">
        <f t="shared" si="569"/>
        <v>0</v>
      </c>
      <c r="AC196" s="1065">
        <f t="shared" si="570"/>
        <v>0</v>
      </c>
      <c r="AD196" s="1065">
        <f t="shared" si="571"/>
        <v>0</v>
      </c>
      <c r="AE196" s="1065">
        <f t="shared" si="572"/>
        <v>0</v>
      </c>
      <c r="AF196" s="1065">
        <f t="shared" si="573"/>
        <v>0</v>
      </c>
      <c r="AG196" s="1065">
        <f t="shared" si="574"/>
        <v>0</v>
      </c>
      <c r="AH196" s="1065">
        <f t="shared" si="575"/>
        <v>0</v>
      </c>
      <c r="AI196" s="1065">
        <f t="shared" si="576"/>
        <v>0</v>
      </c>
      <c r="AJ196" s="1065">
        <f t="shared" si="577"/>
        <v>0</v>
      </c>
      <c r="AK196" s="1065">
        <f t="shared" si="578"/>
        <v>0</v>
      </c>
      <c r="AL196" s="1065">
        <f t="shared" si="579"/>
        <v>0</v>
      </c>
      <c r="AM196" s="1065">
        <f t="shared" si="580"/>
        <v>0</v>
      </c>
      <c r="AN196" s="1065">
        <f t="shared" si="581"/>
        <v>0</v>
      </c>
      <c r="AO196" s="1065">
        <f t="shared" si="582"/>
        <v>0</v>
      </c>
      <c r="AP196" s="1065">
        <f t="shared" si="583"/>
        <v>0</v>
      </c>
      <c r="AQ196" s="1065">
        <f t="shared" si="584"/>
        <v>0</v>
      </c>
      <c r="AR196" s="1065">
        <f t="shared" si="585"/>
        <v>0</v>
      </c>
      <c r="AS196" s="1065">
        <f t="shared" si="586"/>
        <v>0</v>
      </c>
      <c r="AT196" s="1065">
        <f t="shared" si="587"/>
        <v>0</v>
      </c>
      <c r="AU196" s="1065">
        <f t="shared" si="588"/>
        <v>0</v>
      </c>
      <c r="AV196" s="1065">
        <f t="shared" si="589"/>
        <v>0</v>
      </c>
      <c r="AW196" s="1065">
        <f t="shared" si="590"/>
        <v>0</v>
      </c>
      <c r="AX196" s="1065">
        <f t="shared" si="591"/>
        <v>0</v>
      </c>
      <c r="AY196" s="1065">
        <f t="shared" si="592"/>
        <v>0</v>
      </c>
      <c r="AZ196" s="1065">
        <f t="shared" si="593"/>
        <v>0</v>
      </c>
      <c r="BA196" s="1065">
        <f t="shared" si="594"/>
        <v>0</v>
      </c>
      <c r="BB196" s="1065">
        <f t="shared" si="595"/>
        <v>0</v>
      </c>
      <c r="BC196" s="1065">
        <f t="shared" si="596"/>
        <v>0</v>
      </c>
      <c r="BD196" s="1065">
        <f t="shared" si="597"/>
        <v>0</v>
      </c>
      <c r="BE196" s="1070">
        <f t="shared" si="598"/>
        <v>0</v>
      </c>
      <c r="BF196" s="1071">
        <f t="shared" si="599"/>
        <v>0</v>
      </c>
    </row>
    <row r="197" spans="1:60" s="67" customFormat="1" ht="15" hidden="1">
      <c r="A197" s="847" t="s">
        <v>119</v>
      </c>
      <c r="B197" s="898">
        <v>10</v>
      </c>
      <c r="C197" s="848"/>
      <c r="D197" s="853" t="s">
        <v>451</v>
      </c>
      <c r="E197" s="850" t="s">
        <v>470</v>
      </c>
      <c r="F197" s="898" t="s">
        <v>62</v>
      </c>
      <c r="G197" s="869">
        <v>85.7</v>
      </c>
      <c r="H197" s="869">
        <v>17.100000000000001</v>
      </c>
      <c r="I197" s="869">
        <v>71.5</v>
      </c>
      <c r="J197" s="905">
        <v>157.1</v>
      </c>
      <c r="K197" s="1057">
        <f>'Qoute 2025                  '!D41</f>
        <v>0</v>
      </c>
      <c r="L197" s="1062">
        <f t="shared" si="553"/>
        <v>0</v>
      </c>
      <c r="M197" s="1065">
        <f t="shared" si="554"/>
        <v>0</v>
      </c>
      <c r="N197" s="1065">
        <f t="shared" si="555"/>
        <v>0</v>
      </c>
      <c r="O197" s="1065">
        <f t="shared" si="556"/>
        <v>0</v>
      </c>
      <c r="P197" s="1065">
        <f t="shared" si="557"/>
        <v>0</v>
      </c>
      <c r="Q197" s="1065">
        <f t="shared" si="558"/>
        <v>0</v>
      </c>
      <c r="R197" s="1065">
        <f t="shared" si="559"/>
        <v>0</v>
      </c>
      <c r="S197" s="1065">
        <f t="shared" si="560"/>
        <v>0</v>
      </c>
      <c r="T197" s="1065">
        <f t="shared" si="561"/>
        <v>0</v>
      </c>
      <c r="U197" s="1065">
        <f t="shared" si="562"/>
        <v>0</v>
      </c>
      <c r="V197" s="1065">
        <f t="shared" si="563"/>
        <v>0</v>
      </c>
      <c r="W197" s="1065">
        <f t="shared" si="564"/>
        <v>0</v>
      </c>
      <c r="X197" s="1065">
        <f t="shared" si="565"/>
        <v>0</v>
      </c>
      <c r="Y197" s="1065">
        <f t="shared" si="566"/>
        <v>0</v>
      </c>
      <c r="Z197" s="1065">
        <f t="shared" si="567"/>
        <v>0</v>
      </c>
      <c r="AA197" s="1065">
        <f t="shared" si="568"/>
        <v>0</v>
      </c>
      <c r="AB197" s="1065">
        <f t="shared" si="569"/>
        <v>0</v>
      </c>
      <c r="AC197" s="1065">
        <f t="shared" si="570"/>
        <v>0</v>
      </c>
      <c r="AD197" s="1065">
        <f t="shared" si="571"/>
        <v>0</v>
      </c>
      <c r="AE197" s="1065">
        <f t="shared" si="572"/>
        <v>0</v>
      </c>
      <c r="AF197" s="1065">
        <f t="shared" si="573"/>
        <v>0</v>
      </c>
      <c r="AG197" s="1065">
        <f t="shared" si="574"/>
        <v>0</v>
      </c>
      <c r="AH197" s="1065">
        <f t="shared" si="575"/>
        <v>0</v>
      </c>
      <c r="AI197" s="1065">
        <f t="shared" si="576"/>
        <v>0</v>
      </c>
      <c r="AJ197" s="1065">
        <f t="shared" si="577"/>
        <v>0</v>
      </c>
      <c r="AK197" s="1065">
        <f t="shared" si="578"/>
        <v>0</v>
      </c>
      <c r="AL197" s="1065">
        <f t="shared" si="579"/>
        <v>0</v>
      </c>
      <c r="AM197" s="1065">
        <f t="shared" si="580"/>
        <v>0</v>
      </c>
      <c r="AN197" s="1065">
        <f t="shared" si="581"/>
        <v>0</v>
      </c>
      <c r="AO197" s="1065">
        <f t="shared" si="582"/>
        <v>0</v>
      </c>
      <c r="AP197" s="1065">
        <f t="shared" si="583"/>
        <v>0</v>
      </c>
      <c r="AQ197" s="1065">
        <f t="shared" si="584"/>
        <v>0</v>
      </c>
      <c r="AR197" s="1065">
        <f t="shared" si="585"/>
        <v>0</v>
      </c>
      <c r="AS197" s="1065">
        <f t="shared" si="586"/>
        <v>0</v>
      </c>
      <c r="AT197" s="1065">
        <f t="shared" si="587"/>
        <v>0</v>
      </c>
      <c r="AU197" s="1065">
        <f t="shared" si="588"/>
        <v>0</v>
      </c>
      <c r="AV197" s="1065">
        <f t="shared" si="589"/>
        <v>0</v>
      </c>
      <c r="AW197" s="1065">
        <f t="shared" si="590"/>
        <v>0</v>
      </c>
      <c r="AX197" s="1065">
        <f t="shared" si="591"/>
        <v>0</v>
      </c>
      <c r="AY197" s="1065">
        <f t="shared" si="592"/>
        <v>0</v>
      </c>
      <c r="AZ197" s="1065">
        <f t="shared" si="593"/>
        <v>0</v>
      </c>
      <c r="BA197" s="1065">
        <f t="shared" si="594"/>
        <v>0</v>
      </c>
      <c r="BB197" s="1065">
        <f t="shared" si="595"/>
        <v>0</v>
      </c>
      <c r="BC197" s="1065">
        <f t="shared" si="596"/>
        <v>0</v>
      </c>
      <c r="BD197" s="1065">
        <f t="shared" si="597"/>
        <v>0</v>
      </c>
      <c r="BE197" s="1070">
        <f t="shared" si="598"/>
        <v>0</v>
      </c>
      <c r="BF197" s="1071">
        <f t="shared" si="599"/>
        <v>0</v>
      </c>
    </row>
    <row r="198" spans="1:60" s="67" customFormat="1" ht="15" hidden="1">
      <c r="A198" s="847" t="s">
        <v>119</v>
      </c>
      <c r="B198" s="899">
        <v>11</v>
      </c>
      <c r="C198" s="848"/>
      <c r="D198" s="849">
        <v>2024</v>
      </c>
      <c r="E198" s="850" t="s">
        <v>453</v>
      </c>
      <c r="F198" s="899" t="s">
        <v>103</v>
      </c>
      <c r="G198" s="869">
        <v>26</v>
      </c>
      <c r="H198" s="869">
        <v>15</v>
      </c>
      <c r="I198" s="869">
        <v>20</v>
      </c>
      <c r="J198" s="905">
        <f t="shared" si="600"/>
        <v>46</v>
      </c>
      <c r="K198" s="1057">
        <f>'Qoute 2025                  '!D42</f>
        <v>0</v>
      </c>
      <c r="L198" s="1062">
        <f t="shared" si="553"/>
        <v>0</v>
      </c>
      <c r="M198" s="1065">
        <f t="shared" si="554"/>
        <v>0</v>
      </c>
      <c r="N198" s="1065">
        <f t="shared" si="555"/>
        <v>0</v>
      </c>
      <c r="O198" s="1065">
        <f t="shared" si="556"/>
        <v>0</v>
      </c>
      <c r="P198" s="1065">
        <f t="shared" si="557"/>
        <v>0</v>
      </c>
      <c r="Q198" s="1065">
        <f t="shared" si="558"/>
        <v>0</v>
      </c>
      <c r="R198" s="1065">
        <f t="shared" si="559"/>
        <v>0</v>
      </c>
      <c r="S198" s="1065">
        <f t="shared" si="560"/>
        <v>0</v>
      </c>
      <c r="T198" s="1065">
        <f t="shared" si="561"/>
        <v>0</v>
      </c>
      <c r="U198" s="1065">
        <f t="shared" si="562"/>
        <v>0</v>
      </c>
      <c r="V198" s="1065">
        <f t="shared" si="563"/>
        <v>0</v>
      </c>
      <c r="W198" s="1065">
        <f t="shared" si="564"/>
        <v>0</v>
      </c>
      <c r="X198" s="1065">
        <f t="shared" si="565"/>
        <v>0</v>
      </c>
      <c r="Y198" s="1065">
        <f t="shared" si="566"/>
        <v>0</v>
      </c>
      <c r="Z198" s="1065">
        <f t="shared" si="567"/>
        <v>0</v>
      </c>
      <c r="AA198" s="1065">
        <f t="shared" si="568"/>
        <v>0</v>
      </c>
      <c r="AB198" s="1065">
        <f t="shared" si="569"/>
        <v>0</v>
      </c>
      <c r="AC198" s="1065">
        <f t="shared" si="570"/>
        <v>0</v>
      </c>
      <c r="AD198" s="1065">
        <f t="shared" si="571"/>
        <v>0</v>
      </c>
      <c r="AE198" s="1065">
        <f t="shared" si="572"/>
        <v>0</v>
      </c>
      <c r="AF198" s="1065">
        <f t="shared" si="573"/>
        <v>0</v>
      </c>
      <c r="AG198" s="1065">
        <f t="shared" si="574"/>
        <v>0</v>
      </c>
      <c r="AH198" s="1065">
        <f t="shared" si="575"/>
        <v>0</v>
      </c>
      <c r="AI198" s="1065">
        <f t="shared" si="576"/>
        <v>0</v>
      </c>
      <c r="AJ198" s="1065">
        <f t="shared" si="577"/>
        <v>0</v>
      </c>
      <c r="AK198" s="1065">
        <f t="shared" si="578"/>
        <v>0</v>
      </c>
      <c r="AL198" s="1065">
        <f t="shared" si="579"/>
        <v>0</v>
      </c>
      <c r="AM198" s="1065">
        <f t="shared" si="580"/>
        <v>0</v>
      </c>
      <c r="AN198" s="1065">
        <f t="shared" si="581"/>
        <v>0</v>
      </c>
      <c r="AO198" s="1065">
        <f t="shared" si="582"/>
        <v>0</v>
      </c>
      <c r="AP198" s="1065">
        <f t="shared" si="583"/>
        <v>0</v>
      </c>
      <c r="AQ198" s="1065">
        <f t="shared" si="584"/>
        <v>0</v>
      </c>
      <c r="AR198" s="1065">
        <f t="shared" si="585"/>
        <v>0</v>
      </c>
      <c r="AS198" s="1065">
        <f t="shared" si="586"/>
        <v>0</v>
      </c>
      <c r="AT198" s="1065">
        <f t="shared" si="587"/>
        <v>0</v>
      </c>
      <c r="AU198" s="1065">
        <f t="shared" si="588"/>
        <v>0</v>
      </c>
      <c r="AV198" s="1065">
        <f t="shared" si="589"/>
        <v>0</v>
      </c>
      <c r="AW198" s="1065">
        <f t="shared" si="590"/>
        <v>0</v>
      </c>
      <c r="AX198" s="1065">
        <f t="shared" si="591"/>
        <v>0</v>
      </c>
      <c r="AY198" s="1065">
        <f t="shared" si="592"/>
        <v>0</v>
      </c>
      <c r="AZ198" s="1065">
        <f t="shared" si="593"/>
        <v>0</v>
      </c>
      <c r="BA198" s="1065">
        <f t="shared" si="594"/>
        <v>0</v>
      </c>
      <c r="BB198" s="1065">
        <f t="shared" si="595"/>
        <v>0</v>
      </c>
      <c r="BC198" s="1065">
        <f t="shared" si="596"/>
        <v>0</v>
      </c>
      <c r="BD198" s="1065">
        <f t="shared" si="597"/>
        <v>0</v>
      </c>
      <c r="BE198" s="1070">
        <f t="shared" si="598"/>
        <v>0</v>
      </c>
      <c r="BF198" s="1071">
        <f t="shared" si="599"/>
        <v>0</v>
      </c>
    </row>
    <row r="199" spans="1:60" s="67" customFormat="1" ht="15" hidden="1">
      <c r="A199" s="847" t="s">
        <v>119</v>
      </c>
      <c r="B199" s="900">
        <v>12</v>
      </c>
      <c r="C199" s="848"/>
      <c r="D199" s="849"/>
      <c r="E199" s="850" t="s">
        <v>105</v>
      </c>
      <c r="F199" s="900" t="s">
        <v>105</v>
      </c>
      <c r="G199" s="870">
        <v>57.5</v>
      </c>
      <c r="H199" s="870">
        <v>20</v>
      </c>
      <c r="I199" s="870">
        <v>42.5</v>
      </c>
      <c r="J199" s="908">
        <v>100</v>
      </c>
      <c r="K199" s="1057">
        <f>'Qoute 2025                  '!D43</f>
        <v>0</v>
      </c>
      <c r="L199" s="1062">
        <f t="shared" si="553"/>
        <v>0</v>
      </c>
      <c r="M199" s="1065">
        <f t="shared" si="554"/>
        <v>0</v>
      </c>
      <c r="N199" s="1065">
        <f t="shared" si="555"/>
        <v>0</v>
      </c>
      <c r="O199" s="1065">
        <f t="shared" si="556"/>
        <v>0</v>
      </c>
      <c r="P199" s="1065">
        <f t="shared" si="557"/>
        <v>0</v>
      </c>
      <c r="Q199" s="1065">
        <f t="shared" si="558"/>
        <v>0</v>
      </c>
      <c r="R199" s="1065">
        <f t="shared" si="559"/>
        <v>0</v>
      </c>
      <c r="S199" s="1065">
        <f t="shared" si="560"/>
        <v>0</v>
      </c>
      <c r="T199" s="1065">
        <f t="shared" si="561"/>
        <v>0</v>
      </c>
      <c r="U199" s="1065">
        <f t="shared" si="562"/>
        <v>0</v>
      </c>
      <c r="V199" s="1065">
        <f t="shared" si="563"/>
        <v>0</v>
      </c>
      <c r="W199" s="1065">
        <f t="shared" si="564"/>
        <v>0</v>
      </c>
      <c r="X199" s="1065">
        <f t="shared" si="565"/>
        <v>0</v>
      </c>
      <c r="Y199" s="1065">
        <f t="shared" si="566"/>
        <v>0</v>
      </c>
      <c r="Z199" s="1065">
        <f t="shared" si="567"/>
        <v>0</v>
      </c>
      <c r="AA199" s="1065">
        <f t="shared" si="568"/>
        <v>0</v>
      </c>
      <c r="AB199" s="1065">
        <f t="shared" si="569"/>
        <v>0</v>
      </c>
      <c r="AC199" s="1065">
        <f t="shared" si="570"/>
        <v>0</v>
      </c>
      <c r="AD199" s="1065">
        <f t="shared" si="571"/>
        <v>0</v>
      </c>
      <c r="AE199" s="1065">
        <f t="shared" si="572"/>
        <v>0</v>
      </c>
      <c r="AF199" s="1065">
        <f t="shared" si="573"/>
        <v>0</v>
      </c>
      <c r="AG199" s="1065">
        <f t="shared" si="574"/>
        <v>0</v>
      </c>
      <c r="AH199" s="1065">
        <f t="shared" si="575"/>
        <v>0</v>
      </c>
      <c r="AI199" s="1065">
        <f t="shared" si="576"/>
        <v>0</v>
      </c>
      <c r="AJ199" s="1065">
        <f t="shared" si="577"/>
        <v>0</v>
      </c>
      <c r="AK199" s="1065">
        <f t="shared" si="578"/>
        <v>0</v>
      </c>
      <c r="AL199" s="1065">
        <f t="shared" si="579"/>
        <v>0</v>
      </c>
      <c r="AM199" s="1065">
        <f t="shared" si="580"/>
        <v>0</v>
      </c>
      <c r="AN199" s="1065">
        <f t="shared" si="581"/>
        <v>0</v>
      </c>
      <c r="AO199" s="1065">
        <f t="shared" si="582"/>
        <v>0</v>
      </c>
      <c r="AP199" s="1065">
        <f t="shared" si="583"/>
        <v>0</v>
      </c>
      <c r="AQ199" s="1065">
        <f t="shared" si="584"/>
        <v>0</v>
      </c>
      <c r="AR199" s="1065">
        <f t="shared" si="585"/>
        <v>0</v>
      </c>
      <c r="AS199" s="1065">
        <f t="shared" si="586"/>
        <v>0</v>
      </c>
      <c r="AT199" s="1065">
        <f t="shared" si="587"/>
        <v>0</v>
      </c>
      <c r="AU199" s="1065">
        <f t="shared" si="588"/>
        <v>0</v>
      </c>
      <c r="AV199" s="1065">
        <f t="shared" si="589"/>
        <v>0</v>
      </c>
      <c r="AW199" s="1065">
        <f t="shared" si="590"/>
        <v>0</v>
      </c>
      <c r="AX199" s="1065">
        <f t="shared" si="591"/>
        <v>0</v>
      </c>
      <c r="AY199" s="1065">
        <f t="shared" si="592"/>
        <v>0</v>
      </c>
      <c r="AZ199" s="1065">
        <f t="shared" si="593"/>
        <v>0</v>
      </c>
      <c r="BA199" s="1065">
        <f t="shared" si="594"/>
        <v>0</v>
      </c>
      <c r="BB199" s="1065">
        <f t="shared" si="595"/>
        <v>0</v>
      </c>
      <c r="BC199" s="1065">
        <f t="shared" si="596"/>
        <v>0</v>
      </c>
      <c r="BD199" s="1065">
        <f t="shared" si="597"/>
        <v>0</v>
      </c>
      <c r="BE199" s="1070">
        <f t="shared" si="598"/>
        <v>0</v>
      </c>
      <c r="BF199" s="1071">
        <f t="shared" si="599"/>
        <v>0</v>
      </c>
    </row>
    <row r="200" spans="1:60" s="67" customFormat="1" ht="15" hidden="1">
      <c r="A200" s="847" t="s">
        <v>119</v>
      </c>
      <c r="B200" s="901">
        <v>13</v>
      </c>
      <c r="C200" s="848"/>
      <c r="D200" s="853" t="s">
        <v>451</v>
      </c>
      <c r="E200" s="851" t="s">
        <v>107</v>
      </c>
      <c r="F200" s="901" t="s">
        <v>107</v>
      </c>
      <c r="G200" s="870">
        <v>50</v>
      </c>
      <c r="H200" s="870">
        <v>20</v>
      </c>
      <c r="I200" s="870">
        <v>28.5</v>
      </c>
      <c r="J200" s="908">
        <v>78.5</v>
      </c>
      <c r="K200" s="1057">
        <f>'Qoute 2025                  '!D44</f>
        <v>0</v>
      </c>
      <c r="L200" s="1062">
        <f t="shared" si="553"/>
        <v>0</v>
      </c>
      <c r="M200" s="1065">
        <f t="shared" si="554"/>
        <v>0</v>
      </c>
      <c r="N200" s="1065">
        <f t="shared" si="555"/>
        <v>0</v>
      </c>
      <c r="O200" s="1065">
        <f t="shared" si="556"/>
        <v>0</v>
      </c>
      <c r="P200" s="1065">
        <f t="shared" si="557"/>
        <v>0</v>
      </c>
      <c r="Q200" s="1065">
        <f t="shared" si="558"/>
        <v>0</v>
      </c>
      <c r="R200" s="1065">
        <f t="shared" si="559"/>
        <v>0</v>
      </c>
      <c r="S200" s="1065">
        <f t="shared" si="560"/>
        <v>0</v>
      </c>
      <c r="T200" s="1065">
        <f t="shared" si="561"/>
        <v>0</v>
      </c>
      <c r="U200" s="1065">
        <f t="shared" si="562"/>
        <v>0</v>
      </c>
      <c r="V200" s="1065">
        <f t="shared" si="563"/>
        <v>0</v>
      </c>
      <c r="W200" s="1065">
        <f t="shared" si="564"/>
        <v>0</v>
      </c>
      <c r="X200" s="1065">
        <f t="shared" si="565"/>
        <v>0</v>
      </c>
      <c r="Y200" s="1065">
        <f t="shared" si="566"/>
        <v>0</v>
      </c>
      <c r="Z200" s="1065">
        <f t="shared" si="567"/>
        <v>0</v>
      </c>
      <c r="AA200" s="1065">
        <f t="shared" si="568"/>
        <v>0</v>
      </c>
      <c r="AB200" s="1065">
        <f t="shared" si="569"/>
        <v>0</v>
      </c>
      <c r="AC200" s="1065">
        <f t="shared" si="570"/>
        <v>0</v>
      </c>
      <c r="AD200" s="1065">
        <f t="shared" si="571"/>
        <v>0</v>
      </c>
      <c r="AE200" s="1065">
        <f t="shared" si="572"/>
        <v>0</v>
      </c>
      <c r="AF200" s="1065">
        <f t="shared" si="573"/>
        <v>0</v>
      </c>
      <c r="AG200" s="1065">
        <f t="shared" si="574"/>
        <v>0</v>
      </c>
      <c r="AH200" s="1065">
        <f t="shared" si="575"/>
        <v>0</v>
      </c>
      <c r="AI200" s="1065">
        <f t="shared" si="576"/>
        <v>0</v>
      </c>
      <c r="AJ200" s="1065">
        <f t="shared" si="577"/>
        <v>0</v>
      </c>
      <c r="AK200" s="1065">
        <f t="shared" si="578"/>
        <v>0</v>
      </c>
      <c r="AL200" s="1065">
        <f t="shared" si="579"/>
        <v>0</v>
      </c>
      <c r="AM200" s="1065">
        <f t="shared" si="580"/>
        <v>0</v>
      </c>
      <c r="AN200" s="1065">
        <f t="shared" si="581"/>
        <v>0</v>
      </c>
      <c r="AO200" s="1065">
        <f t="shared" si="582"/>
        <v>0</v>
      </c>
      <c r="AP200" s="1065">
        <f t="shared" si="583"/>
        <v>0</v>
      </c>
      <c r="AQ200" s="1065">
        <f t="shared" si="584"/>
        <v>0</v>
      </c>
      <c r="AR200" s="1065">
        <f t="shared" si="585"/>
        <v>0</v>
      </c>
      <c r="AS200" s="1065">
        <f t="shared" si="586"/>
        <v>0</v>
      </c>
      <c r="AT200" s="1065">
        <f t="shared" si="587"/>
        <v>0</v>
      </c>
      <c r="AU200" s="1065">
        <f t="shared" si="588"/>
        <v>0</v>
      </c>
      <c r="AV200" s="1065">
        <f t="shared" si="589"/>
        <v>0</v>
      </c>
      <c r="AW200" s="1065">
        <f t="shared" si="590"/>
        <v>0</v>
      </c>
      <c r="AX200" s="1065">
        <f t="shared" si="591"/>
        <v>0</v>
      </c>
      <c r="AY200" s="1065">
        <f t="shared" si="592"/>
        <v>0</v>
      </c>
      <c r="AZ200" s="1065">
        <f t="shared" si="593"/>
        <v>0</v>
      </c>
      <c r="BA200" s="1065">
        <f t="shared" si="594"/>
        <v>0</v>
      </c>
      <c r="BB200" s="1065">
        <f t="shared" si="595"/>
        <v>0</v>
      </c>
      <c r="BC200" s="1065">
        <f t="shared" si="596"/>
        <v>0</v>
      </c>
      <c r="BD200" s="1065">
        <f t="shared" si="597"/>
        <v>0</v>
      </c>
      <c r="BE200" s="1070">
        <f t="shared" si="598"/>
        <v>0</v>
      </c>
      <c r="BF200" s="1071">
        <f t="shared" si="599"/>
        <v>0</v>
      </c>
    </row>
    <row r="201" spans="1:60" s="67" customFormat="1" ht="15" hidden="1">
      <c r="A201" s="847" t="s">
        <v>119</v>
      </c>
      <c r="B201" s="1044">
        <v>14</v>
      </c>
      <c r="C201" s="848"/>
      <c r="D201" s="853" t="s">
        <v>464</v>
      </c>
      <c r="E201" s="851" t="s">
        <v>109</v>
      </c>
      <c r="F201" s="1044" t="s">
        <v>109</v>
      </c>
      <c r="G201" s="870">
        <v>126</v>
      </c>
      <c r="H201" s="870">
        <v>0</v>
      </c>
      <c r="I201" s="870">
        <v>75</v>
      </c>
      <c r="J201" s="908">
        <v>201</v>
      </c>
      <c r="K201" s="1057">
        <f>'Qoute 2025                  '!D45</f>
        <v>0</v>
      </c>
      <c r="L201" s="1062">
        <f t="shared" si="553"/>
        <v>0</v>
      </c>
      <c r="M201" s="1065">
        <f t="shared" si="554"/>
        <v>0</v>
      </c>
      <c r="N201" s="1065">
        <f t="shared" si="555"/>
        <v>0</v>
      </c>
      <c r="O201" s="1065">
        <f t="shared" si="556"/>
        <v>0</v>
      </c>
      <c r="P201" s="1065">
        <f t="shared" si="557"/>
        <v>0</v>
      </c>
      <c r="Q201" s="1065">
        <f t="shared" si="558"/>
        <v>0</v>
      </c>
      <c r="R201" s="1065">
        <f t="shared" si="559"/>
        <v>0</v>
      </c>
      <c r="S201" s="1065">
        <f t="shared" si="560"/>
        <v>0</v>
      </c>
      <c r="T201" s="1065">
        <f t="shared" si="561"/>
        <v>0</v>
      </c>
      <c r="U201" s="1065">
        <f t="shared" si="562"/>
        <v>0</v>
      </c>
      <c r="V201" s="1065">
        <f t="shared" si="563"/>
        <v>0</v>
      </c>
      <c r="W201" s="1065">
        <f t="shared" si="564"/>
        <v>0</v>
      </c>
      <c r="X201" s="1065">
        <f t="shared" si="565"/>
        <v>0</v>
      </c>
      <c r="Y201" s="1065">
        <f t="shared" si="566"/>
        <v>0</v>
      </c>
      <c r="Z201" s="1065">
        <f t="shared" si="567"/>
        <v>0</v>
      </c>
      <c r="AA201" s="1065">
        <f t="shared" si="568"/>
        <v>0</v>
      </c>
      <c r="AB201" s="1065">
        <f t="shared" si="569"/>
        <v>0</v>
      </c>
      <c r="AC201" s="1065">
        <f t="shared" si="570"/>
        <v>0</v>
      </c>
      <c r="AD201" s="1065">
        <f t="shared" si="571"/>
        <v>0</v>
      </c>
      <c r="AE201" s="1065">
        <f t="shared" si="572"/>
        <v>0</v>
      </c>
      <c r="AF201" s="1065">
        <f t="shared" si="573"/>
        <v>0</v>
      </c>
      <c r="AG201" s="1065">
        <f t="shared" si="574"/>
        <v>0</v>
      </c>
      <c r="AH201" s="1065">
        <f t="shared" si="575"/>
        <v>0</v>
      </c>
      <c r="AI201" s="1065">
        <f t="shared" si="576"/>
        <v>0</v>
      </c>
      <c r="AJ201" s="1065">
        <f t="shared" si="577"/>
        <v>0</v>
      </c>
      <c r="AK201" s="1065">
        <f t="shared" si="578"/>
        <v>0</v>
      </c>
      <c r="AL201" s="1065">
        <f t="shared" si="579"/>
        <v>0</v>
      </c>
      <c r="AM201" s="1065">
        <f t="shared" si="580"/>
        <v>0</v>
      </c>
      <c r="AN201" s="1065">
        <f t="shared" si="581"/>
        <v>0</v>
      </c>
      <c r="AO201" s="1065">
        <f t="shared" si="582"/>
        <v>0</v>
      </c>
      <c r="AP201" s="1065">
        <f t="shared" si="583"/>
        <v>0</v>
      </c>
      <c r="AQ201" s="1065">
        <f t="shared" si="584"/>
        <v>0</v>
      </c>
      <c r="AR201" s="1065">
        <f t="shared" si="585"/>
        <v>0</v>
      </c>
      <c r="AS201" s="1065">
        <f t="shared" si="586"/>
        <v>0</v>
      </c>
      <c r="AT201" s="1065">
        <f t="shared" si="587"/>
        <v>0</v>
      </c>
      <c r="AU201" s="1065">
        <f t="shared" si="588"/>
        <v>0</v>
      </c>
      <c r="AV201" s="1065">
        <f t="shared" si="589"/>
        <v>0</v>
      </c>
      <c r="AW201" s="1065">
        <f t="shared" si="590"/>
        <v>0</v>
      </c>
      <c r="AX201" s="1065">
        <f t="shared" si="591"/>
        <v>0</v>
      </c>
      <c r="AY201" s="1065">
        <f t="shared" si="592"/>
        <v>0</v>
      </c>
      <c r="AZ201" s="1065">
        <f t="shared" si="593"/>
        <v>0</v>
      </c>
      <c r="BA201" s="1065">
        <f t="shared" si="594"/>
        <v>0</v>
      </c>
      <c r="BB201" s="1065">
        <f t="shared" si="595"/>
        <v>0</v>
      </c>
      <c r="BC201" s="1065">
        <f t="shared" si="596"/>
        <v>0</v>
      </c>
      <c r="BD201" s="1065">
        <f t="shared" si="597"/>
        <v>0</v>
      </c>
      <c r="BE201" s="1070">
        <f t="shared" si="598"/>
        <v>0</v>
      </c>
      <c r="BF201" s="1071">
        <f t="shared" si="599"/>
        <v>0</v>
      </c>
    </row>
    <row r="202" spans="1:60" s="67" customFormat="1" ht="20.25" thickBot="1">
      <c r="A202" s="840" t="s">
        <v>501</v>
      </c>
      <c r="B202" s="841"/>
      <c r="C202" s="842"/>
      <c r="D202" s="843"/>
      <c r="E202" s="844" t="s">
        <v>23</v>
      </c>
      <c r="F202" s="840"/>
      <c r="G202" s="876"/>
      <c r="H202" s="876"/>
      <c r="I202" s="876"/>
      <c r="J202" s="876" t="s">
        <v>15</v>
      </c>
      <c r="K202" s="436">
        <f>SUM(K188:K199)</f>
        <v>7</v>
      </c>
      <c r="L202" s="68">
        <f t="shared" ref="L202:BF202" si="601">SUM(L188:L201)</f>
        <v>490.35593220338984</v>
      </c>
      <c r="M202" s="69">
        <f t="shared" si="601"/>
        <v>490.35593220338984</v>
      </c>
      <c r="N202" s="69">
        <f t="shared" si="601"/>
        <v>490.35593220338984</v>
      </c>
      <c r="O202" s="69">
        <f t="shared" si="601"/>
        <v>490.35593220338984</v>
      </c>
      <c r="P202" s="69">
        <f t="shared" si="601"/>
        <v>490.35593220338984</v>
      </c>
      <c r="Q202" s="69">
        <f t="shared" si="601"/>
        <v>490.35593220338984</v>
      </c>
      <c r="R202" s="69">
        <f t="shared" si="601"/>
        <v>490.35593220338984</v>
      </c>
      <c r="S202" s="69">
        <f t="shared" si="601"/>
        <v>490.35593220338984</v>
      </c>
      <c r="T202" s="69">
        <f t="shared" si="601"/>
        <v>490.35593220338984</v>
      </c>
      <c r="U202" s="69">
        <f t="shared" si="601"/>
        <v>490.35593220338984</v>
      </c>
      <c r="V202" s="69">
        <f t="shared" si="601"/>
        <v>490.35593220338984</v>
      </c>
      <c r="W202" s="69">
        <f t="shared" si="601"/>
        <v>490.35593220338984</v>
      </c>
      <c r="X202" s="69">
        <f t="shared" si="601"/>
        <v>490.35593220338984</v>
      </c>
      <c r="Y202" s="69">
        <f t="shared" si="601"/>
        <v>490.35593220338984</v>
      </c>
      <c r="Z202" s="69">
        <f t="shared" si="601"/>
        <v>490.35593220338984</v>
      </c>
      <c r="AA202" s="69">
        <f t="shared" si="601"/>
        <v>490.35593220338984</v>
      </c>
      <c r="AB202" s="69">
        <f t="shared" si="601"/>
        <v>490.35593220338984</v>
      </c>
      <c r="AC202" s="69">
        <f t="shared" si="601"/>
        <v>490.35593220338984</v>
      </c>
      <c r="AD202" s="69">
        <f t="shared" si="601"/>
        <v>490.35593220338984</v>
      </c>
      <c r="AE202" s="69">
        <f t="shared" si="601"/>
        <v>490.35593220338984</v>
      </c>
      <c r="AF202" s="69">
        <f t="shared" si="601"/>
        <v>490.35593220338984</v>
      </c>
      <c r="AG202" s="69">
        <f t="shared" si="601"/>
        <v>490.35593220338984</v>
      </c>
      <c r="AH202" s="69">
        <f t="shared" si="601"/>
        <v>490.35593220338984</v>
      </c>
      <c r="AI202" s="69">
        <f t="shared" si="601"/>
        <v>490.35593220338984</v>
      </c>
      <c r="AJ202" s="69">
        <f t="shared" si="601"/>
        <v>490.35593220338984</v>
      </c>
      <c r="AK202" s="69">
        <f t="shared" si="601"/>
        <v>490.35593220338984</v>
      </c>
      <c r="AL202" s="69">
        <f t="shared" si="601"/>
        <v>490.35593220338984</v>
      </c>
      <c r="AM202" s="69">
        <f t="shared" si="601"/>
        <v>490.35593220338984</v>
      </c>
      <c r="AN202" s="69">
        <f t="shared" si="601"/>
        <v>490.35593220338984</v>
      </c>
      <c r="AO202" s="69">
        <f t="shared" si="601"/>
        <v>490.35593220338984</v>
      </c>
      <c r="AP202" s="69">
        <f t="shared" si="601"/>
        <v>490.35593220338984</v>
      </c>
      <c r="AQ202" s="69">
        <f t="shared" si="601"/>
        <v>490.35593220338984</v>
      </c>
      <c r="AR202" s="69">
        <f t="shared" si="601"/>
        <v>490.35593220338984</v>
      </c>
      <c r="AS202" s="69">
        <f t="shared" si="601"/>
        <v>490.35593220338984</v>
      </c>
      <c r="AT202" s="69">
        <f t="shared" si="601"/>
        <v>490.35593220338984</v>
      </c>
      <c r="AU202" s="69">
        <f t="shared" si="601"/>
        <v>490.35593220338984</v>
      </c>
      <c r="AV202" s="69">
        <f t="shared" si="601"/>
        <v>490.35593220338984</v>
      </c>
      <c r="AW202" s="69">
        <f t="shared" si="601"/>
        <v>490.35593220338984</v>
      </c>
      <c r="AX202" s="69">
        <f t="shared" si="601"/>
        <v>490.35593220338984</v>
      </c>
      <c r="AY202" s="69">
        <f t="shared" si="601"/>
        <v>490.35593220338984</v>
      </c>
      <c r="AZ202" s="69">
        <f t="shared" si="601"/>
        <v>490.35593220338984</v>
      </c>
      <c r="BA202" s="69">
        <f t="shared" si="601"/>
        <v>490.35593220338984</v>
      </c>
      <c r="BB202" s="69">
        <f t="shared" si="601"/>
        <v>490.35593220338984</v>
      </c>
      <c r="BC202" s="69">
        <f t="shared" si="601"/>
        <v>490.35593220338984</v>
      </c>
      <c r="BD202" s="69">
        <f t="shared" si="601"/>
        <v>490.35593220338984</v>
      </c>
      <c r="BE202" s="70">
        <f t="shared" si="601"/>
        <v>127.37288135593221</v>
      </c>
      <c r="BF202" s="71">
        <f t="shared" si="601"/>
        <v>412</v>
      </c>
    </row>
    <row r="203" spans="1:60" ht="20.25" thickBot="1">
      <c r="D203" s="845"/>
      <c r="F203" s="66"/>
      <c r="BG203" s="65"/>
    </row>
    <row r="204" spans="1:60" s="67" customFormat="1" ht="20.25" thickBot="1">
      <c r="A204" s="882" t="s">
        <v>128</v>
      </c>
      <c r="B204" s="878" t="s">
        <v>131</v>
      </c>
      <c r="C204" s="902"/>
      <c r="D204" s="903"/>
      <c r="E204" s="881" t="s">
        <v>18</v>
      </c>
      <c r="F204" s="904" t="s">
        <v>5</v>
      </c>
      <c r="G204" s="883" t="s">
        <v>445</v>
      </c>
      <c r="H204" s="883" t="s">
        <v>21</v>
      </c>
      <c r="I204" s="883" t="s">
        <v>446</v>
      </c>
      <c r="J204" s="883" t="s">
        <v>6</v>
      </c>
      <c r="K204" s="437" t="s">
        <v>20</v>
      </c>
      <c r="L204" s="117">
        <v>1</v>
      </c>
      <c r="M204" s="117">
        <v>2</v>
      </c>
      <c r="N204" s="117">
        <v>3</v>
      </c>
      <c r="O204" s="117">
        <v>4</v>
      </c>
      <c r="P204" s="117">
        <v>5</v>
      </c>
      <c r="Q204" s="117">
        <v>6</v>
      </c>
      <c r="R204" s="117">
        <v>7</v>
      </c>
      <c r="S204" s="117">
        <v>8</v>
      </c>
      <c r="T204" s="117">
        <v>9</v>
      </c>
      <c r="U204" s="117">
        <v>10</v>
      </c>
      <c r="V204" s="117">
        <v>11</v>
      </c>
      <c r="W204" s="117">
        <v>12</v>
      </c>
      <c r="X204" s="117">
        <v>13</v>
      </c>
      <c r="Y204" s="117">
        <v>14</v>
      </c>
      <c r="Z204" s="117">
        <v>15</v>
      </c>
      <c r="AA204" s="117">
        <v>16</v>
      </c>
      <c r="AB204" s="117">
        <v>17</v>
      </c>
      <c r="AC204" s="117">
        <v>18</v>
      </c>
      <c r="AD204" s="117">
        <v>19</v>
      </c>
      <c r="AE204" s="117">
        <v>20</v>
      </c>
      <c r="AF204" s="117">
        <v>21</v>
      </c>
      <c r="AG204" s="117">
        <v>22</v>
      </c>
      <c r="AH204" s="117">
        <v>23</v>
      </c>
      <c r="AI204" s="117">
        <v>24</v>
      </c>
      <c r="AJ204" s="117">
        <v>25</v>
      </c>
      <c r="AK204" s="117">
        <v>26</v>
      </c>
      <c r="AL204" s="117">
        <v>27</v>
      </c>
      <c r="AM204" s="117">
        <v>28</v>
      </c>
      <c r="AN204" s="117">
        <v>29</v>
      </c>
      <c r="AO204" s="117">
        <v>30</v>
      </c>
      <c r="AP204" s="117">
        <v>31</v>
      </c>
      <c r="AQ204" s="117">
        <v>32</v>
      </c>
      <c r="AR204" s="117">
        <v>33</v>
      </c>
      <c r="AS204" s="117">
        <v>34</v>
      </c>
      <c r="AT204" s="117">
        <v>35</v>
      </c>
      <c r="AU204" s="117">
        <v>36</v>
      </c>
      <c r="AV204" s="117">
        <v>37</v>
      </c>
      <c r="AW204" s="117">
        <v>38</v>
      </c>
      <c r="AX204" s="117">
        <v>39</v>
      </c>
      <c r="AY204" s="117">
        <v>40</v>
      </c>
      <c r="AZ204" s="117">
        <v>41</v>
      </c>
      <c r="BA204" s="117">
        <v>42</v>
      </c>
      <c r="BB204" s="117">
        <v>43</v>
      </c>
      <c r="BC204" s="117">
        <v>44</v>
      </c>
      <c r="BD204" s="117">
        <v>45</v>
      </c>
      <c r="BE204" s="118" t="s">
        <v>21</v>
      </c>
      <c r="BF204" s="119" t="s">
        <v>24</v>
      </c>
    </row>
    <row r="205" spans="1:60" s="120" customFormat="1" ht="15.75" thickBot="1">
      <c r="A205" s="854" t="s">
        <v>128</v>
      </c>
      <c r="B205" s="884">
        <v>1</v>
      </c>
      <c r="C205" s="855"/>
      <c r="D205" s="856"/>
      <c r="E205" s="857" t="s">
        <v>425</v>
      </c>
      <c r="F205" s="885" t="s">
        <v>50</v>
      </c>
      <c r="G205" s="871">
        <v>50</v>
      </c>
      <c r="H205" s="871">
        <v>10</v>
      </c>
      <c r="I205" s="871">
        <v>40</v>
      </c>
      <c r="J205" s="909">
        <v>90</v>
      </c>
      <c r="K205" s="1057">
        <f>'Qoute 2025                  '!D32</f>
        <v>2</v>
      </c>
      <c r="L205" s="1058">
        <f t="shared" ref="L205:L218" si="602">K205*G205</f>
        <v>100</v>
      </c>
      <c r="M205" s="1059">
        <f t="shared" ref="M205:M218" si="603">K205*G205</f>
        <v>100</v>
      </c>
      <c r="N205" s="1059">
        <f t="shared" ref="N205:N218" si="604">K205*G205</f>
        <v>100</v>
      </c>
      <c r="O205" s="1059">
        <f t="shared" ref="O205:O218" si="605">K205*G205</f>
        <v>100</v>
      </c>
      <c r="P205" s="1059">
        <f t="shared" ref="P205:P218" si="606">K205*G205</f>
        <v>100</v>
      </c>
      <c r="Q205" s="1059">
        <f t="shared" ref="Q205:Q218" si="607">K205*G205</f>
        <v>100</v>
      </c>
      <c r="R205" s="1059">
        <f t="shared" ref="R205:R218" si="608">K205*G205</f>
        <v>100</v>
      </c>
      <c r="S205" s="1059">
        <f t="shared" ref="S205:S218" si="609">K205*G205</f>
        <v>100</v>
      </c>
      <c r="T205" s="1059">
        <f t="shared" ref="T205:T218" si="610">K205*G205</f>
        <v>100</v>
      </c>
      <c r="U205" s="1059">
        <f t="shared" ref="U205:U218" si="611">K205*G205</f>
        <v>100</v>
      </c>
      <c r="V205" s="1059">
        <f t="shared" ref="V205:V218" si="612">K205*G205</f>
        <v>100</v>
      </c>
      <c r="W205" s="1059">
        <f t="shared" ref="W205:W218" si="613">K205*G205</f>
        <v>100</v>
      </c>
      <c r="X205" s="1059">
        <f t="shared" ref="X205:X218" si="614">K205*G205</f>
        <v>100</v>
      </c>
      <c r="Y205" s="1059">
        <f t="shared" ref="Y205:Y218" si="615">K205*G205</f>
        <v>100</v>
      </c>
      <c r="Z205" s="1059">
        <f t="shared" ref="Z205:Z218" si="616">K205*G205</f>
        <v>100</v>
      </c>
      <c r="AA205" s="1059">
        <f t="shared" ref="AA205:AA218" si="617">K205*G205</f>
        <v>100</v>
      </c>
      <c r="AB205" s="1059">
        <f t="shared" ref="AB205:AB218" si="618">K205*G205</f>
        <v>100</v>
      </c>
      <c r="AC205" s="1059">
        <f t="shared" ref="AC205:AC218" si="619">K205*G205</f>
        <v>100</v>
      </c>
      <c r="AD205" s="1059">
        <f t="shared" ref="AD205:AD218" si="620">K205*G205</f>
        <v>100</v>
      </c>
      <c r="AE205" s="1059">
        <f t="shared" ref="AE205:AE218" si="621">K205*G205</f>
        <v>100</v>
      </c>
      <c r="AF205" s="1059">
        <f t="shared" ref="AF205:AF218" si="622">K205*G205</f>
        <v>100</v>
      </c>
      <c r="AG205" s="1059">
        <f t="shared" ref="AG205:AG218" si="623">K205*G205</f>
        <v>100</v>
      </c>
      <c r="AH205" s="1059">
        <f t="shared" ref="AH205:AH218" si="624">K205*G205</f>
        <v>100</v>
      </c>
      <c r="AI205" s="1059">
        <f t="shared" ref="AI205:AI218" si="625">K205*G205</f>
        <v>100</v>
      </c>
      <c r="AJ205" s="1059">
        <f t="shared" ref="AJ205:AJ218" si="626">K205*G205</f>
        <v>100</v>
      </c>
      <c r="AK205" s="1059">
        <f t="shared" ref="AK205:AK218" si="627">K205*G205</f>
        <v>100</v>
      </c>
      <c r="AL205" s="1059">
        <f t="shared" ref="AL205:AL218" si="628">K205*G205</f>
        <v>100</v>
      </c>
      <c r="AM205" s="1059">
        <f t="shared" ref="AM205:AM218" si="629">K205*G205</f>
        <v>100</v>
      </c>
      <c r="AN205" s="1059">
        <f t="shared" ref="AN205:AN218" si="630">K205*G205</f>
        <v>100</v>
      </c>
      <c r="AO205" s="1059">
        <f t="shared" ref="AO205:AO218" si="631">K205*G205</f>
        <v>100</v>
      </c>
      <c r="AP205" s="1059">
        <f t="shared" ref="AP205:AP218" si="632">K205*G205</f>
        <v>100</v>
      </c>
      <c r="AQ205" s="1059">
        <f t="shared" ref="AQ205:AQ218" si="633">K205*G205</f>
        <v>100</v>
      </c>
      <c r="AR205" s="1059">
        <f t="shared" ref="AR205:AR218" si="634">K205*G205</f>
        <v>100</v>
      </c>
      <c r="AS205" s="1059">
        <f t="shared" ref="AS205:AS218" si="635">K205*G205</f>
        <v>100</v>
      </c>
      <c r="AT205" s="1059">
        <f t="shared" ref="AT205:AT218" si="636">K205*G205</f>
        <v>100</v>
      </c>
      <c r="AU205" s="1059">
        <f t="shared" ref="AU205:AU218" si="637">K205*G205</f>
        <v>100</v>
      </c>
      <c r="AV205" s="1059">
        <f t="shared" ref="AV205:AV218" si="638">K205*G205</f>
        <v>100</v>
      </c>
      <c r="AW205" s="1059">
        <f t="shared" ref="AW205:AW218" si="639">K205*G205</f>
        <v>100</v>
      </c>
      <c r="AX205" s="1059">
        <f t="shared" ref="AX205:AX218" si="640">K205*G205</f>
        <v>100</v>
      </c>
      <c r="AY205" s="1059">
        <f t="shared" ref="AY205:AY218" si="641">K205*G205</f>
        <v>100</v>
      </c>
      <c r="AZ205" s="1059">
        <f t="shared" ref="AZ205:AZ218" si="642">K205*G205</f>
        <v>100</v>
      </c>
      <c r="BA205" s="1059">
        <f t="shared" ref="BA205:BA218" si="643">K205*G205</f>
        <v>100</v>
      </c>
      <c r="BB205" s="1059">
        <f t="shared" ref="BB205:BB218" si="644">K205*G205</f>
        <v>100</v>
      </c>
      <c r="BC205" s="1059">
        <f t="shared" ref="BC205:BC218" si="645">K205*G205</f>
        <v>100</v>
      </c>
      <c r="BD205" s="1059">
        <f t="shared" ref="BD205:BD218" si="646">K205*G205</f>
        <v>100</v>
      </c>
      <c r="BE205" s="1059">
        <f t="shared" ref="BE205:BE218" si="647">K205*H205</f>
        <v>20</v>
      </c>
      <c r="BF205" s="1059">
        <f t="shared" ref="BF205:BF218" si="648">K205*I205</f>
        <v>80</v>
      </c>
    </row>
    <row r="206" spans="1:60" s="67" customFormat="1" ht="15" hidden="1">
      <c r="A206" s="854" t="s">
        <v>128</v>
      </c>
      <c r="B206" s="887">
        <v>2</v>
      </c>
      <c r="C206" s="855"/>
      <c r="D206" s="856"/>
      <c r="E206" s="858" t="s">
        <v>447</v>
      </c>
      <c r="F206" s="888" t="s">
        <v>51</v>
      </c>
      <c r="G206" s="872">
        <v>29</v>
      </c>
      <c r="H206" s="871">
        <v>14</v>
      </c>
      <c r="I206" s="871">
        <v>21</v>
      </c>
      <c r="J206" s="909">
        <v>50</v>
      </c>
      <c r="K206" s="1057">
        <f>'Qoute 2025                  '!D33</f>
        <v>0</v>
      </c>
      <c r="L206" s="1060">
        <f t="shared" si="602"/>
        <v>0</v>
      </c>
      <c r="M206" s="1061">
        <f t="shared" si="603"/>
        <v>0</v>
      </c>
      <c r="N206" s="1061">
        <f t="shared" si="604"/>
        <v>0</v>
      </c>
      <c r="O206" s="1061">
        <f t="shared" si="605"/>
        <v>0</v>
      </c>
      <c r="P206" s="1061">
        <f t="shared" si="606"/>
        <v>0</v>
      </c>
      <c r="Q206" s="1061">
        <f t="shared" si="607"/>
        <v>0</v>
      </c>
      <c r="R206" s="1061">
        <f t="shared" si="608"/>
        <v>0</v>
      </c>
      <c r="S206" s="1061">
        <f t="shared" si="609"/>
        <v>0</v>
      </c>
      <c r="T206" s="1061">
        <f t="shared" si="610"/>
        <v>0</v>
      </c>
      <c r="U206" s="1061">
        <f t="shared" si="611"/>
        <v>0</v>
      </c>
      <c r="V206" s="1061">
        <f t="shared" si="612"/>
        <v>0</v>
      </c>
      <c r="W206" s="1061">
        <f t="shared" si="613"/>
        <v>0</v>
      </c>
      <c r="X206" s="1061">
        <f t="shared" si="614"/>
        <v>0</v>
      </c>
      <c r="Y206" s="1061">
        <f t="shared" si="615"/>
        <v>0</v>
      </c>
      <c r="Z206" s="1061">
        <f t="shared" si="616"/>
        <v>0</v>
      </c>
      <c r="AA206" s="1061">
        <f t="shared" si="617"/>
        <v>0</v>
      </c>
      <c r="AB206" s="1061">
        <f t="shared" si="618"/>
        <v>0</v>
      </c>
      <c r="AC206" s="1061">
        <f t="shared" si="619"/>
        <v>0</v>
      </c>
      <c r="AD206" s="1061">
        <f t="shared" si="620"/>
        <v>0</v>
      </c>
      <c r="AE206" s="1061">
        <f t="shared" si="621"/>
        <v>0</v>
      </c>
      <c r="AF206" s="1061">
        <f t="shared" si="622"/>
        <v>0</v>
      </c>
      <c r="AG206" s="1061">
        <f t="shared" si="623"/>
        <v>0</v>
      </c>
      <c r="AH206" s="1061">
        <f t="shared" si="624"/>
        <v>0</v>
      </c>
      <c r="AI206" s="1061">
        <f t="shared" si="625"/>
        <v>0</v>
      </c>
      <c r="AJ206" s="1061">
        <f t="shared" si="626"/>
        <v>0</v>
      </c>
      <c r="AK206" s="1061">
        <f t="shared" si="627"/>
        <v>0</v>
      </c>
      <c r="AL206" s="1061">
        <f t="shared" si="628"/>
        <v>0</v>
      </c>
      <c r="AM206" s="1061">
        <f t="shared" si="629"/>
        <v>0</v>
      </c>
      <c r="AN206" s="1061">
        <f t="shared" si="630"/>
        <v>0</v>
      </c>
      <c r="AO206" s="1061">
        <f t="shared" si="631"/>
        <v>0</v>
      </c>
      <c r="AP206" s="1061">
        <f t="shared" si="632"/>
        <v>0</v>
      </c>
      <c r="AQ206" s="1061">
        <f t="shared" si="633"/>
        <v>0</v>
      </c>
      <c r="AR206" s="1061">
        <f t="shared" si="634"/>
        <v>0</v>
      </c>
      <c r="AS206" s="1061">
        <f t="shared" si="635"/>
        <v>0</v>
      </c>
      <c r="AT206" s="1061">
        <f t="shared" si="636"/>
        <v>0</v>
      </c>
      <c r="AU206" s="1061">
        <f t="shared" si="637"/>
        <v>0</v>
      </c>
      <c r="AV206" s="1061">
        <f t="shared" si="638"/>
        <v>0</v>
      </c>
      <c r="AW206" s="1061">
        <f t="shared" si="639"/>
        <v>0</v>
      </c>
      <c r="AX206" s="1061">
        <f t="shared" si="640"/>
        <v>0</v>
      </c>
      <c r="AY206" s="1061">
        <f t="shared" si="641"/>
        <v>0</v>
      </c>
      <c r="AZ206" s="1061">
        <f t="shared" si="642"/>
        <v>0</v>
      </c>
      <c r="BA206" s="1061">
        <f t="shared" si="643"/>
        <v>0</v>
      </c>
      <c r="BB206" s="1061">
        <f t="shared" si="644"/>
        <v>0</v>
      </c>
      <c r="BC206" s="1061">
        <f t="shared" si="645"/>
        <v>0</v>
      </c>
      <c r="BD206" s="1061">
        <f t="shared" si="646"/>
        <v>0</v>
      </c>
      <c r="BE206" s="1066">
        <f t="shared" si="647"/>
        <v>0</v>
      </c>
      <c r="BF206" s="1067">
        <f t="shared" si="648"/>
        <v>0</v>
      </c>
    </row>
    <row r="207" spans="1:60" s="67" customFormat="1" ht="15">
      <c r="A207" s="854" t="s">
        <v>128</v>
      </c>
      <c r="B207" s="889">
        <v>3</v>
      </c>
      <c r="C207" s="855"/>
      <c r="D207" s="856"/>
      <c r="E207" s="857" t="s">
        <v>633</v>
      </c>
      <c r="F207" s="890" t="s">
        <v>52</v>
      </c>
      <c r="G207" s="871">
        <v>95</v>
      </c>
      <c r="H207" s="871">
        <v>20</v>
      </c>
      <c r="I207" s="871">
        <v>65</v>
      </c>
      <c r="J207" s="909">
        <f t="shared" ref="J207:J215" si="649">I207+G207</f>
        <v>160</v>
      </c>
      <c r="K207" s="1057">
        <f>'Qoute 2025                  '!D34</f>
        <v>2</v>
      </c>
      <c r="L207" s="1062">
        <f t="shared" si="602"/>
        <v>190</v>
      </c>
      <c r="M207" s="1063">
        <f t="shared" si="603"/>
        <v>190</v>
      </c>
      <c r="N207" s="1063">
        <f t="shared" si="604"/>
        <v>190</v>
      </c>
      <c r="O207" s="1063">
        <f t="shared" si="605"/>
        <v>190</v>
      </c>
      <c r="P207" s="1063">
        <f t="shared" si="606"/>
        <v>190</v>
      </c>
      <c r="Q207" s="1063">
        <f t="shared" si="607"/>
        <v>190</v>
      </c>
      <c r="R207" s="1063">
        <f t="shared" si="608"/>
        <v>190</v>
      </c>
      <c r="S207" s="1063">
        <f t="shared" si="609"/>
        <v>190</v>
      </c>
      <c r="T207" s="1063">
        <f t="shared" si="610"/>
        <v>190</v>
      </c>
      <c r="U207" s="1063">
        <f t="shared" si="611"/>
        <v>190</v>
      </c>
      <c r="V207" s="1063">
        <f t="shared" si="612"/>
        <v>190</v>
      </c>
      <c r="W207" s="1063">
        <f t="shared" si="613"/>
        <v>190</v>
      </c>
      <c r="X207" s="1063">
        <f t="shared" si="614"/>
        <v>190</v>
      </c>
      <c r="Y207" s="1063">
        <f t="shared" si="615"/>
        <v>190</v>
      </c>
      <c r="Z207" s="1063">
        <f t="shared" si="616"/>
        <v>190</v>
      </c>
      <c r="AA207" s="1063">
        <f t="shared" si="617"/>
        <v>190</v>
      </c>
      <c r="AB207" s="1063">
        <f t="shared" si="618"/>
        <v>190</v>
      </c>
      <c r="AC207" s="1063">
        <f t="shared" si="619"/>
        <v>190</v>
      </c>
      <c r="AD207" s="1063">
        <f t="shared" si="620"/>
        <v>190</v>
      </c>
      <c r="AE207" s="1063">
        <f t="shared" si="621"/>
        <v>190</v>
      </c>
      <c r="AF207" s="1063">
        <f t="shared" si="622"/>
        <v>190</v>
      </c>
      <c r="AG207" s="1063">
        <f t="shared" si="623"/>
        <v>190</v>
      </c>
      <c r="AH207" s="1063">
        <f t="shared" si="624"/>
        <v>190</v>
      </c>
      <c r="AI207" s="1063">
        <f t="shared" si="625"/>
        <v>190</v>
      </c>
      <c r="AJ207" s="1063">
        <f t="shared" si="626"/>
        <v>190</v>
      </c>
      <c r="AK207" s="1063">
        <f t="shared" si="627"/>
        <v>190</v>
      </c>
      <c r="AL207" s="1063">
        <f t="shared" si="628"/>
        <v>190</v>
      </c>
      <c r="AM207" s="1063">
        <f t="shared" si="629"/>
        <v>190</v>
      </c>
      <c r="AN207" s="1063">
        <f t="shared" si="630"/>
        <v>190</v>
      </c>
      <c r="AO207" s="1063">
        <f t="shared" si="631"/>
        <v>190</v>
      </c>
      <c r="AP207" s="1063">
        <f t="shared" si="632"/>
        <v>190</v>
      </c>
      <c r="AQ207" s="1063">
        <f t="shared" si="633"/>
        <v>190</v>
      </c>
      <c r="AR207" s="1063">
        <f t="shared" si="634"/>
        <v>190</v>
      </c>
      <c r="AS207" s="1063">
        <f t="shared" si="635"/>
        <v>190</v>
      </c>
      <c r="AT207" s="1063">
        <f t="shared" si="636"/>
        <v>190</v>
      </c>
      <c r="AU207" s="1063">
        <f t="shared" si="637"/>
        <v>190</v>
      </c>
      <c r="AV207" s="1063">
        <f t="shared" si="638"/>
        <v>190</v>
      </c>
      <c r="AW207" s="1063">
        <f t="shared" si="639"/>
        <v>190</v>
      </c>
      <c r="AX207" s="1063">
        <f t="shared" si="640"/>
        <v>190</v>
      </c>
      <c r="AY207" s="1063">
        <f t="shared" si="641"/>
        <v>190</v>
      </c>
      <c r="AZ207" s="1063">
        <f t="shared" si="642"/>
        <v>190</v>
      </c>
      <c r="BA207" s="1063">
        <f t="shared" si="643"/>
        <v>190</v>
      </c>
      <c r="BB207" s="1063">
        <f t="shared" si="644"/>
        <v>190</v>
      </c>
      <c r="BC207" s="1063">
        <f t="shared" si="645"/>
        <v>190</v>
      </c>
      <c r="BD207" s="1063">
        <f t="shared" si="646"/>
        <v>190</v>
      </c>
      <c r="BE207" s="1068">
        <f t="shared" si="647"/>
        <v>40</v>
      </c>
      <c r="BF207" s="1069">
        <f t="shared" si="648"/>
        <v>130</v>
      </c>
    </row>
    <row r="208" spans="1:60" s="67" customFormat="1" ht="15" hidden="1">
      <c r="A208" s="854" t="s">
        <v>128</v>
      </c>
      <c r="B208" s="891">
        <v>4</v>
      </c>
      <c r="C208" s="855"/>
      <c r="D208" s="856" t="s">
        <v>467</v>
      </c>
      <c r="E208" s="857" t="s">
        <v>499</v>
      </c>
      <c r="F208" s="891" t="s">
        <v>1</v>
      </c>
      <c r="G208" s="871">
        <v>97</v>
      </c>
      <c r="H208" s="871">
        <v>0</v>
      </c>
      <c r="I208" s="871">
        <v>87</v>
      </c>
      <c r="J208" s="909">
        <f t="shared" si="649"/>
        <v>184</v>
      </c>
      <c r="K208" s="1057">
        <f>'Qoute 2025                  '!D35</f>
        <v>0</v>
      </c>
      <c r="L208" s="1062">
        <f t="shared" si="602"/>
        <v>0</v>
      </c>
      <c r="M208" s="1063">
        <f t="shared" si="603"/>
        <v>0</v>
      </c>
      <c r="N208" s="1063">
        <f t="shared" si="604"/>
        <v>0</v>
      </c>
      <c r="O208" s="1063">
        <f t="shared" si="605"/>
        <v>0</v>
      </c>
      <c r="P208" s="1063">
        <f t="shared" si="606"/>
        <v>0</v>
      </c>
      <c r="Q208" s="1063">
        <f t="shared" si="607"/>
        <v>0</v>
      </c>
      <c r="R208" s="1063">
        <f t="shared" si="608"/>
        <v>0</v>
      </c>
      <c r="S208" s="1063">
        <f t="shared" si="609"/>
        <v>0</v>
      </c>
      <c r="T208" s="1063">
        <f t="shared" si="610"/>
        <v>0</v>
      </c>
      <c r="U208" s="1063">
        <f t="shared" si="611"/>
        <v>0</v>
      </c>
      <c r="V208" s="1063">
        <f t="shared" si="612"/>
        <v>0</v>
      </c>
      <c r="W208" s="1063">
        <f t="shared" si="613"/>
        <v>0</v>
      </c>
      <c r="X208" s="1063">
        <f t="shared" si="614"/>
        <v>0</v>
      </c>
      <c r="Y208" s="1063">
        <f t="shared" si="615"/>
        <v>0</v>
      </c>
      <c r="Z208" s="1063">
        <f t="shared" si="616"/>
        <v>0</v>
      </c>
      <c r="AA208" s="1063">
        <f t="shared" si="617"/>
        <v>0</v>
      </c>
      <c r="AB208" s="1063">
        <f t="shared" si="618"/>
        <v>0</v>
      </c>
      <c r="AC208" s="1063">
        <f t="shared" si="619"/>
        <v>0</v>
      </c>
      <c r="AD208" s="1063">
        <f t="shared" si="620"/>
        <v>0</v>
      </c>
      <c r="AE208" s="1063">
        <f t="shared" si="621"/>
        <v>0</v>
      </c>
      <c r="AF208" s="1063">
        <f t="shared" si="622"/>
        <v>0</v>
      </c>
      <c r="AG208" s="1063">
        <f t="shared" si="623"/>
        <v>0</v>
      </c>
      <c r="AH208" s="1063">
        <f t="shared" si="624"/>
        <v>0</v>
      </c>
      <c r="AI208" s="1063">
        <f t="shared" si="625"/>
        <v>0</v>
      </c>
      <c r="AJ208" s="1063">
        <f t="shared" si="626"/>
        <v>0</v>
      </c>
      <c r="AK208" s="1063">
        <f t="shared" si="627"/>
        <v>0</v>
      </c>
      <c r="AL208" s="1063">
        <f t="shared" si="628"/>
        <v>0</v>
      </c>
      <c r="AM208" s="1063">
        <f t="shared" si="629"/>
        <v>0</v>
      </c>
      <c r="AN208" s="1063">
        <f t="shared" si="630"/>
        <v>0</v>
      </c>
      <c r="AO208" s="1063">
        <f t="shared" si="631"/>
        <v>0</v>
      </c>
      <c r="AP208" s="1063">
        <f t="shared" si="632"/>
        <v>0</v>
      </c>
      <c r="AQ208" s="1063">
        <f t="shared" si="633"/>
        <v>0</v>
      </c>
      <c r="AR208" s="1063">
        <f t="shared" si="634"/>
        <v>0</v>
      </c>
      <c r="AS208" s="1063">
        <f t="shared" si="635"/>
        <v>0</v>
      </c>
      <c r="AT208" s="1063">
        <f t="shared" si="636"/>
        <v>0</v>
      </c>
      <c r="AU208" s="1063">
        <f t="shared" si="637"/>
        <v>0</v>
      </c>
      <c r="AV208" s="1063">
        <f t="shared" si="638"/>
        <v>0</v>
      </c>
      <c r="AW208" s="1063">
        <f t="shared" si="639"/>
        <v>0</v>
      </c>
      <c r="AX208" s="1063">
        <f t="shared" si="640"/>
        <v>0</v>
      </c>
      <c r="AY208" s="1063">
        <f t="shared" si="641"/>
        <v>0</v>
      </c>
      <c r="AZ208" s="1063">
        <f t="shared" si="642"/>
        <v>0</v>
      </c>
      <c r="BA208" s="1063">
        <f t="shared" si="643"/>
        <v>0</v>
      </c>
      <c r="BB208" s="1063">
        <f t="shared" si="644"/>
        <v>0</v>
      </c>
      <c r="BC208" s="1063">
        <f t="shared" si="645"/>
        <v>0</v>
      </c>
      <c r="BD208" s="1063">
        <f t="shared" si="646"/>
        <v>0</v>
      </c>
      <c r="BE208" s="1068">
        <f t="shared" si="647"/>
        <v>0</v>
      </c>
      <c r="BF208" s="1069">
        <f t="shared" si="648"/>
        <v>0</v>
      </c>
    </row>
    <row r="209" spans="1:60" s="67" customFormat="1" ht="15">
      <c r="A209" s="1012" t="s">
        <v>128</v>
      </c>
      <c r="B209" s="1002">
        <v>5</v>
      </c>
      <c r="C209" s="1013"/>
      <c r="D209" s="1014" t="s">
        <v>449</v>
      </c>
      <c r="E209" s="1015" t="s">
        <v>602</v>
      </c>
      <c r="F209" s="1002" t="s">
        <v>53</v>
      </c>
      <c r="G209" s="1034">
        <v>95.33898305084746</v>
      </c>
      <c r="H209" s="1034">
        <v>21.186440677966104</v>
      </c>
      <c r="I209" s="1034">
        <v>95</v>
      </c>
      <c r="J209" s="1055">
        <v>190.33898305084745</v>
      </c>
      <c r="K209" s="1057">
        <f>'Qoute 2025                  '!D36</f>
        <v>2</v>
      </c>
      <c r="L209" s="1062">
        <f t="shared" si="602"/>
        <v>190.67796610169492</v>
      </c>
      <c r="M209" s="1063">
        <f t="shared" si="603"/>
        <v>190.67796610169492</v>
      </c>
      <c r="N209" s="1063">
        <f t="shared" si="604"/>
        <v>190.67796610169492</v>
      </c>
      <c r="O209" s="1063">
        <f t="shared" si="605"/>
        <v>190.67796610169492</v>
      </c>
      <c r="P209" s="1063">
        <f t="shared" si="606"/>
        <v>190.67796610169492</v>
      </c>
      <c r="Q209" s="1063">
        <f t="shared" si="607"/>
        <v>190.67796610169492</v>
      </c>
      <c r="R209" s="1063">
        <f t="shared" si="608"/>
        <v>190.67796610169492</v>
      </c>
      <c r="S209" s="1063">
        <f t="shared" si="609"/>
        <v>190.67796610169492</v>
      </c>
      <c r="T209" s="1063">
        <f t="shared" si="610"/>
        <v>190.67796610169492</v>
      </c>
      <c r="U209" s="1063">
        <f t="shared" si="611"/>
        <v>190.67796610169492</v>
      </c>
      <c r="V209" s="1063">
        <f t="shared" si="612"/>
        <v>190.67796610169492</v>
      </c>
      <c r="W209" s="1063">
        <f t="shared" si="613"/>
        <v>190.67796610169492</v>
      </c>
      <c r="X209" s="1063">
        <f t="shared" si="614"/>
        <v>190.67796610169492</v>
      </c>
      <c r="Y209" s="1063">
        <f t="shared" si="615"/>
        <v>190.67796610169492</v>
      </c>
      <c r="Z209" s="1063">
        <f t="shared" si="616"/>
        <v>190.67796610169492</v>
      </c>
      <c r="AA209" s="1063">
        <f t="shared" si="617"/>
        <v>190.67796610169492</v>
      </c>
      <c r="AB209" s="1063">
        <f t="shared" si="618"/>
        <v>190.67796610169492</v>
      </c>
      <c r="AC209" s="1063">
        <f t="shared" si="619"/>
        <v>190.67796610169492</v>
      </c>
      <c r="AD209" s="1063">
        <f t="shared" si="620"/>
        <v>190.67796610169492</v>
      </c>
      <c r="AE209" s="1063">
        <f t="shared" si="621"/>
        <v>190.67796610169492</v>
      </c>
      <c r="AF209" s="1063">
        <f t="shared" si="622"/>
        <v>190.67796610169492</v>
      </c>
      <c r="AG209" s="1063">
        <f t="shared" si="623"/>
        <v>190.67796610169492</v>
      </c>
      <c r="AH209" s="1063">
        <f t="shared" si="624"/>
        <v>190.67796610169492</v>
      </c>
      <c r="AI209" s="1063">
        <f t="shared" si="625"/>
        <v>190.67796610169492</v>
      </c>
      <c r="AJ209" s="1063">
        <f t="shared" si="626"/>
        <v>190.67796610169492</v>
      </c>
      <c r="AK209" s="1063">
        <f t="shared" si="627"/>
        <v>190.67796610169492</v>
      </c>
      <c r="AL209" s="1063">
        <f t="shared" si="628"/>
        <v>190.67796610169492</v>
      </c>
      <c r="AM209" s="1063">
        <f t="shared" si="629"/>
        <v>190.67796610169492</v>
      </c>
      <c r="AN209" s="1063">
        <f t="shared" si="630"/>
        <v>190.67796610169492</v>
      </c>
      <c r="AO209" s="1063">
        <f t="shared" si="631"/>
        <v>190.67796610169492</v>
      </c>
      <c r="AP209" s="1063">
        <f t="shared" si="632"/>
        <v>190.67796610169492</v>
      </c>
      <c r="AQ209" s="1063">
        <f t="shared" si="633"/>
        <v>190.67796610169492</v>
      </c>
      <c r="AR209" s="1063">
        <f t="shared" si="634"/>
        <v>190.67796610169492</v>
      </c>
      <c r="AS209" s="1063">
        <f t="shared" si="635"/>
        <v>190.67796610169492</v>
      </c>
      <c r="AT209" s="1063">
        <f t="shared" si="636"/>
        <v>190.67796610169492</v>
      </c>
      <c r="AU209" s="1063">
        <f t="shared" si="637"/>
        <v>190.67796610169492</v>
      </c>
      <c r="AV209" s="1063">
        <f t="shared" si="638"/>
        <v>190.67796610169492</v>
      </c>
      <c r="AW209" s="1063">
        <f t="shared" si="639"/>
        <v>190.67796610169492</v>
      </c>
      <c r="AX209" s="1063">
        <f t="shared" si="640"/>
        <v>190.67796610169492</v>
      </c>
      <c r="AY209" s="1063">
        <f t="shared" si="641"/>
        <v>190.67796610169492</v>
      </c>
      <c r="AZ209" s="1063">
        <f t="shared" si="642"/>
        <v>190.67796610169492</v>
      </c>
      <c r="BA209" s="1063">
        <f t="shared" si="643"/>
        <v>190.67796610169492</v>
      </c>
      <c r="BB209" s="1063">
        <f t="shared" si="644"/>
        <v>190.67796610169492</v>
      </c>
      <c r="BC209" s="1063">
        <f t="shared" si="645"/>
        <v>190.67796610169492</v>
      </c>
      <c r="BD209" s="1063">
        <f t="shared" si="646"/>
        <v>190.67796610169492</v>
      </c>
      <c r="BE209" s="1068">
        <f t="shared" si="647"/>
        <v>42.372881355932208</v>
      </c>
      <c r="BF209" s="1069">
        <f t="shared" si="648"/>
        <v>190</v>
      </c>
    </row>
    <row r="210" spans="1:60" s="67" customFormat="1" ht="15">
      <c r="A210" s="854" t="s">
        <v>128</v>
      </c>
      <c r="B210" s="892">
        <v>6</v>
      </c>
      <c r="C210" s="855"/>
      <c r="D210" s="856"/>
      <c r="E210" s="857" t="s">
        <v>203</v>
      </c>
      <c r="F210" s="892" t="s">
        <v>54</v>
      </c>
      <c r="G210" s="871">
        <v>99</v>
      </c>
      <c r="H210" s="871">
        <v>25</v>
      </c>
      <c r="I210" s="871">
        <v>80</v>
      </c>
      <c r="J210" s="909">
        <f t="shared" si="649"/>
        <v>179</v>
      </c>
      <c r="K210" s="1057">
        <f>'Qoute 2025                  '!D37</f>
        <v>1</v>
      </c>
      <c r="L210" s="1062">
        <f t="shared" si="602"/>
        <v>99</v>
      </c>
      <c r="M210" s="1063">
        <f t="shared" si="603"/>
        <v>99</v>
      </c>
      <c r="N210" s="1063">
        <f t="shared" si="604"/>
        <v>99</v>
      </c>
      <c r="O210" s="1063">
        <f t="shared" si="605"/>
        <v>99</v>
      </c>
      <c r="P210" s="1063">
        <f t="shared" si="606"/>
        <v>99</v>
      </c>
      <c r="Q210" s="1063">
        <f t="shared" si="607"/>
        <v>99</v>
      </c>
      <c r="R210" s="1063">
        <f t="shared" si="608"/>
        <v>99</v>
      </c>
      <c r="S210" s="1063">
        <f t="shared" si="609"/>
        <v>99</v>
      </c>
      <c r="T210" s="1063">
        <f t="shared" si="610"/>
        <v>99</v>
      </c>
      <c r="U210" s="1063">
        <f t="shared" si="611"/>
        <v>99</v>
      </c>
      <c r="V210" s="1063">
        <f t="shared" si="612"/>
        <v>99</v>
      </c>
      <c r="W210" s="1063">
        <f t="shared" si="613"/>
        <v>99</v>
      </c>
      <c r="X210" s="1063">
        <f t="shared" si="614"/>
        <v>99</v>
      </c>
      <c r="Y210" s="1063">
        <f t="shared" si="615"/>
        <v>99</v>
      </c>
      <c r="Z210" s="1063">
        <f t="shared" si="616"/>
        <v>99</v>
      </c>
      <c r="AA210" s="1063">
        <f t="shared" si="617"/>
        <v>99</v>
      </c>
      <c r="AB210" s="1063">
        <f t="shared" si="618"/>
        <v>99</v>
      </c>
      <c r="AC210" s="1063">
        <f t="shared" si="619"/>
        <v>99</v>
      </c>
      <c r="AD210" s="1063">
        <f t="shared" si="620"/>
        <v>99</v>
      </c>
      <c r="AE210" s="1063">
        <f t="shared" si="621"/>
        <v>99</v>
      </c>
      <c r="AF210" s="1063">
        <f t="shared" si="622"/>
        <v>99</v>
      </c>
      <c r="AG210" s="1063">
        <f t="shared" si="623"/>
        <v>99</v>
      </c>
      <c r="AH210" s="1063">
        <f t="shared" si="624"/>
        <v>99</v>
      </c>
      <c r="AI210" s="1063">
        <f t="shared" si="625"/>
        <v>99</v>
      </c>
      <c r="AJ210" s="1063">
        <f t="shared" si="626"/>
        <v>99</v>
      </c>
      <c r="AK210" s="1063">
        <f t="shared" si="627"/>
        <v>99</v>
      </c>
      <c r="AL210" s="1063">
        <f t="shared" si="628"/>
        <v>99</v>
      </c>
      <c r="AM210" s="1063">
        <f t="shared" si="629"/>
        <v>99</v>
      </c>
      <c r="AN210" s="1063">
        <f t="shared" si="630"/>
        <v>99</v>
      </c>
      <c r="AO210" s="1063">
        <f t="shared" si="631"/>
        <v>99</v>
      </c>
      <c r="AP210" s="1063">
        <f t="shared" si="632"/>
        <v>99</v>
      </c>
      <c r="AQ210" s="1063">
        <f t="shared" si="633"/>
        <v>99</v>
      </c>
      <c r="AR210" s="1063">
        <f t="shared" si="634"/>
        <v>99</v>
      </c>
      <c r="AS210" s="1063">
        <f t="shared" si="635"/>
        <v>99</v>
      </c>
      <c r="AT210" s="1063">
        <f t="shared" si="636"/>
        <v>99</v>
      </c>
      <c r="AU210" s="1063">
        <f t="shared" si="637"/>
        <v>99</v>
      </c>
      <c r="AV210" s="1063">
        <f t="shared" si="638"/>
        <v>99</v>
      </c>
      <c r="AW210" s="1063">
        <f t="shared" si="639"/>
        <v>99</v>
      </c>
      <c r="AX210" s="1063">
        <f t="shared" si="640"/>
        <v>99</v>
      </c>
      <c r="AY210" s="1063">
        <f t="shared" si="641"/>
        <v>99</v>
      </c>
      <c r="AZ210" s="1063">
        <f t="shared" si="642"/>
        <v>99</v>
      </c>
      <c r="BA210" s="1063">
        <f t="shared" si="643"/>
        <v>99</v>
      </c>
      <c r="BB210" s="1063">
        <f t="shared" si="644"/>
        <v>99</v>
      </c>
      <c r="BC210" s="1063">
        <f t="shared" si="645"/>
        <v>99</v>
      </c>
      <c r="BD210" s="1063">
        <f t="shared" si="646"/>
        <v>99</v>
      </c>
      <c r="BE210" s="1068">
        <f t="shared" si="647"/>
        <v>25</v>
      </c>
      <c r="BF210" s="1069">
        <f t="shared" si="648"/>
        <v>80</v>
      </c>
      <c r="BG210" s="438" t="s">
        <v>247</v>
      </c>
      <c r="BH210" s="438" t="s">
        <v>248</v>
      </c>
    </row>
    <row r="211" spans="1:60" s="67" customFormat="1" ht="15.75" hidden="1">
      <c r="A211" s="854" t="s">
        <v>128</v>
      </c>
      <c r="B211" s="606">
        <v>7</v>
      </c>
      <c r="C211" s="855"/>
      <c r="D211" s="856" t="s">
        <v>460</v>
      </c>
      <c r="E211" s="857" t="s">
        <v>605</v>
      </c>
      <c r="F211" s="606" t="s">
        <v>102</v>
      </c>
      <c r="G211" s="872">
        <v>104.5</v>
      </c>
      <c r="H211" s="872">
        <v>20</v>
      </c>
      <c r="I211" s="872">
        <v>84.5</v>
      </c>
      <c r="J211" s="912">
        <v>189</v>
      </c>
      <c r="K211" s="1057">
        <f>'Qoute 2025                  '!D38</f>
        <v>0</v>
      </c>
      <c r="L211" s="1062">
        <f t="shared" si="602"/>
        <v>0</v>
      </c>
      <c r="M211" s="1063">
        <f t="shared" si="603"/>
        <v>0</v>
      </c>
      <c r="N211" s="1063">
        <f t="shared" si="604"/>
        <v>0</v>
      </c>
      <c r="O211" s="1063">
        <f t="shared" si="605"/>
        <v>0</v>
      </c>
      <c r="P211" s="1063">
        <f t="shared" si="606"/>
        <v>0</v>
      </c>
      <c r="Q211" s="1063">
        <f t="shared" si="607"/>
        <v>0</v>
      </c>
      <c r="R211" s="1063">
        <f t="shared" si="608"/>
        <v>0</v>
      </c>
      <c r="S211" s="1063">
        <f t="shared" si="609"/>
        <v>0</v>
      </c>
      <c r="T211" s="1063">
        <f t="shared" si="610"/>
        <v>0</v>
      </c>
      <c r="U211" s="1063">
        <f t="shared" si="611"/>
        <v>0</v>
      </c>
      <c r="V211" s="1063">
        <f t="shared" si="612"/>
        <v>0</v>
      </c>
      <c r="W211" s="1063">
        <f t="shared" si="613"/>
        <v>0</v>
      </c>
      <c r="X211" s="1063">
        <f t="shared" si="614"/>
        <v>0</v>
      </c>
      <c r="Y211" s="1063">
        <f t="shared" si="615"/>
        <v>0</v>
      </c>
      <c r="Z211" s="1063">
        <f t="shared" si="616"/>
        <v>0</v>
      </c>
      <c r="AA211" s="1063">
        <f t="shared" si="617"/>
        <v>0</v>
      </c>
      <c r="AB211" s="1063">
        <f t="shared" si="618"/>
        <v>0</v>
      </c>
      <c r="AC211" s="1063">
        <f t="shared" si="619"/>
        <v>0</v>
      </c>
      <c r="AD211" s="1063">
        <f t="shared" si="620"/>
        <v>0</v>
      </c>
      <c r="AE211" s="1063">
        <f t="shared" si="621"/>
        <v>0</v>
      </c>
      <c r="AF211" s="1063">
        <f t="shared" si="622"/>
        <v>0</v>
      </c>
      <c r="AG211" s="1063">
        <f t="shared" si="623"/>
        <v>0</v>
      </c>
      <c r="AH211" s="1063">
        <f t="shared" si="624"/>
        <v>0</v>
      </c>
      <c r="AI211" s="1063">
        <f t="shared" si="625"/>
        <v>0</v>
      </c>
      <c r="AJ211" s="1063">
        <f t="shared" si="626"/>
        <v>0</v>
      </c>
      <c r="AK211" s="1063">
        <f t="shared" si="627"/>
        <v>0</v>
      </c>
      <c r="AL211" s="1063">
        <f t="shared" si="628"/>
        <v>0</v>
      </c>
      <c r="AM211" s="1063">
        <f t="shared" si="629"/>
        <v>0</v>
      </c>
      <c r="AN211" s="1063">
        <f t="shared" si="630"/>
        <v>0</v>
      </c>
      <c r="AO211" s="1063">
        <f t="shared" si="631"/>
        <v>0</v>
      </c>
      <c r="AP211" s="1063">
        <f t="shared" si="632"/>
        <v>0</v>
      </c>
      <c r="AQ211" s="1063">
        <f t="shared" si="633"/>
        <v>0</v>
      </c>
      <c r="AR211" s="1063">
        <f t="shared" si="634"/>
        <v>0</v>
      </c>
      <c r="AS211" s="1063">
        <f t="shared" si="635"/>
        <v>0</v>
      </c>
      <c r="AT211" s="1063">
        <f t="shared" si="636"/>
        <v>0</v>
      </c>
      <c r="AU211" s="1063">
        <f t="shared" si="637"/>
        <v>0</v>
      </c>
      <c r="AV211" s="1063">
        <f t="shared" si="638"/>
        <v>0</v>
      </c>
      <c r="AW211" s="1063">
        <f t="shared" si="639"/>
        <v>0</v>
      </c>
      <c r="AX211" s="1063">
        <f t="shared" si="640"/>
        <v>0</v>
      </c>
      <c r="AY211" s="1063">
        <f t="shared" si="641"/>
        <v>0</v>
      </c>
      <c r="AZ211" s="1063">
        <f t="shared" si="642"/>
        <v>0</v>
      </c>
      <c r="BA211" s="1063">
        <f t="shared" si="643"/>
        <v>0</v>
      </c>
      <c r="BB211" s="1063">
        <f t="shared" si="644"/>
        <v>0</v>
      </c>
      <c r="BC211" s="1063">
        <f t="shared" si="645"/>
        <v>0</v>
      </c>
      <c r="BD211" s="1063">
        <f t="shared" si="646"/>
        <v>0</v>
      </c>
      <c r="BE211" s="1068">
        <f t="shared" si="647"/>
        <v>0</v>
      </c>
      <c r="BF211" s="1069">
        <f t="shared" si="648"/>
        <v>0</v>
      </c>
    </row>
    <row r="212" spans="1:60" s="67" customFormat="1" ht="15" hidden="1">
      <c r="A212" s="854" t="s">
        <v>128</v>
      </c>
      <c r="B212" s="896">
        <v>8</v>
      </c>
      <c r="C212" s="855"/>
      <c r="D212" s="856"/>
      <c r="E212" s="857" t="s">
        <v>201</v>
      </c>
      <c r="F212" s="896" t="s">
        <v>41</v>
      </c>
      <c r="G212" s="871">
        <v>38</v>
      </c>
      <c r="H212" s="871">
        <v>12</v>
      </c>
      <c r="I212" s="871">
        <v>12</v>
      </c>
      <c r="J212" s="909">
        <f t="shared" si="649"/>
        <v>50</v>
      </c>
      <c r="K212" s="1057">
        <f>'Qoute 2025                  '!D39</f>
        <v>0</v>
      </c>
      <c r="L212" s="1062">
        <f t="shared" si="602"/>
        <v>0</v>
      </c>
      <c r="M212" s="1063">
        <f t="shared" si="603"/>
        <v>0</v>
      </c>
      <c r="N212" s="1063">
        <f t="shared" si="604"/>
        <v>0</v>
      </c>
      <c r="O212" s="1063">
        <f t="shared" si="605"/>
        <v>0</v>
      </c>
      <c r="P212" s="1063">
        <f t="shared" si="606"/>
        <v>0</v>
      </c>
      <c r="Q212" s="1063">
        <f t="shared" si="607"/>
        <v>0</v>
      </c>
      <c r="R212" s="1063">
        <f t="shared" si="608"/>
        <v>0</v>
      </c>
      <c r="S212" s="1063">
        <f t="shared" si="609"/>
        <v>0</v>
      </c>
      <c r="T212" s="1063">
        <f t="shared" si="610"/>
        <v>0</v>
      </c>
      <c r="U212" s="1063">
        <f t="shared" si="611"/>
        <v>0</v>
      </c>
      <c r="V212" s="1063">
        <f t="shared" si="612"/>
        <v>0</v>
      </c>
      <c r="W212" s="1063">
        <f t="shared" si="613"/>
        <v>0</v>
      </c>
      <c r="X212" s="1063">
        <f t="shared" si="614"/>
        <v>0</v>
      </c>
      <c r="Y212" s="1063">
        <f t="shared" si="615"/>
        <v>0</v>
      </c>
      <c r="Z212" s="1063">
        <f t="shared" si="616"/>
        <v>0</v>
      </c>
      <c r="AA212" s="1063">
        <f t="shared" si="617"/>
        <v>0</v>
      </c>
      <c r="AB212" s="1063">
        <f t="shared" si="618"/>
        <v>0</v>
      </c>
      <c r="AC212" s="1063">
        <f t="shared" si="619"/>
        <v>0</v>
      </c>
      <c r="AD212" s="1063">
        <f t="shared" si="620"/>
        <v>0</v>
      </c>
      <c r="AE212" s="1063">
        <f t="shared" si="621"/>
        <v>0</v>
      </c>
      <c r="AF212" s="1063">
        <f t="shared" si="622"/>
        <v>0</v>
      </c>
      <c r="AG212" s="1063">
        <f t="shared" si="623"/>
        <v>0</v>
      </c>
      <c r="AH212" s="1063">
        <f t="shared" si="624"/>
        <v>0</v>
      </c>
      <c r="AI212" s="1063">
        <f t="shared" si="625"/>
        <v>0</v>
      </c>
      <c r="AJ212" s="1063">
        <f t="shared" si="626"/>
        <v>0</v>
      </c>
      <c r="AK212" s="1063">
        <f t="shared" si="627"/>
        <v>0</v>
      </c>
      <c r="AL212" s="1063">
        <f t="shared" si="628"/>
        <v>0</v>
      </c>
      <c r="AM212" s="1063">
        <f t="shared" si="629"/>
        <v>0</v>
      </c>
      <c r="AN212" s="1063">
        <f t="shared" si="630"/>
        <v>0</v>
      </c>
      <c r="AO212" s="1063">
        <f t="shared" si="631"/>
        <v>0</v>
      </c>
      <c r="AP212" s="1063">
        <f t="shared" si="632"/>
        <v>0</v>
      </c>
      <c r="AQ212" s="1063">
        <f t="shared" si="633"/>
        <v>0</v>
      </c>
      <c r="AR212" s="1063">
        <f t="shared" si="634"/>
        <v>0</v>
      </c>
      <c r="AS212" s="1063">
        <f t="shared" si="635"/>
        <v>0</v>
      </c>
      <c r="AT212" s="1063">
        <f t="shared" si="636"/>
        <v>0</v>
      </c>
      <c r="AU212" s="1063">
        <f t="shared" si="637"/>
        <v>0</v>
      </c>
      <c r="AV212" s="1063">
        <f t="shared" si="638"/>
        <v>0</v>
      </c>
      <c r="AW212" s="1063">
        <f t="shared" si="639"/>
        <v>0</v>
      </c>
      <c r="AX212" s="1063">
        <f t="shared" si="640"/>
        <v>0</v>
      </c>
      <c r="AY212" s="1063">
        <f t="shared" si="641"/>
        <v>0</v>
      </c>
      <c r="AZ212" s="1063">
        <f t="shared" si="642"/>
        <v>0</v>
      </c>
      <c r="BA212" s="1063">
        <f t="shared" si="643"/>
        <v>0</v>
      </c>
      <c r="BB212" s="1063">
        <f t="shared" si="644"/>
        <v>0</v>
      </c>
      <c r="BC212" s="1063">
        <f t="shared" si="645"/>
        <v>0</v>
      </c>
      <c r="BD212" s="1063">
        <f t="shared" si="646"/>
        <v>0</v>
      </c>
      <c r="BE212" s="1068">
        <f t="shared" si="647"/>
        <v>0</v>
      </c>
      <c r="BF212" s="1069">
        <f t="shared" si="648"/>
        <v>0</v>
      </c>
    </row>
    <row r="213" spans="1:60" s="67" customFormat="1" ht="15" hidden="1">
      <c r="A213" s="854" t="s">
        <v>128</v>
      </c>
      <c r="B213" s="897">
        <v>9</v>
      </c>
      <c r="C213" s="855"/>
      <c r="D213" s="856" t="s">
        <v>468</v>
      </c>
      <c r="E213" s="857" t="s">
        <v>469</v>
      </c>
      <c r="F213" s="897" t="s">
        <v>63</v>
      </c>
      <c r="G213" s="872">
        <v>65</v>
      </c>
      <c r="H213" s="872">
        <v>21.5</v>
      </c>
      <c r="I213" s="872">
        <v>50</v>
      </c>
      <c r="J213" s="912">
        <v>115</v>
      </c>
      <c r="K213" s="1057">
        <f>'Qoute 2025                  '!D40</f>
        <v>0</v>
      </c>
      <c r="L213" s="1062">
        <f t="shared" si="602"/>
        <v>0</v>
      </c>
      <c r="M213" s="1065">
        <f t="shared" si="603"/>
        <v>0</v>
      </c>
      <c r="N213" s="1065">
        <f t="shared" si="604"/>
        <v>0</v>
      </c>
      <c r="O213" s="1065">
        <f t="shared" si="605"/>
        <v>0</v>
      </c>
      <c r="P213" s="1065">
        <f t="shared" si="606"/>
        <v>0</v>
      </c>
      <c r="Q213" s="1065">
        <f t="shared" si="607"/>
        <v>0</v>
      </c>
      <c r="R213" s="1065">
        <f t="shared" si="608"/>
        <v>0</v>
      </c>
      <c r="S213" s="1065">
        <f t="shared" si="609"/>
        <v>0</v>
      </c>
      <c r="T213" s="1065">
        <f t="shared" si="610"/>
        <v>0</v>
      </c>
      <c r="U213" s="1065">
        <f t="shared" si="611"/>
        <v>0</v>
      </c>
      <c r="V213" s="1065">
        <f t="shared" si="612"/>
        <v>0</v>
      </c>
      <c r="W213" s="1065">
        <f t="shared" si="613"/>
        <v>0</v>
      </c>
      <c r="X213" s="1065">
        <f t="shared" si="614"/>
        <v>0</v>
      </c>
      <c r="Y213" s="1065">
        <f t="shared" si="615"/>
        <v>0</v>
      </c>
      <c r="Z213" s="1065">
        <f t="shared" si="616"/>
        <v>0</v>
      </c>
      <c r="AA213" s="1065">
        <f t="shared" si="617"/>
        <v>0</v>
      </c>
      <c r="AB213" s="1065">
        <f t="shared" si="618"/>
        <v>0</v>
      </c>
      <c r="AC213" s="1065">
        <f t="shared" si="619"/>
        <v>0</v>
      </c>
      <c r="AD213" s="1065">
        <f t="shared" si="620"/>
        <v>0</v>
      </c>
      <c r="AE213" s="1065">
        <f t="shared" si="621"/>
        <v>0</v>
      </c>
      <c r="AF213" s="1065">
        <f t="shared" si="622"/>
        <v>0</v>
      </c>
      <c r="AG213" s="1065">
        <f t="shared" si="623"/>
        <v>0</v>
      </c>
      <c r="AH213" s="1065">
        <f t="shared" si="624"/>
        <v>0</v>
      </c>
      <c r="AI213" s="1065">
        <f t="shared" si="625"/>
        <v>0</v>
      </c>
      <c r="AJ213" s="1065">
        <f t="shared" si="626"/>
        <v>0</v>
      </c>
      <c r="AK213" s="1065">
        <f t="shared" si="627"/>
        <v>0</v>
      </c>
      <c r="AL213" s="1065">
        <f t="shared" si="628"/>
        <v>0</v>
      </c>
      <c r="AM213" s="1065">
        <f t="shared" si="629"/>
        <v>0</v>
      </c>
      <c r="AN213" s="1065">
        <f t="shared" si="630"/>
        <v>0</v>
      </c>
      <c r="AO213" s="1065">
        <f t="shared" si="631"/>
        <v>0</v>
      </c>
      <c r="AP213" s="1065">
        <f t="shared" si="632"/>
        <v>0</v>
      </c>
      <c r="AQ213" s="1065">
        <f t="shared" si="633"/>
        <v>0</v>
      </c>
      <c r="AR213" s="1065">
        <f t="shared" si="634"/>
        <v>0</v>
      </c>
      <c r="AS213" s="1065">
        <f t="shared" si="635"/>
        <v>0</v>
      </c>
      <c r="AT213" s="1065">
        <f t="shared" si="636"/>
        <v>0</v>
      </c>
      <c r="AU213" s="1065">
        <f t="shared" si="637"/>
        <v>0</v>
      </c>
      <c r="AV213" s="1065">
        <f t="shared" si="638"/>
        <v>0</v>
      </c>
      <c r="AW213" s="1065">
        <f t="shared" si="639"/>
        <v>0</v>
      </c>
      <c r="AX213" s="1065">
        <f t="shared" si="640"/>
        <v>0</v>
      </c>
      <c r="AY213" s="1065">
        <f t="shared" si="641"/>
        <v>0</v>
      </c>
      <c r="AZ213" s="1065">
        <f t="shared" si="642"/>
        <v>0</v>
      </c>
      <c r="BA213" s="1065">
        <f t="shared" si="643"/>
        <v>0</v>
      </c>
      <c r="BB213" s="1065">
        <f t="shared" si="644"/>
        <v>0</v>
      </c>
      <c r="BC213" s="1065">
        <f t="shared" si="645"/>
        <v>0</v>
      </c>
      <c r="BD213" s="1065">
        <f t="shared" si="646"/>
        <v>0</v>
      </c>
      <c r="BE213" s="1070">
        <f t="shared" si="647"/>
        <v>0</v>
      </c>
      <c r="BF213" s="1071">
        <f t="shared" si="648"/>
        <v>0</v>
      </c>
    </row>
    <row r="214" spans="1:60" s="67" customFormat="1" ht="15" hidden="1">
      <c r="A214" s="854" t="s">
        <v>128</v>
      </c>
      <c r="B214" s="898">
        <v>10</v>
      </c>
      <c r="C214" s="855"/>
      <c r="D214" s="860" t="s">
        <v>451</v>
      </c>
      <c r="E214" s="857" t="s">
        <v>470</v>
      </c>
      <c r="F214" s="898" t="s">
        <v>62</v>
      </c>
      <c r="G214" s="871">
        <v>85.7</v>
      </c>
      <c r="H214" s="871">
        <v>17.100000000000001</v>
      </c>
      <c r="I214" s="871">
        <v>71.5</v>
      </c>
      <c r="J214" s="909">
        <v>157.1</v>
      </c>
      <c r="K214" s="1057">
        <f>'Qoute 2025                  '!D41</f>
        <v>0</v>
      </c>
      <c r="L214" s="1062">
        <f t="shared" si="602"/>
        <v>0</v>
      </c>
      <c r="M214" s="1065">
        <f t="shared" si="603"/>
        <v>0</v>
      </c>
      <c r="N214" s="1065">
        <f t="shared" si="604"/>
        <v>0</v>
      </c>
      <c r="O214" s="1065">
        <f t="shared" si="605"/>
        <v>0</v>
      </c>
      <c r="P214" s="1065">
        <f t="shared" si="606"/>
        <v>0</v>
      </c>
      <c r="Q214" s="1065">
        <f t="shared" si="607"/>
        <v>0</v>
      </c>
      <c r="R214" s="1065">
        <f t="shared" si="608"/>
        <v>0</v>
      </c>
      <c r="S214" s="1065">
        <f t="shared" si="609"/>
        <v>0</v>
      </c>
      <c r="T214" s="1065">
        <f t="shared" si="610"/>
        <v>0</v>
      </c>
      <c r="U214" s="1065">
        <f t="shared" si="611"/>
        <v>0</v>
      </c>
      <c r="V214" s="1065">
        <f t="shared" si="612"/>
        <v>0</v>
      </c>
      <c r="W214" s="1065">
        <f t="shared" si="613"/>
        <v>0</v>
      </c>
      <c r="X214" s="1065">
        <f t="shared" si="614"/>
        <v>0</v>
      </c>
      <c r="Y214" s="1065">
        <f t="shared" si="615"/>
        <v>0</v>
      </c>
      <c r="Z214" s="1065">
        <f t="shared" si="616"/>
        <v>0</v>
      </c>
      <c r="AA214" s="1065">
        <f t="shared" si="617"/>
        <v>0</v>
      </c>
      <c r="AB214" s="1065">
        <f t="shared" si="618"/>
        <v>0</v>
      </c>
      <c r="AC214" s="1065">
        <f t="shared" si="619"/>
        <v>0</v>
      </c>
      <c r="AD214" s="1065">
        <f t="shared" si="620"/>
        <v>0</v>
      </c>
      <c r="AE214" s="1065">
        <f t="shared" si="621"/>
        <v>0</v>
      </c>
      <c r="AF214" s="1065">
        <f t="shared" si="622"/>
        <v>0</v>
      </c>
      <c r="AG214" s="1065">
        <f t="shared" si="623"/>
        <v>0</v>
      </c>
      <c r="AH214" s="1065">
        <f t="shared" si="624"/>
        <v>0</v>
      </c>
      <c r="AI214" s="1065">
        <f t="shared" si="625"/>
        <v>0</v>
      </c>
      <c r="AJ214" s="1065">
        <f t="shared" si="626"/>
        <v>0</v>
      </c>
      <c r="AK214" s="1065">
        <f t="shared" si="627"/>
        <v>0</v>
      </c>
      <c r="AL214" s="1065">
        <f t="shared" si="628"/>
        <v>0</v>
      </c>
      <c r="AM214" s="1065">
        <f t="shared" si="629"/>
        <v>0</v>
      </c>
      <c r="AN214" s="1065">
        <f t="shared" si="630"/>
        <v>0</v>
      </c>
      <c r="AO214" s="1065">
        <f t="shared" si="631"/>
        <v>0</v>
      </c>
      <c r="AP214" s="1065">
        <f t="shared" si="632"/>
        <v>0</v>
      </c>
      <c r="AQ214" s="1065">
        <f t="shared" si="633"/>
        <v>0</v>
      </c>
      <c r="AR214" s="1065">
        <f t="shared" si="634"/>
        <v>0</v>
      </c>
      <c r="AS214" s="1065">
        <f t="shared" si="635"/>
        <v>0</v>
      </c>
      <c r="AT214" s="1065">
        <f t="shared" si="636"/>
        <v>0</v>
      </c>
      <c r="AU214" s="1065">
        <f t="shared" si="637"/>
        <v>0</v>
      </c>
      <c r="AV214" s="1065">
        <f t="shared" si="638"/>
        <v>0</v>
      </c>
      <c r="AW214" s="1065">
        <f t="shared" si="639"/>
        <v>0</v>
      </c>
      <c r="AX214" s="1065">
        <f t="shared" si="640"/>
        <v>0</v>
      </c>
      <c r="AY214" s="1065">
        <f t="shared" si="641"/>
        <v>0</v>
      </c>
      <c r="AZ214" s="1065">
        <f t="shared" si="642"/>
        <v>0</v>
      </c>
      <c r="BA214" s="1065">
        <f t="shared" si="643"/>
        <v>0</v>
      </c>
      <c r="BB214" s="1065">
        <f t="shared" si="644"/>
        <v>0</v>
      </c>
      <c r="BC214" s="1065">
        <f t="shared" si="645"/>
        <v>0</v>
      </c>
      <c r="BD214" s="1065">
        <f t="shared" si="646"/>
        <v>0</v>
      </c>
      <c r="BE214" s="1070">
        <f t="shared" si="647"/>
        <v>0</v>
      </c>
      <c r="BF214" s="1071">
        <f t="shared" si="648"/>
        <v>0</v>
      </c>
    </row>
    <row r="215" spans="1:60" s="67" customFormat="1" ht="15" hidden="1">
      <c r="A215" s="854" t="s">
        <v>128</v>
      </c>
      <c r="B215" s="899">
        <v>11</v>
      </c>
      <c r="C215" s="855"/>
      <c r="D215" s="856">
        <v>2024</v>
      </c>
      <c r="E215" s="857" t="s">
        <v>453</v>
      </c>
      <c r="F215" s="899" t="s">
        <v>103</v>
      </c>
      <c r="G215" s="871">
        <v>26</v>
      </c>
      <c r="H215" s="871">
        <v>15</v>
      </c>
      <c r="I215" s="871">
        <v>20</v>
      </c>
      <c r="J215" s="909">
        <f t="shared" si="649"/>
        <v>46</v>
      </c>
      <c r="K215" s="1057">
        <f>'Qoute 2025                  '!D42</f>
        <v>0</v>
      </c>
      <c r="L215" s="1062">
        <f t="shared" si="602"/>
        <v>0</v>
      </c>
      <c r="M215" s="1065">
        <f t="shared" si="603"/>
        <v>0</v>
      </c>
      <c r="N215" s="1065">
        <f t="shared" si="604"/>
        <v>0</v>
      </c>
      <c r="O215" s="1065">
        <f t="shared" si="605"/>
        <v>0</v>
      </c>
      <c r="P215" s="1065">
        <f t="shared" si="606"/>
        <v>0</v>
      </c>
      <c r="Q215" s="1065">
        <f t="shared" si="607"/>
        <v>0</v>
      </c>
      <c r="R215" s="1065">
        <f t="shared" si="608"/>
        <v>0</v>
      </c>
      <c r="S215" s="1065">
        <f t="shared" si="609"/>
        <v>0</v>
      </c>
      <c r="T215" s="1065">
        <f t="shared" si="610"/>
        <v>0</v>
      </c>
      <c r="U215" s="1065">
        <f t="shared" si="611"/>
        <v>0</v>
      </c>
      <c r="V215" s="1065">
        <f t="shared" si="612"/>
        <v>0</v>
      </c>
      <c r="W215" s="1065">
        <f t="shared" si="613"/>
        <v>0</v>
      </c>
      <c r="X215" s="1065">
        <f t="shared" si="614"/>
        <v>0</v>
      </c>
      <c r="Y215" s="1065">
        <f t="shared" si="615"/>
        <v>0</v>
      </c>
      <c r="Z215" s="1065">
        <f t="shared" si="616"/>
        <v>0</v>
      </c>
      <c r="AA215" s="1065">
        <f t="shared" si="617"/>
        <v>0</v>
      </c>
      <c r="AB215" s="1065">
        <f t="shared" si="618"/>
        <v>0</v>
      </c>
      <c r="AC215" s="1065">
        <f t="shared" si="619"/>
        <v>0</v>
      </c>
      <c r="AD215" s="1065">
        <f t="shared" si="620"/>
        <v>0</v>
      </c>
      <c r="AE215" s="1065">
        <f t="shared" si="621"/>
        <v>0</v>
      </c>
      <c r="AF215" s="1065">
        <f t="shared" si="622"/>
        <v>0</v>
      </c>
      <c r="AG215" s="1065">
        <f t="shared" si="623"/>
        <v>0</v>
      </c>
      <c r="AH215" s="1065">
        <f t="shared" si="624"/>
        <v>0</v>
      </c>
      <c r="AI215" s="1065">
        <f t="shared" si="625"/>
        <v>0</v>
      </c>
      <c r="AJ215" s="1065">
        <f t="shared" si="626"/>
        <v>0</v>
      </c>
      <c r="AK215" s="1065">
        <f t="shared" si="627"/>
        <v>0</v>
      </c>
      <c r="AL215" s="1065">
        <f t="shared" si="628"/>
        <v>0</v>
      </c>
      <c r="AM215" s="1065">
        <f t="shared" si="629"/>
        <v>0</v>
      </c>
      <c r="AN215" s="1065">
        <f t="shared" si="630"/>
        <v>0</v>
      </c>
      <c r="AO215" s="1065">
        <f t="shared" si="631"/>
        <v>0</v>
      </c>
      <c r="AP215" s="1065">
        <f t="shared" si="632"/>
        <v>0</v>
      </c>
      <c r="AQ215" s="1065">
        <f t="shared" si="633"/>
        <v>0</v>
      </c>
      <c r="AR215" s="1065">
        <f t="shared" si="634"/>
        <v>0</v>
      </c>
      <c r="AS215" s="1065">
        <f t="shared" si="635"/>
        <v>0</v>
      </c>
      <c r="AT215" s="1065">
        <f t="shared" si="636"/>
        <v>0</v>
      </c>
      <c r="AU215" s="1065">
        <f t="shared" si="637"/>
        <v>0</v>
      </c>
      <c r="AV215" s="1065">
        <f t="shared" si="638"/>
        <v>0</v>
      </c>
      <c r="AW215" s="1065">
        <f t="shared" si="639"/>
        <v>0</v>
      </c>
      <c r="AX215" s="1065">
        <f t="shared" si="640"/>
        <v>0</v>
      </c>
      <c r="AY215" s="1065">
        <f t="shared" si="641"/>
        <v>0</v>
      </c>
      <c r="AZ215" s="1065">
        <f t="shared" si="642"/>
        <v>0</v>
      </c>
      <c r="BA215" s="1065">
        <f t="shared" si="643"/>
        <v>0</v>
      </c>
      <c r="BB215" s="1065">
        <f t="shared" si="644"/>
        <v>0</v>
      </c>
      <c r="BC215" s="1065">
        <f t="shared" si="645"/>
        <v>0</v>
      </c>
      <c r="BD215" s="1065">
        <f t="shared" si="646"/>
        <v>0</v>
      </c>
      <c r="BE215" s="1070">
        <f t="shared" si="647"/>
        <v>0</v>
      </c>
      <c r="BF215" s="1071">
        <f t="shared" si="648"/>
        <v>0</v>
      </c>
    </row>
    <row r="216" spans="1:60" s="67" customFormat="1" ht="15" hidden="1">
      <c r="A216" s="854" t="s">
        <v>128</v>
      </c>
      <c r="B216" s="900">
        <v>12</v>
      </c>
      <c r="C216" s="855"/>
      <c r="D216" s="856"/>
      <c r="E216" s="857" t="s">
        <v>105</v>
      </c>
      <c r="F216" s="900" t="s">
        <v>105</v>
      </c>
      <c r="G216" s="872">
        <v>57.5</v>
      </c>
      <c r="H216" s="872">
        <v>20</v>
      </c>
      <c r="I216" s="872">
        <v>42.5</v>
      </c>
      <c r="J216" s="912">
        <v>100</v>
      </c>
      <c r="K216" s="1057">
        <f>'Qoute 2025                  '!D43</f>
        <v>0</v>
      </c>
      <c r="L216" s="1062">
        <f t="shared" si="602"/>
        <v>0</v>
      </c>
      <c r="M216" s="1065">
        <f t="shared" si="603"/>
        <v>0</v>
      </c>
      <c r="N216" s="1065">
        <f t="shared" si="604"/>
        <v>0</v>
      </c>
      <c r="O216" s="1065">
        <f t="shared" si="605"/>
        <v>0</v>
      </c>
      <c r="P216" s="1065">
        <f t="shared" si="606"/>
        <v>0</v>
      </c>
      <c r="Q216" s="1065">
        <f t="shared" si="607"/>
        <v>0</v>
      </c>
      <c r="R216" s="1065">
        <f t="shared" si="608"/>
        <v>0</v>
      </c>
      <c r="S216" s="1065">
        <f t="shared" si="609"/>
        <v>0</v>
      </c>
      <c r="T216" s="1065">
        <f t="shared" si="610"/>
        <v>0</v>
      </c>
      <c r="U216" s="1065">
        <f t="shared" si="611"/>
        <v>0</v>
      </c>
      <c r="V216" s="1065">
        <f t="shared" si="612"/>
        <v>0</v>
      </c>
      <c r="W216" s="1065">
        <f t="shared" si="613"/>
        <v>0</v>
      </c>
      <c r="X216" s="1065">
        <f t="shared" si="614"/>
        <v>0</v>
      </c>
      <c r="Y216" s="1065">
        <f t="shared" si="615"/>
        <v>0</v>
      </c>
      <c r="Z216" s="1065">
        <f t="shared" si="616"/>
        <v>0</v>
      </c>
      <c r="AA216" s="1065">
        <f t="shared" si="617"/>
        <v>0</v>
      </c>
      <c r="AB216" s="1065">
        <f t="shared" si="618"/>
        <v>0</v>
      </c>
      <c r="AC216" s="1065">
        <f t="shared" si="619"/>
        <v>0</v>
      </c>
      <c r="AD216" s="1065">
        <f t="shared" si="620"/>
        <v>0</v>
      </c>
      <c r="AE216" s="1065">
        <f t="shared" si="621"/>
        <v>0</v>
      </c>
      <c r="AF216" s="1065">
        <f t="shared" si="622"/>
        <v>0</v>
      </c>
      <c r="AG216" s="1065">
        <f t="shared" si="623"/>
        <v>0</v>
      </c>
      <c r="AH216" s="1065">
        <f t="shared" si="624"/>
        <v>0</v>
      </c>
      <c r="AI216" s="1065">
        <f t="shared" si="625"/>
        <v>0</v>
      </c>
      <c r="AJ216" s="1065">
        <f t="shared" si="626"/>
        <v>0</v>
      </c>
      <c r="AK216" s="1065">
        <f t="shared" si="627"/>
        <v>0</v>
      </c>
      <c r="AL216" s="1065">
        <f t="shared" si="628"/>
        <v>0</v>
      </c>
      <c r="AM216" s="1065">
        <f t="shared" si="629"/>
        <v>0</v>
      </c>
      <c r="AN216" s="1065">
        <f t="shared" si="630"/>
        <v>0</v>
      </c>
      <c r="AO216" s="1065">
        <f t="shared" si="631"/>
        <v>0</v>
      </c>
      <c r="AP216" s="1065">
        <f t="shared" si="632"/>
        <v>0</v>
      </c>
      <c r="AQ216" s="1065">
        <f t="shared" si="633"/>
        <v>0</v>
      </c>
      <c r="AR216" s="1065">
        <f t="shared" si="634"/>
        <v>0</v>
      </c>
      <c r="AS216" s="1065">
        <f t="shared" si="635"/>
        <v>0</v>
      </c>
      <c r="AT216" s="1065">
        <f t="shared" si="636"/>
        <v>0</v>
      </c>
      <c r="AU216" s="1065">
        <f t="shared" si="637"/>
        <v>0</v>
      </c>
      <c r="AV216" s="1065">
        <f t="shared" si="638"/>
        <v>0</v>
      </c>
      <c r="AW216" s="1065">
        <f t="shared" si="639"/>
        <v>0</v>
      </c>
      <c r="AX216" s="1065">
        <f t="shared" si="640"/>
        <v>0</v>
      </c>
      <c r="AY216" s="1065">
        <f t="shared" si="641"/>
        <v>0</v>
      </c>
      <c r="AZ216" s="1065">
        <f t="shared" si="642"/>
        <v>0</v>
      </c>
      <c r="BA216" s="1065">
        <f t="shared" si="643"/>
        <v>0</v>
      </c>
      <c r="BB216" s="1065">
        <f t="shared" si="644"/>
        <v>0</v>
      </c>
      <c r="BC216" s="1065">
        <f t="shared" si="645"/>
        <v>0</v>
      </c>
      <c r="BD216" s="1065">
        <f t="shared" si="646"/>
        <v>0</v>
      </c>
      <c r="BE216" s="1070">
        <f t="shared" si="647"/>
        <v>0</v>
      </c>
      <c r="BF216" s="1071">
        <f t="shared" si="648"/>
        <v>0</v>
      </c>
    </row>
    <row r="217" spans="1:60" s="67" customFormat="1" ht="15" hidden="1">
      <c r="A217" s="854" t="s">
        <v>128</v>
      </c>
      <c r="B217" s="901">
        <v>13</v>
      </c>
      <c r="C217" s="855"/>
      <c r="D217" s="860" t="s">
        <v>451</v>
      </c>
      <c r="E217" s="858" t="s">
        <v>107</v>
      </c>
      <c r="F217" s="901" t="s">
        <v>107</v>
      </c>
      <c r="G217" s="872">
        <v>50</v>
      </c>
      <c r="H217" s="872">
        <v>20</v>
      </c>
      <c r="I217" s="872">
        <v>28.5</v>
      </c>
      <c r="J217" s="912">
        <v>78.5</v>
      </c>
      <c r="K217" s="1057">
        <f>'Qoute 2025                  '!D44</f>
        <v>0</v>
      </c>
      <c r="L217" s="1062">
        <f t="shared" si="602"/>
        <v>0</v>
      </c>
      <c r="M217" s="1065">
        <f t="shared" si="603"/>
        <v>0</v>
      </c>
      <c r="N217" s="1065">
        <f t="shared" si="604"/>
        <v>0</v>
      </c>
      <c r="O217" s="1065">
        <f t="shared" si="605"/>
        <v>0</v>
      </c>
      <c r="P217" s="1065">
        <f t="shared" si="606"/>
        <v>0</v>
      </c>
      <c r="Q217" s="1065">
        <f t="shared" si="607"/>
        <v>0</v>
      </c>
      <c r="R217" s="1065">
        <f t="shared" si="608"/>
        <v>0</v>
      </c>
      <c r="S217" s="1065">
        <f t="shared" si="609"/>
        <v>0</v>
      </c>
      <c r="T217" s="1065">
        <f t="shared" si="610"/>
        <v>0</v>
      </c>
      <c r="U217" s="1065">
        <f t="shared" si="611"/>
        <v>0</v>
      </c>
      <c r="V217" s="1065">
        <f t="shared" si="612"/>
        <v>0</v>
      </c>
      <c r="W217" s="1065">
        <f t="shared" si="613"/>
        <v>0</v>
      </c>
      <c r="X217" s="1065">
        <f t="shared" si="614"/>
        <v>0</v>
      </c>
      <c r="Y217" s="1065">
        <f t="shared" si="615"/>
        <v>0</v>
      </c>
      <c r="Z217" s="1065">
        <f t="shared" si="616"/>
        <v>0</v>
      </c>
      <c r="AA217" s="1065">
        <f t="shared" si="617"/>
        <v>0</v>
      </c>
      <c r="AB217" s="1065">
        <f t="shared" si="618"/>
        <v>0</v>
      </c>
      <c r="AC217" s="1065">
        <f t="shared" si="619"/>
        <v>0</v>
      </c>
      <c r="AD217" s="1065">
        <f t="shared" si="620"/>
        <v>0</v>
      </c>
      <c r="AE217" s="1065">
        <f t="shared" si="621"/>
        <v>0</v>
      </c>
      <c r="AF217" s="1065">
        <f t="shared" si="622"/>
        <v>0</v>
      </c>
      <c r="AG217" s="1065">
        <f t="shared" si="623"/>
        <v>0</v>
      </c>
      <c r="AH217" s="1065">
        <f t="shared" si="624"/>
        <v>0</v>
      </c>
      <c r="AI217" s="1065">
        <f t="shared" si="625"/>
        <v>0</v>
      </c>
      <c r="AJ217" s="1065">
        <f t="shared" si="626"/>
        <v>0</v>
      </c>
      <c r="AK217" s="1065">
        <f t="shared" si="627"/>
        <v>0</v>
      </c>
      <c r="AL217" s="1065">
        <f t="shared" si="628"/>
        <v>0</v>
      </c>
      <c r="AM217" s="1065">
        <f t="shared" si="629"/>
        <v>0</v>
      </c>
      <c r="AN217" s="1065">
        <f t="shared" si="630"/>
        <v>0</v>
      </c>
      <c r="AO217" s="1065">
        <f t="shared" si="631"/>
        <v>0</v>
      </c>
      <c r="AP217" s="1065">
        <f t="shared" si="632"/>
        <v>0</v>
      </c>
      <c r="AQ217" s="1065">
        <f t="shared" si="633"/>
        <v>0</v>
      </c>
      <c r="AR217" s="1065">
        <f t="shared" si="634"/>
        <v>0</v>
      </c>
      <c r="AS217" s="1065">
        <f t="shared" si="635"/>
        <v>0</v>
      </c>
      <c r="AT217" s="1065">
        <f t="shared" si="636"/>
        <v>0</v>
      </c>
      <c r="AU217" s="1065">
        <f t="shared" si="637"/>
        <v>0</v>
      </c>
      <c r="AV217" s="1065">
        <f t="shared" si="638"/>
        <v>0</v>
      </c>
      <c r="AW217" s="1065">
        <f t="shared" si="639"/>
        <v>0</v>
      </c>
      <c r="AX217" s="1065">
        <f t="shared" si="640"/>
        <v>0</v>
      </c>
      <c r="AY217" s="1065">
        <f t="shared" si="641"/>
        <v>0</v>
      </c>
      <c r="AZ217" s="1065">
        <f t="shared" si="642"/>
        <v>0</v>
      </c>
      <c r="BA217" s="1065">
        <f t="shared" si="643"/>
        <v>0</v>
      </c>
      <c r="BB217" s="1065">
        <f t="shared" si="644"/>
        <v>0</v>
      </c>
      <c r="BC217" s="1065">
        <f t="shared" si="645"/>
        <v>0</v>
      </c>
      <c r="BD217" s="1065">
        <f t="shared" si="646"/>
        <v>0</v>
      </c>
      <c r="BE217" s="1070">
        <f t="shared" si="647"/>
        <v>0</v>
      </c>
      <c r="BF217" s="1071">
        <f t="shared" si="648"/>
        <v>0</v>
      </c>
    </row>
    <row r="218" spans="1:60" s="67" customFormat="1" ht="15" hidden="1">
      <c r="A218" s="854" t="s">
        <v>128</v>
      </c>
      <c r="B218" s="1044">
        <v>14</v>
      </c>
      <c r="C218" s="855"/>
      <c r="D218" s="860" t="s">
        <v>464</v>
      </c>
      <c r="E218" s="858" t="s">
        <v>109</v>
      </c>
      <c r="F218" s="1044" t="s">
        <v>109</v>
      </c>
      <c r="G218" s="872">
        <v>133</v>
      </c>
      <c r="H218" s="872">
        <v>0</v>
      </c>
      <c r="I218" s="872">
        <v>83</v>
      </c>
      <c r="J218" s="912">
        <v>216</v>
      </c>
      <c r="K218" s="1057">
        <f>'Qoute 2025                  '!D45</f>
        <v>0</v>
      </c>
      <c r="L218" s="1062">
        <f t="shared" si="602"/>
        <v>0</v>
      </c>
      <c r="M218" s="1065">
        <f t="shared" si="603"/>
        <v>0</v>
      </c>
      <c r="N218" s="1065">
        <f t="shared" si="604"/>
        <v>0</v>
      </c>
      <c r="O218" s="1065">
        <f t="shared" si="605"/>
        <v>0</v>
      </c>
      <c r="P218" s="1065">
        <f t="shared" si="606"/>
        <v>0</v>
      </c>
      <c r="Q218" s="1065">
        <f t="shared" si="607"/>
        <v>0</v>
      </c>
      <c r="R218" s="1065">
        <f t="shared" si="608"/>
        <v>0</v>
      </c>
      <c r="S218" s="1065">
        <f t="shared" si="609"/>
        <v>0</v>
      </c>
      <c r="T218" s="1065">
        <f t="shared" si="610"/>
        <v>0</v>
      </c>
      <c r="U218" s="1065">
        <f t="shared" si="611"/>
        <v>0</v>
      </c>
      <c r="V218" s="1065">
        <f t="shared" si="612"/>
        <v>0</v>
      </c>
      <c r="W218" s="1065">
        <f t="shared" si="613"/>
        <v>0</v>
      </c>
      <c r="X218" s="1065">
        <f t="shared" si="614"/>
        <v>0</v>
      </c>
      <c r="Y218" s="1065">
        <f t="shared" si="615"/>
        <v>0</v>
      </c>
      <c r="Z218" s="1065">
        <f t="shared" si="616"/>
        <v>0</v>
      </c>
      <c r="AA218" s="1065">
        <f t="shared" si="617"/>
        <v>0</v>
      </c>
      <c r="AB218" s="1065">
        <f t="shared" si="618"/>
        <v>0</v>
      </c>
      <c r="AC218" s="1065">
        <f t="shared" si="619"/>
        <v>0</v>
      </c>
      <c r="AD218" s="1065">
        <f t="shared" si="620"/>
        <v>0</v>
      </c>
      <c r="AE218" s="1065">
        <f t="shared" si="621"/>
        <v>0</v>
      </c>
      <c r="AF218" s="1065">
        <f t="shared" si="622"/>
        <v>0</v>
      </c>
      <c r="AG218" s="1065">
        <f t="shared" si="623"/>
        <v>0</v>
      </c>
      <c r="AH218" s="1065">
        <f t="shared" si="624"/>
        <v>0</v>
      </c>
      <c r="AI218" s="1065">
        <f t="shared" si="625"/>
        <v>0</v>
      </c>
      <c r="AJ218" s="1065">
        <f t="shared" si="626"/>
        <v>0</v>
      </c>
      <c r="AK218" s="1065">
        <f t="shared" si="627"/>
        <v>0</v>
      </c>
      <c r="AL218" s="1065">
        <f t="shared" si="628"/>
        <v>0</v>
      </c>
      <c r="AM218" s="1065">
        <f t="shared" si="629"/>
        <v>0</v>
      </c>
      <c r="AN218" s="1065">
        <f t="shared" si="630"/>
        <v>0</v>
      </c>
      <c r="AO218" s="1065">
        <f t="shared" si="631"/>
        <v>0</v>
      </c>
      <c r="AP218" s="1065">
        <f t="shared" si="632"/>
        <v>0</v>
      </c>
      <c r="AQ218" s="1065">
        <f t="shared" si="633"/>
        <v>0</v>
      </c>
      <c r="AR218" s="1065">
        <f t="shared" si="634"/>
        <v>0</v>
      </c>
      <c r="AS218" s="1065">
        <f t="shared" si="635"/>
        <v>0</v>
      </c>
      <c r="AT218" s="1065">
        <f t="shared" si="636"/>
        <v>0</v>
      </c>
      <c r="AU218" s="1065">
        <f t="shared" si="637"/>
        <v>0</v>
      </c>
      <c r="AV218" s="1065">
        <f t="shared" si="638"/>
        <v>0</v>
      </c>
      <c r="AW218" s="1065">
        <f t="shared" si="639"/>
        <v>0</v>
      </c>
      <c r="AX218" s="1065">
        <f t="shared" si="640"/>
        <v>0</v>
      </c>
      <c r="AY218" s="1065">
        <f t="shared" si="641"/>
        <v>0</v>
      </c>
      <c r="AZ218" s="1065">
        <f t="shared" si="642"/>
        <v>0</v>
      </c>
      <c r="BA218" s="1065">
        <f t="shared" si="643"/>
        <v>0</v>
      </c>
      <c r="BB218" s="1065">
        <f t="shared" si="644"/>
        <v>0</v>
      </c>
      <c r="BC218" s="1065">
        <f t="shared" si="645"/>
        <v>0</v>
      </c>
      <c r="BD218" s="1065">
        <f t="shared" si="646"/>
        <v>0</v>
      </c>
      <c r="BE218" s="1070">
        <f t="shared" si="647"/>
        <v>0</v>
      </c>
      <c r="BF218" s="1071">
        <f t="shared" si="648"/>
        <v>0</v>
      </c>
    </row>
    <row r="219" spans="1:60" s="67" customFormat="1" ht="20.25" thickBot="1">
      <c r="A219" s="840" t="s">
        <v>502</v>
      </c>
      <c r="B219" s="841"/>
      <c r="C219" s="842"/>
      <c r="D219" s="843"/>
      <c r="E219" s="844" t="s">
        <v>23</v>
      </c>
      <c r="F219" s="840"/>
      <c r="G219" s="876"/>
      <c r="H219" s="876"/>
      <c r="I219" s="876"/>
      <c r="J219" s="876" t="s">
        <v>15</v>
      </c>
      <c r="K219" s="436">
        <f>SUM(K205:K216)</f>
        <v>7</v>
      </c>
      <c r="L219" s="68">
        <f t="shared" ref="L219:BF219" si="650">SUM(L205:L218)</f>
        <v>579.67796610169489</v>
      </c>
      <c r="M219" s="69">
        <f t="shared" si="650"/>
        <v>579.67796610169489</v>
      </c>
      <c r="N219" s="69">
        <f t="shared" si="650"/>
        <v>579.67796610169489</v>
      </c>
      <c r="O219" s="69">
        <f t="shared" si="650"/>
        <v>579.67796610169489</v>
      </c>
      <c r="P219" s="69">
        <f t="shared" si="650"/>
        <v>579.67796610169489</v>
      </c>
      <c r="Q219" s="69">
        <f t="shared" si="650"/>
        <v>579.67796610169489</v>
      </c>
      <c r="R219" s="69">
        <f t="shared" si="650"/>
        <v>579.67796610169489</v>
      </c>
      <c r="S219" s="69">
        <f t="shared" si="650"/>
        <v>579.67796610169489</v>
      </c>
      <c r="T219" s="69">
        <f t="shared" si="650"/>
        <v>579.67796610169489</v>
      </c>
      <c r="U219" s="69">
        <f t="shared" si="650"/>
        <v>579.67796610169489</v>
      </c>
      <c r="V219" s="69">
        <f t="shared" si="650"/>
        <v>579.67796610169489</v>
      </c>
      <c r="W219" s="69">
        <f t="shared" si="650"/>
        <v>579.67796610169489</v>
      </c>
      <c r="X219" s="69">
        <f t="shared" si="650"/>
        <v>579.67796610169489</v>
      </c>
      <c r="Y219" s="69">
        <f t="shared" si="650"/>
        <v>579.67796610169489</v>
      </c>
      <c r="Z219" s="69">
        <f t="shared" si="650"/>
        <v>579.67796610169489</v>
      </c>
      <c r="AA219" s="69">
        <f t="shared" si="650"/>
        <v>579.67796610169489</v>
      </c>
      <c r="AB219" s="69">
        <f t="shared" si="650"/>
        <v>579.67796610169489</v>
      </c>
      <c r="AC219" s="69">
        <f t="shared" si="650"/>
        <v>579.67796610169489</v>
      </c>
      <c r="AD219" s="69">
        <f t="shared" si="650"/>
        <v>579.67796610169489</v>
      </c>
      <c r="AE219" s="69">
        <f t="shared" si="650"/>
        <v>579.67796610169489</v>
      </c>
      <c r="AF219" s="69">
        <f t="shared" si="650"/>
        <v>579.67796610169489</v>
      </c>
      <c r="AG219" s="69">
        <f t="shared" si="650"/>
        <v>579.67796610169489</v>
      </c>
      <c r="AH219" s="69">
        <f t="shared" si="650"/>
        <v>579.67796610169489</v>
      </c>
      <c r="AI219" s="69">
        <f t="shared" si="650"/>
        <v>579.67796610169489</v>
      </c>
      <c r="AJ219" s="69">
        <f t="shared" si="650"/>
        <v>579.67796610169489</v>
      </c>
      <c r="AK219" s="69">
        <f t="shared" si="650"/>
        <v>579.67796610169489</v>
      </c>
      <c r="AL219" s="69">
        <f t="shared" si="650"/>
        <v>579.67796610169489</v>
      </c>
      <c r="AM219" s="69">
        <f t="shared" si="650"/>
        <v>579.67796610169489</v>
      </c>
      <c r="AN219" s="69">
        <f t="shared" si="650"/>
        <v>579.67796610169489</v>
      </c>
      <c r="AO219" s="69">
        <f t="shared" si="650"/>
        <v>579.67796610169489</v>
      </c>
      <c r="AP219" s="69">
        <f t="shared" si="650"/>
        <v>579.67796610169489</v>
      </c>
      <c r="AQ219" s="69">
        <f t="shared" si="650"/>
        <v>579.67796610169489</v>
      </c>
      <c r="AR219" s="69">
        <f t="shared" si="650"/>
        <v>579.67796610169489</v>
      </c>
      <c r="AS219" s="69">
        <f t="shared" si="650"/>
        <v>579.67796610169489</v>
      </c>
      <c r="AT219" s="69">
        <f t="shared" si="650"/>
        <v>579.67796610169489</v>
      </c>
      <c r="AU219" s="69">
        <f t="shared" si="650"/>
        <v>579.67796610169489</v>
      </c>
      <c r="AV219" s="69">
        <f t="shared" si="650"/>
        <v>579.67796610169489</v>
      </c>
      <c r="AW219" s="69">
        <f t="shared" si="650"/>
        <v>579.67796610169489</v>
      </c>
      <c r="AX219" s="69">
        <f t="shared" si="650"/>
        <v>579.67796610169489</v>
      </c>
      <c r="AY219" s="69">
        <f t="shared" si="650"/>
        <v>579.67796610169489</v>
      </c>
      <c r="AZ219" s="69">
        <f t="shared" si="650"/>
        <v>579.67796610169489</v>
      </c>
      <c r="BA219" s="69">
        <f t="shared" si="650"/>
        <v>579.67796610169489</v>
      </c>
      <c r="BB219" s="69">
        <f t="shared" si="650"/>
        <v>579.67796610169489</v>
      </c>
      <c r="BC219" s="69">
        <f t="shared" si="650"/>
        <v>579.67796610169489</v>
      </c>
      <c r="BD219" s="69">
        <f t="shared" si="650"/>
        <v>579.67796610169489</v>
      </c>
      <c r="BE219" s="70">
        <f t="shared" si="650"/>
        <v>127.37288135593221</v>
      </c>
      <c r="BF219" s="71">
        <f t="shared" si="650"/>
        <v>480</v>
      </c>
    </row>
    <row r="220" spans="1:60" ht="20.25" thickBot="1">
      <c r="D220" s="845"/>
      <c r="F220" s="66"/>
      <c r="BG220" s="65"/>
    </row>
    <row r="221" spans="1:60" s="67" customFormat="1">
      <c r="A221" s="878" t="s">
        <v>117</v>
      </c>
      <c r="B221" s="878" t="s">
        <v>131</v>
      </c>
      <c r="C221" s="902"/>
      <c r="D221" s="903"/>
      <c r="E221" s="881" t="s">
        <v>18</v>
      </c>
      <c r="F221" s="904" t="s">
        <v>5</v>
      </c>
      <c r="G221" s="883" t="s">
        <v>445</v>
      </c>
      <c r="H221" s="883" t="s">
        <v>21</v>
      </c>
      <c r="I221" s="883" t="s">
        <v>446</v>
      </c>
      <c r="J221" s="883" t="s">
        <v>6</v>
      </c>
      <c r="K221" s="437" t="s">
        <v>20</v>
      </c>
      <c r="L221" s="117">
        <v>1</v>
      </c>
      <c r="M221" s="117">
        <v>2</v>
      </c>
      <c r="N221" s="117">
        <v>3</v>
      </c>
      <c r="O221" s="117">
        <v>4</v>
      </c>
      <c r="P221" s="117">
        <v>5</v>
      </c>
      <c r="Q221" s="117">
        <v>6</v>
      </c>
      <c r="R221" s="117">
        <v>7</v>
      </c>
      <c r="S221" s="117">
        <v>8</v>
      </c>
      <c r="T221" s="117">
        <v>9</v>
      </c>
      <c r="U221" s="117">
        <v>10</v>
      </c>
      <c r="V221" s="117">
        <v>11</v>
      </c>
      <c r="W221" s="117">
        <v>12</v>
      </c>
      <c r="X221" s="117">
        <v>13</v>
      </c>
      <c r="Y221" s="117">
        <v>14</v>
      </c>
      <c r="Z221" s="117">
        <v>15</v>
      </c>
      <c r="AA221" s="117">
        <v>16</v>
      </c>
      <c r="AB221" s="117">
        <v>17</v>
      </c>
      <c r="AC221" s="117">
        <v>18</v>
      </c>
      <c r="AD221" s="117">
        <v>19</v>
      </c>
      <c r="AE221" s="117">
        <v>20</v>
      </c>
      <c r="AF221" s="117">
        <v>21</v>
      </c>
      <c r="AG221" s="117">
        <v>22</v>
      </c>
      <c r="AH221" s="117">
        <v>23</v>
      </c>
      <c r="AI221" s="117">
        <v>24</v>
      </c>
      <c r="AJ221" s="117">
        <v>25</v>
      </c>
      <c r="AK221" s="117">
        <v>26</v>
      </c>
      <c r="AL221" s="117">
        <v>27</v>
      </c>
      <c r="AM221" s="117">
        <v>28</v>
      </c>
      <c r="AN221" s="117">
        <v>29</v>
      </c>
      <c r="AO221" s="117">
        <v>30</v>
      </c>
      <c r="AP221" s="117">
        <v>31</v>
      </c>
      <c r="AQ221" s="117">
        <v>32</v>
      </c>
      <c r="AR221" s="117">
        <v>33</v>
      </c>
      <c r="AS221" s="117">
        <v>34</v>
      </c>
      <c r="AT221" s="117">
        <v>35</v>
      </c>
      <c r="AU221" s="117">
        <v>36</v>
      </c>
      <c r="AV221" s="117">
        <v>37</v>
      </c>
      <c r="AW221" s="117">
        <v>38</v>
      </c>
      <c r="AX221" s="117">
        <v>39</v>
      </c>
      <c r="AY221" s="117">
        <v>40</v>
      </c>
      <c r="AZ221" s="117">
        <v>41</v>
      </c>
      <c r="BA221" s="117">
        <v>42</v>
      </c>
      <c r="BB221" s="117">
        <v>43</v>
      </c>
      <c r="BC221" s="117">
        <v>44</v>
      </c>
      <c r="BD221" s="117">
        <v>45</v>
      </c>
      <c r="BE221" s="118" t="s">
        <v>21</v>
      </c>
      <c r="BF221" s="119" t="s">
        <v>24</v>
      </c>
    </row>
    <row r="222" spans="1:60" s="67" customFormat="1" ht="15">
      <c r="A222" s="1016" t="s">
        <v>117</v>
      </c>
      <c r="B222" s="884">
        <v>1</v>
      </c>
      <c r="C222" s="1017"/>
      <c r="D222" s="1018" t="s">
        <v>468</v>
      </c>
      <c r="E222" s="1019" t="s">
        <v>471</v>
      </c>
      <c r="F222" s="885" t="s">
        <v>50</v>
      </c>
      <c r="G222" s="1006">
        <v>57.5</v>
      </c>
      <c r="H222" s="1006">
        <v>17.5</v>
      </c>
      <c r="I222" s="1006">
        <v>52.5</v>
      </c>
      <c r="J222" s="1007">
        <v>110</v>
      </c>
      <c r="K222" s="1057">
        <f>'Qoute 2025                  '!D32</f>
        <v>2</v>
      </c>
      <c r="L222" s="1058">
        <f t="shared" ref="L222:L229" si="651">K222*G222</f>
        <v>115</v>
      </c>
      <c r="M222" s="1059">
        <f t="shared" ref="M222:M235" si="652">K222*G222</f>
        <v>115</v>
      </c>
      <c r="N222" s="1059">
        <f t="shared" ref="N222:N235" si="653">K222*G222</f>
        <v>115</v>
      </c>
      <c r="O222" s="1059">
        <f t="shared" ref="O222:O235" si="654">K222*G222</f>
        <v>115</v>
      </c>
      <c r="P222" s="1059">
        <f t="shared" ref="P222:P235" si="655">K222*G222</f>
        <v>115</v>
      </c>
      <c r="Q222" s="1059">
        <f t="shared" ref="Q222:Q235" si="656">K222*G222</f>
        <v>115</v>
      </c>
      <c r="R222" s="1059">
        <f t="shared" ref="R222:R235" si="657">K222*G222</f>
        <v>115</v>
      </c>
      <c r="S222" s="1059">
        <f t="shared" ref="S222:S235" si="658">K222*G222</f>
        <v>115</v>
      </c>
      <c r="T222" s="1059">
        <f t="shared" ref="T222:T235" si="659">K222*G222</f>
        <v>115</v>
      </c>
      <c r="U222" s="1059">
        <f t="shared" ref="U222:U235" si="660">K222*G222</f>
        <v>115</v>
      </c>
      <c r="V222" s="1059">
        <f t="shared" ref="V222:V235" si="661">K222*G222</f>
        <v>115</v>
      </c>
      <c r="W222" s="1059">
        <f t="shared" ref="W222:W235" si="662">K222*G222</f>
        <v>115</v>
      </c>
      <c r="X222" s="1059">
        <f t="shared" ref="X222:X235" si="663">K222*G222</f>
        <v>115</v>
      </c>
      <c r="Y222" s="1059">
        <f t="shared" ref="Y222:Y235" si="664">K222*G222</f>
        <v>115</v>
      </c>
      <c r="Z222" s="1059">
        <f t="shared" ref="Z222:Z235" si="665">K222*G222</f>
        <v>115</v>
      </c>
      <c r="AA222" s="1059">
        <f t="shared" ref="AA222:AA235" si="666">K222*G222</f>
        <v>115</v>
      </c>
      <c r="AB222" s="1059">
        <f t="shared" ref="AB222:AB235" si="667">K222*G222</f>
        <v>115</v>
      </c>
      <c r="AC222" s="1059">
        <f t="shared" ref="AC222:AC235" si="668">K222*G222</f>
        <v>115</v>
      </c>
      <c r="AD222" s="1059">
        <f t="shared" ref="AD222:AD235" si="669">K222*G222</f>
        <v>115</v>
      </c>
      <c r="AE222" s="1059">
        <f t="shared" ref="AE222:AE235" si="670">K222*G222</f>
        <v>115</v>
      </c>
      <c r="AF222" s="1059">
        <f t="shared" ref="AF222:AF235" si="671">K222*G222</f>
        <v>115</v>
      </c>
      <c r="AG222" s="1059">
        <f t="shared" ref="AG222:AG235" si="672">K222*G222</f>
        <v>115</v>
      </c>
      <c r="AH222" s="1059">
        <f t="shared" ref="AH222:AH235" si="673">K222*G222</f>
        <v>115</v>
      </c>
      <c r="AI222" s="1059">
        <f t="shared" ref="AI222:AI235" si="674">K222*G222</f>
        <v>115</v>
      </c>
      <c r="AJ222" s="1059">
        <f t="shared" ref="AJ222:AJ235" si="675">K222*G222</f>
        <v>115</v>
      </c>
      <c r="AK222" s="1059">
        <f t="shared" ref="AK222:AK235" si="676">K222*G222</f>
        <v>115</v>
      </c>
      <c r="AL222" s="1059">
        <f t="shared" ref="AL222:AL235" si="677">K222*G222</f>
        <v>115</v>
      </c>
      <c r="AM222" s="1059">
        <f t="shared" ref="AM222:AM235" si="678">K222*G222</f>
        <v>115</v>
      </c>
      <c r="AN222" s="1059">
        <f t="shared" ref="AN222:AN235" si="679">K222*G222</f>
        <v>115</v>
      </c>
      <c r="AO222" s="1059">
        <f t="shared" ref="AO222:AO235" si="680">K222*G222</f>
        <v>115</v>
      </c>
      <c r="AP222" s="1059">
        <f t="shared" ref="AP222:AP235" si="681">K222*G222</f>
        <v>115</v>
      </c>
      <c r="AQ222" s="1059">
        <f t="shared" ref="AQ222:AQ235" si="682">K222*G222</f>
        <v>115</v>
      </c>
      <c r="AR222" s="1059">
        <f t="shared" ref="AR222:AR235" si="683">K222*G222</f>
        <v>115</v>
      </c>
      <c r="AS222" s="1059">
        <f t="shared" ref="AS222:AS235" si="684">K222*G222</f>
        <v>115</v>
      </c>
      <c r="AT222" s="1059">
        <f t="shared" ref="AT222:AT235" si="685">K222*G222</f>
        <v>115</v>
      </c>
      <c r="AU222" s="1059">
        <f t="shared" ref="AU222:AU235" si="686">K222*G222</f>
        <v>115</v>
      </c>
      <c r="AV222" s="1059">
        <f t="shared" ref="AV222:AV235" si="687">K222*G222</f>
        <v>115</v>
      </c>
      <c r="AW222" s="1059">
        <f t="shared" ref="AW222:AW235" si="688">K222*G222</f>
        <v>115</v>
      </c>
      <c r="AX222" s="1059">
        <f t="shared" ref="AX222:AX235" si="689">K222*G222</f>
        <v>115</v>
      </c>
      <c r="AY222" s="1059">
        <f t="shared" ref="AY222:AY235" si="690">K222*G222</f>
        <v>115</v>
      </c>
      <c r="AZ222" s="1059">
        <f t="shared" ref="AZ222:AZ235" si="691">K222*G222</f>
        <v>115</v>
      </c>
      <c r="BA222" s="1059">
        <f t="shared" ref="BA222:BA235" si="692">K222*G222</f>
        <v>115</v>
      </c>
      <c r="BB222" s="1059">
        <f t="shared" ref="BB222:BB235" si="693">K222*G222</f>
        <v>115</v>
      </c>
      <c r="BC222" s="1059">
        <f t="shared" ref="BC222:BC235" si="694">K222*G222</f>
        <v>115</v>
      </c>
      <c r="BD222" s="1059">
        <f t="shared" ref="BD222:BD235" si="695">K222*G222</f>
        <v>115</v>
      </c>
      <c r="BE222" s="1059">
        <f t="shared" ref="BE222:BE235" si="696">K222*H222</f>
        <v>35</v>
      </c>
      <c r="BF222" s="1059">
        <f t="shared" ref="BF222:BF235" si="697">K222*I222</f>
        <v>105</v>
      </c>
    </row>
    <row r="223" spans="1:60" s="67" customFormat="1" ht="15" hidden="1">
      <c r="A223" s="1016" t="s">
        <v>117</v>
      </c>
      <c r="B223" s="887">
        <v>2</v>
      </c>
      <c r="C223" s="1017"/>
      <c r="D223" s="1018"/>
      <c r="E223" s="1022" t="s">
        <v>447</v>
      </c>
      <c r="F223" s="888" t="s">
        <v>51</v>
      </c>
      <c r="G223" s="1023">
        <v>29</v>
      </c>
      <c r="H223" s="1020">
        <v>14</v>
      </c>
      <c r="I223" s="1020">
        <v>21</v>
      </c>
      <c r="J223" s="1021">
        <v>50</v>
      </c>
      <c r="K223" s="1057">
        <f>'Qoute 2025                  '!D33</f>
        <v>0</v>
      </c>
      <c r="L223" s="1060">
        <f t="shared" si="651"/>
        <v>0</v>
      </c>
      <c r="M223" s="1061">
        <f t="shared" si="652"/>
        <v>0</v>
      </c>
      <c r="N223" s="1061">
        <f t="shared" si="653"/>
        <v>0</v>
      </c>
      <c r="O223" s="1061">
        <f t="shared" si="654"/>
        <v>0</v>
      </c>
      <c r="P223" s="1061">
        <f t="shared" si="655"/>
        <v>0</v>
      </c>
      <c r="Q223" s="1061">
        <f t="shared" si="656"/>
        <v>0</v>
      </c>
      <c r="R223" s="1061">
        <f t="shared" si="657"/>
        <v>0</v>
      </c>
      <c r="S223" s="1061">
        <f t="shared" si="658"/>
        <v>0</v>
      </c>
      <c r="T223" s="1061">
        <f t="shared" si="659"/>
        <v>0</v>
      </c>
      <c r="U223" s="1061">
        <f t="shared" si="660"/>
        <v>0</v>
      </c>
      <c r="V223" s="1061">
        <f t="shared" si="661"/>
        <v>0</v>
      </c>
      <c r="W223" s="1061">
        <f t="shared" si="662"/>
        <v>0</v>
      </c>
      <c r="X223" s="1061">
        <f t="shared" si="663"/>
        <v>0</v>
      </c>
      <c r="Y223" s="1061">
        <f t="shared" si="664"/>
        <v>0</v>
      </c>
      <c r="Z223" s="1061">
        <f t="shared" si="665"/>
        <v>0</v>
      </c>
      <c r="AA223" s="1061">
        <f t="shared" si="666"/>
        <v>0</v>
      </c>
      <c r="AB223" s="1061">
        <f t="shared" si="667"/>
        <v>0</v>
      </c>
      <c r="AC223" s="1061">
        <f t="shared" si="668"/>
        <v>0</v>
      </c>
      <c r="AD223" s="1061">
        <f t="shared" si="669"/>
        <v>0</v>
      </c>
      <c r="AE223" s="1061">
        <f t="shared" si="670"/>
        <v>0</v>
      </c>
      <c r="AF223" s="1061">
        <f t="shared" si="671"/>
        <v>0</v>
      </c>
      <c r="AG223" s="1061">
        <f t="shared" si="672"/>
        <v>0</v>
      </c>
      <c r="AH223" s="1061">
        <f t="shared" si="673"/>
        <v>0</v>
      </c>
      <c r="AI223" s="1061">
        <f t="shared" si="674"/>
        <v>0</v>
      </c>
      <c r="AJ223" s="1061">
        <f t="shared" si="675"/>
        <v>0</v>
      </c>
      <c r="AK223" s="1061">
        <f t="shared" si="676"/>
        <v>0</v>
      </c>
      <c r="AL223" s="1061">
        <f t="shared" si="677"/>
        <v>0</v>
      </c>
      <c r="AM223" s="1061">
        <f t="shared" si="678"/>
        <v>0</v>
      </c>
      <c r="AN223" s="1061">
        <f t="shared" si="679"/>
        <v>0</v>
      </c>
      <c r="AO223" s="1061">
        <f t="shared" si="680"/>
        <v>0</v>
      </c>
      <c r="AP223" s="1061">
        <f t="shared" si="681"/>
        <v>0</v>
      </c>
      <c r="AQ223" s="1061">
        <f t="shared" si="682"/>
        <v>0</v>
      </c>
      <c r="AR223" s="1061">
        <f t="shared" si="683"/>
        <v>0</v>
      </c>
      <c r="AS223" s="1061">
        <f t="shared" si="684"/>
        <v>0</v>
      </c>
      <c r="AT223" s="1061">
        <f t="shared" si="685"/>
        <v>0</v>
      </c>
      <c r="AU223" s="1061">
        <f t="shared" si="686"/>
        <v>0</v>
      </c>
      <c r="AV223" s="1061">
        <f t="shared" si="687"/>
        <v>0</v>
      </c>
      <c r="AW223" s="1061">
        <f t="shared" si="688"/>
        <v>0</v>
      </c>
      <c r="AX223" s="1061">
        <f t="shared" si="689"/>
        <v>0</v>
      </c>
      <c r="AY223" s="1061">
        <f t="shared" si="690"/>
        <v>0</v>
      </c>
      <c r="AZ223" s="1061">
        <f t="shared" si="691"/>
        <v>0</v>
      </c>
      <c r="BA223" s="1061">
        <f t="shared" si="692"/>
        <v>0</v>
      </c>
      <c r="BB223" s="1061">
        <f t="shared" si="693"/>
        <v>0</v>
      </c>
      <c r="BC223" s="1061">
        <f t="shared" si="694"/>
        <v>0</v>
      </c>
      <c r="BD223" s="1061">
        <f t="shared" si="695"/>
        <v>0</v>
      </c>
      <c r="BE223" s="1066">
        <f t="shared" si="696"/>
        <v>0</v>
      </c>
      <c r="BF223" s="1067">
        <f t="shared" si="697"/>
        <v>0</v>
      </c>
    </row>
    <row r="224" spans="1:60" s="67" customFormat="1" ht="15">
      <c r="A224" s="1016" t="s">
        <v>117</v>
      </c>
      <c r="B224" s="889">
        <v>3</v>
      </c>
      <c r="C224" s="1017"/>
      <c r="D224" s="1018"/>
      <c r="E224" s="1035" t="s">
        <v>472</v>
      </c>
      <c r="F224" s="890" t="s">
        <v>52</v>
      </c>
      <c r="G224" s="1020">
        <v>90</v>
      </c>
      <c r="H224" s="1020">
        <v>10</v>
      </c>
      <c r="I224" s="1020">
        <v>80</v>
      </c>
      <c r="J224" s="1021">
        <f t="shared" ref="J224:J232" si="698">I224+G224</f>
        <v>170</v>
      </c>
      <c r="K224" s="1057">
        <f>'Qoute 2025                  '!D34</f>
        <v>2</v>
      </c>
      <c r="L224" s="1062">
        <f t="shared" si="651"/>
        <v>180</v>
      </c>
      <c r="M224" s="1063">
        <f t="shared" si="652"/>
        <v>180</v>
      </c>
      <c r="N224" s="1063">
        <f t="shared" si="653"/>
        <v>180</v>
      </c>
      <c r="O224" s="1063">
        <f t="shared" si="654"/>
        <v>180</v>
      </c>
      <c r="P224" s="1063">
        <f t="shared" si="655"/>
        <v>180</v>
      </c>
      <c r="Q224" s="1063">
        <f t="shared" si="656"/>
        <v>180</v>
      </c>
      <c r="R224" s="1063">
        <f t="shared" si="657"/>
        <v>180</v>
      </c>
      <c r="S224" s="1063">
        <f t="shared" si="658"/>
        <v>180</v>
      </c>
      <c r="T224" s="1063">
        <f t="shared" si="659"/>
        <v>180</v>
      </c>
      <c r="U224" s="1063">
        <f t="shared" si="660"/>
        <v>180</v>
      </c>
      <c r="V224" s="1063">
        <f t="shared" si="661"/>
        <v>180</v>
      </c>
      <c r="W224" s="1063">
        <f t="shared" si="662"/>
        <v>180</v>
      </c>
      <c r="X224" s="1063">
        <f t="shared" si="663"/>
        <v>180</v>
      </c>
      <c r="Y224" s="1063">
        <f t="shared" si="664"/>
        <v>180</v>
      </c>
      <c r="Z224" s="1063">
        <f t="shared" si="665"/>
        <v>180</v>
      </c>
      <c r="AA224" s="1063">
        <f t="shared" si="666"/>
        <v>180</v>
      </c>
      <c r="AB224" s="1063">
        <f t="shared" si="667"/>
        <v>180</v>
      </c>
      <c r="AC224" s="1063">
        <f t="shared" si="668"/>
        <v>180</v>
      </c>
      <c r="AD224" s="1063">
        <f t="shared" si="669"/>
        <v>180</v>
      </c>
      <c r="AE224" s="1063">
        <f t="shared" si="670"/>
        <v>180</v>
      </c>
      <c r="AF224" s="1063">
        <f t="shared" si="671"/>
        <v>180</v>
      </c>
      <c r="AG224" s="1063">
        <f t="shared" si="672"/>
        <v>180</v>
      </c>
      <c r="AH224" s="1063">
        <f t="shared" si="673"/>
        <v>180</v>
      </c>
      <c r="AI224" s="1063">
        <f t="shared" si="674"/>
        <v>180</v>
      </c>
      <c r="AJ224" s="1063">
        <f t="shared" si="675"/>
        <v>180</v>
      </c>
      <c r="AK224" s="1063">
        <f t="shared" si="676"/>
        <v>180</v>
      </c>
      <c r="AL224" s="1063">
        <f t="shared" si="677"/>
        <v>180</v>
      </c>
      <c r="AM224" s="1063">
        <f t="shared" si="678"/>
        <v>180</v>
      </c>
      <c r="AN224" s="1063">
        <f t="shared" si="679"/>
        <v>180</v>
      </c>
      <c r="AO224" s="1063">
        <f t="shared" si="680"/>
        <v>180</v>
      </c>
      <c r="AP224" s="1063">
        <f t="shared" si="681"/>
        <v>180</v>
      </c>
      <c r="AQ224" s="1063">
        <f t="shared" si="682"/>
        <v>180</v>
      </c>
      <c r="AR224" s="1063">
        <f t="shared" si="683"/>
        <v>180</v>
      </c>
      <c r="AS224" s="1063">
        <f t="shared" si="684"/>
        <v>180</v>
      </c>
      <c r="AT224" s="1063">
        <f t="shared" si="685"/>
        <v>180</v>
      </c>
      <c r="AU224" s="1063">
        <f t="shared" si="686"/>
        <v>180</v>
      </c>
      <c r="AV224" s="1063">
        <f t="shared" si="687"/>
        <v>180</v>
      </c>
      <c r="AW224" s="1063">
        <f t="shared" si="688"/>
        <v>180</v>
      </c>
      <c r="AX224" s="1063">
        <f t="shared" si="689"/>
        <v>180</v>
      </c>
      <c r="AY224" s="1063">
        <f t="shared" si="690"/>
        <v>180</v>
      </c>
      <c r="AZ224" s="1063">
        <f t="shared" si="691"/>
        <v>180</v>
      </c>
      <c r="BA224" s="1063">
        <f t="shared" si="692"/>
        <v>180</v>
      </c>
      <c r="BB224" s="1063">
        <f t="shared" si="693"/>
        <v>180</v>
      </c>
      <c r="BC224" s="1063">
        <f t="shared" si="694"/>
        <v>180</v>
      </c>
      <c r="BD224" s="1063">
        <f t="shared" si="695"/>
        <v>180</v>
      </c>
      <c r="BE224" s="1068">
        <f t="shared" si="696"/>
        <v>20</v>
      </c>
      <c r="BF224" s="1069">
        <f t="shared" si="697"/>
        <v>160</v>
      </c>
    </row>
    <row r="225" spans="1:59" s="67" customFormat="1" ht="15" hidden="1">
      <c r="A225" s="1016" t="s">
        <v>117</v>
      </c>
      <c r="B225" s="891">
        <v>4</v>
      </c>
      <c r="C225" s="1017"/>
      <c r="D225" s="1018" t="s">
        <v>473</v>
      </c>
      <c r="E225" s="1035" t="s">
        <v>503</v>
      </c>
      <c r="F225" s="891" t="s">
        <v>1</v>
      </c>
      <c r="G225" s="1020">
        <v>163</v>
      </c>
      <c r="H225" s="1020">
        <v>0</v>
      </c>
      <c r="I225" s="1020">
        <v>163</v>
      </c>
      <c r="J225" s="1021">
        <f t="shared" si="698"/>
        <v>326</v>
      </c>
      <c r="K225" s="1057">
        <f>'Qoute 2025                  '!D35</f>
        <v>0</v>
      </c>
      <c r="L225" s="1062">
        <f t="shared" si="651"/>
        <v>0</v>
      </c>
      <c r="M225" s="1063">
        <f t="shared" si="652"/>
        <v>0</v>
      </c>
      <c r="N225" s="1063">
        <f t="shared" si="653"/>
        <v>0</v>
      </c>
      <c r="O225" s="1063">
        <f t="shared" si="654"/>
        <v>0</v>
      </c>
      <c r="P225" s="1063">
        <f t="shared" si="655"/>
        <v>0</v>
      </c>
      <c r="Q225" s="1063">
        <f t="shared" si="656"/>
        <v>0</v>
      </c>
      <c r="R225" s="1063">
        <f t="shared" si="657"/>
        <v>0</v>
      </c>
      <c r="S225" s="1063">
        <f t="shared" si="658"/>
        <v>0</v>
      </c>
      <c r="T225" s="1063">
        <f t="shared" si="659"/>
        <v>0</v>
      </c>
      <c r="U225" s="1063">
        <f t="shared" si="660"/>
        <v>0</v>
      </c>
      <c r="V225" s="1063">
        <f t="shared" si="661"/>
        <v>0</v>
      </c>
      <c r="W225" s="1063">
        <f t="shared" si="662"/>
        <v>0</v>
      </c>
      <c r="X225" s="1063">
        <f t="shared" si="663"/>
        <v>0</v>
      </c>
      <c r="Y225" s="1063">
        <f t="shared" si="664"/>
        <v>0</v>
      </c>
      <c r="Z225" s="1063">
        <f t="shared" si="665"/>
        <v>0</v>
      </c>
      <c r="AA225" s="1063">
        <f t="shared" si="666"/>
        <v>0</v>
      </c>
      <c r="AB225" s="1063">
        <f t="shared" si="667"/>
        <v>0</v>
      </c>
      <c r="AC225" s="1063">
        <f t="shared" si="668"/>
        <v>0</v>
      </c>
      <c r="AD225" s="1063">
        <f t="shared" si="669"/>
        <v>0</v>
      </c>
      <c r="AE225" s="1063">
        <f t="shared" si="670"/>
        <v>0</v>
      </c>
      <c r="AF225" s="1063">
        <f t="shared" si="671"/>
        <v>0</v>
      </c>
      <c r="AG225" s="1063">
        <f t="shared" si="672"/>
        <v>0</v>
      </c>
      <c r="AH225" s="1063">
        <f t="shared" si="673"/>
        <v>0</v>
      </c>
      <c r="AI225" s="1063">
        <f t="shared" si="674"/>
        <v>0</v>
      </c>
      <c r="AJ225" s="1063">
        <f t="shared" si="675"/>
        <v>0</v>
      </c>
      <c r="AK225" s="1063">
        <f t="shared" si="676"/>
        <v>0</v>
      </c>
      <c r="AL225" s="1063">
        <f t="shared" si="677"/>
        <v>0</v>
      </c>
      <c r="AM225" s="1063">
        <f t="shared" si="678"/>
        <v>0</v>
      </c>
      <c r="AN225" s="1063">
        <f t="shared" si="679"/>
        <v>0</v>
      </c>
      <c r="AO225" s="1063">
        <f t="shared" si="680"/>
        <v>0</v>
      </c>
      <c r="AP225" s="1063">
        <f t="shared" si="681"/>
        <v>0</v>
      </c>
      <c r="AQ225" s="1063">
        <f t="shared" si="682"/>
        <v>0</v>
      </c>
      <c r="AR225" s="1063">
        <f t="shared" si="683"/>
        <v>0</v>
      </c>
      <c r="AS225" s="1063">
        <f t="shared" si="684"/>
        <v>0</v>
      </c>
      <c r="AT225" s="1063">
        <f t="shared" si="685"/>
        <v>0</v>
      </c>
      <c r="AU225" s="1063">
        <f t="shared" si="686"/>
        <v>0</v>
      </c>
      <c r="AV225" s="1063">
        <f t="shared" si="687"/>
        <v>0</v>
      </c>
      <c r="AW225" s="1063">
        <f t="shared" si="688"/>
        <v>0</v>
      </c>
      <c r="AX225" s="1063">
        <f t="shared" si="689"/>
        <v>0</v>
      </c>
      <c r="AY225" s="1063">
        <f t="shared" si="690"/>
        <v>0</v>
      </c>
      <c r="AZ225" s="1063">
        <f t="shared" si="691"/>
        <v>0</v>
      </c>
      <c r="BA225" s="1063">
        <f t="shared" si="692"/>
        <v>0</v>
      </c>
      <c r="BB225" s="1063">
        <f t="shared" si="693"/>
        <v>0</v>
      </c>
      <c r="BC225" s="1063">
        <f t="shared" si="694"/>
        <v>0</v>
      </c>
      <c r="BD225" s="1063">
        <f t="shared" si="695"/>
        <v>0</v>
      </c>
      <c r="BE225" s="1068">
        <f t="shared" si="696"/>
        <v>0</v>
      </c>
      <c r="BF225" s="1069">
        <f t="shared" si="697"/>
        <v>0</v>
      </c>
    </row>
    <row r="226" spans="1:59" s="67" customFormat="1" ht="15">
      <c r="A226" s="1001" t="s">
        <v>117</v>
      </c>
      <c r="B226" s="1002">
        <v>5</v>
      </c>
      <c r="C226" s="1003"/>
      <c r="D226" s="1004" t="s">
        <v>449</v>
      </c>
      <c r="E226" s="1005" t="s">
        <v>603</v>
      </c>
      <c r="F226" s="1002" t="s">
        <v>53</v>
      </c>
      <c r="G226" s="1030">
        <v>55</v>
      </c>
      <c r="H226" s="1030">
        <v>15</v>
      </c>
      <c r="I226" s="1030">
        <v>40</v>
      </c>
      <c r="J226" s="1053">
        <v>95</v>
      </c>
      <c r="K226" s="1057">
        <f>'Qoute 2025                  '!D36</f>
        <v>2</v>
      </c>
      <c r="L226" s="1062">
        <f t="shared" si="651"/>
        <v>110</v>
      </c>
      <c r="M226" s="1063">
        <f t="shared" si="652"/>
        <v>110</v>
      </c>
      <c r="N226" s="1063">
        <f t="shared" si="653"/>
        <v>110</v>
      </c>
      <c r="O226" s="1063">
        <f t="shared" si="654"/>
        <v>110</v>
      </c>
      <c r="P226" s="1063">
        <f t="shared" si="655"/>
        <v>110</v>
      </c>
      <c r="Q226" s="1063">
        <f t="shared" si="656"/>
        <v>110</v>
      </c>
      <c r="R226" s="1063">
        <f t="shared" si="657"/>
        <v>110</v>
      </c>
      <c r="S226" s="1063">
        <f t="shared" si="658"/>
        <v>110</v>
      </c>
      <c r="T226" s="1063">
        <f t="shared" si="659"/>
        <v>110</v>
      </c>
      <c r="U226" s="1063">
        <f t="shared" si="660"/>
        <v>110</v>
      </c>
      <c r="V226" s="1063">
        <f t="shared" si="661"/>
        <v>110</v>
      </c>
      <c r="W226" s="1063">
        <f t="shared" si="662"/>
        <v>110</v>
      </c>
      <c r="X226" s="1063">
        <f t="shared" si="663"/>
        <v>110</v>
      </c>
      <c r="Y226" s="1063">
        <f t="shared" si="664"/>
        <v>110</v>
      </c>
      <c r="Z226" s="1063">
        <f t="shared" si="665"/>
        <v>110</v>
      </c>
      <c r="AA226" s="1063">
        <f t="shared" si="666"/>
        <v>110</v>
      </c>
      <c r="AB226" s="1063">
        <f t="shared" si="667"/>
        <v>110</v>
      </c>
      <c r="AC226" s="1063">
        <f t="shared" si="668"/>
        <v>110</v>
      </c>
      <c r="AD226" s="1063">
        <f t="shared" si="669"/>
        <v>110</v>
      </c>
      <c r="AE226" s="1063">
        <f t="shared" si="670"/>
        <v>110</v>
      </c>
      <c r="AF226" s="1063">
        <f t="shared" si="671"/>
        <v>110</v>
      </c>
      <c r="AG226" s="1063">
        <f t="shared" si="672"/>
        <v>110</v>
      </c>
      <c r="AH226" s="1063">
        <f t="shared" si="673"/>
        <v>110</v>
      </c>
      <c r="AI226" s="1063">
        <f t="shared" si="674"/>
        <v>110</v>
      </c>
      <c r="AJ226" s="1063">
        <f t="shared" si="675"/>
        <v>110</v>
      </c>
      <c r="AK226" s="1063">
        <f t="shared" si="676"/>
        <v>110</v>
      </c>
      <c r="AL226" s="1063">
        <f t="shared" si="677"/>
        <v>110</v>
      </c>
      <c r="AM226" s="1063">
        <f t="shared" si="678"/>
        <v>110</v>
      </c>
      <c r="AN226" s="1063">
        <f t="shared" si="679"/>
        <v>110</v>
      </c>
      <c r="AO226" s="1063">
        <f t="shared" si="680"/>
        <v>110</v>
      </c>
      <c r="AP226" s="1063">
        <f t="shared" si="681"/>
        <v>110</v>
      </c>
      <c r="AQ226" s="1063">
        <f t="shared" si="682"/>
        <v>110</v>
      </c>
      <c r="AR226" s="1063">
        <f t="shared" si="683"/>
        <v>110</v>
      </c>
      <c r="AS226" s="1063">
        <f t="shared" si="684"/>
        <v>110</v>
      </c>
      <c r="AT226" s="1063">
        <f t="shared" si="685"/>
        <v>110</v>
      </c>
      <c r="AU226" s="1063">
        <f t="shared" si="686"/>
        <v>110</v>
      </c>
      <c r="AV226" s="1063">
        <f t="shared" si="687"/>
        <v>110</v>
      </c>
      <c r="AW226" s="1063">
        <f t="shared" si="688"/>
        <v>110</v>
      </c>
      <c r="AX226" s="1063">
        <f t="shared" si="689"/>
        <v>110</v>
      </c>
      <c r="AY226" s="1063">
        <f t="shared" si="690"/>
        <v>110</v>
      </c>
      <c r="AZ226" s="1063">
        <f t="shared" si="691"/>
        <v>110</v>
      </c>
      <c r="BA226" s="1063">
        <f t="shared" si="692"/>
        <v>110</v>
      </c>
      <c r="BB226" s="1063">
        <f t="shared" si="693"/>
        <v>110</v>
      </c>
      <c r="BC226" s="1063">
        <f t="shared" si="694"/>
        <v>110</v>
      </c>
      <c r="BD226" s="1063">
        <f t="shared" si="695"/>
        <v>110</v>
      </c>
      <c r="BE226" s="1068">
        <f t="shared" si="696"/>
        <v>30</v>
      </c>
      <c r="BF226" s="1069">
        <f t="shared" si="697"/>
        <v>80</v>
      </c>
    </row>
    <row r="227" spans="1:59" s="67" customFormat="1" ht="15">
      <c r="A227" s="1016" t="s">
        <v>117</v>
      </c>
      <c r="B227" s="892">
        <v>6</v>
      </c>
      <c r="C227" s="1017"/>
      <c r="D227" s="1032" t="s">
        <v>474</v>
      </c>
      <c r="E227" s="1022" t="s">
        <v>475</v>
      </c>
      <c r="F227" s="892" t="s">
        <v>54</v>
      </c>
      <c r="G227" s="1023">
        <v>55</v>
      </c>
      <c r="H227" s="1020">
        <v>25</v>
      </c>
      <c r="I227" s="1020">
        <v>45</v>
      </c>
      <c r="J227" s="1021">
        <v>100</v>
      </c>
      <c r="K227" s="1057">
        <f>'Qoute 2025                  '!D37</f>
        <v>1</v>
      </c>
      <c r="L227" s="1062">
        <f t="shared" si="651"/>
        <v>55</v>
      </c>
      <c r="M227" s="1063">
        <f t="shared" si="652"/>
        <v>55</v>
      </c>
      <c r="N227" s="1063">
        <f t="shared" si="653"/>
        <v>55</v>
      </c>
      <c r="O227" s="1063">
        <f t="shared" si="654"/>
        <v>55</v>
      </c>
      <c r="P227" s="1063">
        <f t="shared" si="655"/>
        <v>55</v>
      </c>
      <c r="Q227" s="1063">
        <f t="shared" si="656"/>
        <v>55</v>
      </c>
      <c r="R227" s="1063">
        <f t="shared" si="657"/>
        <v>55</v>
      </c>
      <c r="S227" s="1063">
        <f t="shared" si="658"/>
        <v>55</v>
      </c>
      <c r="T227" s="1063">
        <f t="shared" si="659"/>
        <v>55</v>
      </c>
      <c r="U227" s="1063">
        <f t="shared" si="660"/>
        <v>55</v>
      </c>
      <c r="V227" s="1063">
        <f t="shared" si="661"/>
        <v>55</v>
      </c>
      <c r="W227" s="1063">
        <f t="shared" si="662"/>
        <v>55</v>
      </c>
      <c r="X227" s="1063">
        <f t="shared" si="663"/>
        <v>55</v>
      </c>
      <c r="Y227" s="1063">
        <f t="shared" si="664"/>
        <v>55</v>
      </c>
      <c r="Z227" s="1063">
        <f t="shared" si="665"/>
        <v>55</v>
      </c>
      <c r="AA227" s="1063">
        <f t="shared" si="666"/>
        <v>55</v>
      </c>
      <c r="AB227" s="1063">
        <f t="shared" si="667"/>
        <v>55</v>
      </c>
      <c r="AC227" s="1063">
        <f t="shared" si="668"/>
        <v>55</v>
      </c>
      <c r="AD227" s="1063">
        <f t="shared" si="669"/>
        <v>55</v>
      </c>
      <c r="AE227" s="1063">
        <f t="shared" si="670"/>
        <v>55</v>
      </c>
      <c r="AF227" s="1063">
        <f t="shared" si="671"/>
        <v>55</v>
      </c>
      <c r="AG227" s="1063">
        <f t="shared" si="672"/>
        <v>55</v>
      </c>
      <c r="AH227" s="1063">
        <f t="shared" si="673"/>
        <v>55</v>
      </c>
      <c r="AI227" s="1063">
        <f t="shared" si="674"/>
        <v>55</v>
      </c>
      <c r="AJ227" s="1063">
        <f t="shared" si="675"/>
        <v>55</v>
      </c>
      <c r="AK227" s="1063">
        <f t="shared" si="676"/>
        <v>55</v>
      </c>
      <c r="AL227" s="1063">
        <f t="shared" si="677"/>
        <v>55</v>
      </c>
      <c r="AM227" s="1063">
        <f t="shared" si="678"/>
        <v>55</v>
      </c>
      <c r="AN227" s="1063">
        <f t="shared" si="679"/>
        <v>55</v>
      </c>
      <c r="AO227" s="1063">
        <f t="shared" si="680"/>
        <v>55</v>
      </c>
      <c r="AP227" s="1063">
        <f t="shared" si="681"/>
        <v>55</v>
      </c>
      <c r="AQ227" s="1063">
        <f t="shared" si="682"/>
        <v>55</v>
      </c>
      <c r="AR227" s="1063">
        <f t="shared" si="683"/>
        <v>55</v>
      </c>
      <c r="AS227" s="1063">
        <f t="shared" si="684"/>
        <v>55</v>
      </c>
      <c r="AT227" s="1063">
        <f t="shared" si="685"/>
        <v>55</v>
      </c>
      <c r="AU227" s="1063">
        <f t="shared" si="686"/>
        <v>55</v>
      </c>
      <c r="AV227" s="1063">
        <f t="shared" si="687"/>
        <v>55</v>
      </c>
      <c r="AW227" s="1063">
        <f t="shared" si="688"/>
        <v>55</v>
      </c>
      <c r="AX227" s="1063">
        <f t="shared" si="689"/>
        <v>55</v>
      </c>
      <c r="AY227" s="1063">
        <f t="shared" si="690"/>
        <v>55</v>
      </c>
      <c r="AZ227" s="1063">
        <f t="shared" si="691"/>
        <v>55</v>
      </c>
      <c r="BA227" s="1063">
        <f t="shared" si="692"/>
        <v>55</v>
      </c>
      <c r="BB227" s="1063">
        <f t="shared" si="693"/>
        <v>55</v>
      </c>
      <c r="BC227" s="1063">
        <f t="shared" si="694"/>
        <v>55</v>
      </c>
      <c r="BD227" s="1063">
        <f t="shared" si="695"/>
        <v>55</v>
      </c>
      <c r="BE227" s="1068">
        <f t="shared" si="696"/>
        <v>25</v>
      </c>
      <c r="BF227" s="1069">
        <f t="shared" si="697"/>
        <v>45</v>
      </c>
      <c r="BG227" s="165" t="s">
        <v>239</v>
      </c>
    </row>
    <row r="228" spans="1:59" s="67" customFormat="1" ht="15.75" hidden="1">
      <c r="A228" s="1016" t="s">
        <v>117</v>
      </c>
      <c r="B228" s="606">
        <v>7</v>
      </c>
      <c r="C228" s="1017"/>
      <c r="D228" s="1018" t="s">
        <v>460</v>
      </c>
      <c r="E228" s="1019" t="s">
        <v>605</v>
      </c>
      <c r="F228" s="606" t="s">
        <v>102</v>
      </c>
      <c r="G228" s="1023">
        <v>81.5</v>
      </c>
      <c r="H228" s="1023">
        <v>20</v>
      </c>
      <c r="I228" s="1023">
        <v>61.5</v>
      </c>
      <c r="J228" s="1031">
        <v>143</v>
      </c>
      <c r="K228" s="1057">
        <f>'Qoute 2025                  '!D38</f>
        <v>0</v>
      </c>
      <c r="L228" s="1062">
        <f t="shared" si="651"/>
        <v>0</v>
      </c>
      <c r="M228" s="1063">
        <f t="shared" si="652"/>
        <v>0</v>
      </c>
      <c r="N228" s="1063">
        <f t="shared" si="653"/>
        <v>0</v>
      </c>
      <c r="O228" s="1063">
        <f t="shared" si="654"/>
        <v>0</v>
      </c>
      <c r="P228" s="1063">
        <f t="shared" si="655"/>
        <v>0</v>
      </c>
      <c r="Q228" s="1063">
        <f t="shared" si="656"/>
        <v>0</v>
      </c>
      <c r="R228" s="1063">
        <f t="shared" si="657"/>
        <v>0</v>
      </c>
      <c r="S228" s="1063">
        <f t="shared" si="658"/>
        <v>0</v>
      </c>
      <c r="T228" s="1063">
        <f t="shared" si="659"/>
        <v>0</v>
      </c>
      <c r="U228" s="1063">
        <f t="shared" si="660"/>
        <v>0</v>
      </c>
      <c r="V228" s="1063">
        <f t="shared" si="661"/>
        <v>0</v>
      </c>
      <c r="W228" s="1063">
        <f t="shared" si="662"/>
        <v>0</v>
      </c>
      <c r="X228" s="1063">
        <f t="shared" si="663"/>
        <v>0</v>
      </c>
      <c r="Y228" s="1063">
        <f t="shared" si="664"/>
        <v>0</v>
      </c>
      <c r="Z228" s="1063">
        <f t="shared" si="665"/>
        <v>0</v>
      </c>
      <c r="AA228" s="1063">
        <f t="shared" si="666"/>
        <v>0</v>
      </c>
      <c r="AB228" s="1063">
        <f t="shared" si="667"/>
        <v>0</v>
      </c>
      <c r="AC228" s="1063">
        <f t="shared" si="668"/>
        <v>0</v>
      </c>
      <c r="AD228" s="1063">
        <f t="shared" si="669"/>
        <v>0</v>
      </c>
      <c r="AE228" s="1063">
        <f t="shared" si="670"/>
        <v>0</v>
      </c>
      <c r="AF228" s="1063">
        <f t="shared" si="671"/>
        <v>0</v>
      </c>
      <c r="AG228" s="1063">
        <f t="shared" si="672"/>
        <v>0</v>
      </c>
      <c r="AH228" s="1063">
        <f t="shared" si="673"/>
        <v>0</v>
      </c>
      <c r="AI228" s="1063">
        <f t="shared" si="674"/>
        <v>0</v>
      </c>
      <c r="AJ228" s="1063">
        <f t="shared" si="675"/>
        <v>0</v>
      </c>
      <c r="AK228" s="1063">
        <f t="shared" si="676"/>
        <v>0</v>
      </c>
      <c r="AL228" s="1063">
        <f t="shared" si="677"/>
        <v>0</v>
      </c>
      <c r="AM228" s="1063">
        <f t="shared" si="678"/>
        <v>0</v>
      </c>
      <c r="AN228" s="1063">
        <f t="shared" si="679"/>
        <v>0</v>
      </c>
      <c r="AO228" s="1063">
        <f t="shared" si="680"/>
        <v>0</v>
      </c>
      <c r="AP228" s="1063">
        <f t="shared" si="681"/>
        <v>0</v>
      </c>
      <c r="AQ228" s="1063">
        <f t="shared" si="682"/>
        <v>0</v>
      </c>
      <c r="AR228" s="1063">
        <f t="shared" si="683"/>
        <v>0</v>
      </c>
      <c r="AS228" s="1063">
        <f t="shared" si="684"/>
        <v>0</v>
      </c>
      <c r="AT228" s="1063">
        <f t="shared" si="685"/>
        <v>0</v>
      </c>
      <c r="AU228" s="1063">
        <f t="shared" si="686"/>
        <v>0</v>
      </c>
      <c r="AV228" s="1063">
        <f t="shared" si="687"/>
        <v>0</v>
      </c>
      <c r="AW228" s="1063">
        <f t="shared" si="688"/>
        <v>0</v>
      </c>
      <c r="AX228" s="1063">
        <f t="shared" si="689"/>
        <v>0</v>
      </c>
      <c r="AY228" s="1063">
        <f t="shared" si="690"/>
        <v>0</v>
      </c>
      <c r="AZ228" s="1063">
        <f t="shared" si="691"/>
        <v>0</v>
      </c>
      <c r="BA228" s="1063">
        <f t="shared" si="692"/>
        <v>0</v>
      </c>
      <c r="BB228" s="1063">
        <f t="shared" si="693"/>
        <v>0</v>
      </c>
      <c r="BC228" s="1063">
        <f t="shared" si="694"/>
        <v>0</v>
      </c>
      <c r="BD228" s="1063">
        <f t="shared" si="695"/>
        <v>0</v>
      </c>
      <c r="BE228" s="1068">
        <f t="shared" si="696"/>
        <v>0</v>
      </c>
      <c r="BF228" s="1069">
        <f t="shared" si="697"/>
        <v>0</v>
      </c>
    </row>
    <row r="229" spans="1:59" s="67" customFormat="1" ht="15" hidden="1">
      <c r="A229" s="1016" t="s">
        <v>117</v>
      </c>
      <c r="B229" s="896">
        <v>8</v>
      </c>
      <c r="C229" s="1017"/>
      <c r="D229" s="1018"/>
      <c r="E229" s="1019" t="s">
        <v>201</v>
      </c>
      <c r="F229" s="896" t="s">
        <v>41</v>
      </c>
      <c r="G229" s="1020">
        <v>38</v>
      </c>
      <c r="H229" s="1020">
        <v>12</v>
      </c>
      <c r="I229" s="1020">
        <v>12</v>
      </c>
      <c r="J229" s="1021">
        <f t="shared" si="698"/>
        <v>50</v>
      </c>
      <c r="K229" s="1057">
        <f>'Qoute 2025                  '!D39</f>
        <v>0</v>
      </c>
      <c r="L229" s="1062">
        <f t="shared" si="651"/>
        <v>0</v>
      </c>
      <c r="M229" s="1063">
        <f t="shared" si="652"/>
        <v>0</v>
      </c>
      <c r="N229" s="1063">
        <f t="shared" si="653"/>
        <v>0</v>
      </c>
      <c r="O229" s="1063">
        <f t="shared" si="654"/>
        <v>0</v>
      </c>
      <c r="P229" s="1063">
        <f t="shared" si="655"/>
        <v>0</v>
      </c>
      <c r="Q229" s="1063">
        <f t="shared" si="656"/>
        <v>0</v>
      </c>
      <c r="R229" s="1063">
        <f t="shared" si="657"/>
        <v>0</v>
      </c>
      <c r="S229" s="1063">
        <f t="shared" si="658"/>
        <v>0</v>
      </c>
      <c r="T229" s="1063">
        <f t="shared" si="659"/>
        <v>0</v>
      </c>
      <c r="U229" s="1063">
        <f t="shared" si="660"/>
        <v>0</v>
      </c>
      <c r="V229" s="1063">
        <f t="shared" si="661"/>
        <v>0</v>
      </c>
      <c r="W229" s="1063">
        <f t="shared" si="662"/>
        <v>0</v>
      </c>
      <c r="X229" s="1063">
        <f t="shared" si="663"/>
        <v>0</v>
      </c>
      <c r="Y229" s="1063">
        <f t="shared" si="664"/>
        <v>0</v>
      </c>
      <c r="Z229" s="1063">
        <f t="shared" si="665"/>
        <v>0</v>
      </c>
      <c r="AA229" s="1063">
        <f t="shared" si="666"/>
        <v>0</v>
      </c>
      <c r="AB229" s="1063">
        <f t="shared" si="667"/>
        <v>0</v>
      </c>
      <c r="AC229" s="1063">
        <f t="shared" si="668"/>
        <v>0</v>
      </c>
      <c r="AD229" s="1063">
        <f t="shared" si="669"/>
        <v>0</v>
      </c>
      <c r="AE229" s="1063">
        <f t="shared" si="670"/>
        <v>0</v>
      </c>
      <c r="AF229" s="1063">
        <f t="shared" si="671"/>
        <v>0</v>
      </c>
      <c r="AG229" s="1063">
        <f t="shared" si="672"/>
        <v>0</v>
      </c>
      <c r="AH229" s="1063">
        <f t="shared" si="673"/>
        <v>0</v>
      </c>
      <c r="AI229" s="1063">
        <f t="shared" si="674"/>
        <v>0</v>
      </c>
      <c r="AJ229" s="1063">
        <f t="shared" si="675"/>
        <v>0</v>
      </c>
      <c r="AK229" s="1063">
        <f t="shared" si="676"/>
        <v>0</v>
      </c>
      <c r="AL229" s="1063">
        <f t="shared" si="677"/>
        <v>0</v>
      </c>
      <c r="AM229" s="1063">
        <f t="shared" si="678"/>
        <v>0</v>
      </c>
      <c r="AN229" s="1063">
        <f t="shared" si="679"/>
        <v>0</v>
      </c>
      <c r="AO229" s="1063">
        <f t="shared" si="680"/>
        <v>0</v>
      </c>
      <c r="AP229" s="1063">
        <f t="shared" si="681"/>
        <v>0</v>
      </c>
      <c r="AQ229" s="1063">
        <f t="shared" si="682"/>
        <v>0</v>
      </c>
      <c r="AR229" s="1063">
        <f t="shared" si="683"/>
        <v>0</v>
      </c>
      <c r="AS229" s="1063">
        <f t="shared" si="684"/>
        <v>0</v>
      </c>
      <c r="AT229" s="1063">
        <f t="shared" si="685"/>
        <v>0</v>
      </c>
      <c r="AU229" s="1063">
        <f t="shared" si="686"/>
        <v>0</v>
      </c>
      <c r="AV229" s="1063">
        <f t="shared" si="687"/>
        <v>0</v>
      </c>
      <c r="AW229" s="1063">
        <f t="shared" si="688"/>
        <v>0</v>
      </c>
      <c r="AX229" s="1063">
        <f t="shared" si="689"/>
        <v>0</v>
      </c>
      <c r="AY229" s="1063">
        <f t="shared" si="690"/>
        <v>0</v>
      </c>
      <c r="AZ229" s="1063">
        <f t="shared" si="691"/>
        <v>0</v>
      </c>
      <c r="BA229" s="1063">
        <f t="shared" si="692"/>
        <v>0</v>
      </c>
      <c r="BB229" s="1063">
        <f t="shared" si="693"/>
        <v>0</v>
      </c>
      <c r="BC229" s="1063">
        <f t="shared" si="694"/>
        <v>0</v>
      </c>
      <c r="BD229" s="1063">
        <f t="shared" si="695"/>
        <v>0</v>
      </c>
      <c r="BE229" s="1068">
        <f t="shared" si="696"/>
        <v>0</v>
      </c>
      <c r="BF229" s="1069">
        <f t="shared" si="697"/>
        <v>0</v>
      </c>
    </row>
    <row r="230" spans="1:59" s="67" customFormat="1" ht="15" hidden="1">
      <c r="A230" s="1016" t="s">
        <v>117</v>
      </c>
      <c r="B230" s="897">
        <v>9</v>
      </c>
      <c r="C230" s="1017"/>
      <c r="D230" s="1018" t="s">
        <v>468</v>
      </c>
      <c r="E230" s="1019" t="s">
        <v>469</v>
      </c>
      <c r="F230" s="897" t="s">
        <v>63</v>
      </c>
      <c r="G230" s="1023">
        <v>65</v>
      </c>
      <c r="H230" s="1023">
        <v>21.5</v>
      </c>
      <c r="I230" s="1023">
        <v>50</v>
      </c>
      <c r="J230" s="1031">
        <v>115</v>
      </c>
      <c r="K230" s="1057">
        <f>'Qoute 2025                  '!D40</f>
        <v>0</v>
      </c>
      <c r="L230" s="1064">
        <f t="shared" ref="L230:L235" si="699">K230*G230</f>
        <v>0</v>
      </c>
      <c r="M230" s="1065">
        <f t="shared" si="652"/>
        <v>0</v>
      </c>
      <c r="N230" s="1065">
        <f t="shared" si="653"/>
        <v>0</v>
      </c>
      <c r="O230" s="1065">
        <f t="shared" si="654"/>
        <v>0</v>
      </c>
      <c r="P230" s="1065">
        <f t="shared" si="655"/>
        <v>0</v>
      </c>
      <c r="Q230" s="1065">
        <f t="shared" si="656"/>
        <v>0</v>
      </c>
      <c r="R230" s="1065">
        <f t="shared" si="657"/>
        <v>0</v>
      </c>
      <c r="S230" s="1065">
        <f t="shared" si="658"/>
        <v>0</v>
      </c>
      <c r="T230" s="1065">
        <f t="shared" si="659"/>
        <v>0</v>
      </c>
      <c r="U230" s="1065">
        <f t="shared" si="660"/>
        <v>0</v>
      </c>
      <c r="V230" s="1065">
        <f t="shared" si="661"/>
        <v>0</v>
      </c>
      <c r="W230" s="1065">
        <f t="shared" si="662"/>
        <v>0</v>
      </c>
      <c r="X230" s="1065">
        <f t="shared" si="663"/>
        <v>0</v>
      </c>
      <c r="Y230" s="1065">
        <f t="shared" si="664"/>
        <v>0</v>
      </c>
      <c r="Z230" s="1065">
        <f t="shared" si="665"/>
        <v>0</v>
      </c>
      <c r="AA230" s="1065">
        <f t="shared" si="666"/>
        <v>0</v>
      </c>
      <c r="AB230" s="1065">
        <f t="shared" si="667"/>
        <v>0</v>
      </c>
      <c r="AC230" s="1065">
        <f t="shared" si="668"/>
        <v>0</v>
      </c>
      <c r="AD230" s="1065">
        <f t="shared" si="669"/>
        <v>0</v>
      </c>
      <c r="AE230" s="1065">
        <f t="shared" si="670"/>
        <v>0</v>
      </c>
      <c r="AF230" s="1065">
        <f t="shared" si="671"/>
        <v>0</v>
      </c>
      <c r="AG230" s="1065">
        <f t="shared" si="672"/>
        <v>0</v>
      </c>
      <c r="AH230" s="1065">
        <f t="shared" si="673"/>
        <v>0</v>
      </c>
      <c r="AI230" s="1065">
        <f t="shared" si="674"/>
        <v>0</v>
      </c>
      <c r="AJ230" s="1065">
        <f t="shared" si="675"/>
        <v>0</v>
      </c>
      <c r="AK230" s="1065">
        <f t="shared" si="676"/>
        <v>0</v>
      </c>
      <c r="AL230" s="1065">
        <f t="shared" si="677"/>
        <v>0</v>
      </c>
      <c r="AM230" s="1065">
        <f t="shared" si="678"/>
        <v>0</v>
      </c>
      <c r="AN230" s="1065">
        <f t="shared" si="679"/>
        <v>0</v>
      </c>
      <c r="AO230" s="1065">
        <f t="shared" si="680"/>
        <v>0</v>
      </c>
      <c r="AP230" s="1065">
        <f t="shared" si="681"/>
        <v>0</v>
      </c>
      <c r="AQ230" s="1065">
        <f t="shared" si="682"/>
        <v>0</v>
      </c>
      <c r="AR230" s="1065">
        <f t="shared" si="683"/>
        <v>0</v>
      </c>
      <c r="AS230" s="1065">
        <f t="shared" si="684"/>
        <v>0</v>
      </c>
      <c r="AT230" s="1065">
        <f t="shared" si="685"/>
        <v>0</v>
      </c>
      <c r="AU230" s="1065">
        <f t="shared" si="686"/>
        <v>0</v>
      </c>
      <c r="AV230" s="1065">
        <f t="shared" si="687"/>
        <v>0</v>
      </c>
      <c r="AW230" s="1065">
        <f t="shared" si="688"/>
        <v>0</v>
      </c>
      <c r="AX230" s="1065">
        <f t="shared" si="689"/>
        <v>0</v>
      </c>
      <c r="AY230" s="1065">
        <f t="shared" si="690"/>
        <v>0</v>
      </c>
      <c r="AZ230" s="1065">
        <f t="shared" si="691"/>
        <v>0</v>
      </c>
      <c r="BA230" s="1065">
        <f t="shared" si="692"/>
        <v>0</v>
      </c>
      <c r="BB230" s="1065">
        <f t="shared" si="693"/>
        <v>0</v>
      </c>
      <c r="BC230" s="1065">
        <f t="shared" si="694"/>
        <v>0</v>
      </c>
      <c r="BD230" s="1065">
        <f t="shared" si="695"/>
        <v>0</v>
      </c>
      <c r="BE230" s="1070">
        <f t="shared" si="696"/>
        <v>0</v>
      </c>
      <c r="BF230" s="1071">
        <f t="shared" si="697"/>
        <v>0</v>
      </c>
    </row>
    <row r="231" spans="1:59" s="67" customFormat="1" ht="15" hidden="1">
      <c r="A231" s="1016" t="s">
        <v>117</v>
      </c>
      <c r="B231" s="898">
        <v>10</v>
      </c>
      <c r="C231" s="1017"/>
      <c r="D231" s="1032" t="s">
        <v>451</v>
      </c>
      <c r="E231" s="1036" t="s">
        <v>476</v>
      </c>
      <c r="F231" s="898" t="s">
        <v>62</v>
      </c>
      <c r="G231" s="1020">
        <v>100</v>
      </c>
      <c r="H231" s="1020">
        <v>17.100000000000001</v>
      </c>
      <c r="I231" s="1020">
        <v>85.7</v>
      </c>
      <c r="J231" s="1021">
        <v>185.7</v>
      </c>
      <c r="K231" s="1057">
        <f>'Qoute 2025                  '!D41</f>
        <v>0</v>
      </c>
      <c r="L231" s="1064">
        <f t="shared" si="699"/>
        <v>0</v>
      </c>
      <c r="M231" s="1065">
        <f t="shared" si="652"/>
        <v>0</v>
      </c>
      <c r="N231" s="1065">
        <f t="shared" si="653"/>
        <v>0</v>
      </c>
      <c r="O231" s="1065">
        <f t="shared" si="654"/>
        <v>0</v>
      </c>
      <c r="P231" s="1065">
        <f t="shared" si="655"/>
        <v>0</v>
      </c>
      <c r="Q231" s="1065">
        <f t="shared" si="656"/>
        <v>0</v>
      </c>
      <c r="R231" s="1065">
        <f t="shared" si="657"/>
        <v>0</v>
      </c>
      <c r="S231" s="1065">
        <f t="shared" si="658"/>
        <v>0</v>
      </c>
      <c r="T231" s="1065">
        <f t="shared" si="659"/>
        <v>0</v>
      </c>
      <c r="U231" s="1065">
        <f t="shared" si="660"/>
        <v>0</v>
      </c>
      <c r="V231" s="1065">
        <f t="shared" si="661"/>
        <v>0</v>
      </c>
      <c r="W231" s="1065">
        <f t="shared" si="662"/>
        <v>0</v>
      </c>
      <c r="X231" s="1065">
        <f t="shared" si="663"/>
        <v>0</v>
      </c>
      <c r="Y231" s="1065">
        <f t="shared" si="664"/>
        <v>0</v>
      </c>
      <c r="Z231" s="1065">
        <f t="shared" si="665"/>
        <v>0</v>
      </c>
      <c r="AA231" s="1065">
        <f t="shared" si="666"/>
        <v>0</v>
      </c>
      <c r="AB231" s="1065">
        <f t="shared" si="667"/>
        <v>0</v>
      </c>
      <c r="AC231" s="1065">
        <f t="shared" si="668"/>
        <v>0</v>
      </c>
      <c r="AD231" s="1065">
        <f t="shared" si="669"/>
        <v>0</v>
      </c>
      <c r="AE231" s="1065">
        <f t="shared" si="670"/>
        <v>0</v>
      </c>
      <c r="AF231" s="1065">
        <f t="shared" si="671"/>
        <v>0</v>
      </c>
      <c r="AG231" s="1065">
        <f t="shared" si="672"/>
        <v>0</v>
      </c>
      <c r="AH231" s="1065">
        <f t="shared" si="673"/>
        <v>0</v>
      </c>
      <c r="AI231" s="1065">
        <f t="shared" si="674"/>
        <v>0</v>
      </c>
      <c r="AJ231" s="1065">
        <f t="shared" si="675"/>
        <v>0</v>
      </c>
      <c r="AK231" s="1065">
        <f t="shared" si="676"/>
        <v>0</v>
      </c>
      <c r="AL231" s="1065">
        <f t="shared" si="677"/>
        <v>0</v>
      </c>
      <c r="AM231" s="1065">
        <f t="shared" si="678"/>
        <v>0</v>
      </c>
      <c r="AN231" s="1065">
        <f t="shared" si="679"/>
        <v>0</v>
      </c>
      <c r="AO231" s="1065">
        <f t="shared" si="680"/>
        <v>0</v>
      </c>
      <c r="AP231" s="1065">
        <f t="shared" si="681"/>
        <v>0</v>
      </c>
      <c r="AQ231" s="1065">
        <f t="shared" si="682"/>
        <v>0</v>
      </c>
      <c r="AR231" s="1065">
        <f t="shared" si="683"/>
        <v>0</v>
      </c>
      <c r="AS231" s="1065">
        <f t="shared" si="684"/>
        <v>0</v>
      </c>
      <c r="AT231" s="1065">
        <f t="shared" si="685"/>
        <v>0</v>
      </c>
      <c r="AU231" s="1065">
        <f t="shared" si="686"/>
        <v>0</v>
      </c>
      <c r="AV231" s="1065">
        <f t="shared" si="687"/>
        <v>0</v>
      </c>
      <c r="AW231" s="1065">
        <f t="shared" si="688"/>
        <v>0</v>
      </c>
      <c r="AX231" s="1065">
        <f t="shared" si="689"/>
        <v>0</v>
      </c>
      <c r="AY231" s="1065">
        <f t="shared" si="690"/>
        <v>0</v>
      </c>
      <c r="AZ231" s="1065">
        <f t="shared" si="691"/>
        <v>0</v>
      </c>
      <c r="BA231" s="1065">
        <f t="shared" si="692"/>
        <v>0</v>
      </c>
      <c r="BB231" s="1065">
        <f t="shared" si="693"/>
        <v>0</v>
      </c>
      <c r="BC231" s="1065">
        <f t="shared" si="694"/>
        <v>0</v>
      </c>
      <c r="BD231" s="1065">
        <f t="shared" si="695"/>
        <v>0</v>
      </c>
      <c r="BE231" s="1070">
        <f t="shared" si="696"/>
        <v>0</v>
      </c>
      <c r="BF231" s="1071">
        <f t="shared" si="697"/>
        <v>0</v>
      </c>
    </row>
    <row r="232" spans="1:59" s="67" customFormat="1" ht="15" hidden="1">
      <c r="A232" s="1016" t="s">
        <v>117</v>
      </c>
      <c r="B232" s="899">
        <v>11</v>
      </c>
      <c r="C232" s="1017"/>
      <c r="D232" s="1018">
        <v>2024</v>
      </c>
      <c r="E232" s="1019" t="s">
        <v>453</v>
      </c>
      <c r="F232" s="899" t="s">
        <v>103</v>
      </c>
      <c r="G232" s="1020">
        <v>26</v>
      </c>
      <c r="H232" s="1020">
        <v>15</v>
      </c>
      <c r="I232" s="1020">
        <v>20</v>
      </c>
      <c r="J232" s="1021">
        <f t="shared" si="698"/>
        <v>46</v>
      </c>
      <c r="K232" s="1057">
        <f>'Qoute 2025                  '!D42</f>
        <v>0</v>
      </c>
      <c r="L232" s="1064">
        <f t="shared" si="699"/>
        <v>0</v>
      </c>
      <c r="M232" s="1065">
        <f t="shared" si="652"/>
        <v>0</v>
      </c>
      <c r="N232" s="1065">
        <f t="shared" si="653"/>
        <v>0</v>
      </c>
      <c r="O232" s="1065">
        <f t="shared" si="654"/>
        <v>0</v>
      </c>
      <c r="P232" s="1065">
        <f t="shared" si="655"/>
        <v>0</v>
      </c>
      <c r="Q232" s="1065">
        <f t="shared" si="656"/>
        <v>0</v>
      </c>
      <c r="R232" s="1065">
        <f t="shared" si="657"/>
        <v>0</v>
      </c>
      <c r="S232" s="1065">
        <f t="shared" si="658"/>
        <v>0</v>
      </c>
      <c r="T232" s="1065">
        <f t="shared" si="659"/>
        <v>0</v>
      </c>
      <c r="U232" s="1065">
        <f t="shared" si="660"/>
        <v>0</v>
      </c>
      <c r="V232" s="1065">
        <f t="shared" si="661"/>
        <v>0</v>
      </c>
      <c r="W232" s="1065">
        <f t="shared" si="662"/>
        <v>0</v>
      </c>
      <c r="X232" s="1065">
        <f t="shared" si="663"/>
        <v>0</v>
      </c>
      <c r="Y232" s="1065">
        <f t="shared" si="664"/>
        <v>0</v>
      </c>
      <c r="Z232" s="1065">
        <f t="shared" si="665"/>
        <v>0</v>
      </c>
      <c r="AA232" s="1065">
        <f t="shared" si="666"/>
        <v>0</v>
      </c>
      <c r="AB232" s="1065">
        <f t="shared" si="667"/>
        <v>0</v>
      </c>
      <c r="AC232" s="1065">
        <f t="shared" si="668"/>
        <v>0</v>
      </c>
      <c r="AD232" s="1065">
        <f t="shared" si="669"/>
        <v>0</v>
      </c>
      <c r="AE232" s="1065">
        <f t="shared" si="670"/>
        <v>0</v>
      </c>
      <c r="AF232" s="1065">
        <f t="shared" si="671"/>
        <v>0</v>
      </c>
      <c r="AG232" s="1065">
        <f t="shared" si="672"/>
        <v>0</v>
      </c>
      <c r="AH232" s="1065">
        <f t="shared" si="673"/>
        <v>0</v>
      </c>
      <c r="AI232" s="1065">
        <f t="shared" si="674"/>
        <v>0</v>
      </c>
      <c r="AJ232" s="1065">
        <f t="shared" si="675"/>
        <v>0</v>
      </c>
      <c r="AK232" s="1065">
        <f t="shared" si="676"/>
        <v>0</v>
      </c>
      <c r="AL232" s="1065">
        <f t="shared" si="677"/>
        <v>0</v>
      </c>
      <c r="AM232" s="1065">
        <f t="shared" si="678"/>
        <v>0</v>
      </c>
      <c r="AN232" s="1065">
        <f t="shared" si="679"/>
        <v>0</v>
      </c>
      <c r="AO232" s="1065">
        <f t="shared" si="680"/>
        <v>0</v>
      </c>
      <c r="AP232" s="1065">
        <f t="shared" si="681"/>
        <v>0</v>
      </c>
      <c r="AQ232" s="1065">
        <f t="shared" si="682"/>
        <v>0</v>
      </c>
      <c r="AR232" s="1065">
        <f t="shared" si="683"/>
        <v>0</v>
      </c>
      <c r="AS232" s="1065">
        <f t="shared" si="684"/>
        <v>0</v>
      </c>
      <c r="AT232" s="1065">
        <f t="shared" si="685"/>
        <v>0</v>
      </c>
      <c r="AU232" s="1065">
        <f t="shared" si="686"/>
        <v>0</v>
      </c>
      <c r="AV232" s="1065">
        <f t="shared" si="687"/>
        <v>0</v>
      </c>
      <c r="AW232" s="1065">
        <f t="shared" si="688"/>
        <v>0</v>
      </c>
      <c r="AX232" s="1065">
        <f t="shared" si="689"/>
        <v>0</v>
      </c>
      <c r="AY232" s="1065">
        <f t="shared" si="690"/>
        <v>0</v>
      </c>
      <c r="AZ232" s="1065">
        <f t="shared" si="691"/>
        <v>0</v>
      </c>
      <c r="BA232" s="1065">
        <f t="shared" si="692"/>
        <v>0</v>
      </c>
      <c r="BB232" s="1065">
        <f t="shared" si="693"/>
        <v>0</v>
      </c>
      <c r="BC232" s="1065">
        <f t="shared" si="694"/>
        <v>0</v>
      </c>
      <c r="BD232" s="1065">
        <f t="shared" si="695"/>
        <v>0</v>
      </c>
      <c r="BE232" s="1070">
        <f t="shared" si="696"/>
        <v>0</v>
      </c>
      <c r="BF232" s="1071">
        <f t="shared" si="697"/>
        <v>0</v>
      </c>
    </row>
    <row r="233" spans="1:59" s="67" customFormat="1" ht="15" hidden="1">
      <c r="A233" s="1016" t="s">
        <v>117</v>
      </c>
      <c r="B233" s="900">
        <v>12</v>
      </c>
      <c r="C233" s="1017"/>
      <c r="D233" s="1018"/>
      <c r="E233" s="1019" t="s">
        <v>105</v>
      </c>
      <c r="F233" s="900" t="s">
        <v>105</v>
      </c>
      <c r="G233" s="1023">
        <v>57.5</v>
      </c>
      <c r="H233" s="1023">
        <v>20</v>
      </c>
      <c r="I233" s="1023">
        <v>42.5</v>
      </c>
      <c r="J233" s="1031">
        <v>100</v>
      </c>
      <c r="K233" s="1057">
        <f>'Qoute 2025                  '!D43</f>
        <v>0</v>
      </c>
      <c r="L233" s="1064">
        <f t="shared" si="699"/>
        <v>0</v>
      </c>
      <c r="M233" s="1065">
        <f t="shared" si="652"/>
        <v>0</v>
      </c>
      <c r="N233" s="1065">
        <f t="shared" si="653"/>
        <v>0</v>
      </c>
      <c r="O233" s="1065">
        <f t="shared" si="654"/>
        <v>0</v>
      </c>
      <c r="P233" s="1065">
        <f t="shared" si="655"/>
        <v>0</v>
      </c>
      <c r="Q233" s="1065">
        <f t="shared" si="656"/>
        <v>0</v>
      </c>
      <c r="R233" s="1065">
        <f t="shared" si="657"/>
        <v>0</v>
      </c>
      <c r="S233" s="1065">
        <f t="shared" si="658"/>
        <v>0</v>
      </c>
      <c r="T233" s="1065">
        <f t="shared" si="659"/>
        <v>0</v>
      </c>
      <c r="U233" s="1065">
        <f t="shared" si="660"/>
        <v>0</v>
      </c>
      <c r="V233" s="1065">
        <f t="shared" si="661"/>
        <v>0</v>
      </c>
      <c r="W233" s="1065">
        <f t="shared" si="662"/>
        <v>0</v>
      </c>
      <c r="X233" s="1065">
        <f t="shared" si="663"/>
        <v>0</v>
      </c>
      <c r="Y233" s="1065">
        <f t="shared" si="664"/>
        <v>0</v>
      </c>
      <c r="Z233" s="1065">
        <f t="shared" si="665"/>
        <v>0</v>
      </c>
      <c r="AA233" s="1065">
        <f t="shared" si="666"/>
        <v>0</v>
      </c>
      <c r="AB233" s="1065">
        <f t="shared" si="667"/>
        <v>0</v>
      </c>
      <c r="AC233" s="1065">
        <f t="shared" si="668"/>
        <v>0</v>
      </c>
      <c r="AD233" s="1065">
        <f t="shared" si="669"/>
        <v>0</v>
      </c>
      <c r="AE233" s="1065">
        <f t="shared" si="670"/>
        <v>0</v>
      </c>
      <c r="AF233" s="1065">
        <f t="shared" si="671"/>
        <v>0</v>
      </c>
      <c r="AG233" s="1065">
        <f t="shared" si="672"/>
        <v>0</v>
      </c>
      <c r="AH233" s="1065">
        <f t="shared" si="673"/>
        <v>0</v>
      </c>
      <c r="AI233" s="1065">
        <f t="shared" si="674"/>
        <v>0</v>
      </c>
      <c r="AJ233" s="1065">
        <f t="shared" si="675"/>
        <v>0</v>
      </c>
      <c r="AK233" s="1065">
        <f t="shared" si="676"/>
        <v>0</v>
      </c>
      <c r="AL233" s="1065">
        <f t="shared" si="677"/>
        <v>0</v>
      </c>
      <c r="AM233" s="1065">
        <f t="shared" si="678"/>
        <v>0</v>
      </c>
      <c r="AN233" s="1065">
        <f t="shared" si="679"/>
        <v>0</v>
      </c>
      <c r="AO233" s="1065">
        <f t="shared" si="680"/>
        <v>0</v>
      </c>
      <c r="AP233" s="1065">
        <f t="shared" si="681"/>
        <v>0</v>
      </c>
      <c r="AQ233" s="1065">
        <f t="shared" si="682"/>
        <v>0</v>
      </c>
      <c r="AR233" s="1065">
        <f t="shared" si="683"/>
        <v>0</v>
      </c>
      <c r="AS233" s="1065">
        <f t="shared" si="684"/>
        <v>0</v>
      </c>
      <c r="AT233" s="1065">
        <f t="shared" si="685"/>
        <v>0</v>
      </c>
      <c r="AU233" s="1065">
        <f t="shared" si="686"/>
        <v>0</v>
      </c>
      <c r="AV233" s="1065">
        <f t="shared" si="687"/>
        <v>0</v>
      </c>
      <c r="AW233" s="1065">
        <f t="shared" si="688"/>
        <v>0</v>
      </c>
      <c r="AX233" s="1065">
        <f t="shared" si="689"/>
        <v>0</v>
      </c>
      <c r="AY233" s="1065">
        <f t="shared" si="690"/>
        <v>0</v>
      </c>
      <c r="AZ233" s="1065">
        <f t="shared" si="691"/>
        <v>0</v>
      </c>
      <c r="BA233" s="1065">
        <f t="shared" si="692"/>
        <v>0</v>
      </c>
      <c r="BB233" s="1065">
        <f t="shared" si="693"/>
        <v>0</v>
      </c>
      <c r="BC233" s="1065">
        <f t="shared" si="694"/>
        <v>0</v>
      </c>
      <c r="BD233" s="1065">
        <f t="shared" si="695"/>
        <v>0</v>
      </c>
      <c r="BE233" s="1070">
        <f t="shared" si="696"/>
        <v>0</v>
      </c>
      <c r="BF233" s="1071">
        <f t="shared" si="697"/>
        <v>0</v>
      </c>
    </row>
    <row r="234" spans="1:59" s="67" customFormat="1" ht="15" hidden="1">
      <c r="A234" s="1016" t="s">
        <v>117</v>
      </c>
      <c r="B234" s="901">
        <v>13</v>
      </c>
      <c r="C234" s="1017"/>
      <c r="D234" s="1032" t="s">
        <v>451</v>
      </c>
      <c r="E234" s="1022" t="s">
        <v>107</v>
      </c>
      <c r="F234" s="901" t="s">
        <v>107</v>
      </c>
      <c r="G234" s="1023">
        <v>50</v>
      </c>
      <c r="H234" s="1023">
        <v>20</v>
      </c>
      <c r="I234" s="1023">
        <v>28.5</v>
      </c>
      <c r="J234" s="1031">
        <v>78.5</v>
      </c>
      <c r="K234" s="1057">
        <f>'Qoute 2025                  '!D44</f>
        <v>0</v>
      </c>
      <c r="L234" s="1064">
        <f t="shared" si="699"/>
        <v>0</v>
      </c>
      <c r="M234" s="1065">
        <f t="shared" si="652"/>
        <v>0</v>
      </c>
      <c r="N234" s="1065">
        <f t="shared" si="653"/>
        <v>0</v>
      </c>
      <c r="O234" s="1065">
        <f t="shared" si="654"/>
        <v>0</v>
      </c>
      <c r="P234" s="1065">
        <f t="shared" si="655"/>
        <v>0</v>
      </c>
      <c r="Q234" s="1065">
        <f t="shared" si="656"/>
        <v>0</v>
      </c>
      <c r="R234" s="1065">
        <f t="shared" si="657"/>
        <v>0</v>
      </c>
      <c r="S234" s="1065">
        <f t="shared" si="658"/>
        <v>0</v>
      </c>
      <c r="T234" s="1065">
        <f t="shared" si="659"/>
        <v>0</v>
      </c>
      <c r="U234" s="1065">
        <f t="shared" si="660"/>
        <v>0</v>
      </c>
      <c r="V234" s="1065">
        <f t="shared" si="661"/>
        <v>0</v>
      </c>
      <c r="W234" s="1065">
        <f t="shared" si="662"/>
        <v>0</v>
      </c>
      <c r="X234" s="1065">
        <f t="shared" si="663"/>
        <v>0</v>
      </c>
      <c r="Y234" s="1065">
        <f t="shared" si="664"/>
        <v>0</v>
      </c>
      <c r="Z234" s="1065">
        <f t="shared" si="665"/>
        <v>0</v>
      </c>
      <c r="AA234" s="1065">
        <f t="shared" si="666"/>
        <v>0</v>
      </c>
      <c r="AB234" s="1065">
        <f t="shared" si="667"/>
        <v>0</v>
      </c>
      <c r="AC234" s="1065">
        <f t="shared" si="668"/>
        <v>0</v>
      </c>
      <c r="AD234" s="1065">
        <f t="shared" si="669"/>
        <v>0</v>
      </c>
      <c r="AE234" s="1065">
        <f t="shared" si="670"/>
        <v>0</v>
      </c>
      <c r="AF234" s="1065">
        <f t="shared" si="671"/>
        <v>0</v>
      </c>
      <c r="AG234" s="1065">
        <f t="shared" si="672"/>
        <v>0</v>
      </c>
      <c r="AH234" s="1065">
        <f t="shared" si="673"/>
        <v>0</v>
      </c>
      <c r="AI234" s="1065">
        <f t="shared" si="674"/>
        <v>0</v>
      </c>
      <c r="AJ234" s="1065">
        <f t="shared" si="675"/>
        <v>0</v>
      </c>
      <c r="AK234" s="1065">
        <f t="shared" si="676"/>
        <v>0</v>
      </c>
      <c r="AL234" s="1065">
        <f t="shared" si="677"/>
        <v>0</v>
      </c>
      <c r="AM234" s="1065">
        <f t="shared" si="678"/>
        <v>0</v>
      </c>
      <c r="AN234" s="1065">
        <f t="shared" si="679"/>
        <v>0</v>
      </c>
      <c r="AO234" s="1065">
        <f t="shared" si="680"/>
        <v>0</v>
      </c>
      <c r="AP234" s="1065">
        <f t="shared" si="681"/>
        <v>0</v>
      </c>
      <c r="AQ234" s="1065">
        <f t="shared" si="682"/>
        <v>0</v>
      </c>
      <c r="AR234" s="1065">
        <f t="shared" si="683"/>
        <v>0</v>
      </c>
      <c r="AS234" s="1065">
        <f t="shared" si="684"/>
        <v>0</v>
      </c>
      <c r="AT234" s="1065">
        <f t="shared" si="685"/>
        <v>0</v>
      </c>
      <c r="AU234" s="1065">
        <f t="shared" si="686"/>
        <v>0</v>
      </c>
      <c r="AV234" s="1065">
        <f t="shared" si="687"/>
        <v>0</v>
      </c>
      <c r="AW234" s="1065">
        <f t="shared" si="688"/>
        <v>0</v>
      </c>
      <c r="AX234" s="1065">
        <f t="shared" si="689"/>
        <v>0</v>
      </c>
      <c r="AY234" s="1065">
        <f t="shared" si="690"/>
        <v>0</v>
      </c>
      <c r="AZ234" s="1065">
        <f t="shared" si="691"/>
        <v>0</v>
      </c>
      <c r="BA234" s="1065">
        <f t="shared" si="692"/>
        <v>0</v>
      </c>
      <c r="BB234" s="1065">
        <f t="shared" si="693"/>
        <v>0</v>
      </c>
      <c r="BC234" s="1065">
        <f t="shared" si="694"/>
        <v>0</v>
      </c>
      <c r="BD234" s="1065">
        <f t="shared" si="695"/>
        <v>0</v>
      </c>
      <c r="BE234" s="1070">
        <f t="shared" si="696"/>
        <v>0</v>
      </c>
      <c r="BF234" s="1071">
        <f t="shared" si="697"/>
        <v>0</v>
      </c>
    </row>
    <row r="235" spans="1:59" s="67" customFormat="1" ht="15" hidden="1">
      <c r="A235" s="1016" t="s">
        <v>117</v>
      </c>
      <c r="B235" s="1044">
        <v>14</v>
      </c>
      <c r="C235" s="1017"/>
      <c r="D235" s="1032" t="s">
        <v>464</v>
      </c>
      <c r="E235" s="1022" t="s">
        <v>109</v>
      </c>
      <c r="F235" s="1044" t="s">
        <v>109</v>
      </c>
      <c r="G235" s="1023">
        <v>91</v>
      </c>
      <c r="H235" s="1023">
        <v>0</v>
      </c>
      <c r="I235" s="1023">
        <v>55</v>
      </c>
      <c r="J235" s="1031">
        <v>147</v>
      </c>
      <c r="K235" s="1057">
        <f>'Qoute 2025                  '!D45</f>
        <v>0</v>
      </c>
      <c r="L235" s="1064">
        <f t="shared" si="699"/>
        <v>0</v>
      </c>
      <c r="M235" s="1065">
        <f t="shared" si="652"/>
        <v>0</v>
      </c>
      <c r="N235" s="1065">
        <f t="shared" si="653"/>
        <v>0</v>
      </c>
      <c r="O235" s="1065">
        <f t="shared" si="654"/>
        <v>0</v>
      </c>
      <c r="P235" s="1065">
        <f t="shared" si="655"/>
        <v>0</v>
      </c>
      <c r="Q235" s="1065">
        <f t="shared" si="656"/>
        <v>0</v>
      </c>
      <c r="R235" s="1065">
        <f t="shared" si="657"/>
        <v>0</v>
      </c>
      <c r="S235" s="1065">
        <f t="shared" si="658"/>
        <v>0</v>
      </c>
      <c r="T235" s="1065">
        <f t="shared" si="659"/>
        <v>0</v>
      </c>
      <c r="U235" s="1065">
        <f t="shared" si="660"/>
        <v>0</v>
      </c>
      <c r="V235" s="1065">
        <f t="shared" si="661"/>
        <v>0</v>
      </c>
      <c r="W235" s="1065">
        <f t="shared" si="662"/>
        <v>0</v>
      </c>
      <c r="X235" s="1065">
        <f t="shared" si="663"/>
        <v>0</v>
      </c>
      <c r="Y235" s="1065">
        <f t="shared" si="664"/>
        <v>0</v>
      </c>
      <c r="Z235" s="1065">
        <f t="shared" si="665"/>
        <v>0</v>
      </c>
      <c r="AA235" s="1065">
        <f t="shared" si="666"/>
        <v>0</v>
      </c>
      <c r="AB235" s="1065">
        <f t="shared" si="667"/>
        <v>0</v>
      </c>
      <c r="AC235" s="1065">
        <f t="shared" si="668"/>
        <v>0</v>
      </c>
      <c r="AD235" s="1065">
        <f t="shared" si="669"/>
        <v>0</v>
      </c>
      <c r="AE235" s="1065">
        <f t="shared" si="670"/>
        <v>0</v>
      </c>
      <c r="AF235" s="1065">
        <f t="shared" si="671"/>
        <v>0</v>
      </c>
      <c r="AG235" s="1065">
        <f t="shared" si="672"/>
        <v>0</v>
      </c>
      <c r="AH235" s="1065">
        <f t="shared" si="673"/>
        <v>0</v>
      </c>
      <c r="AI235" s="1065">
        <f t="shared" si="674"/>
        <v>0</v>
      </c>
      <c r="AJ235" s="1065">
        <f t="shared" si="675"/>
        <v>0</v>
      </c>
      <c r="AK235" s="1065">
        <f t="shared" si="676"/>
        <v>0</v>
      </c>
      <c r="AL235" s="1065">
        <f t="shared" si="677"/>
        <v>0</v>
      </c>
      <c r="AM235" s="1065">
        <f t="shared" si="678"/>
        <v>0</v>
      </c>
      <c r="AN235" s="1065">
        <f t="shared" si="679"/>
        <v>0</v>
      </c>
      <c r="AO235" s="1065">
        <f t="shared" si="680"/>
        <v>0</v>
      </c>
      <c r="AP235" s="1065">
        <f t="shared" si="681"/>
        <v>0</v>
      </c>
      <c r="AQ235" s="1065">
        <f t="shared" si="682"/>
        <v>0</v>
      </c>
      <c r="AR235" s="1065">
        <f t="shared" si="683"/>
        <v>0</v>
      </c>
      <c r="AS235" s="1065">
        <f t="shared" si="684"/>
        <v>0</v>
      </c>
      <c r="AT235" s="1065">
        <f t="shared" si="685"/>
        <v>0</v>
      </c>
      <c r="AU235" s="1065">
        <f t="shared" si="686"/>
        <v>0</v>
      </c>
      <c r="AV235" s="1065">
        <f t="shared" si="687"/>
        <v>0</v>
      </c>
      <c r="AW235" s="1065">
        <f t="shared" si="688"/>
        <v>0</v>
      </c>
      <c r="AX235" s="1065">
        <f t="shared" si="689"/>
        <v>0</v>
      </c>
      <c r="AY235" s="1065">
        <f t="shared" si="690"/>
        <v>0</v>
      </c>
      <c r="AZ235" s="1065">
        <f t="shared" si="691"/>
        <v>0</v>
      </c>
      <c r="BA235" s="1065">
        <f t="shared" si="692"/>
        <v>0</v>
      </c>
      <c r="BB235" s="1065">
        <f t="shared" si="693"/>
        <v>0</v>
      </c>
      <c r="BC235" s="1065">
        <f t="shared" si="694"/>
        <v>0</v>
      </c>
      <c r="BD235" s="1065">
        <f t="shared" si="695"/>
        <v>0</v>
      </c>
      <c r="BE235" s="1070">
        <f t="shared" si="696"/>
        <v>0</v>
      </c>
      <c r="BF235" s="1071">
        <f t="shared" si="697"/>
        <v>0</v>
      </c>
    </row>
    <row r="236" spans="1:59" s="67" customFormat="1" ht="20.25" thickBot="1">
      <c r="A236" s="861" t="s">
        <v>504</v>
      </c>
      <c r="B236" s="862"/>
      <c r="C236" s="842"/>
      <c r="D236" s="843"/>
      <c r="E236" s="863" t="s">
        <v>23</v>
      </c>
      <c r="F236" s="861"/>
      <c r="G236" s="877"/>
      <c r="H236" s="877"/>
      <c r="I236" s="877"/>
      <c r="J236" s="877" t="s">
        <v>15</v>
      </c>
      <c r="K236" s="436">
        <f>SUM(K222:K233)</f>
        <v>7</v>
      </c>
      <c r="L236" s="68">
        <f t="shared" ref="L236:BF236" si="700">SUM(L222:L235)</f>
        <v>460</v>
      </c>
      <c r="M236" s="69">
        <f t="shared" si="700"/>
        <v>460</v>
      </c>
      <c r="N236" s="69">
        <f t="shared" si="700"/>
        <v>460</v>
      </c>
      <c r="O236" s="69">
        <f t="shared" si="700"/>
        <v>460</v>
      </c>
      <c r="P236" s="69">
        <f t="shared" si="700"/>
        <v>460</v>
      </c>
      <c r="Q236" s="69">
        <f t="shared" si="700"/>
        <v>460</v>
      </c>
      <c r="R236" s="69">
        <f t="shared" si="700"/>
        <v>460</v>
      </c>
      <c r="S236" s="69">
        <f t="shared" si="700"/>
        <v>460</v>
      </c>
      <c r="T236" s="69">
        <f t="shared" si="700"/>
        <v>460</v>
      </c>
      <c r="U236" s="69">
        <f t="shared" si="700"/>
        <v>460</v>
      </c>
      <c r="V236" s="69">
        <f t="shared" si="700"/>
        <v>460</v>
      </c>
      <c r="W236" s="69">
        <f t="shared" si="700"/>
        <v>460</v>
      </c>
      <c r="X236" s="69">
        <f t="shared" si="700"/>
        <v>460</v>
      </c>
      <c r="Y236" s="69">
        <f t="shared" si="700"/>
        <v>460</v>
      </c>
      <c r="Z236" s="69">
        <f t="shared" si="700"/>
        <v>460</v>
      </c>
      <c r="AA236" s="69">
        <f t="shared" si="700"/>
        <v>460</v>
      </c>
      <c r="AB236" s="69">
        <f t="shared" si="700"/>
        <v>460</v>
      </c>
      <c r="AC236" s="69">
        <f t="shared" si="700"/>
        <v>460</v>
      </c>
      <c r="AD236" s="69">
        <f t="shared" si="700"/>
        <v>460</v>
      </c>
      <c r="AE236" s="69">
        <f t="shared" si="700"/>
        <v>460</v>
      </c>
      <c r="AF236" s="69">
        <f t="shared" si="700"/>
        <v>460</v>
      </c>
      <c r="AG236" s="69">
        <f t="shared" si="700"/>
        <v>460</v>
      </c>
      <c r="AH236" s="69">
        <f t="shared" si="700"/>
        <v>460</v>
      </c>
      <c r="AI236" s="69">
        <f t="shared" si="700"/>
        <v>460</v>
      </c>
      <c r="AJ236" s="69">
        <f t="shared" si="700"/>
        <v>460</v>
      </c>
      <c r="AK236" s="69">
        <f t="shared" si="700"/>
        <v>460</v>
      </c>
      <c r="AL236" s="69">
        <f t="shared" si="700"/>
        <v>460</v>
      </c>
      <c r="AM236" s="69">
        <f t="shared" si="700"/>
        <v>460</v>
      </c>
      <c r="AN236" s="69">
        <f t="shared" si="700"/>
        <v>460</v>
      </c>
      <c r="AO236" s="69">
        <f t="shared" si="700"/>
        <v>460</v>
      </c>
      <c r="AP236" s="69">
        <f t="shared" si="700"/>
        <v>460</v>
      </c>
      <c r="AQ236" s="69">
        <f t="shared" si="700"/>
        <v>460</v>
      </c>
      <c r="AR236" s="69">
        <f t="shared" si="700"/>
        <v>460</v>
      </c>
      <c r="AS236" s="69">
        <f t="shared" si="700"/>
        <v>460</v>
      </c>
      <c r="AT236" s="69">
        <f t="shared" si="700"/>
        <v>460</v>
      </c>
      <c r="AU236" s="69">
        <f t="shared" si="700"/>
        <v>460</v>
      </c>
      <c r="AV236" s="69">
        <f t="shared" si="700"/>
        <v>460</v>
      </c>
      <c r="AW236" s="69">
        <f t="shared" si="700"/>
        <v>460</v>
      </c>
      <c r="AX236" s="69">
        <f t="shared" si="700"/>
        <v>460</v>
      </c>
      <c r="AY236" s="69">
        <f t="shared" si="700"/>
        <v>460</v>
      </c>
      <c r="AZ236" s="69">
        <f t="shared" si="700"/>
        <v>460</v>
      </c>
      <c r="BA236" s="69">
        <f t="shared" si="700"/>
        <v>460</v>
      </c>
      <c r="BB236" s="69">
        <f t="shared" si="700"/>
        <v>460</v>
      </c>
      <c r="BC236" s="69">
        <f t="shared" si="700"/>
        <v>460</v>
      </c>
      <c r="BD236" s="69">
        <f t="shared" si="700"/>
        <v>460</v>
      </c>
      <c r="BE236" s="70">
        <f t="shared" si="700"/>
        <v>110</v>
      </c>
      <c r="BF236" s="71">
        <f t="shared" si="700"/>
        <v>390</v>
      </c>
    </row>
    <row r="237" spans="1:59" ht="20.25" thickBot="1">
      <c r="D237" s="845"/>
      <c r="F237" s="66"/>
      <c r="BG237" s="65"/>
    </row>
    <row r="238" spans="1:59" s="67" customFormat="1">
      <c r="A238" s="882" t="s">
        <v>116</v>
      </c>
      <c r="B238" s="878" t="s">
        <v>131</v>
      </c>
      <c r="C238" s="902"/>
      <c r="D238" s="903"/>
      <c r="E238" s="881" t="s">
        <v>18</v>
      </c>
      <c r="F238" s="904" t="s">
        <v>5</v>
      </c>
      <c r="G238" s="883" t="s">
        <v>445</v>
      </c>
      <c r="H238" s="883" t="s">
        <v>21</v>
      </c>
      <c r="I238" s="883" t="s">
        <v>446</v>
      </c>
      <c r="J238" s="883" t="s">
        <v>6</v>
      </c>
      <c r="K238" s="437" t="s">
        <v>20</v>
      </c>
      <c r="L238" s="117">
        <v>1</v>
      </c>
      <c r="M238" s="117">
        <v>2</v>
      </c>
      <c r="N238" s="117">
        <v>3</v>
      </c>
      <c r="O238" s="117">
        <v>4</v>
      </c>
      <c r="P238" s="117">
        <v>5</v>
      </c>
      <c r="Q238" s="117">
        <v>6</v>
      </c>
      <c r="R238" s="117">
        <v>7</v>
      </c>
      <c r="S238" s="117">
        <v>8</v>
      </c>
      <c r="T238" s="117">
        <v>9</v>
      </c>
      <c r="U238" s="117">
        <v>10</v>
      </c>
      <c r="V238" s="117">
        <v>11</v>
      </c>
      <c r="W238" s="117">
        <v>12</v>
      </c>
      <c r="X238" s="117">
        <v>13</v>
      </c>
      <c r="Y238" s="117">
        <v>14</v>
      </c>
      <c r="Z238" s="117">
        <v>15</v>
      </c>
      <c r="AA238" s="117">
        <v>16</v>
      </c>
      <c r="AB238" s="117">
        <v>17</v>
      </c>
      <c r="AC238" s="117">
        <v>18</v>
      </c>
      <c r="AD238" s="117">
        <v>19</v>
      </c>
      <c r="AE238" s="117">
        <v>20</v>
      </c>
      <c r="AF238" s="117">
        <v>21</v>
      </c>
      <c r="AG238" s="117">
        <v>22</v>
      </c>
      <c r="AH238" s="117">
        <v>23</v>
      </c>
      <c r="AI238" s="117">
        <v>24</v>
      </c>
      <c r="AJ238" s="117">
        <v>25</v>
      </c>
      <c r="AK238" s="117">
        <v>26</v>
      </c>
      <c r="AL238" s="117">
        <v>27</v>
      </c>
      <c r="AM238" s="117">
        <v>28</v>
      </c>
      <c r="AN238" s="117">
        <v>29</v>
      </c>
      <c r="AO238" s="117">
        <v>30</v>
      </c>
      <c r="AP238" s="117">
        <v>31</v>
      </c>
      <c r="AQ238" s="117">
        <v>32</v>
      </c>
      <c r="AR238" s="117">
        <v>33</v>
      </c>
      <c r="AS238" s="117">
        <v>34</v>
      </c>
      <c r="AT238" s="117">
        <v>35</v>
      </c>
      <c r="AU238" s="117">
        <v>36</v>
      </c>
      <c r="AV238" s="117">
        <v>37</v>
      </c>
      <c r="AW238" s="117">
        <v>38</v>
      </c>
      <c r="AX238" s="117">
        <v>39</v>
      </c>
      <c r="AY238" s="117">
        <v>40</v>
      </c>
      <c r="AZ238" s="117">
        <v>41</v>
      </c>
      <c r="BA238" s="117">
        <v>42</v>
      </c>
      <c r="BB238" s="117">
        <v>43</v>
      </c>
      <c r="BC238" s="117">
        <v>44</v>
      </c>
      <c r="BD238" s="117">
        <v>45</v>
      </c>
      <c r="BE238" s="118" t="s">
        <v>21</v>
      </c>
      <c r="BF238" s="119" t="s">
        <v>24</v>
      </c>
    </row>
    <row r="239" spans="1:59" s="67" customFormat="1" ht="15">
      <c r="A239" s="847" t="s">
        <v>116</v>
      </c>
      <c r="B239" s="884">
        <v>1</v>
      </c>
      <c r="C239" s="848"/>
      <c r="D239" s="849" t="s">
        <v>468</v>
      </c>
      <c r="E239" s="850" t="s">
        <v>471</v>
      </c>
      <c r="F239" s="885" t="s">
        <v>50</v>
      </c>
      <c r="G239" s="873">
        <v>57.5</v>
      </c>
      <c r="H239" s="873">
        <v>17.5</v>
      </c>
      <c r="I239" s="873">
        <v>52.5</v>
      </c>
      <c r="J239" s="924">
        <v>110</v>
      </c>
      <c r="K239" s="1057">
        <f>'Qoute 2025                  '!D32</f>
        <v>2</v>
      </c>
      <c r="L239" s="1058">
        <f t="shared" ref="L239:L252" si="701">K239*G239</f>
        <v>115</v>
      </c>
      <c r="M239" s="1059">
        <f t="shared" ref="M239:M252" si="702">K239*G239</f>
        <v>115</v>
      </c>
      <c r="N239" s="1059">
        <f t="shared" ref="N239:N252" si="703">K239*G239</f>
        <v>115</v>
      </c>
      <c r="O239" s="1059">
        <f t="shared" ref="O239:O252" si="704">K239*G239</f>
        <v>115</v>
      </c>
      <c r="P239" s="1059">
        <f t="shared" ref="P239:P252" si="705">K239*G239</f>
        <v>115</v>
      </c>
      <c r="Q239" s="1059">
        <f t="shared" ref="Q239:Q252" si="706">K239*G239</f>
        <v>115</v>
      </c>
      <c r="R239" s="1059">
        <f t="shared" ref="R239:R252" si="707">K239*G239</f>
        <v>115</v>
      </c>
      <c r="S239" s="1059">
        <f t="shared" ref="S239:S252" si="708">K239*G239</f>
        <v>115</v>
      </c>
      <c r="T239" s="1059">
        <f t="shared" ref="T239:T252" si="709">K239*G239</f>
        <v>115</v>
      </c>
      <c r="U239" s="1059">
        <f t="shared" ref="U239:U252" si="710">K239*G239</f>
        <v>115</v>
      </c>
      <c r="V239" s="1059">
        <f t="shared" ref="V239:V252" si="711">K239*G239</f>
        <v>115</v>
      </c>
      <c r="W239" s="1059">
        <f t="shared" ref="W239:W252" si="712">K239*G239</f>
        <v>115</v>
      </c>
      <c r="X239" s="1059">
        <f t="shared" ref="X239:X252" si="713">K239*G239</f>
        <v>115</v>
      </c>
      <c r="Y239" s="1059">
        <f t="shared" ref="Y239:Y252" si="714">K239*G239</f>
        <v>115</v>
      </c>
      <c r="Z239" s="1059">
        <f t="shared" ref="Z239:Z252" si="715">K239*G239</f>
        <v>115</v>
      </c>
      <c r="AA239" s="1059">
        <f t="shared" ref="AA239:AA252" si="716">K239*G239</f>
        <v>115</v>
      </c>
      <c r="AB239" s="1059">
        <f t="shared" ref="AB239:AB252" si="717">K239*G239</f>
        <v>115</v>
      </c>
      <c r="AC239" s="1059">
        <f t="shared" ref="AC239:AC252" si="718">K239*G239</f>
        <v>115</v>
      </c>
      <c r="AD239" s="1059">
        <f t="shared" ref="AD239:AD252" si="719">K239*G239</f>
        <v>115</v>
      </c>
      <c r="AE239" s="1059">
        <f t="shared" ref="AE239:AE252" si="720">K239*G239</f>
        <v>115</v>
      </c>
      <c r="AF239" s="1059">
        <f t="shared" ref="AF239:AF252" si="721">K239*G239</f>
        <v>115</v>
      </c>
      <c r="AG239" s="1059">
        <f t="shared" ref="AG239:AG252" si="722">K239*G239</f>
        <v>115</v>
      </c>
      <c r="AH239" s="1059">
        <f t="shared" ref="AH239:AH252" si="723">K239*G239</f>
        <v>115</v>
      </c>
      <c r="AI239" s="1059">
        <f t="shared" ref="AI239:AI252" si="724">K239*G239</f>
        <v>115</v>
      </c>
      <c r="AJ239" s="1059">
        <f t="shared" ref="AJ239:AJ252" si="725">K239*G239</f>
        <v>115</v>
      </c>
      <c r="AK239" s="1059">
        <f t="shared" ref="AK239:AK252" si="726">K239*G239</f>
        <v>115</v>
      </c>
      <c r="AL239" s="1059">
        <f t="shared" ref="AL239:AL252" si="727">K239*G239</f>
        <v>115</v>
      </c>
      <c r="AM239" s="1059">
        <f t="shared" ref="AM239:AM252" si="728">K239*G239</f>
        <v>115</v>
      </c>
      <c r="AN239" s="1059">
        <f t="shared" ref="AN239:AN252" si="729">K239*G239</f>
        <v>115</v>
      </c>
      <c r="AO239" s="1059">
        <f t="shared" ref="AO239:AO252" si="730">K239*G239</f>
        <v>115</v>
      </c>
      <c r="AP239" s="1059">
        <f t="shared" ref="AP239:AP252" si="731">K239*G239</f>
        <v>115</v>
      </c>
      <c r="AQ239" s="1059">
        <f t="shared" ref="AQ239:AQ252" si="732">K239*G239</f>
        <v>115</v>
      </c>
      <c r="AR239" s="1059">
        <f t="shared" ref="AR239:AR252" si="733">K239*G239</f>
        <v>115</v>
      </c>
      <c r="AS239" s="1059">
        <f t="shared" ref="AS239:AS252" si="734">K239*G239</f>
        <v>115</v>
      </c>
      <c r="AT239" s="1059">
        <f t="shared" ref="AT239:AT252" si="735">K239*G239</f>
        <v>115</v>
      </c>
      <c r="AU239" s="1059">
        <f t="shared" ref="AU239:AU252" si="736">K239*G239</f>
        <v>115</v>
      </c>
      <c r="AV239" s="1059">
        <f t="shared" ref="AV239:AV252" si="737">K239*G239</f>
        <v>115</v>
      </c>
      <c r="AW239" s="1059">
        <f t="shared" ref="AW239:AW252" si="738">K239*G239</f>
        <v>115</v>
      </c>
      <c r="AX239" s="1059">
        <f t="shared" ref="AX239:AX252" si="739">K239*G239</f>
        <v>115</v>
      </c>
      <c r="AY239" s="1059">
        <f t="shared" ref="AY239:AY252" si="740">K239*G239</f>
        <v>115</v>
      </c>
      <c r="AZ239" s="1059">
        <f t="shared" ref="AZ239:AZ252" si="741">K239*G239</f>
        <v>115</v>
      </c>
      <c r="BA239" s="1059">
        <f t="shared" ref="BA239:BA252" si="742">K239*G239</f>
        <v>115</v>
      </c>
      <c r="BB239" s="1059">
        <f t="shared" ref="BB239:BB252" si="743">K239*G239</f>
        <v>115</v>
      </c>
      <c r="BC239" s="1059">
        <f t="shared" ref="BC239:BC252" si="744">K239*G239</f>
        <v>115</v>
      </c>
      <c r="BD239" s="1059">
        <f t="shared" ref="BD239:BD252" si="745">K239*G239</f>
        <v>115</v>
      </c>
      <c r="BE239" s="1059">
        <f t="shared" ref="BE239:BE252" si="746">K239*H239</f>
        <v>35</v>
      </c>
      <c r="BF239" s="1059">
        <f t="shared" ref="BF239:BF252" si="747">K239*I239</f>
        <v>105</v>
      </c>
    </row>
    <row r="240" spans="1:59" s="67" customFormat="1" ht="15" hidden="1">
      <c r="A240" s="847" t="s">
        <v>116</v>
      </c>
      <c r="B240" s="887">
        <v>2</v>
      </c>
      <c r="C240" s="848"/>
      <c r="D240" s="849"/>
      <c r="E240" s="851" t="s">
        <v>447</v>
      </c>
      <c r="F240" s="888" t="s">
        <v>51</v>
      </c>
      <c r="G240" s="870">
        <v>29</v>
      </c>
      <c r="H240" s="869">
        <v>14</v>
      </c>
      <c r="I240" s="869">
        <v>21</v>
      </c>
      <c r="J240" s="905">
        <v>50</v>
      </c>
      <c r="K240" s="1057">
        <f>'Qoute 2025                  '!D33</f>
        <v>0</v>
      </c>
      <c r="L240" s="1060">
        <f t="shared" si="701"/>
        <v>0</v>
      </c>
      <c r="M240" s="1061">
        <f t="shared" si="702"/>
        <v>0</v>
      </c>
      <c r="N240" s="1061">
        <f t="shared" si="703"/>
        <v>0</v>
      </c>
      <c r="O240" s="1061">
        <f t="shared" si="704"/>
        <v>0</v>
      </c>
      <c r="P240" s="1061">
        <f t="shared" si="705"/>
        <v>0</v>
      </c>
      <c r="Q240" s="1061">
        <f t="shared" si="706"/>
        <v>0</v>
      </c>
      <c r="R240" s="1061">
        <f t="shared" si="707"/>
        <v>0</v>
      </c>
      <c r="S240" s="1061">
        <f t="shared" si="708"/>
        <v>0</v>
      </c>
      <c r="T240" s="1061">
        <f t="shared" si="709"/>
        <v>0</v>
      </c>
      <c r="U240" s="1061">
        <f t="shared" si="710"/>
        <v>0</v>
      </c>
      <c r="V240" s="1061">
        <f t="shared" si="711"/>
        <v>0</v>
      </c>
      <c r="W240" s="1061">
        <f t="shared" si="712"/>
        <v>0</v>
      </c>
      <c r="X240" s="1061">
        <f t="shared" si="713"/>
        <v>0</v>
      </c>
      <c r="Y240" s="1061">
        <f t="shared" si="714"/>
        <v>0</v>
      </c>
      <c r="Z240" s="1061">
        <f t="shared" si="715"/>
        <v>0</v>
      </c>
      <c r="AA240" s="1061">
        <f t="shared" si="716"/>
        <v>0</v>
      </c>
      <c r="AB240" s="1061">
        <f t="shared" si="717"/>
        <v>0</v>
      </c>
      <c r="AC240" s="1061">
        <f t="shared" si="718"/>
        <v>0</v>
      </c>
      <c r="AD240" s="1061">
        <f t="shared" si="719"/>
        <v>0</v>
      </c>
      <c r="AE240" s="1061">
        <f t="shared" si="720"/>
        <v>0</v>
      </c>
      <c r="AF240" s="1061">
        <f t="shared" si="721"/>
        <v>0</v>
      </c>
      <c r="AG240" s="1061">
        <f t="shared" si="722"/>
        <v>0</v>
      </c>
      <c r="AH240" s="1061">
        <f t="shared" si="723"/>
        <v>0</v>
      </c>
      <c r="AI240" s="1061">
        <f t="shared" si="724"/>
        <v>0</v>
      </c>
      <c r="AJ240" s="1061">
        <f t="shared" si="725"/>
        <v>0</v>
      </c>
      <c r="AK240" s="1061">
        <f t="shared" si="726"/>
        <v>0</v>
      </c>
      <c r="AL240" s="1061">
        <f t="shared" si="727"/>
        <v>0</v>
      </c>
      <c r="AM240" s="1061">
        <f t="shared" si="728"/>
        <v>0</v>
      </c>
      <c r="AN240" s="1061">
        <f t="shared" si="729"/>
        <v>0</v>
      </c>
      <c r="AO240" s="1061">
        <f t="shared" si="730"/>
        <v>0</v>
      </c>
      <c r="AP240" s="1061">
        <f t="shared" si="731"/>
        <v>0</v>
      </c>
      <c r="AQ240" s="1061">
        <f t="shared" si="732"/>
        <v>0</v>
      </c>
      <c r="AR240" s="1061">
        <f t="shared" si="733"/>
        <v>0</v>
      </c>
      <c r="AS240" s="1061">
        <f t="shared" si="734"/>
        <v>0</v>
      </c>
      <c r="AT240" s="1061">
        <f t="shared" si="735"/>
        <v>0</v>
      </c>
      <c r="AU240" s="1061">
        <f t="shared" si="736"/>
        <v>0</v>
      </c>
      <c r="AV240" s="1061">
        <f t="shared" si="737"/>
        <v>0</v>
      </c>
      <c r="AW240" s="1061">
        <f t="shared" si="738"/>
        <v>0</v>
      </c>
      <c r="AX240" s="1061">
        <f t="shared" si="739"/>
        <v>0</v>
      </c>
      <c r="AY240" s="1061">
        <f t="shared" si="740"/>
        <v>0</v>
      </c>
      <c r="AZ240" s="1061">
        <f t="shared" si="741"/>
        <v>0</v>
      </c>
      <c r="BA240" s="1061">
        <f t="shared" si="742"/>
        <v>0</v>
      </c>
      <c r="BB240" s="1061">
        <f t="shared" si="743"/>
        <v>0</v>
      </c>
      <c r="BC240" s="1061">
        <f t="shared" si="744"/>
        <v>0</v>
      </c>
      <c r="BD240" s="1061">
        <f t="shared" si="745"/>
        <v>0</v>
      </c>
      <c r="BE240" s="1066">
        <f t="shared" si="746"/>
        <v>0</v>
      </c>
      <c r="BF240" s="1067">
        <f t="shared" si="747"/>
        <v>0</v>
      </c>
    </row>
    <row r="241" spans="1:59" s="67" customFormat="1" ht="15">
      <c r="A241" s="847" t="s">
        <v>116</v>
      </c>
      <c r="B241" s="889">
        <v>3</v>
      </c>
      <c r="C241" s="848"/>
      <c r="D241" s="849"/>
      <c r="E241" s="852" t="s">
        <v>472</v>
      </c>
      <c r="F241" s="890" t="s">
        <v>52</v>
      </c>
      <c r="G241" s="869">
        <v>100</v>
      </c>
      <c r="H241" s="869">
        <v>10</v>
      </c>
      <c r="I241" s="869">
        <v>90</v>
      </c>
      <c r="J241" s="905">
        <f t="shared" ref="J241:J249" si="748">I241+G241</f>
        <v>190</v>
      </c>
      <c r="K241" s="1057">
        <f>'Qoute 2025                  '!D34</f>
        <v>2</v>
      </c>
      <c r="L241" s="1062">
        <f t="shared" si="701"/>
        <v>200</v>
      </c>
      <c r="M241" s="1063">
        <f t="shared" si="702"/>
        <v>200</v>
      </c>
      <c r="N241" s="1063">
        <f t="shared" si="703"/>
        <v>200</v>
      </c>
      <c r="O241" s="1063">
        <f t="shared" si="704"/>
        <v>200</v>
      </c>
      <c r="P241" s="1063">
        <f t="shared" si="705"/>
        <v>200</v>
      </c>
      <c r="Q241" s="1063">
        <f t="shared" si="706"/>
        <v>200</v>
      </c>
      <c r="R241" s="1063">
        <f t="shared" si="707"/>
        <v>200</v>
      </c>
      <c r="S241" s="1063">
        <f t="shared" si="708"/>
        <v>200</v>
      </c>
      <c r="T241" s="1063">
        <f t="shared" si="709"/>
        <v>200</v>
      </c>
      <c r="U241" s="1063">
        <f t="shared" si="710"/>
        <v>200</v>
      </c>
      <c r="V241" s="1063">
        <f t="shared" si="711"/>
        <v>200</v>
      </c>
      <c r="W241" s="1063">
        <f t="shared" si="712"/>
        <v>200</v>
      </c>
      <c r="X241" s="1063">
        <f t="shared" si="713"/>
        <v>200</v>
      </c>
      <c r="Y241" s="1063">
        <f t="shared" si="714"/>
        <v>200</v>
      </c>
      <c r="Z241" s="1063">
        <f t="shared" si="715"/>
        <v>200</v>
      </c>
      <c r="AA241" s="1063">
        <f t="shared" si="716"/>
        <v>200</v>
      </c>
      <c r="AB241" s="1063">
        <f t="shared" si="717"/>
        <v>200</v>
      </c>
      <c r="AC241" s="1063">
        <f t="shared" si="718"/>
        <v>200</v>
      </c>
      <c r="AD241" s="1063">
        <f t="shared" si="719"/>
        <v>200</v>
      </c>
      <c r="AE241" s="1063">
        <f t="shared" si="720"/>
        <v>200</v>
      </c>
      <c r="AF241" s="1063">
        <f t="shared" si="721"/>
        <v>200</v>
      </c>
      <c r="AG241" s="1063">
        <f t="shared" si="722"/>
        <v>200</v>
      </c>
      <c r="AH241" s="1063">
        <f t="shared" si="723"/>
        <v>200</v>
      </c>
      <c r="AI241" s="1063">
        <f t="shared" si="724"/>
        <v>200</v>
      </c>
      <c r="AJ241" s="1063">
        <f t="shared" si="725"/>
        <v>200</v>
      </c>
      <c r="AK241" s="1063">
        <f t="shared" si="726"/>
        <v>200</v>
      </c>
      <c r="AL241" s="1063">
        <f t="shared" si="727"/>
        <v>200</v>
      </c>
      <c r="AM241" s="1063">
        <f t="shared" si="728"/>
        <v>200</v>
      </c>
      <c r="AN241" s="1063">
        <f t="shared" si="729"/>
        <v>200</v>
      </c>
      <c r="AO241" s="1063">
        <f t="shared" si="730"/>
        <v>200</v>
      </c>
      <c r="AP241" s="1063">
        <f t="shared" si="731"/>
        <v>200</v>
      </c>
      <c r="AQ241" s="1063">
        <f t="shared" si="732"/>
        <v>200</v>
      </c>
      <c r="AR241" s="1063">
        <f t="shared" si="733"/>
        <v>200</v>
      </c>
      <c r="AS241" s="1063">
        <f t="shared" si="734"/>
        <v>200</v>
      </c>
      <c r="AT241" s="1063">
        <f t="shared" si="735"/>
        <v>200</v>
      </c>
      <c r="AU241" s="1063">
        <f t="shared" si="736"/>
        <v>200</v>
      </c>
      <c r="AV241" s="1063">
        <f t="shared" si="737"/>
        <v>200</v>
      </c>
      <c r="AW241" s="1063">
        <f t="shared" si="738"/>
        <v>200</v>
      </c>
      <c r="AX241" s="1063">
        <f t="shared" si="739"/>
        <v>200</v>
      </c>
      <c r="AY241" s="1063">
        <f t="shared" si="740"/>
        <v>200</v>
      </c>
      <c r="AZ241" s="1063">
        <f t="shared" si="741"/>
        <v>200</v>
      </c>
      <c r="BA241" s="1063">
        <f t="shared" si="742"/>
        <v>200</v>
      </c>
      <c r="BB241" s="1063">
        <f t="shared" si="743"/>
        <v>200</v>
      </c>
      <c r="BC241" s="1063">
        <f t="shared" si="744"/>
        <v>200</v>
      </c>
      <c r="BD241" s="1063">
        <f t="shared" si="745"/>
        <v>200</v>
      </c>
      <c r="BE241" s="1068">
        <f t="shared" si="746"/>
        <v>20</v>
      </c>
      <c r="BF241" s="1069">
        <f t="shared" si="747"/>
        <v>180</v>
      </c>
    </row>
    <row r="242" spans="1:59" s="67" customFormat="1" ht="15" hidden="1">
      <c r="A242" s="847" t="s">
        <v>116</v>
      </c>
      <c r="B242" s="891">
        <v>4</v>
      </c>
      <c r="C242" s="848"/>
      <c r="D242" s="849" t="s">
        <v>473</v>
      </c>
      <c r="E242" s="852" t="s">
        <v>503</v>
      </c>
      <c r="F242" s="891" t="s">
        <v>1</v>
      </c>
      <c r="G242" s="869">
        <v>163</v>
      </c>
      <c r="H242" s="869">
        <v>0</v>
      </c>
      <c r="I242" s="869">
        <v>163</v>
      </c>
      <c r="J242" s="905">
        <f t="shared" si="748"/>
        <v>326</v>
      </c>
      <c r="K242" s="1057">
        <f>'Qoute 2025                  '!D35</f>
        <v>0</v>
      </c>
      <c r="L242" s="1062">
        <f t="shared" si="701"/>
        <v>0</v>
      </c>
      <c r="M242" s="1063">
        <f t="shared" si="702"/>
        <v>0</v>
      </c>
      <c r="N242" s="1063">
        <f t="shared" si="703"/>
        <v>0</v>
      </c>
      <c r="O242" s="1063">
        <f t="shared" si="704"/>
        <v>0</v>
      </c>
      <c r="P242" s="1063">
        <f t="shared" si="705"/>
        <v>0</v>
      </c>
      <c r="Q242" s="1063">
        <f t="shared" si="706"/>
        <v>0</v>
      </c>
      <c r="R242" s="1063">
        <f t="shared" si="707"/>
        <v>0</v>
      </c>
      <c r="S242" s="1063">
        <f t="shared" si="708"/>
        <v>0</v>
      </c>
      <c r="T242" s="1063">
        <f t="shared" si="709"/>
        <v>0</v>
      </c>
      <c r="U242" s="1063">
        <f t="shared" si="710"/>
        <v>0</v>
      </c>
      <c r="V242" s="1063">
        <f t="shared" si="711"/>
        <v>0</v>
      </c>
      <c r="W242" s="1063">
        <f t="shared" si="712"/>
        <v>0</v>
      </c>
      <c r="X242" s="1063">
        <f t="shared" si="713"/>
        <v>0</v>
      </c>
      <c r="Y242" s="1063">
        <f t="shared" si="714"/>
        <v>0</v>
      </c>
      <c r="Z242" s="1063">
        <f t="shared" si="715"/>
        <v>0</v>
      </c>
      <c r="AA242" s="1063">
        <f t="shared" si="716"/>
        <v>0</v>
      </c>
      <c r="AB242" s="1063">
        <f t="shared" si="717"/>
        <v>0</v>
      </c>
      <c r="AC242" s="1063">
        <f t="shared" si="718"/>
        <v>0</v>
      </c>
      <c r="AD242" s="1063">
        <f t="shared" si="719"/>
        <v>0</v>
      </c>
      <c r="AE242" s="1063">
        <f t="shared" si="720"/>
        <v>0</v>
      </c>
      <c r="AF242" s="1063">
        <f t="shared" si="721"/>
        <v>0</v>
      </c>
      <c r="AG242" s="1063">
        <f t="shared" si="722"/>
        <v>0</v>
      </c>
      <c r="AH242" s="1063">
        <f t="shared" si="723"/>
        <v>0</v>
      </c>
      <c r="AI242" s="1063">
        <f t="shared" si="724"/>
        <v>0</v>
      </c>
      <c r="AJ242" s="1063">
        <f t="shared" si="725"/>
        <v>0</v>
      </c>
      <c r="AK242" s="1063">
        <f t="shared" si="726"/>
        <v>0</v>
      </c>
      <c r="AL242" s="1063">
        <f t="shared" si="727"/>
        <v>0</v>
      </c>
      <c r="AM242" s="1063">
        <f t="shared" si="728"/>
        <v>0</v>
      </c>
      <c r="AN242" s="1063">
        <f t="shared" si="729"/>
        <v>0</v>
      </c>
      <c r="AO242" s="1063">
        <f t="shared" si="730"/>
        <v>0</v>
      </c>
      <c r="AP242" s="1063">
        <f t="shared" si="731"/>
        <v>0</v>
      </c>
      <c r="AQ242" s="1063">
        <f t="shared" si="732"/>
        <v>0</v>
      </c>
      <c r="AR242" s="1063">
        <f t="shared" si="733"/>
        <v>0</v>
      </c>
      <c r="AS242" s="1063">
        <f t="shared" si="734"/>
        <v>0</v>
      </c>
      <c r="AT242" s="1063">
        <f t="shared" si="735"/>
        <v>0</v>
      </c>
      <c r="AU242" s="1063">
        <f t="shared" si="736"/>
        <v>0</v>
      </c>
      <c r="AV242" s="1063">
        <f t="shared" si="737"/>
        <v>0</v>
      </c>
      <c r="AW242" s="1063">
        <f t="shared" si="738"/>
        <v>0</v>
      </c>
      <c r="AX242" s="1063">
        <f t="shared" si="739"/>
        <v>0</v>
      </c>
      <c r="AY242" s="1063">
        <f t="shared" si="740"/>
        <v>0</v>
      </c>
      <c r="AZ242" s="1063">
        <f t="shared" si="741"/>
        <v>0</v>
      </c>
      <c r="BA242" s="1063">
        <f t="shared" si="742"/>
        <v>0</v>
      </c>
      <c r="BB242" s="1063">
        <f t="shared" si="743"/>
        <v>0</v>
      </c>
      <c r="BC242" s="1063">
        <f t="shared" si="744"/>
        <v>0</v>
      </c>
      <c r="BD242" s="1063">
        <f t="shared" si="745"/>
        <v>0</v>
      </c>
      <c r="BE242" s="1068">
        <f t="shared" si="746"/>
        <v>0</v>
      </c>
      <c r="BF242" s="1069">
        <f t="shared" si="747"/>
        <v>0</v>
      </c>
    </row>
    <row r="243" spans="1:59" s="67" customFormat="1" ht="15">
      <c r="A243" s="1008" t="s">
        <v>116</v>
      </c>
      <c r="B243" s="1002">
        <v>5</v>
      </c>
      <c r="C243" s="1009"/>
      <c r="D243" s="1010" t="s">
        <v>449</v>
      </c>
      <c r="E243" s="1011" t="s">
        <v>603</v>
      </c>
      <c r="F243" s="1002" t="s">
        <v>53</v>
      </c>
      <c r="G243" s="1033">
        <v>70</v>
      </c>
      <c r="H243" s="1033">
        <v>15</v>
      </c>
      <c r="I243" s="1033">
        <v>50</v>
      </c>
      <c r="J243" s="1054">
        <v>120</v>
      </c>
      <c r="K243" s="1057">
        <f>'Qoute 2025                  '!D36</f>
        <v>2</v>
      </c>
      <c r="L243" s="1062">
        <f t="shared" si="701"/>
        <v>140</v>
      </c>
      <c r="M243" s="1063">
        <f t="shared" si="702"/>
        <v>140</v>
      </c>
      <c r="N243" s="1063">
        <f t="shared" si="703"/>
        <v>140</v>
      </c>
      <c r="O243" s="1063">
        <f t="shared" si="704"/>
        <v>140</v>
      </c>
      <c r="P243" s="1063">
        <f t="shared" si="705"/>
        <v>140</v>
      </c>
      <c r="Q243" s="1063">
        <f t="shared" si="706"/>
        <v>140</v>
      </c>
      <c r="R243" s="1063">
        <f t="shared" si="707"/>
        <v>140</v>
      </c>
      <c r="S243" s="1063">
        <f t="shared" si="708"/>
        <v>140</v>
      </c>
      <c r="T243" s="1063">
        <f t="shared" si="709"/>
        <v>140</v>
      </c>
      <c r="U243" s="1063">
        <f t="shared" si="710"/>
        <v>140</v>
      </c>
      <c r="V243" s="1063">
        <f t="shared" si="711"/>
        <v>140</v>
      </c>
      <c r="W243" s="1063">
        <f t="shared" si="712"/>
        <v>140</v>
      </c>
      <c r="X243" s="1063">
        <f t="shared" si="713"/>
        <v>140</v>
      </c>
      <c r="Y243" s="1063">
        <f t="shared" si="714"/>
        <v>140</v>
      </c>
      <c r="Z243" s="1063">
        <f t="shared" si="715"/>
        <v>140</v>
      </c>
      <c r="AA243" s="1063">
        <f t="shared" si="716"/>
        <v>140</v>
      </c>
      <c r="AB243" s="1063">
        <f t="shared" si="717"/>
        <v>140</v>
      </c>
      <c r="AC243" s="1063">
        <f t="shared" si="718"/>
        <v>140</v>
      </c>
      <c r="AD243" s="1063">
        <f t="shared" si="719"/>
        <v>140</v>
      </c>
      <c r="AE243" s="1063">
        <f t="shared" si="720"/>
        <v>140</v>
      </c>
      <c r="AF243" s="1063">
        <f t="shared" si="721"/>
        <v>140</v>
      </c>
      <c r="AG243" s="1063">
        <f t="shared" si="722"/>
        <v>140</v>
      </c>
      <c r="AH243" s="1063">
        <f t="shared" si="723"/>
        <v>140</v>
      </c>
      <c r="AI243" s="1063">
        <f t="shared" si="724"/>
        <v>140</v>
      </c>
      <c r="AJ243" s="1063">
        <f t="shared" si="725"/>
        <v>140</v>
      </c>
      <c r="AK243" s="1063">
        <f t="shared" si="726"/>
        <v>140</v>
      </c>
      <c r="AL243" s="1063">
        <f t="shared" si="727"/>
        <v>140</v>
      </c>
      <c r="AM243" s="1063">
        <f t="shared" si="728"/>
        <v>140</v>
      </c>
      <c r="AN243" s="1063">
        <f t="shared" si="729"/>
        <v>140</v>
      </c>
      <c r="AO243" s="1063">
        <f t="shared" si="730"/>
        <v>140</v>
      </c>
      <c r="AP243" s="1063">
        <f t="shared" si="731"/>
        <v>140</v>
      </c>
      <c r="AQ243" s="1063">
        <f t="shared" si="732"/>
        <v>140</v>
      </c>
      <c r="AR243" s="1063">
        <f t="shared" si="733"/>
        <v>140</v>
      </c>
      <c r="AS243" s="1063">
        <f t="shared" si="734"/>
        <v>140</v>
      </c>
      <c r="AT243" s="1063">
        <f t="shared" si="735"/>
        <v>140</v>
      </c>
      <c r="AU243" s="1063">
        <f t="shared" si="736"/>
        <v>140</v>
      </c>
      <c r="AV243" s="1063">
        <f t="shared" si="737"/>
        <v>140</v>
      </c>
      <c r="AW243" s="1063">
        <f t="shared" si="738"/>
        <v>140</v>
      </c>
      <c r="AX243" s="1063">
        <f t="shared" si="739"/>
        <v>140</v>
      </c>
      <c r="AY243" s="1063">
        <f t="shared" si="740"/>
        <v>140</v>
      </c>
      <c r="AZ243" s="1063">
        <f t="shared" si="741"/>
        <v>140</v>
      </c>
      <c r="BA243" s="1063">
        <f t="shared" si="742"/>
        <v>140</v>
      </c>
      <c r="BB243" s="1063">
        <f t="shared" si="743"/>
        <v>140</v>
      </c>
      <c r="BC243" s="1063">
        <f t="shared" si="744"/>
        <v>140</v>
      </c>
      <c r="BD243" s="1063">
        <f t="shared" si="745"/>
        <v>140</v>
      </c>
      <c r="BE243" s="1068">
        <f t="shared" si="746"/>
        <v>30</v>
      </c>
      <c r="BF243" s="1069">
        <f t="shared" si="747"/>
        <v>100</v>
      </c>
    </row>
    <row r="244" spans="1:59" s="67" customFormat="1" ht="15">
      <c r="A244" s="847" t="s">
        <v>116</v>
      </c>
      <c r="B244" s="892">
        <v>6</v>
      </c>
      <c r="C244" s="848"/>
      <c r="D244" s="849"/>
      <c r="E244" s="851" t="s">
        <v>475</v>
      </c>
      <c r="F244" s="892" t="s">
        <v>54</v>
      </c>
      <c r="G244" s="869" t="s">
        <v>477</v>
      </c>
      <c r="H244" s="869" t="s">
        <v>477</v>
      </c>
      <c r="I244" s="869" t="s">
        <v>477</v>
      </c>
      <c r="J244" s="905" t="e">
        <f t="shared" si="748"/>
        <v>#VALUE!</v>
      </c>
      <c r="K244" s="1057">
        <f>'Qoute 2025                  '!D37</f>
        <v>1</v>
      </c>
      <c r="L244" s="1062" t="e">
        <f t="shared" si="701"/>
        <v>#VALUE!</v>
      </c>
      <c r="M244" s="1063" t="e">
        <f t="shared" si="702"/>
        <v>#VALUE!</v>
      </c>
      <c r="N244" s="1063" t="e">
        <f t="shared" si="703"/>
        <v>#VALUE!</v>
      </c>
      <c r="O244" s="1063" t="e">
        <f t="shared" si="704"/>
        <v>#VALUE!</v>
      </c>
      <c r="P244" s="1063" t="e">
        <f t="shared" si="705"/>
        <v>#VALUE!</v>
      </c>
      <c r="Q244" s="1063" t="e">
        <f t="shared" si="706"/>
        <v>#VALUE!</v>
      </c>
      <c r="R244" s="1063" t="e">
        <f t="shared" si="707"/>
        <v>#VALUE!</v>
      </c>
      <c r="S244" s="1063" t="e">
        <f t="shared" si="708"/>
        <v>#VALUE!</v>
      </c>
      <c r="T244" s="1063" t="e">
        <f t="shared" si="709"/>
        <v>#VALUE!</v>
      </c>
      <c r="U244" s="1063" t="e">
        <f t="shared" si="710"/>
        <v>#VALUE!</v>
      </c>
      <c r="V244" s="1063" t="e">
        <f t="shared" si="711"/>
        <v>#VALUE!</v>
      </c>
      <c r="W244" s="1063" t="e">
        <f t="shared" si="712"/>
        <v>#VALUE!</v>
      </c>
      <c r="X244" s="1063" t="e">
        <f t="shared" si="713"/>
        <v>#VALUE!</v>
      </c>
      <c r="Y244" s="1063" t="e">
        <f t="shared" si="714"/>
        <v>#VALUE!</v>
      </c>
      <c r="Z244" s="1063" t="e">
        <f t="shared" si="715"/>
        <v>#VALUE!</v>
      </c>
      <c r="AA244" s="1063" t="e">
        <f t="shared" si="716"/>
        <v>#VALUE!</v>
      </c>
      <c r="AB244" s="1063" t="e">
        <f t="shared" si="717"/>
        <v>#VALUE!</v>
      </c>
      <c r="AC244" s="1063" t="e">
        <f t="shared" si="718"/>
        <v>#VALUE!</v>
      </c>
      <c r="AD244" s="1063" t="e">
        <f t="shared" si="719"/>
        <v>#VALUE!</v>
      </c>
      <c r="AE244" s="1063" t="e">
        <f t="shared" si="720"/>
        <v>#VALUE!</v>
      </c>
      <c r="AF244" s="1063" t="e">
        <f t="shared" si="721"/>
        <v>#VALUE!</v>
      </c>
      <c r="AG244" s="1063" t="e">
        <f t="shared" si="722"/>
        <v>#VALUE!</v>
      </c>
      <c r="AH244" s="1063" t="e">
        <f t="shared" si="723"/>
        <v>#VALUE!</v>
      </c>
      <c r="AI244" s="1063" t="e">
        <f t="shared" si="724"/>
        <v>#VALUE!</v>
      </c>
      <c r="AJ244" s="1063" t="e">
        <f t="shared" si="725"/>
        <v>#VALUE!</v>
      </c>
      <c r="AK244" s="1063" t="e">
        <f t="shared" si="726"/>
        <v>#VALUE!</v>
      </c>
      <c r="AL244" s="1063" t="e">
        <f t="shared" si="727"/>
        <v>#VALUE!</v>
      </c>
      <c r="AM244" s="1063" t="e">
        <f t="shared" si="728"/>
        <v>#VALUE!</v>
      </c>
      <c r="AN244" s="1063" t="e">
        <f t="shared" si="729"/>
        <v>#VALUE!</v>
      </c>
      <c r="AO244" s="1063" t="e">
        <f t="shared" si="730"/>
        <v>#VALUE!</v>
      </c>
      <c r="AP244" s="1063" t="e">
        <f t="shared" si="731"/>
        <v>#VALUE!</v>
      </c>
      <c r="AQ244" s="1063" t="e">
        <f t="shared" si="732"/>
        <v>#VALUE!</v>
      </c>
      <c r="AR244" s="1063" t="e">
        <f t="shared" si="733"/>
        <v>#VALUE!</v>
      </c>
      <c r="AS244" s="1063" t="e">
        <f t="shared" si="734"/>
        <v>#VALUE!</v>
      </c>
      <c r="AT244" s="1063" t="e">
        <f t="shared" si="735"/>
        <v>#VALUE!</v>
      </c>
      <c r="AU244" s="1063" t="e">
        <f t="shared" si="736"/>
        <v>#VALUE!</v>
      </c>
      <c r="AV244" s="1063" t="e">
        <f t="shared" si="737"/>
        <v>#VALUE!</v>
      </c>
      <c r="AW244" s="1063" t="e">
        <f t="shared" si="738"/>
        <v>#VALUE!</v>
      </c>
      <c r="AX244" s="1063" t="e">
        <f t="shared" si="739"/>
        <v>#VALUE!</v>
      </c>
      <c r="AY244" s="1063" t="e">
        <f t="shared" si="740"/>
        <v>#VALUE!</v>
      </c>
      <c r="AZ244" s="1063" t="e">
        <f t="shared" si="741"/>
        <v>#VALUE!</v>
      </c>
      <c r="BA244" s="1063" t="e">
        <f t="shared" si="742"/>
        <v>#VALUE!</v>
      </c>
      <c r="BB244" s="1063" t="e">
        <f t="shared" si="743"/>
        <v>#VALUE!</v>
      </c>
      <c r="BC244" s="1063" t="e">
        <f t="shared" si="744"/>
        <v>#VALUE!</v>
      </c>
      <c r="BD244" s="1063" t="e">
        <f t="shared" si="745"/>
        <v>#VALUE!</v>
      </c>
      <c r="BE244" s="1068" t="e">
        <f t="shared" si="746"/>
        <v>#VALUE!</v>
      </c>
      <c r="BF244" s="1069" t="e">
        <f t="shared" si="747"/>
        <v>#VALUE!</v>
      </c>
      <c r="BG244" s="165" t="s">
        <v>239</v>
      </c>
    </row>
    <row r="245" spans="1:59" s="67" customFormat="1" ht="15.75" hidden="1">
      <c r="A245" s="847" t="s">
        <v>116</v>
      </c>
      <c r="B245" s="606">
        <v>7</v>
      </c>
      <c r="C245" s="848"/>
      <c r="D245" s="849" t="s">
        <v>460</v>
      </c>
      <c r="E245" s="850" t="s">
        <v>606</v>
      </c>
      <c r="F245" s="606" t="s">
        <v>102</v>
      </c>
      <c r="G245" s="870">
        <v>97</v>
      </c>
      <c r="H245" s="870">
        <v>20</v>
      </c>
      <c r="I245" s="870">
        <v>77</v>
      </c>
      <c r="J245" s="908">
        <v>174</v>
      </c>
      <c r="K245" s="1057">
        <f>'Qoute 2025                  '!D38</f>
        <v>0</v>
      </c>
      <c r="L245" s="1062">
        <f t="shared" si="701"/>
        <v>0</v>
      </c>
      <c r="M245" s="1063">
        <f t="shared" si="702"/>
        <v>0</v>
      </c>
      <c r="N245" s="1063">
        <f t="shared" si="703"/>
        <v>0</v>
      </c>
      <c r="O245" s="1063">
        <f t="shared" si="704"/>
        <v>0</v>
      </c>
      <c r="P245" s="1063">
        <f t="shared" si="705"/>
        <v>0</v>
      </c>
      <c r="Q245" s="1063">
        <f t="shared" si="706"/>
        <v>0</v>
      </c>
      <c r="R245" s="1063">
        <f t="shared" si="707"/>
        <v>0</v>
      </c>
      <c r="S245" s="1063">
        <f t="shared" si="708"/>
        <v>0</v>
      </c>
      <c r="T245" s="1063">
        <f t="shared" si="709"/>
        <v>0</v>
      </c>
      <c r="U245" s="1063">
        <f t="shared" si="710"/>
        <v>0</v>
      </c>
      <c r="V245" s="1063">
        <f t="shared" si="711"/>
        <v>0</v>
      </c>
      <c r="W245" s="1063">
        <f t="shared" si="712"/>
        <v>0</v>
      </c>
      <c r="X245" s="1063">
        <f t="shared" si="713"/>
        <v>0</v>
      </c>
      <c r="Y245" s="1063">
        <f t="shared" si="714"/>
        <v>0</v>
      </c>
      <c r="Z245" s="1063">
        <f t="shared" si="715"/>
        <v>0</v>
      </c>
      <c r="AA245" s="1063">
        <f t="shared" si="716"/>
        <v>0</v>
      </c>
      <c r="AB245" s="1063">
        <f t="shared" si="717"/>
        <v>0</v>
      </c>
      <c r="AC245" s="1063">
        <f t="shared" si="718"/>
        <v>0</v>
      </c>
      <c r="AD245" s="1063">
        <f t="shared" si="719"/>
        <v>0</v>
      </c>
      <c r="AE245" s="1063">
        <f t="shared" si="720"/>
        <v>0</v>
      </c>
      <c r="AF245" s="1063">
        <f t="shared" si="721"/>
        <v>0</v>
      </c>
      <c r="AG245" s="1063">
        <f t="shared" si="722"/>
        <v>0</v>
      </c>
      <c r="AH245" s="1063">
        <f t="shared" si="723"/>
        <v>0</v>
      </c>
      <c r="AI245" s="1063">
        <f t="shared" si="724"/>
        <v>0</v>
      </c>
      <c r="AJ245" s="1063">
        <f t="shared" si="725"/>
        <v>0</v>
      </c>
      <c r="AK245" s="1063">
        <f t="shared" si="726"/>
        <v>0</v>
      </c>
      <c r="AL245" s="1063">
        <f t="shared" si="727"/>
        <v>0</v>
      </c>
      <c r="AM245" s="1063">
        <f t="shared" si="728"/>
        <v>0</v>
      </c>
      <c r="AN245" s="1063">
        <f t="shared" si="729"/>
        <v>0</v>
      </c>
      <c r="AO245" s="1063">
        <f t="shared" si="730"/>
        <v>0</v>
      </c>
      <c r="AP245" s="1063">
        <f t="shared" si="731"/>
        <v>0</v>
      </c>
      <c r="AQ245" s="1063">
        <f t="shared" si="732"/>
        <v>0</v>
      </c>
      <c r="AR245" s="1063">
        <f t="shared" si="733"/>
        <v>0</v>
      </c>
      <c r="AS245" s="1063">
        <f t="shared" si="734"/>
        <v>0</v>
      </c>
      <c r="AT245" s="1063">
        <f t="shared" si="735"/>
        <v>0</v>
      </c>
      <c r="AU245" s="1063">
        <f t="shared" si="736"/>
        <v>0</v>
      </c>
      <c r="AV245" s="1063">
        <f t="shared" si="737"/>
        <v>0</v>
      </c>
      <c r="AW245" s="1063">
        <f t="shared" si="738"/>
        <v>0</v>
      </c>
      <c r="AX245" s="1063">
        <f t="shared" si="739"/>
        <v>0</v>
      </c>
      <c r="AY245" s="1063">
        <f t="shared" si="740"/>
        <v>0</v>
      </c>
      <c r="AZ245" s="1063">
        <f t="shared" si="741"/>
        <v>0</v>
      </c>
      <c r="BA245" s="1063">
        <f t="shared" si="742"/>
        <v>0</v>
      </c>
      <c r="BB245" s="1063">
        <f t="shared" si="743"/>
        <v>0</v>
      </c>
      <c r="BC245" s="1063">
        <f t="shared" si="744"/>
        <v>0</v>
      </c>
      <c r="BD245" s="1063">
        <f t="shared" si="745"/>
        <v>0</v>
      </c>
      <c r="BE245" s="1068">
        <f t="shared" si="746"/>
        <v>0</v>
      </c>
      <c r="BF245" s="1069">
        <f t="shared" si="747"/>
        <v>0</v>
      </c>
    </row>
    <row r="246" spans="1:59" s="67" customFormat="1" ht="15" hidden="1">
      <c r="A246" s="847" t="s">
        <v>116</v>
      </c>
      <c r="B246" s="896">
        <v>8</v>
      </c>
      <c r="C246" s="848"/>
      <c r="D246" s="849"/>
      <c r="E246" s="850" t="s">
        <v>201</v>
      </c>
      <c r="F246" s="896" t="s">
        <v>41</v>
      </c>
      <c r="G246" s="869">
        <v>38</v>
      </c>
      <c r="H246" s="869">
        <v>12</v>
      </c>
      <c r="I246" s="869">
        <v>12</v>
      </c>
      <c r="J246" s="905">
        <f t="shared" si="748"/>
        <v>50</v>
      </c>
      <c r="K246" s="1057">
        <f>'Qoute 2025                  '!D39</f>
        <v>0</v>
      </c>
      <c r="L246" s="1062">
        <f t="shared" si="701"/>
        <v>0</v>
      </c>
      <c r="M246" s="1063">
        <f t="shared" si="702"/>
        <v>0</v>
      </c>
      <c r="N246" s="1063">
        <f t="shared" si="703"/>
        <v>0</v>
      </c>
      <c r="O246" s="1063">
        <f t="shared" si="704"/>
        <v>0</v>
      </c>
      <c r="P246" s="1063">
        <f t="shared" si="705"/>
        <v>0</v>
      </c>
      <c r="Q246" s="1063">
        <f t="shared" si="706"/>
        <v>0</v>
      </c>
      <c r="R246" s="1063">
        <f t="shared" si="707"/>
        <v>0</v>
      </c>
      <c r="S246" s="1063">
        <f t="shared" si="708"/>
        <v>0</v>
      </c>
      <c r="T246" s="1063">
        <f t="shared" si="709"/>
        <v>0</v>
      </c>
      <c r="U246" s="1063">
        <f t="shared" si="710"/>
        <v>0</v>
      </c>
      <c r="V246" s="1063">
        <f t="shared" si="711"/>
        <v>0</v>
      </c>
      <c r="W246" s="1063">
        <f t="shared" si="712"/>
        <v>0</v>
      </c>
      <c r="X246" s="1063">
        <f t="shared" si="713"/>
        <v>0</v>
      </c>
      <c r="Y246" s="1063">
        <f t="shared" si="714"/>
        <v>0</v>
      </c>
      <c r="Z246" s="1063">
        <f t="shared" si="715"/>
        <v>0</v>
      </c>
      <c r="AA246" s="1063">
        <f t="shared" si="716"/>
        <v>0</v>
      </c>
      <c r="AB246" s="1063">
        <f t="shared" si="717"/>
        <v>0</v>
      </c>
      <c r="AC246" s="1063">
        <f t="shared" si="718"/>
        <v>0</v>
      </c>
      <c r="AD246" s="1063">
        <f t="shared" si="719"/>
        <v>0</v>
      </c>
      <c r="AE246" s="1063">
        <f t="shared" si="720"/>
        <v>0</v>
      </c>
      <c r="AF246" s="1063">
        <f t="shared" si="721"/>
        <v>0</v>
      </c>
      <c r="AG246" s="1063">
        <f t="shared" si="722"/>
        <v>0</v>
      </c>
      <c r="AH246" s="1063">
        <f t="shared" si="723"/>
        <v>0</v>
      </c>
      <c r="AI246" s="1063">
        <f t="shared" si="724"/>
        <v>0</v>
      </c>
      <c r="AJ246" s="1063">
        <f t="shared" si="725"/>
        <v>0</v>
      </c>
      <c r="AK246" s="1063">
        <f t="shared" si="726"/>
        <v>0</v>
      </c>
      <c r="AL246" s="1063">
        <f t="shared" si="727"/>
        <v>0</v>
      </c>
      <c r="AM246" s="1063">
        <f t="shared" si="728"/>
        <v>0</v>
      </c>
      <c r="AN246" s="1063">
        <f t="shared" si="729"/>
        <v>0</v>
      </c>
      <c r="AO246" s="1063">
        <f t="shared" si="730"/>
        <v>0</v>
      </c>
      <c r="AP246" s="1063">
        <f t="shared" si="731"/>
        <v>0</v>
      </c>
      <c r="AQ246" s="1063">
        <f t="shared" si="732"/>
        <v>0</v>
      </c>
      <c r="AR246" s="1063">
        <f t="shared" si="733"/>
        <v>0</v>
      </c>
      <c r="AS246" s="1063">
        <f t="shared" si="734"/>
        <v>0</v>
      </c>
      <c r="AT246" s="1063">
        <f t="shared" si="735"/>
        <v>0</v>
      </c>
      <c r="AU246" s="1063">
        <f t="shared" si="736"/>
        <v>0</v>
      </c>
      <c r="AV246" s="1063">
        <f t="shared" si="737"/>
        <v>0</v>
      </c>
      <c r="AW246" s="1063">
        <f t="shared" si="738"/>
        <v>0</v>
      </c>
      <c r="AX246" s="1063">
        <f t="shared" si="739"/>
        <v>0</v>
      </c>
      <c r="AY246" s="1063">
        <f t="shared" si="740"/>
        <v>0</v>
      </c>
      <c r="AZ246" s="1063">
        <f t="shared" si="741"/>
        <v>0</v>
      </c>
      <c r="BA246" s="1063">
        <f t="shared" si="742"/>
        <v>0</v>
      </c>
      <c r="BB246" s="1063">
        <f t="shared" si="743"/>
        <v>0</v>
      </c>
      <c r="BC246" s="1063">
        <f t="shared" si="744"/>
        <v>0</v>
      </c>
      <c r="BD246" s="1063">
        <f t="shared" si="745"/>
        <v>0</v>
      </c>
      <c r="BE246" s="1068">
        <f t="shared" si="746"/>
        <v>0</v>
      </c>
      <c r="BF246" s="1069">
        <f t="shared" si="747"/>
        <v>0</v>
      </c>
    </row>
    <row r="247" spans="1:59" s="67" customFormat="1" ht="15" hidden="1">
      <c r="A247" s="847" t="s">
        <v>116</v>
      </c>
      <c r="B247" s="897">
        <v>9</v>
      </c>
      <c r="C247" s="848"/>
      <c r="D247" s="849" t="s">
        <v>468</v>
      </c>
      <c r="E247" s="850" t="s">
        <v>469</v>
      </c>
      <c r="F247" s="897" t="s">
        <v>63</v>
      </c>
      <c r="G247" s="870">
        <v>65</v>
      </c>
      <c r="H247" s="870">
        <v>21.5</v>
      </c>
      <c r="I247" s="870">
        <v>50</v>
      </c>
      <c r="J247" s="908">
        <v>115</v>
      </c>
      <c r="K247" s="1057">
        <f>'Qoute 2025                  '!D40</f>
        <v>0</v>
      </c>
      <c r="L247" s="1062">
        <f t="shared" si="701"/>
        <v>0</v>
      </c>
      <c r="M247" s="1065">
        <f t="shared" si="702"/>
        <v>0</v>
      </c>
      <c r="N247" s="1065">
        <f t="shared" si="703"/>
        <v>0</v>
      </c>
      <c r="O247" s="1065">
        <f t="shared" si="704"/>
        <v>0</v>
      </c>
      <c r="P247" s="1065">
        <f t="shared" si="705"/>
        <v>0</v>
      </c>
      <c r="Q247" s="1065">
        <f t="shared" si="706"/>
        <v>0</v>
      </c>
      <c r="R247" s="1065">
        <f t="shared" si="707"/>
        <v>0</v>
      </c>
      <c r="S247" s="1065">
        <f t="shared" si="708"/>
        <v>0</v>
      </c>
      <c r="T247" s="1065">
        <f t="shared" si="709"/>
        <v>0</v>
      </c>
      <c r="U247" s="1065">
        <f t="shared" si="710"/>
        <v>0</v>
      </c>
      <c r="V247" s="1065">
        <f t="shared" si="711"/>
        <v>0</v>
      </c>
      <c r="W247" s="1065">
        <f t="shared" si="712"/>
        <v>0</v>
      </c>
      <c r="X247" s="1065">
        <f t="shared" si="713"/>
        <v>0</v>
      </c>
      <c r="Y247" s="1065">
        <f t="shared" si="714"/>
        <v>0</v>
      </c>
      <c r="Z247" s="1065">
        <f t="shared" si="715"/>
        <v>0</v>
      </c>
      <c r="AA247" s="1065">
        <f t="shared" si="716"/>
        <v>0</v>
      </c>
      <c r="AB247" s="1065">
        <f t="shared" si="717"/>
        <v>0</v>
      </c>
      <c r="AC247" s="1065">
        <f t="shared" si="718"/>
        <v>0</v>
      </c>
      <c r="AD247" s="1065">
        <f t="shared" si="719"/>
        <v>0</v>
      </c>
      <c r="AE247" s="1065">
        <f t="shared" si="720"/>
        <v>0</v>
      </c>
      <c r="AF247" s="1065">
        <f t="shared" si="721"/>
        <v>0</v>
      </c>
      <c r="AG247" s="1065">
        <f t="shared" si="722"/>
        <v>0</v>
      </c>
      <c r="AH247" s="1065">
        <f t="shared" si="723"/>
        <v>0</v>
      </c>
      <c r="AI247" s="1065">
        <f t="shared" si="724"/>
        <v>0</v>
      </c>
      <c r="AJ247" s="1065">
        <f t="shared" si="725"/>
        <v>0</v>
      </c>
      <c r="AK247" s="1065">
        <f t="shared" si="726"/>
        <v>0</v>
      </c>
      <c r="AL247" s="1065">
        <f t="shared" si="727"/>
        <v>0</v>
      </c>
      <c r="AM247" s="1065">
        <f t="shared" si="728"/>
        <v>0</v>
      </c>
      <c r="AN247" s="1065">
        <f t="shared" si="729"/>
        <v>0</v>
      </c>
      <c r="AO247" s="1065">
        <f t="shared" si="730"/>
        <v>0</v>
      </c>
      <c r="AP247" s="1065">
        <f t="shared" si="731"/>
        <v>0</v>
      </c>
      <c r="AQ247" s="1065">
        <f t="shared" si="732"/>
        <v>0</v>
      </c>
      <c r="AR247" s="1065">
        <f t="shared" si="733"/>
        <v>0</v>
      </c>
      <c r="AS247" s="1065">
        <f t="shared" si="734"/>
        <v>0</v>
      </c>
      <c r="AT247" s="1065">
        <f t="shared" si="735"/>
        <v>0</v>
      </c>
      <c r="AU247" s="1065">
        <f t="shared" si="736"/>
        <v>0</v>
      </c>
      <c r="AV247" s="1065">
        <f t="shared" si="737"/>
        <v>0</v>
      </c>
      <c r="AW247" s="1065">
        <f t="shared" si="738"/>
        <v>0</v>
      </c>
      <c r="AX247" s="1065">
        <f t="shared" si="739"/>
        <v>0</v>
      </c>
      <c r="AY247" s="1065">
        <f t="shared" si="740"/>
        <v>0</v>
      </c>
      <c r="AZ247" s="1065">
        <f t="shared" si="741"/>
        <v>0</v>
      </c>
      <c r="BA247" s="1065">
        <f t="shared" si="742"/>
        <v>0</v>
      </c>
      <c r="BB247" s="1065">
        <f t="shared" si="743"/>
        <v>0</v>
      </c>
      <c r="BC247" s="1065">
        <f t="shared" si="744"/>
        <v>0</v>
      </c>
      <c r="BD247" s="1065">
        <f t="shared" si="745"/>
        <v>0</v>
      </c>
      <c r="BE247" s="1070">
        <f t="shared" si="746"/>
        <v>0</v>
      </c>
      <c r="BF247" s="1071">
        <f t="shared" si="747"/>
        <v>0</v>
      </c>
    </row>
    <row r="248" spans="1:59" s="67" customFormat="1" ht="15" hidden="1">
      <c r="A248" s="847" t="s">
        <v>116</v>
      </c>
      <c r="B248" s="898">
        <v>10</v>
      </c>
      <c r="C248" s="848"/>
      <c r="D248" s="853" t="s">
        <v>451</v>
      </c>
      <c r="E248" s="864" t="s">
        <v>476</v>
      </c>
      <c r="F248" s="898" t="s">
        <v>62</v>
      </c>
      <c r="G248" s="869">
        <v>100</v>
      </c>
      <c r="H248" s="869">
        <v>17.100000000000001</v>
      </c>
      <c r="I248" s="869">
        <v>85.7</v>
      </c>
      <c r="J248" s="905">
        <v>185.7</v>
      </c>
      <c r="K248" s="1057">
        <f>'Qoute 2025                  '!D41</f>
        <v>0</v>
      </c>
      <c r="L248" s="1062">
        <f t="shared" si="701"/>
        <v>0</v>
      </c>
      <c r="M248" s="1065">
        <f t="shared" si="702"/>
        <v>0</v>
      </c>
      <c r="N248" s="1065">
        <f t="shared" si="703"/>
        <v>0</v>
      </c>
      <c r="O248" s="1065">
        <f t="shared" si="704"/>
        <v>0</v>
      </c>
      <c r="P248" s="1065">
        <f t="shared" si="705"/>
        <v>0</v>
      </c>
      <c r="Q248" s="1065">
        <f t="shared" si="706"/>
        <v>0</v>
      </c>
      <c r="R248" s="1065">
        <f t="shared" si="707"/>
        <v>0</v>
      </c>
      <c r="S248" s="1065">
        <f t="shared" si="708"/>
        <v>0</v>
      </c>
      <c r="T248" s="1065">
        <f t="shared" si="709"/>
        <v>0</v>
      </c>
      <c r="U248" s="1065">
        <f t="shared" si="710"/>
        <v>0</v>
      </c>
      <c r="V248" s="1065">
        <f t="shared" si="711"/>
        <v>0</v>
      </c>
      <c r="W248" s="1065">
        <f t="shared" si="712"/>
        <v>0</v>
      </c>
      <c r="X248" s="1065">
        <f t="shared" si="713"/>
        <v>0</v>
      </c>
      <c r="Y248" s="1065">
        <f t="shared" si="714"/>
        <v>0</v>
      </c>
      <c r="Z248" s="1065">
        <f t="shared" si="715"/>
        <v>0</v>
      </c>
      <c r="AA248" s="1065">
        <f t="shared" si="716"/>
        <v>0</v>
      </c>
      <c r="AB248" s="1065">
        <f t="shared" si="717"/>
        <v>0</v>
      </c>
      <c r="AC248" s="1065">
        <f t="shared" si="718"/>
        <v>0</v>
      </c>
      <c r="AD248" s="1065">
        <f t="shared" si="719"/>
        <v>0</v>
      </c>
      <c r="AE248" s="1065">
        <f t="shared" si="720"/>
        <v>0</v>
      </c>
      <c r="AF248" s="1065">
        <f t="shared" si="721"/>
        <v>0</v>
      </c>
      <c r="AG248" s="1065">
        <f t="shared" si="722"/>
        <v>0</v>
      </c>
      <c r="AH248" s="1065">
        <f t="shared" si="723"/>
        <v>0</v>
      </c>
      <c r="AI248" s="1065">
        <f t="shared" si="724"/>
        <v>0</v>
      </c>
      <c r="AJ248" s="1065">
        <f t="shared" si="725"/>
        <v>0</v>
      </c>
      <c r="AK248" s="1065">
        <f t="shared" si="726"/>
        <v>0</v>
      </c>
      <c r="AL248" s="1065">
        <f t="shared" si="727"/>
        <v>0</v>
      </c>
      <c r="AM248" s="1065">
        <f t="shared" si="728"/>
        <v>0</v>
      </c>
      <c r="AN248" s="1065">
        <f t="shared" si="729"/>
        <v>0</v>
      </c>
      <c r="AO248" s="1065">
        <f t="shared" si="730"/>
        <v>0</v>
      </c>
      <c r="AP248" s="1065">
        <f t="shared" si="731"/>
        <v>0</v>
      </c>
      <c r="AQ248" s="1065">
        <f t="shared" si="732"/>
        <v>0</v>
      </c>
      <c r="AR248" s="1065">
        <f t="shared" si="733"/>
        <v>0</v>
      </c>
      <c r="AS248" s="1065">
        <f t="shared" si="734"/>
        <v>0</v>
      </c>
      <c r="AT248" s="1065">
        <f t="shared" si="735"/>
        <v>0</v>
      </c>
      <c r="AU248" s="1065">
        <f t="shared" si="736"/>
        <v>0</v>
      </c>
      <c r="AV248" s="1065">
        <f t="shared" si="737"/>
        <v>0</v>
      </c>
      <c r="AW248" s="1065">
        <f t="shared" si="738"/>
        <v>0</v>
      </c>
      <c r="AX248" s="1065">
        <f t="shared" si="739"/>
        <v>0</v>
      </c>
      <c r="AY248" s="1065">
        <f t="shared" si="740"/>
        <v>0</v>
      </c>
      <c r="AZ248" s="1065">
        <f t="shared" si="741"/>
        <v>0</v>
      </c>
      <c r="BA248" s="1065">
        <f t="shared" si="742"/>
        <v>0</v>
      </c>
      <c r="BB248" s="1065">
        <f t="shared" si="743"/>
        <v>0</v>
      </c>
      <c r="BC248" s="1065">
        <f t="shared" si="744"/>
        <v>0</v>
      </c>
      <c r="BD248" s="1065">
        <f t="shared" si="745"/>
        <v>0</v>
      </c>
      <c r="BE248" s="1070">
        <f t="shared" si="746"/>
        <v>0</v>
      </c>
      <c r="BF248" s="1071">
        <f t="shared" si="747"/>
        <v>0</v>
      </c>
    </row>
    <row r="249" spans="1:59" s="67" customFormat="1" ht="15" hidden="1">
      <c r="A249" s="847" t="s">
        <v>116</v>
      </c>
      <c r="B249" s="899">
        <v>11</v>
      </c>
      <c r="C249" s="848"/>
      <c r="D249" s="849">
        <v>2024</v>
      </c>
      <c r="E249" s="850" t="s">
        <v>453</v>
      </c>
      <c r="F249" s="899" t="s">
        <v>103</v>
      </c>
      <c r="G249" s="869">
        <v>26</v>
      </c>
      <c r="H249" s="869">
        <v>15</v>
      </c>
      <c r="I249" s="869">
        <v>20</v>
      </c>
      <c r="J249" s="905">
        <f t="shared" si="748"/>
        <v>46</v>
      </c>
      <c r="K249" s="1057">
        <f>'Qoute 2025                  '!D42</f>
        <v>0</v>
      </c>
      <c r="L249" s="1062">
        <f t="shared" si="701"/>
        <v>0</v>
      </c>
      <c r="M249" s="1065">
        <f t="shared" si="702"/>
        <v>0</v>
      </c>
      <c r="N249" s="1065">
        <f t="shared" si="703"/>
        <v>0</v>
      </c>
      <c r="O249" s="1065">
        <f t="shared" si="704"/>
        <v>0</v>
      </c>
      <c r="P249" s="1065">
        <f t="shared" si="705"/>
        <v>0</v>
      </c>
      <c r="Q249" s="1065">
        <f t="shared" si="706"/>
        <v>0</v>
      </c>
      <c r="R249" s="1065">
        <f t="shared" si="707"/>
        <v>0</v>
      </c>
      <c r="S249" s="1065">
        <f t="shared" si="708"/>
        <v>0</v>
      </c>
      <c r="T249" s="1065">
        <f t="shared" si="709"/>
        <v>0</v>
      </c>
      <c r="U249" s="1065">
        <f t="shared" si="710"/>
        <v>0</v>
      </c>
      <c r="V249" s="1065">
        <f t="shared" si="711"/>
        <v>0</v>
      </c>
      <c r="W249" s="1065">
        <f t="shared" si="712"/>
        <v>0</v>
      </c>
      <c r="X249" s="1065">
        <f t="shared" si="713"/>
        <v>0</v>
      </c>
      <c r="Y249" s="1065">
        <f t="shared" si="714"/>
        <v>0</v>
      </c>
      <c r="Z249" s="1065">
        <f t="shared" si="715"/>
        <v>0</v>
      </c>
      <c r="AA249" s="1065">
        <f t="shared" si="716"/>
        <v>0</v>
      </c>
      <c r="AB249" s="1065">
        <f t="shared" si="717"/>
        <v>0</v>
      </c>
      <c r="AC249" s="1065">
        <f t="shared" si="718"/>
        <v>0</v>
      </c>
      <c r="AD249" s="1065">
        <f t="shared" si="719"/>
        <v>0</v>
      </c>
      <c r="AE249" s="1065">
        <f t="shared" si="720"/>
        <v>0</v>
      </c>
      <c r="AF249" s="1065">
        <f t="shared" si="721"/>
        <v>0</v>
      </c>
      <c r="AG249" s="1065">
        <f t="shared" si="722"/>
        <v>0</v>
      </c>
      <c r="AH249" s="1065">
        <f t="shared" si="723"/>
        <v>0</v>
      </c>
      <c r="AI249" s="1065">
        <f t="shared" si="724"/>
        <v>0</v>
      </c>
      <c r="AJ249" s="1065">
        <f t="shared" si="725"/>
        <v>0</v>
      </c>
      <c r="AK249" s="1065">
        <f t="shared" si="726"/>
        <v>0</v>
      </c>
      <c r="AL249" s="1065">
        <f t="shared" si="727"/>
        <v>0</v>
      </c>
      <c r="AM249" s="1065">
        <f t="shared" si="728"/>
        <v>0</v>
      </c>
      <c r="AN249" s="1065">
        <f t="shared" si="729"/>
        <v>0</v>
      </c>
      <c r="AO249" s="1065">
        <f t="shared" si="730"/>
        <v>0</v>
      </c>
      <c r="AP249" s="1065">
        <f t="shared" si="731"/>
        <v>0</v>
      </c>
      <c r="AQ249" s="1065">
        <f t="shared" si="732"/>
        <v>0</v>
      </c>
      <c r="AR249" s="1065">
        <f t="shared" si="733"/>
        <v>0</v>
      </c>
      <c r="AS249" s="1065">
        <f t="shared" si="734"/>
        <v>0</v>
      </c>
      <c r="AT249" s="1065">
        <f t="shared" si="735"/>
        <v>0</v>
      </c>
      <c r="AU249" s="1065">
        <f t="shared" si="736"/>
        <v>0</v>
      </c>
      <c r="AV249" s="1065">
        <f t="shared" si="737"/>
        <v>0</v>
      </c>
      <c r="AW249" s="1065">
        <f t="shared" si="738"/>
        <v>0</v>
      </c>
      <c r="AX249" s="1065">
        <f t="shared" si="739"/>
        <v>0</v>
      </c>
      <c r="AY249" s="1065">
        <f t="shared" si="740"/>
        <v>0</v>
      </c>
      <c r="AZ249" s="1065">
        <f t="shared" si="741"/>
        <v>0</v>
      </c>
      <c r="BA249" s="1065">
        <f t="shared" si="742"/>
        <v>0</v>
      </c>
      <c r="BB249" s="1065">
        <f t="shared" si="743"/>
        <v>0</v>
      </c>
      <c r="BC249" s="1065">
        <f t="shared" si="744"/>
        <v>0</v>
      </c>
      <c r="BD249" s="1065">
        <f t="shared" si="745"/>
        <v>0</v>
      </c>
      <c r="BE249" s="1070">
        <f t="shared" si="746"/>
        <v>0</v>
      </c>
      <c r="BF249" s="1071">
        <f t="shared" si="747"/>
        <v>0</v>
      </c>
    </row>
    <row r="250" spans="1:59" s="67" customFormat="1" ht="15" hidden="1">
      <c r="A250" s="847" t="s">
        <v>116</v>
      </c>
      <c r="B250" s="900">
        <v>12</v>
      </c>
      <c r="C250" s="848"/>
      <c r="D250" s="849"/>
      <c r="E250" s="850" t="s">
        <v>105</v>
      </c>
      <c r="F250" s="900" t="s">
        <v>105</v>
      </c>
      <c r="G250" s="870">
        <v>57.5</v>
      </c>
      <c r="H250" s="870">
        <v>20</v>
      </c>
      <c r="I250" s="870">
        <v>42.5</v>
      </c>
      <c r="J250" s="908">
        <v>100</v>
      </c>
      <c r="K250" s="1057">
        <f>'Qoute 2025                  '!D43</f>
        <v>0</v>
      </c>
      <c r="L250" s="1062">
        <f t="shared" si="701"/>
        <v>0</v>
      </c>
      <c r="M250" s="1065">
        <f t="shared" si="702"/>
        <v>0</v>
      </c>
      <c r="N250" s="1065">
        <f t="shared" si="703"/>
        <v>0</v>
      </c>
      <c r="O250" s="1065">
        <f t="shared" si="704"/>
        <v>0</v>
      </c>
      <c r="P250" s="1065">
        <f t="shared" si="705"/>
        <v>0</v>
      </c>
      <c r="Q250" s="1065">
        <f t="shared" si="706"/>
        <v>0</v>
      </c>
      <c r="R250" s="1065">
        <f t="shared" si="707"/>
        <v>0</v>
      </c>
      <c r="S250" s="1065">
        <f t="shared" si="708"/>
        <v>0</v>
      </c>
      <c r="T250" s="1065">
        <f t="shared" si="709"/>
        <v>0</v>
      </c>
      <c r="U250" s="1065">
        <f t="shared" si="710"/>
        <v>0</v>
      </c>
      <c r="V250" s="1065">
        <f t="shared" si="711"/>
        <v>0</v>
      </c>
      <c r="W250" s="1065">
        <f t="shared" si="712"/>
        <v>0</v>
      </c>
      <c r="X250" s="1065">
        <f t="shared" si="713"/>
        <v>0</v>
      </c>
      <c r="Y250" s="1065">
        <f t="shared" si="714"/>
        <v>0</v>
      </c>
      <c r="Z250" s="1065">
        <f t="shared" si="715"/>
        <v>0</v>
      </c>
      <c r="AA250" s="1065">
        <f t="shared" si="716"/>
        <v>0</v>
      </c>
      <c r="AB250" s="1065">
        <f t="shared" si="717"/>
        <v>0</v>
      </c>
      <c r="AC250" s="1065">
        <f t="shared" si="718"/>
        <v>0</v>
      </c>
      <c r="AD250" s="1065">
        <f t="shared" si="719"/>
        <v>0</v>
      </c>
      <c r="AE250" s="1065">
        <f t="shared" si="720"/>
        <v>0</v>
      </c>
      <c r="AF250" s="1065">
        <f t="shared" si="721"/>
        <v>0</v>
      </c>
      <c r="AG250" s="1065">
        <f t="shared" si="722"/>
        <v>0</v>
      </c>
      <c r="AH250" s="1065">
        <f t="shared" si="723"/>
        <v>0</v>
      </c>
      <c r="AI250" s="1065">
        <f t="shared" si="724"/>
        <v>0</v>
      </c>
      <c r="AJ250" s="1065">
        <f t="shared" si="725"/>
        <v>0</v>
      </c>
      <c r="AK250" s="1065">
        <f t="shared" si="726"/>
        <v>0</v>
      </c>
      <c r="AL250" s="1065">
        <f t="shared" si="727"/>
        <v>0</v>
      </c>
      <c r="AM250" s="1065">
        <f t="shared" si="728"/>
        <v>0</v>
      </c>
      <c r="AN250" s="1065">
        <f t="shared" si="729"/>
        <v>0</v>
      </c>
      <c r="AO250" s="1065">
        <f t="shared" si="730"/>
        <v>0</v>
      </c>
      <c r="AP250" s="1065">
        <f t="shared" si="731"/>
        <v>0</v>
      </c>
      <c r="AQ250" s="1065">
        <f t="shared" si="732"/>
        <v>0</v>
      </c>
      <c r="AR250" s="1065">
        <f t="shared" si="733"/>
        <v>0</v>
      </c>
      <c r="AS250" s="1065">
        <f t="shared" si="734"/>
        <v>0</v>
      </c>
      <c r="AT250" s="1065">
        <f t="shared" si="735"/>
        <v>0</v>
      </c>
      <c r="AU250" s="1065">
        <f t="shared" si="736"/>
        <v>0</v>
      </c>
      <c r="AV250" s="1065">
        <f t="shared" si="737"/>
        <v>0</v>
      </c>
      <c r="AW250" s="1065">
        <f t="shared" si="738"/>
        <v>0</v>
      </c>
      <c r="AX250" s="1065">
        <f t="shared" si="739"/>
        <v>0</v>
      </c>
      <c r="AY250" s="1065">
        <f t="shared" si="740"/>
        <v>0</v>
      </c>
      <c r="AZ250" s="1065">
        <f t="shared" si="741"/>
        <v>0</v>
      </c>
      <c r="BA250" s="1065">
        <f t="shared" si="742"/>
        <v>0</v>
      </c>
      <c r="BB250" s="1065">
        <f t="shared" si="743"/>
        <v>0</v>
      </c>
      <c r="BC250" s="1065">
        <f t="shared" si="744"/>
        <v>0</v>
      </c>
      <c r="BD250" s="1065">
        <f t="shared" si="745"/>
        <v>0</v>
      </c>
      <c r="BE250" s="1070">
        <f t="shared" si="746"/>
        <v>0</v>
      </c>
      <c r="BF250" s="1071">
        <f t="shared" si="747"/>
        <v>0</v>
      </c>
    </row>
    <row r="251" spans="1:59" s="67" customFormat="1" ht="15" hidden="1">
      <c r="A251" s="847" t="s">
        <v>116</v>
      </c>
      <c r="B251" s="901">
        <v>13</v>
      </c>
      <c r="C251" s="848"/>
      <c r="D251" s="853" t="s">
        <v>451</v>
      </c>
      <c r="E251" s="851" t="s">
        <v>107</v>
      </c>
      <c r="F251" s="901" t="s">
        <v>107</v>
      </c>
      <c r="G251" s="870">
        <v>50</v>
      </c>
      <c r="H251" s="870">
        <v>20</v>
      </c>
      <c r="I251" s="870">
        <v>28.5</v>
      </c>
      <c r="J251" s="908">
        <v>78.5</v>
      </c>
      <c r="K251" s="1057">
        <f>'Qoute 2025                  '!D44</f>
        <v>0</v>
      </c>
      <c r="L251" s="1062">
        <f t="shared" si="701"/>
        <v>0</v>
      </c>
      <c r="M251" s="1065">
        <f t="shared" si="702"/>
        <v>0</v>
      </c>
      <c r="N251" s="1065">
        <f t="shared" si="703"/>
        <v>0</v>
      </c>
      <c r="O251" s="1065">
        <f t="shared" si="704"/>
        <v>0</v>
      </c>
      <c r="P251" s="1065">
        <f t="shared" si="705"/>
        <v>0</v>
      </c>
      <c r="Q251" s="1065">
        <f t="shared" si="706"/>
        <v>0</v>
      </c>
      <c r="R251" s="1065">
        <f t="shared" si="707"/>
        <v>0</v>
      </c>
      <c r="S251" s="1065">
        <f t="shared" si="708"/>
        <v>0</v>
      </c>
      <c r="T251" s="1065">
        <f t="shared" si="709"/>
        <v>0</v>
      </c>
      <c r="U251" s="1065">
        <f t="shared" si="710"/>
        <v>0</v>
      </c>
      <c r="V251" s="1065">
        <f t="shared" si="711"/>
        <v>0</v>
      </c>
      <c r="W251" s="1065">
        <f t="shared" si="712"/>
        <v>0</v>
      </c>
      <c r="X251" s="1065">
        <f t="shared" si="713"/>
        <v>0</v>
      </c>
      <c r="Y251" s="1065">
        <f t="shared" si="714"/>
        <v>0</v>
      </c>
      <c r="Z251" s="1065">
        <f t="shared" si="715"/>
        <v>0</v>
      </c>
      <c r="AA251" s="1065">
        <f t="shared" si="716"/>
        <v>0</v>
      </c>
      <c r="AB251" s="1065">
        <f t="shared" si="717"/>
        <v>0</v>
      </c>
      <c r="AC251" s="1065">
        <f t="shared" si="718"/>
        <v>0</v>
      </c>
      <c r="AD251" s="1065">
        <f t="shared" si="719"/>
        <v>0</v>
      </c>
      <c r="AE251" s="1065">
        <f t="shared" si="720"/>
        <v>0</v>
      </c>
      <c r="AF251" s="1065">
        <f t="shared" si="721"/>
        <v>0</v>
      </c>
      <c r="AG251" s="1065">
        <f t="shared" si="722"/>
        <v>0</v>
      </c>
      <c r="AH251" s="1065">
        <f t="shared" si="723"/>
        <v>0</v>
      </c>
      <c r="AI251" s="1065">
        <f t="shared" si="724"/>
        <v>0</v>
      </c>
      <c r="AJ251" s="1065">
        <f t="shared" si="725"/>
        <v>0</v>
      </c>
      <c r="AK251" s="1065">
        <f t="shared" si="726"/>
        <v>0</v>
      </c>
      <c r="AL251" s="1065">
        <f t="shared" si="727"/>
        <v>0</v>
      </c>
      <c r="AM251" s="1065">
        <f t="shared" si="728"/>
        <v>0</v>
      </c>
      <c r="AN251" s="1065">
        <f t="shared" si="729"/>
        <v>0</v>
      </c>
      <c r="AO251" s="1065">
        <f t="shared" si="730"/>
        <v>0</v>
      </c>
      <c r="AP251" s="1065">
        <f t="shared" si="731"/>
        <v>0</v>
      </c>
      <c r="AQ251" s="1065">
        <f t="shared" si="732"/>
        <v>0</v>
      </c>
      <c r="AR251" s="1065">
        <f t="shared" si="733"/>
        <v>0</v>
      </c>
      <c r="AS251" s="1065">
        <f t="shared" si="734"/>
        <v>0</v>
      </c>
      <c r="AT251" s="1065">
        <f t="shared" si="735"/>
        <v>0</v>
      </c>
      <c r="AU251" s="1065">
        <f t="shared" si="736"/>
        <v>0</v>
      </c>
      <c r="AV251" s="1065">
        <f t="shared" si="737"/>
        <v>0</v>
      </c>
      <c r="AW251" s="1065">
        <f t="shared" si="738"/>
        <v>0</v>
      </c>
      <c r="AX251" s="1065">
        <f t="shared" si="739"/>
        <v>0</v>
      </c>
      <c r="AY251" s="1065">
        <f t="shared" si="740"/>
        <v>0</v>
      </c>
      <c r="AZ251" s="1065">
        <f t="shared" si="741"/>
        <v>0</v>
      </c>
      <c r="BA251" s="1065">
        <f t="shared" si="742"/>
        <v>0</v>
      </c>
      <c r="BB251" s="1065">
        <f t="shared" si="743"/>
        <v>0</v>
      </c>
      <c r="BC251" s="1065">
        <f t="shared" si="744"/>
        <v>0</v>
      </c>
      <c r="BD251" s="1065">
        <f t="shared" si="745"/>
        <v>0</v>
      </c>
      <c r="BE251" s="1070">
        <f t="shared" si="746"/>
        <v>0</v>
      </c>
      <c r="BF251" s="1071">
        <f t="shared" si="747"/>
        <v>0</v>
      </c>
    </row>
    <row r="252" spans="1:59" s="67" customFormat="1" ht="15" hidden="1">
      <c r="A252" s="847" t="s">
        <v>116</v>
      </c>
      <c r="B252" s="1044">
        <v>14</v>
      </c>
      <c r="C252" s="848"/>
      <c r="D252" s="853" t="s">
        <v>464</v>
      </c>
      <c r="E252" s="851" t="s">
        <v>109</v>
      </c>
      <c r="F252" s="1044" t="s">
        <v>109</v>
      </c>
      <c r="G252" s="870">
        <v>126</v>
      </c>
      <c r="H252" s="870">
        <v>0</v>
      </c>
      <c r="I252" s="870">
        <v>75</v>
      </c>
      <c r="J252" s="908">
        <v>201</v>
      </c>
      <c r="K252" s="1057">
        <f>'Qoute 2025                  '!D45</f>
        <v>0</v>
      </c>
      <c r="L252" s="1062">
        <f t="shared" si="701"/>
        <v>0</v>
      </c>
      <c r="M252" s="1065">
        <f t="shared" si="702"/>
        <v>0</v>
      </c>
      <c r="N252" s="1065">
        <f t="shared" si="703"/>
        <v>0</v>
      </c>
      <c r="O252" s="1065">
        <f t="shared" si="704"/>
        <v>0</v>
      </c>
      <c r="P252" s="1065">
        <f t="shared" si="705"/>
        <v>0</v>
      </c>
      <c r="Q252" s="1065">
        <f t="shared" si="706"/>
        <v>0</v>
      </c>
      <c r="R252" s="1065">
        <f t="shared" si="707"/>
        <v>0</v>
      </c>
      <c r="S252" s="1065">
        <f t="shared" si="708"/>
        <v>0</v>
      </c>
      <c r="T252" s="1065">
        <f t="shared" si="709"/>
        <v>0</v>
      </c>
      <c r="U252" s="1065">
        <f t="shared" si="710"/>
        <v>0</v>
      </c>
      <c r="V252" s="1065">
        <f t="shared" si="711"/>
        <v>0</v>
      </c>
      <c r="W252" s="1065">
        <f t="shared" si="712"/>
        <v>0</v>
      </c>
      <c r="X252" s="1065">
        <f t="shared" si="713"/>
        <v>0</v>
      </c>
      <c r="Y252" s="1065">
        <f t="shared" si="714"/>
        <v>0</v>
      </c>
      <c r="Z252" s="1065">
        <f t="shared" si="715"/>
        <v>0</v>
      </c>
      <c r="AA252" s="1065">
        <f t="shared" si="716"/>
        <v>0</v>
      </c>
      <c r="AB252" s="1065">
        <f t="shared" si="717"/>
        <v>0</v>
      </c>
      <c r="AC252" s="1065">
        <f t="shared" si="718"/>
        <v>0</v>
      </c>
      <c r="AD252" s="1065">
        <f t="shared" si="719"/>
        <v>0</v>
      </c>
      <c r="AE252" s="1065">
        <f t="shared" si="720"/>
        <v>0</v>
      </c>
      <c r="AF252" s="1065">
        <f t="shared" si="721"/>
        <v>0</v>
      </c>
      <c r="AG252" s="1065">
        <f t="shared" si="722"/>
        <v>0</v>
      </c>
      <c r="AH252" s="1065">
        <f t="shared" si="723"/>
        <v>0</v>
      </c>
      <c r="AI252" s="1065">
        <f t="shared" si="724"/>
        <v>0</v>
      </c>
      <c r="AJ252" s="1065">
        <f t="shared" si="725"/>
        <v>0</v>
      </c>
      <c r="AK252" s="1065">
        <f t="shared" si="726"/>
        <v>0</v>
      </c>
      <c r="AL252" s="1065">
        <f t="shared" si="727"/>
        <v>0</v>
      </c>
      <c r="AM252" s="1065">
        <f t="shared" si="728"/>
        <v>0</v>
      </c>
      <c r="AN252" s="1065">
        <f t="shared" si="729"/>
        <v>0</v>
      </c>
      <c r="AO252" s="1065">
        <f t="shared" si="730"/>
        <v>0</v>
      </c>
      <c r="AP252" s="1065">
        <f t="shared" si="731"/>
        <v>0</v>
      </c>
      <c r="AQ252" s="1065">
        <f t="shared" si="732"/>
        <v>0</v>
      </c>
      <c r="AR252" s="1065">
        <f t="shared" si="733"/>
        <v>0</v>
      </c>
      <c r="AS252" s="1065">
        <f t="shared" si="734"/>
        <v>0</v>
      </c>
      <c r="AT252" s="1065">
        <f t="shared" si="735"/>
        <v>0</v>
      </c>
      <c r="AU252" s="1065">
        <f t="shared" si="736"/>
        <v>0</v>
      </c>
      <c r="AV252" s="1065">
        <f t="shared" si="737"/>
        <v>0</v>
      </c>
      <c r="AW252" s="1065">
        <f t="shared" si="738"/>
        <v>0</v>
      </c>
      <c r="AX252" s="1065">
        <f t="shared" si="739"/>
        <v>0</v>
      </c>
      <c r="AY252" s="1065">
        <f t="shared" si="740"/>
        <v>0</v>
      </c>
      <c r="AZ252" s="1065">
        <f t="shared" si="741"/>
        <v>0</v>
      </c>
      <c r="BA252" s="1065">
        <f t="shared" si="742"/>
        <v>0</v>
      </c>
      <c r="BB252" s="1065">
        <f t="shared" si="743"/>
        <v>0</v>
      </c>
      <c r="BC252" s="1065">
        <f t="shared" si="744"/>
        <v>0</v>
      </c>
      <c r="BD252" s="1065">
        <f t="shared" si="745"/>
        <v>0</v>
      </c>
      <c r="BE252" s="1070">
        <f t="shared" si="746"/>
        <v>0</v>
      </c>
      <c r="BF252" s="1071">
        <f t="shared" si="747"/>
        <v>0</v>
      </c>
    </row>
    <row r="253" spans="1:59" s="67" customFormat="1" ht="20.25" thickBot="1">
      <c r="A253" s="840" t="s">
        <v>505</v>
      </c>
      <c r="B253" s="841"/>
      <c r="C253" s="842"/>
      <c r="D253" s="843"/>
      <c r="E253" s="844" t="s">
        <v>23</v>
      </c>
      <c r="F253" s="840"/>
      <c r="G253" s="876"/>
      <c r="H253" s="876"/>
      <c r="I253" s="876"/>
      <c r="J253" s="876" t="s">
        <v>15</v>
      </c>
      <c r="K253" s="436">
        <f>SUM(K239:K250)</f>
        <v>7</v>
      </c>
      <c r="L253" s="68" t="e">
        <f t="shared" ref="L253:BF253" si="749">SUM(L239:L252)</f>
        <v>#VALUE!</v>
      </c>
      <c r="M253" s="69" t="e">
        <f t="shared" si="749"/>
        <v>#VALUE!</v>
      </c>
      <c r="N253" s="69" t="e">
        <f t="shared" si="749"/>
        <v>#VALUE!</v>
      </c>
      <c r="O253" s="69" t="e">
        <f t="shared" si="749"/>
        <v>#VALUE!</v>
      </c>
      <c r="P253" s="69" t="e">
        <f t="shared" si="749"/>
        <v>#VALUE!</v>
      </c>
      <c r="Q253" s="69" t="e">
        <f t="shared" si="749"/>
        <v>#VALUE!</v>
      </c>
      <c r="R253" s="69" t="e">
        <f t="shared" si="749"/>
        <v>#VALUE!</v>
      </c>
      <c r="S253" s="69" t="e">
        <f t="shared" si="749"/>
        <v>#VALUE!</v>
      </c>
      <c r="T253" s="69" t="e">
        <f t="shared" si="749"/>
        <v>#VALUE!</v>
      </c>
      <c r="U253" s="69" t="e">
        <f t="shared" si="749"/>
        <v>#VALUE!</v>
      </c>
      <c r="V253" s="69" t="e">
        <f t="shared" si="749"/>
        <v>#VALUE!</v>
      </c>
      <c r="W253" s="69" t="e">
        <f t="shared" si="749"/>
        <v>#VALUE!</v>
      </c>
      <c r="X253" s="69" t="e">
        <f t="shared" si="749"/>
        <v>#VALUE!</v>
      </c>
      <c r="Y253" s="69" t="e">
        <f t="shared" si="749"/>
        <v>#VALUE!</v>
      </c>
      <c r="Z253" s="69" t="e">
        <f t="shared" si="749"/>
        <v>#VALUE!</v>
      </c>
      <c r="AA253" s="69" t="e">
        <f t="shared" si="749"/>
        <v>#VALUE!</v>
      </c>
      <c r="AB253" s="69" t="e">
        <f t="shared" si="749"/>
        <v>#VALUE!</v>
      </c>
      <c r="AC253" s="69" t="e">
        <f t="shared" si="749"/>
        <v>#VALUE!</v>
      </c>
      <c r="AD253" s="69" t="e">
        <f t="shared" si="749"/>
        <v>#VALUE!</v>
      </c>
      <c r="AE253" s="69" t="e">
        <f t="shared" si="749"/>
        <v>#VALUE!</v>
      </c>
      <c r="AF253" s="69" t="e">
        <f t="shared" si="749"/>
        <v>#VALUE!</v>
      </c>
      <c r="AG253" s="69" t="e">
        <f t="shared" si="749"/>
        <v>#VALUE!</v>
      </c>
      <c r="AH253" s="69" t="e">
        <f t="shared" si="749"/>
        <v>#VALUE!</v>
      </c>
      <c r="AI253" s="69" t="e">
        <f t="shared" si="749"/>
        <v>#VALUE!</v>
      </c>
      <c r="AJ253" s="69" t="e">
        <f t="shared" si="749"/>
        <v>#VALUE!</v>
      </c>
      <c r="AK253" s="69" t="e">
        <f t="shared" si="749"/>
        <v>#VALUE!</v>
      </c>
      <c r="AL253" s="69" t="e">
        <f t="shared" si="749"/>
        <v>#VALUE!</v>
      </c>
      <c r="AM253" s="69" t="e">
        <f t="shared" si="749"/>
        <v>#VALUE!</v>
      </c>
      <c r="AN253" s="69" t="e">
        <f t="shared" si="749"/>
        <v>#VALUE!</v>
      </c>
      <c r="AO253" s="69" t="e">
        <f t="shared" si="749"/>
        <v>#VALUE!</v>
      </c>
      <c r="AP253" s="69" t="e">
        <f t="shared" si="749"/>
        <v>#VALUE!</v>
      </c>
      <c r="AQ253" s="69" t="e">
        <f t="shared" si="749"/>
        <v>#VALUE!</v>
      </c>
      <c r="AR253" s="69" t="e">
        <f t="shared" si="749"/>
        <v>#VALUE!</v>
      </c>
      <c r="AS253" s="69" t="e">
        <f t="shared" si="749"/>
        <v>#VALUE!</v>
      </c>
      <c r="AT253" s="69" t="e">
        <f t="shared" si="749"/>
        <v>#VALUE!</v>
      </c>
      <c r="AU253" s="69" t="e">
        <f t="shared" si="749"/>
        <v>#VALUE!</v>
      </c>
      <c r="AV253" s="69" t="e">
        <f t="shared" si="749"/>
        <v>#VALUE!</v>
      </c>
      <c r="AW253" s="69" t="e">
        <f t="shared" si="749"/>
        <v>#VALUE!</v>
      </c>
      <c r="AX253" s="69" t="e">
        <f t="shared" si="749"/>
        <v>#VALUE!</v>
      </c>
      <c r="AY253" s="69" t="e">
        <f t="shared" si="749"/>
        <v>#VALUE!</v>
      </c>
      <c r="AZ253" s="69" t="e">
        <f t="shared" si="749"/>
        <v>#VALUE!</v>
      </c>
      <c r="BA253" s="69" t="e">
        <f t="shared" si="749"/>
        <v>#VALUE!</v>
      </c>
      <c r="BB253" s="69" t="e">
        <f t="shared" si="749"/>
        <v>#VALUE!</v>
      </c>
      <c r="BC253" s="69" t="e">
        <f t="shared" si="749"/>
        <v>#VALUE!</v>
      </c>
      <c r="BD253" s="69" t="e">
        <f t="shared" si="749"/>
        <v>#VALUE!</v>
      </c>
      <c r="BE253" s="70" t="e">
        <f t="shared" si="749"/>
        <v>#VALUE!</v>
      </c>
      <c r="BF253" s="71" t="e">
        <f t="shared" si="749"/>
        <v>#VALUE!</v>
      </c>
    </row>
    <row r="254" spans="1:59" ht="20.25" thickBot="1">
      <c r="D254" s="845"/>
      <c r="F254" s="66"/>
      <c r="BG254" s="65"/>
    </row>
    <row r="255" spans="1:59" s="67" customFormat="1">
      <c r="A255" s="882" t="s">
        <v>113</v>
      </c>
      <c r="B255" s="878" t="s">
        <v>131</v>
      </c>
      <c r="C255" s="902"/>
      <c r="D255" s="903"/>
      <c r="E255" s="881" t="s">
        <v>18</v>
      </c>
      <c r="F255" s="904" t="s">
        <v>5</v>
      </c>
      <c r="G255" s="883" t="s">
        <v>445</v>
      </c>
      <c r="H255" s="883" t="s">
        <v>21</v>
      </c>
      <c r="I255" s="883" t="s">
        <v>446</v>
      </c>
      <c r="J255" s="883" t="s">
        <v>6</v>
      </c>
      <c r="K255" s="437" t="s">
        <v>20</v>
      </c>
      <c r="L255" s="117">
        <v>1</v>
      </c>
      <c r="M255" s="117">
        <v>2</v>
      </c>
      <c r="N255" s="117">
        <v>3</v>
      </c>
      <c r="O255" s="117">
        <v>4</v>
      </c>
      <c r="P255" s="117">
        <v>5</v>
      </c>
      <c r="Q255" s="117">
        <v>6</v>
      </c>
      <c r="R255" s="117">
        <v>7</v>
      </c>
      <c r="S255" s="117">
        <v>8</v>
      </c>
      <c r="T255" s="117">
        <v>9</v>
      </c>
      <c r="U255" s="117">
        <v>10</v>
      </c>
      <c r="V255" s="117">
        <v>11</v>
      </c>
      <c r="W255" s="117">
        <v>12</v>
      </c>
      <c r="X255" s="117">
        <v>13</v>
      </c>
      <c r="Y255" s="117">
        <v>14</v>
      </c>
      <c r="Z255" s="117">
        <v>15</v>
      </c>
      <c r="AA255" s="117">
        <v>16</v>
      </c>
      <c r="AB255" s="117">
        <v>17</v>
      </c>
      <c r="AC255" s="117">
        <v>18</v>
      </c>
      <c r="AD255" s="117">
        <v>19</v>
      </c>
      <c r="AE255" s="117">
        <v>20</v>
      </c>
      <c r="AF255" s="117">
        <v>21</v>
      </c>
      <c r="AG255" s="117">
        <v>22</v>
      </c>
      <c r="AH255" s="117">
        <v>23</v>
      </c>
      <c r="AI255" s="117">
        <v>24</v>
      </c>
      <c r="AJ255" s="117">
        <v>25</v>
      </c>
      <c r="AK255" s="117">
        <v>26</v>
      </c>
      <c r="AL255" s="117">
        <v>27</v>
      </c>
      <c r="AM255" s="117">
        <v>28</v>
      </c>
      <c r="AN255" s="117">
        <v>29</v>
      </c>
      <c r="AO255" s="117">
        <v>30</v>
      </c>
      <c r="AP255" s="117">
        <v>31</v>
      </c>
      <c r="AQ255" s="117">
        <v>32</v>
      </c>
      <c r="AR255" s="117">
        <v>33</v>
      </c>
      <c r="AS255" s="117">
        <v>34</v>
      </c>
      <c r="AT255" s="117">
        <v>35</v>
      </c>
      <c r="AU255" s="117">
        <v>36</v>
      </c>
      <c r="AV255" s="117">
        <v>37</v>
      </c>
      <c r="AW255" s="117">
        <v>38</v>
      </c>
      <c r="AX255" s="117">
        <v>39</v>
      </c>
      <c r="AY255" s="117">
        <v>40</v>
      </c>
      <c r="AZ255" s="117">
        <v>41</v>
      </c>
      <c r="BA255" s="117">
        <v>42</v>
      </c>
      <c r="BB255" s="117">
        <v>43</v>
      </c>
      <c r="BC255" s="117">
        <v>44</v>
      </c>
      <c r="BD255" s="117">
        <v>45</v>
      </c>
      <c r="BE255" s="118" t="s">
        <v>21</v>
      </c>
      <c r="BF255" s="119" t="s">
        <v>24</v>
      </c>
    </row>
    <row r="256" spans="1:59" s="67" customFormat="1" ht="15">
      <c r="A256" s="854" t="s">
        <v>113</v>
      </c>
      <c r="B256" s="884">
        <v>1</v>
      </c>
      <c r="C256" s="855"/>
      <c r="D256" s="856" t="s">
        <v>468</v>
      </c>
      <c r="E256" s="857" t="s">
        <v>471</v>
      </c>
      <c r="F256" s="885" t="s">
        <v>50</v>
      </c>
      <c r="G256" s="874">
        <v>57.5</v>
      </c>
      <c r="H256" s="874">
        <v>17.5</v>
      </c>
      <c r="I256" s="874">
        <v>52.5</v>
      </c>
      <c r="J256" s="925">
        <f t="shared" ref="J256" si="750">I256+G256</f>
        <v>110</v>
      </c>
      <c r="K256" s="1057">
        <f>'Qoute 2025                  '!D32</f>
        <v>2</v>
      </c>
      <c r="L256" s="1058">
        <f t="shared" ref="L256:L269" si="751">K256*G256</f>
        <v>115</v>
      </c>
      <c r="M256" s="1059">
        <f t="shared" ref="M256:M269" si="752">K256*G256</f>
        <v>115</v>
      </c>
      <c r="N256" s="1059">
        <f t="shared" ref="N256:N269" si="753">K256*G256</f>
        <v>115</v>
      </c>
      <c r="O256" s="1059">
        <f t="shared" ref="O256:O269" si="754">K256*G256</f>
        <v>115</v>
      </c>
      <c r="P256" s="1059">
        <f t="shared" ref="P256:P269" si="755">K256*G256</f>
        <v>115</v>
      </c>
      <c r="Q256" s="1059">
        <f t="shared" ref="Q256:Q269" si="756">K256*G256</f>
        <v>115</v>
      </c>
      <c r="R256" s="1059">
        <f t="shared" ref="R256:R269" si="757">K256*G256</f>
        <v>115</v>
      </c>
      <c r="S256" s="1059">
        <f t="shared" ref="S256:S269" si="758">K256*G256</f>
        <v>115</v>
      </c>
      <c r="T256" s="1059">
        <f t="shared" ref="T256:T269" si="759">K256*G256</f>
        <v>115</v>
      </c>
      <c r="U256" s="1059">
        <f t="shared" ref="U256:U269" si="760">K256*G256</f>
        <v>115</v>
      </c>
      <c r="V256" s="1059">
        <f t="shared" ref="V256:V269" si="761">K256*G256</f>
        <v>115</v>
      </c>
      <c r="W256" s="1059">
        <f t="shared" ref="W256:W269" si="762">K256*G256</f>
        <v>115</v>
      </c>
      <c r="X256" s="1059">
        <f t="shared" ref="X256:X269" si="763">K256*G256</f>
        <v>115</v>
      </c>
      <c r="Y256" s="1059">
        <f t="shared" ref="Y256:Y269" si="764">K256*G256</f>
        <v>115</v>
      </c>
      <c r="Z256" s="1059">
        <f t="shared" ref="Z256:Z269" si="765">K256*G256</f>
        <v>115</v>
      </c>
      <c r="AA256" s="1059">
        <f t="shared" ref="AA256:AA269" si="766">K256*G256</f>
        <v>115</v>
      </c>
      <c r="AB256" s="1059">
        <f t="shared" ref="AB256:AB269" si="767">K256*G256</f>
        <v>115</v>
      </c>
      <c r="AC256" s="1059">
        <f t="shared" ref="AC256:AC269" si="768">K256*G256</f>
        <v>115</v>
      </c>
      <c r="AD256" s="1059">
        <f t="shared" ref="AD256:AD269" si="769">K256*G256</f>
        <v>115</v>
      </c>
      <c r="AE256" s="1059">
        <f t="shared" ref="AE256:AE269" si="770">K256*G256</f>
        <v>115</v>
      </c>
      <c r="AF256" s="1059">
        <f t="shared" ref="AF256:AF269" si="771">K256*G256</f>
        <v>115</v>
      </c>
      <c r="AG256" s="1059">
        <f t="shared" ref="AG256:AG269" si="772">K256*G256</f>
        <v>115</v>
      </c>
      <c r="AH256" s="1059">
        <f t="shared" ref="AH256:AH269" si="773">K256*G256</f>
        <v>115</v>
      </c>
      <c r="AI256" s="1059">
        <f t="shared" ref="AI256:AI269" si="774">K256*G256</f>
        <v>115</v>
      </c>
      <c r="AJ256" s="1059">
        <f t="shared" ref="AJ256:AJ269" si="775">K256*G256</f>
        <v>115</v>
      </c>
      <c r="AK256" s="1059">
        <f t="shared" ref="AK256:AK269" si="776">K256*G256</f>
        <v>115</v>
      </c>
      <c r="AL256" s="1059">
        <f t="shared" ref="AL256:AL269" si="777">K256*G256</f>
        <v>115</v>
      </c>
      <c r="AM256" s="1059">
        <f t="shared" ref="AM256:AM269" si="778">K256*G256</f>
        <v>115</v>
      </c>
      <c r="AN256" s="1059">
        <f t="shared" ref="AN256:AN269" si="779">K256*G256</f>
        <v>115</v>
      </c>
      <c r="AO256" s="1059">
        <f t="shared" ref="AO256:AO269" si="780">K256*G256</f>
        <v>115</v>
      </c>
      <c r="AP256" s="1059">
        <f t="shared" ref="AP256:AP269" si="781">K256*G256</f>
        <v>115</v>
      </c>
      <c r="AQ256" s="1059">
        <f t="shared" ref="AQ256:AQ269" si="782">K256*G256</f>
        <v>115</v>
      </c>
      <c r="AR256" s="1059">
        <f t="shared" ref="AR256:AR269" si="783">K256*G256</f>
        <v>115</v>
      </c>
      <c r="AS256" s="1059">
        <f t="shared" ref="AS256:AS269" si="784">K256*G256</f>
        <v>115</v>
      </c>
      <c r="AT256" s="1059">
        <f t="shared" ref="AT256:AT269" si="785">K256*G256</f>
        <v>115</v>
      </c>
      <c r="AU256" s="1059">
        <f t="shared" ref="AU256:AU269" si="786">K256*G256</f>
        <v>115</v>
      </c>
      <c r="AV256" s="1059">
        <f t="shared" ref="AV256:AV269" si="787">K256*G256</f>
        <v>115</v>
      </c>
      <c r="AW256" s="1059">
        <f t="shared" ref="AW256:AW269" si="788">K256*G256</f>
        <v>115</v>
      </c>
      <c r="AX256" s="1059">
        <f t="shared" ref="AX256:AX269" si="789">K256*G256</f>
        <v>115</v>
      </c>
      <c r="AY256" s="1059">
        <f t="shared" ref="AY256:AY269" si="790">K256*G256</f>
        <v>115</v>
      </c>
      <c r="AZ256" s="1059">
        <f t="shared" ref="AZ256:AZ269" si="791">K256*G256</f>
        <v>115</v>
      </c>
      <c r="BA256" s="1059">
        <f t="shared" ref="BA256:BA269" si="792">K256*G256</f>
        <v>115</v>
      </c>
      <c r="BB256" s="1059">
        <f t="shared" ref="BB256:BB269" si="793">K256*G256</f>
        <v>115</v>
      </c>
      <c r="BC256" s="1059">
        <f t="shared" ref="BC256:BC269" si="794">K256*G256</f>
        <v>115</v>
      </c>
      <c r="BD256" s="1059">
        <f t="shared" ref="BD256:BD269" si="795">K256*G256</f>
        <v>115</v>
      </c>
      <c r="BE256" s="1059">
        <f t="shared" ref="BE256:BE269" si="796">K256*H256</f>
        <v>35</v>
      </c>
      <c r="BF256" s="1059">
        <f t="shared" ref="BF256:BF269" si="797">K256*I256</f>
        <v>105</v>
      </c>
    </row>
    <row r="257" spans="1:59" s="67" customFormat="1" ht="15" hidden="1">
      <c r="A257" s="854" t="s">
        <v>113</v>
      </c>
      <c r="B257" s="887">
        <v>2</v>
      </c>
      <c r="C257" s="855"/>
      <c r="D257" s="856"/>
      <c r="E257" s="858" t="s">
        <v>447</v>
      </c>
      <c r="F257" s="888" t="s">
        <v>51</v>
      </c>
      <c r="G257" s="872">
        <v>29</v>
      </c>
      <c r="H257" s="871">
        <v>14</v>
      </c>
      <c r="I257" s="871">
        <v>21</v>
      </c>
      <c r="J257" s="909">
        <v>50</v>
      </c>
      <c r="K257" s="1057">
        <f>'Qoute 2025                  '!D33</f>
        <v>0</v>
      </c>
      <c r="L257" s="1060">
        <f t="shared" si="751"/>
        <v>0</v>
      </c>
      <c r="M257" s="1061">
        <f t="shared" si="752"/>
        <v>0</v>
      </c>
      <c r="N257" s="1061">
        <f t="shared" si="753"/>
        <v>0</v>
      </c>
      <c r="O257" s="1061">
        <f t="shared" si="754"/>
        <v>0</v>
      </c>
      <c r="P257" s="1061">
        <f t="shared" si="755"/>
        <v>0</v>
      </c>
      <c r="Q257" s="1061">
        <f t="shared" si="756"/>
        <v>0</v>
      </c>
      <c r="R257" s="1061">
        <f t="shared" si="757"/>
        <v>0</v>
      </c>
      <c r="S257" s="1061">
        <f t="shared" si="758"/>
        <v>0</v>
      </c>
      <c r="T257" s="1061">
        <f t="shared" si="759"/>
        <v>0</v>
      </c>
      <c r="U257" s="1061">
        <f t="shared" si="760"/>
        <v>0</v>
      </c>
      <c r="V257" s="1061">
        <f t="shared" si="761"/>
        <v>0</v>
      </c>
      <c r="W257" s="1061">
        <f t="shared" si="762"/>
        <v>0</v>
      </c>
      <c r="X257" s="1061">
        <f t="shared" si="763"/>
        <v>0</v>
      </c>
      <c r="Y257" s="1061">
        <f t="shared" si="764"/>
        <v>0</v>
      </c>
      <c r="Z257" s="1061">
        <f t="shared" si="765"/>
        <v>0</v>
      </c>
      <c r="AA257" s="1061">
        <f t="shared" si="766"/>
        <v>0</v>
      </c>
      <c r="AB257" s="1061">
        <f t="shared" si="767"/>
        <v>0</v>
      </c>
      <c r="AC257" s="1061">
        <f t="shared" si="768"/>
        <v>0</v>
      </c>
      <c r="AD257" s="1061">
        <f t="shared" si="769"/>
        <v>0</v>
      </c>
      <c r="AE257" s="1061">
        <f t="shared" si="770"/>
        <v>0</v>
      </c>
      <c r="AF257" s="1061">
        <f t="shared" si="771"/>
        <v>0</v>
      </c>
      <c r="AG257" s="1061">
        <f t="shared" si="772"/>
        <v>0</v>
      </c>
      <c r="AH257" s="1061">
        <f t="shared" si="773"/>
        <v>0</v>
      </c>
      <c r="AI257" s="1061">
        <f t="shared" si="774"/>
        <v>0</v>
      </c>
      <c r="AJ257" s="1061">
        <f t="shared" si="775"/>
        <v>0</v>
      </c>
      <c r="AK257" s="1061">
        <f t="shared" si="776"/>
        <v>0</v>
      </c>
      <c r="AL257" s="1061">
        <f t="shared" si="777"/>
        <v>0</v>
      </c>
      <c r="AM257" s="1061">
        <f t="shared" si="778"/>
        <v>0</v>
      </c>
      <c r="AN257" s="1061">
        <f t="shared" si="779"/>
        <v>0</v>
      </c>
      <c r="AO257" s="1061">
        <f t="shared" si="780"/>
        <v>0</v>
      </c>
      <c r="AP257" s="1061">
        <f t="shared" si="781"/>
        <v>0</v>
      </c>
      <c r="AQ257" s="1061">
        <f t="shared" si="782"/>
        <v>0</v>
      </c>
      <c r="AR257" s="1061">
        <f t="shared" si="783"/>
        <v>0</v>
      </c>
      <c r="AS257" s="1061">
        <f t="shared" si="784"/>
        <v>0</v>
      </c>
      <c r="AT257" s="1061">
        <f t="shared" si="785"/>
        <v>0</v>
      </c>
      <c r="AU257" s="1061">
        <f t="shared" si="786"/>
        <v>0</v>
      </c>
      <c r="AV257" s="1061">
        <f t="shared" si="787"/>
        <v>0</v>
      </c>
      <c r="AW257" s="1061">
        <f t="shared" si="788"/>
        <v>0</v>
      </c>
      <c r="AX257" s="1061">
        <f t="shared" si="789"/>
        <v>0</v>
      </c>
      <c r="AY257" s="1061">
        <f t="shared" si="790"/>
        <v>0</v>
      </c>
      <c r="AZ257" s="1061">
        <f t="shared" si="791"/>
        <v>0</v>
      </c>
      <c r="BA257" s="1061">
        <f t="shared" si="792"/>
        <v>0</v>
      </c>
      <c r="BB257" s="1061">
        <f t="shared" si="793"/>
        <v>0</v>
      </c>
      <c r="BC257" s="1061">
        <f t="shared" si="794"/>
        <v>0</v>
      </c>
      <c r="BD257" s="1061">
        <f t="shared" si="795"/>
        <v>0</v>
      </c>
      <c r="BE257" s="1066">
        <f t="shared" si="796"/>
        <v>0</v>
      </c>
      <c r="BF257" s="1067">
        <f t="shared" si="797"/>
        <v>0</v>
      </c>
    </row>
    <row r="258" spans="1:59" s="67" customFormat="1" ht="15">
      <c r="A258" s="854" t="s">
        <v>113</v>
      </c>
      <c r="B258" s="889">
        <v>3</v>
      </c>
      <c r="C258" s="855"/>
      <c r="D258" s="856"/>
      <c r="E258" s="859" t="s">
        <v>472</v>
      </c>
      <c r="F258" s="890" t="s">
        <v>52</v>
      </c>
      <c r="G258" s="871">
        <v>130</v>
      </c>
      <c r="H258" s="871">
        <v>20</v>
      </c>
      <c r="I258" s="871">
        <v>110</v>
      </c>
      <c r="J258" s="909">
        <f t="shared" ref="J258:J266" si="798">I258+G258</f>
        <v>240</v>
      </c>
      <c r="K258" s="1057">
        <f>'Qoute 2025                  '!D34</f>
        <v>2</v>
      </c>
      <c r="L258" s="1062">
        <f t="shared" si="751"/>
        <v>260</v>
      </c>
      <c r="M258" s="1063">
        <f t="shared" si="752"/>
        <v>260</v>
      </c>
      <c r="N258" s="1063">
        <f t="shared" si="753"/>
        <v>260</v>
      </c>
      <c r="O258" s="1063">
        <f t="shared" si="754"/>
        <v>260</v>
      </c>
      <c r="P258" s="1063">
        <f t="shared" si="755"/>
        <v>260</v>
      </c>
      <c r="Q258" s="1063">
        <f t="shared" si="756"/>
        <v>260</v>
      </c>
      <c r="R258" s="1063">
        <f t="shared" si="757"/>
        <v>260</v>
      </c>
      <c r="S258" s="1063">
        <f t="shared" si="758"/>
        <v>260</v>
      </c>
      <c r="T258" s="1063">
        <f t="shared" si="759"/>
        <v>260</v>
      </c>
      <c r="U258" s="1063">
        <f t="shared" si="760"/>
        <v>260</v>
      </c>
      <c r="V258" s="1063">
        <f t="shared" si="761"/>
        <v>260</v>
      </c>
      <c r="W258" s="1063">
        <f t="shared" si="762"/>
        <v>260</v>
      </c>
      <c r="X258" s="1063">
        <f t="shared" si="763"/>
        <v>260</v>
      </c>
      <c r="Y258" s="1063">
        <f t="shared" si="764"/>
        <v>260</v>
      </c>
      <c r="Z258" s="1063">
        <f t="shared" si="765"/>
        <v>260</v>
      </c>
      <c r="AA258" s="1063">
        <f t="shared" si="766"/>
        <v>260</v>
      </c>
      <c r="AB258" s="1063">
        <f t="shared" si="767"/>
        <v>260</v>
      </c>
      <c r="AC258" s="1063">
        <f t="shared" si="768"/>
        <v>260</v>
      </c>
      <c r="AD258" s="1063">
        <f t="shared" si="769"/>
        <v>260</v>
      </c>
      <c r="AE258" s="1063">
        <f t="shared" si="770"/>
        <v>260</v>
      </c>
      <c r="AF258" s="1063">
        <f t="shared" si="771"/>
        <v>260</v>
      </c>
      <c r="AG258" s="1063">
        <f t="shared" si="772"/>
        <v>260</v>
      </c>
      <c r="AH258" s="1063">
        <f t="shared" si="773"/>
        <v>260</v>
      </c>
      <c r="AI258" s="1063">
        <f t="shared" si="774"/>
        <v>260</v>
      </c>
      <c r="AJ258" s="1063">
        <f t="shared" si="775"/>
        <v>260</v>
      </c>
      <c r="AK258" s="1063">
        <f t="shared" si="776"/>
        <v>260</v>
      </c>
      <c r="AL258" s="1063">
        <f t="shared" si="777"/>
        <v>260</v>
      </c>
      <c r="AM258" s="1063">
        <f t="shared" si="778"/>
        <v>260</v>
      </c>
      <c r="AN258" s="1063">
        <f t="shared" si="779"/>
        <v>260</v>
      </c>
      <c r="AO258" s="1063">
        <f t="shared" si="780"/>
        <v>260</v>
      </c>
      <c r="AP258" s="1063">
        <f t="shared" si="781"/>
        <v>260</v>
      </c>
      <c r="AQ258" s="1063">
        <f t="shared" si="782"/>
        <v>260</v>
      </c>
      <c r="AR258" s="1063">
        <f t="shared" si="783"/>
        <v>260</v>
      </c>
      <c r="AS258" s="1063">
        <f t="shared" si="784"/>
        <v>260</v>
      </c>
      <c r="AT258" s="1063">
        <f t="shared" si="785"/>
        <v>260</v>
      </c>
      <c r="AU258" s="1063">
        <f t="shared" si="786"/>
        <v>260</v>
      </c>
      <c r="AV258" s="1063">
        <f t="shared" si="787"/>
        <v>260</v>
      </c>
      <c r="AW258" s="1063">
        <f t="shared" si="788"/>
        <v>260</v>
      </c>
      <c r="AX258" s="1063">
        <f t="shared" si="789"/>
        <v>260</v>
      </c>
      <c r="AY258" s="1063">
        <f t="shared" si="790"/>
        <v>260</v>
      </c>
      <c r="AZ258" s="1063">
        <f t="shared" si="791"/>
        <v>260</v>
      </c>
      <c r="BA258" s="1063">
        <f t="shared" si="792"/>
        <v>260</v>
      </c>
      <c r="BB258" s="1063">
        <f t="shared" si="793"/>
        <v>260</v>
      </c>
      <c r="BC258" s="1063">
        <f t="shared" si="794"/>
        <v>260</v>
      </c>
      <c r="BD258" s="1063">
        <f t="shared" si="795"/>
        <v>260</v>
      </c>
      <c r="BE258" s="1068">
        <f t="shared" si="796"/>
        <v>40</v>
      </c>
      <c r="BF258" s="1069">
        <f t="shared" si="797"/>
        <v>220</v>
      </c>
    </row>
    <row r="259" spans="1:59" s="67" customFormat="1" ht="15" hidden="1">
      <c r="A259" s="854" t="s">
        <v>113</v>
      </c>
      <c r="B259" s="891">
        <v>4</v>
      </c>
      <c r="C259" s="855"/>
      <c r="D259" s="856" t="s">
        <v>473</v>
      </c>
      <c r="E259" s="859" t="s">
        <v>503</v>
      </c>
      <c r="F259" s="891" t="s">
        <v>1</v>
      </c>
      <c r="G259" s="871">
        <v>163</v>
      </c>
      <c r="H259" s="871">
        <v>0</v>
      </c>
      <c r="I259" s="871">
        <v>163</v>
      </c>
      <c r="J259" s="909">
        <f t="shared" si="798"/>
        <v>326</v>
      </c>
      <c r="K259" s="1057">
        <f>'Qoute 2025                  '!D35</f>
        <v>0</v>
      </c>
      <c r="L259" s="1062">
        <f t="shared" si="751"/>
        <v>0</v>
      </c>
      <c r="M259" s="1063">
        <f t="shared" si="752"/>
        <v>0</v>
      </c>
      <c r="N259" s="1063">
        <f t="shared" si="753"/>
        <v>0</v>
      </c>
      <c r="O259" s="1063">
        <f t="shared" si="754"/>
        <v>0</v>
      </c>
      <c r="P259" s="1063">
        <f t="shared" si="755"/>
        <v>0</v>
      </c>
      <c r="Q259" s="1063">
        <f t="shared" si="756"/>
        <v>0</v>
      </c>
      <c r="R259" s="1063">
        <f t="shared" si="757"/>
        <v>0</v>
      </c>
      <c r="S259" s="1063">
        <f t="shared" si="758"/>
        <v>0</v>
      </c>
      <c r="T259" s="1063">
        <f t="shared" si="759"/>
        <v>0</v>
      </c>
      <c r="U259" s="1063">
        <f t="shared" si="760"/>
        <v>0</v>
      </c>
      <c r="V259" s="1063">
        <f t="shared" si="761"/>
        <v>0</v>
      </c>
      <c r="W259" s="1063">
        <f t="shared" si="762"/>
        <v>0</v>
      </c>
      <c r="X259" s="1063">
        <f t="shared" si="763"/>
        <v>0</v>
      </c>
      <c r="Y259" s="1063">
        <f t="shared" si="764"/>
        <v>0</v>
      </c>
      <c r="Z259" s="1063">
        <f t="shared" si="765"/>
        <v>0</v>
      </c>
      <c r="AA259" s="1063">
        <f t="shared" si="766"/>
        <v>0</v>
      </c>
      <c r="AB259" s="1063">
        <f t="shared" si="767"/>
        <v>0</v>
      </c>
      <c r="AC259" s="1063">
        <f t="shared" si="768"/>
        <v>0</v>
      </c>
      <c r="AD259" s="1063">
        <f t="shared" si="769"/>
        <v>0</v>
      </c>
      <c r="AE259" s="1063">
        <f t="shared" si="770"/>
        <v>0</v>
      </c>
      <c r="AF259" s="1063">
        <f t="shared" si="771"/>
        <v>0</v>
      </c>
      <c r="AG259" s="1063">
        <f t="shared" si="772"/>
        <v>0</v>
      </c>
      <c r="AH259" s="1063">
        <f t="shared" si="773"/>
        <v>0</v>
      </c>
      <c r="AI259" s="1063">
        <f t="shared" si="774"/>
        <v>0</v>
      </c>
      <c r="AJ259" s="1063">
        <f t="shared" si="775"/>
        <v>0</v>
      </c>
      <c r="AK259" s="1063">
        <f t="shared" si="776"/>
        <v>0</v>
      </c>
      <c r="AL259" s="1063">
        <f t="shared" si="777"/>
        <v>0</v>
      </c>
      <c r="AM259" s="1063">
        <f t="shared" si="778"/>
        <v>0</v>
      </c>
      <c r="AN259" s="1063">
        <f t="shared" si="779"/>
        <v>0</v>
      </c>
      <c r="AO259" s="1063">
        <f t="shared" si="780"/>
        <v>0</v>
      </c>
      <c r="AP259" s="1063">
        <f t="shared" si="781"/>
        <v>0</v>
      </c>
      <c r="AQ259" s="1063">
        <f t="shared" si="782"/>
        <v>0</v>
      </c>
      <c r="AR259" s="1063">
        <f t="shared" si="783"/>
        <v>0</v>
      </c>
      <c r="AS259" s="1063">
        <f t="shared" si="784"/>
        <v>0</v>
      </c>
      <c r="AT259" s="1063">
        <f t="shared" si="785"/>
        <v>0</v>
      </c>
      <c r="AU259" s="1063">
        <f t="shared" si="786"/>
        <v>0</v>
      </c>
      <c r="AV259" s="1063">
        <f t="shared" si="787"/>
        <v>0</v>
      </c>
      <c r="AW259" s="1063">
        <f t="shared" si="788"/>
        <v>0</v>
      </c>
      <c r="AX259" s="1063">
        <f t="shared" si="789"/>
        <v>0</v>
      </c>
      <c r="AY259" s="1063">
        <f t="shared" si="790"/>
        <v>0</v>
      </c>
      <c r="AZ259" s="1063">
        <f t="shared" si="791"/>
        <v>0</v>
      </c>
      <c r="BA259" s="1063">
        <f t="shared" si="792"/>
        <v>0</v>
      </c>
      <c r="BB259" s="1063">
        <f t="shared" si="793"/>
        <v>0</v>
      </c>
      <c r="BC259" s="1063">
        <f t="shared" si="794"/>
        <v>0</v>
      </c>
      <c r="BD259" s="1063">
        <f t="shared" si="795"/>
        <v>0</v>
      </c>
      <c r="BE259" s="1068">
        <f t="shared" si="796"/>
        <v>0</v>
      </c>
      <c r="BF259" s="1069">
        <f t="shared" si="797"/>
        <v>0</v>
      </c>
    </row>
    <row r="260" spans="1:59" s="67" customFormat="1" ht="15">
      <c r="A260" s="1012" t="s">
        <v>113</v>
      </c>
      <c r="B260" s="1002">
        <v>5</v>
      </c>
      <c r="C260" s="1013"/>
      <c r="D260" s="1014" t="s">
        <v>449</v>
      </c>
      <c r="E260" s="1015" t="s">
        <v>603</v>
      </c>
      <c r="F260" s="1002" t="s">
        <v>53</v>
      </c>
      <c r="G260" s="1034">
        <v>90</v>
      </c>
      <c r="H260" s="1034">
        <v>15</v>
      </c>
      <c r="I260" s="1034">
        <v>50</v>
      </c>
      <c r="J260" s="1055">
        <v>140</v>
      </c>
      <c r="K260" s="1057">
        <f>'Qoute 2025                  '!D36</f>
        <v>2</v>
      </c>
      <c r="L260" s="1062">
        <f t="shared" si="751"/>
        <v>180</v>
      </c>
      <c r="M260" s="1063">
        <f t="shared" si="752"/>
        <v>180</v>
      </c>
      <c r="N260" s="1063">
        <f t="shared" si="753"/>
        <v>180</v>
      </c>
      <c r="O260" s="1063">
        <f t="shared" si="754"/>
        <v>180</v>
      </c>
      <c r="P260" s="1063">
        <f t="shared" si="755"/>
        <v>180</v>
      </c>
      <c r="Q260" s="1063">
        <f t="shared" si="756"/>
        <v>180</v>
      </c>
      <c r="R260" s="1063">
        <f t="shared" si="757"/>
        <v>180</v>
      </c>
      <c r="S260" s="1063">
        <f t="shared" si="758"/>
        <v>180</v>
      </c>
      <c r="T260" s="1063">
        <f t="shared" si="759"/>
        <v>180</v>
      </c>
      <c r="U260" s="1063">
        <f t="shared" si="760"/>
        <v>180</v>
      </c>
      <c r="V260" s="1063">
        <f t="shared" si="761"/>
        <v>180</v>
      </c>
      <c r="W260" s="1063">
        <f t="shared" si="762"/>
        <v>180</v>
      </c>
      <c r="X260" s="1063">
        <f t="shared" si="763"/>
        <v>180</v>
      </c>
      <c r="Y260" s="1063">
        <f t="shared" si="764"/>
        <v>180</v>
      </c>
      <c r="Z260" s="1063">
        <f t="shared" si="765"/>
        <v>180</v>
      </c>
      <c r="AA260" s="1063">
        <f t="shared" si="766"/>
        <v>180</v>
      </c>
      <c r="AB260" s="1063">
        <f t="shared" si="767"/>
        <v>180</v>
      </c>
      <c r="AC260" s="1063">
        <f t="shared" si="768"/>
        <v>180</v>
      </c>
      <c r="AD260" s="1063">
        <f t="shared" si="769"/>
        <v>180</v>
      </c>
      <c r="AE260" s="1063">
        <f t="shared" si="770"/>
        <v>180</v>
      </c>
      <c r="AF260" s="1063">
        <f t="shared" si="771"/>
        <v>180</v>
      </c>
      <c r="AG260" s="1063">
        <f t="shared" si="772"/>
        <v>180</v>
      </c>
      <c r="AH260" s="1063">
        <f t="shared" si="773"/>
        <v>180</v>
      </c>
      <c r="AI260" s="1063">
        <f t="shared" si="774"/>
        <v>180</v>
      </c>
      <c r="AJ260" s="1063">
        <f t="shared" si="775"/>
        <v>180</v>
      </c>
      <c r="AK260" s="1063">
        <f t="shared" si="776"/>
        <v>180</v>
      </c>
      <c r="AL260" s="1063">
        <f t="shared" si="777"/>
        <v>180</v>
      </c>
      <c r="AM260" s="1063">
        <f t="shared" si="778"/>
        <v>180</v>
      </c>
      <c r="AN260" s="1063">
        <f t="shared" si="779"/>
        <v>180</v>
      </c>
      <c r="AO260" s="1063">
        <f t="shared" si="780"/>
        <v>180</v>
      </c>
      <c r="AP260" s="1063">
        <f t="shared" si="781"/>
        <v>180</v>
      </c>
      <c r="AQ260" s="1063">
        <f t="shared" si="782"/>
        <v>180</v>
      </c>
      <c r="AR260" s="1063">
        <f t="shared" si="783"/>
        <v>180</v>
      </c>
      <c r="AS260" s="1063">
        <f t="shared" si="784"/>
        <v>180</v>
      </c>
      <c r="AT260" s="1063">
        <f t="shared" si="785"/>
        <v>180</v>
      </c>
      <c r="AU260" s="1063">
        <f t="shared" si="786"/>
        <v>180</v>
      </c>
      <c r="AV260" s="1063">
        <f t="shared" si="787"/>
        <v>180</v>
      </c>
      <c r="AW260" s="1063">
        <f t="shared" si="788"/>
        <v>180</v>
      </c>
      <c r="AX260" s="1063">
        <f t="shared" si="789"/>
        <v>180</v>
      </c>
      <c r="AY260" s="1063">
        <f t="shared" si="790"/>
        <v>180</v>
      </c>
      <c r="AZ260" s="1063">
        <f t="shared" si="791"/>
        <v>180</v>
      </c>
      <c r="BA260" s="1063">
        <f t="shared" si="792"/>
        <v>180</v>
      </c>
      <c r="BB260" s="1063">
        <f t="shared" si="793"/>
        <v>180</v>
      </c>
      <c r="BC260" s="1063">
        <f t="shared" si="794"/>
        <v>180</v>
      </c>
      <c r="BD260" s="1063">
        <f t="shared" si="795"/>
        <v>180</v>
      </c>
      <c r="BE260" s="1068">
        <f t="shared" si="796"/>
        <v>30</v>
      </c>
      <c r="BF260" s="1069">
        <f t="shared" si="797"/>
        <v>100</v>
      </c>
    </row>
    <row r="261" spans="1:59" s="67" customFormat="1" ht="15">
      <c r="A261" s="854" t="s">
        <v>113</v>
      </c>
      <c r="B261" s="892">
        <v>6</v>
      </c>
      <c r="C261" s="855"/>
      <c r="D261" s="856"/>
      <c r="E261" s="858" t="s">
        <v>475</v>
      </c>
      <c r="F261" s="892" t="s">
        <v>54</v>
      </c>
      <c r="G261" s="871" t="s">
        <v>477</v>
      </c>
      <c r="H261" s="871" t="s">
        <v>477</v>
      </c>
      <c r="I261" s="871" t="s">
        <v>477</v>
      </c>
      <c r="J261" s="909" t="e">
        <f t="shared" si="798"/>
        <v>#VALUE!</v>
      </c>
      <c r="K261" s="1057">
        <f>'Qoute 2025                  '!D37</f>
        <v>1</v>
      </c>
      <c r="L261" s="1062" t="e">
        <f t="shared" si="751"/>
        <v>#VALUE!</v>
      </c>
      <c r="M261" s="1063" t="e">
        <f t="shared" si="752"/>
        <v>#VALUE!</v>
      </c>
      <c r="N261" s="1063" t="e">
        <f t="shared" si="753"/>
        <v>#VALUE!</v>
      </c>
      <c r="O261" s="1063" t="e">
        <f t="shared" si="754"/>
        <v>#VALUE!</v>
      </c>
      <c r="P261" s="1063" t="e">
        <f t="shared" si="755"/>
        <v>#VALUE!</v>
      </c>
      <c r="Q261" s="1063" t="e">
        <f t="shared" si="756"/>
        <v>#VALUE!</v>
      </c>
      <c r="R261" s="1063" t="e">
        <f t="shared" si="757"/>
        <v>#VALUE!</v>
      </c>
      <c r="S261" s="1063" t="e">
        <f t="shared" si="758"/>
        <v>#VALUE!</v>
      </c>
      <c r="T261" s="1063" t="e">
        <f t="shared" si="759"/>
        <v>#VALUE!</v>
      </c>
      <c r="U261" s="1063" t="e">
        <f t="shared" si="760"/>
        <v>#VALUE!</v>
      </c>
      <c r="V261" s="1063" t="e">
        <f t="shared" si="761"/>
        <v>#VALUE!</v>
      </c>
      <c r="W261" s="1063" t="e">
        <f t="shared" si="762"/>
        <v>#VALUE!</v>
      </c>
      <c r="X261" s="1063" t="e">
        <f t="shared" si="763"/>
        <v>#VALUE!</v>
      </c>
      <c r="Y261" s="1063" t="e">
        <f t="shared" si="764"/>
        <v>#VALUE!</v>
      </c>
      <c r="Z261" s="1063" t="e">
        <f t="shared" si="765"/>
        <v>#VALUE!</v>
      </c>
      <c r="AA261" s="1063" t="e">
        <f t="shared" si="766"/>
        <v>#VALUE!</v>
      </c>
      <c r="AB261" s="1063" t="e">
        <f t="shared" si="767"/>
        <v>#VALUE!</v>
      </c>
      <c r="AC261" s="1063" t="e">
        <f t="shared" si="768"/>
        <v>#VALUE!</v>
      </c>
      <c r="AD261" s="1063" t="e">
        <f t="shared" si="769"/>
        <v>#VALUE!</v>
      </c>
      <c r="AE261" s="1063" t="e">
        <f t="shared" si="770"/>
        <v>#VALUE!</v>
      </c>
      <c r="AF261" s="1063" t="e">
        <f t="shared" si="771"/>
        <v>#VALUE!</v>
      </c>
      <c r="AG261" s="1063" t="e">
        <f t="shared" si="772"/>
        <v>#VALUE!</v>
      </c>
      <c r="AH261" s="1063" t="e">
        <f t="shared" si="773"/>
        <v>#VALUE!</v>
      </c>
      <c r="AI261" s="1063" t="e">
        <f t="shared" si="774"/>
        <v>#VALUE!</v>
      </c>
      <c r="AJ261" s="1063" t="e">
        <f t="shared" si="775"/>
        <v>#VALUE!</v>
      </c>
      <c r="AK261" s="1063" t="e">
        <f t="shared" si="776"/>
        <v>#VALUE!</v>
      </c>
      <c r="AL261" s="1063" t="e">
        <f t="shared" si="777"/>
        <v>#VALUE!</v>
      </c>
      <c r="AM261" s="1063" t="e">
        <f t="shared" si="778"/>
        <v>#VALUE!</v>
      </c>
      <c r="AN261" s="1063" t="e">
        <f t="shared" si="779"/>
        <v>#VALUE!</v>
      </c>
      <c r="AO261" s="1063" t="e">
        <f t="shared" si="780"/>
        <v>#VALUE!</v>
      </c>
      <c r="AP261" s="1063" t="e">
        <f t="shared" si="781"/>
        <v>#VALUE!</v>
      </c>
      <c r="AQ261" s="1063" t="e">
        <f t="shared" si="782"/>
        <v>#VALUE!</v>
      </c>
      <c r="AR261" s="1063" t="e">
        <f t="shared" si="783"/>
        <v>#VALUE!</v>
      </c>
      <c r="AS261" s="1063" t="e">
        <f t="shared" si="784"/>
        <v>#VALUE!</v>
      </c>
      <c r="AT261" s="1063" t="e">
        <f t="shared" si="785"/>
        <v>#VALUE!</v>
      </c>
      <c r="AU261" s="1063" t="e">
        <f t="shared" si="786"/>
        <v>#VALUE!</v>
      </c>
      <c r="AV261" s="1063" t="e">
        <f t="shared" si="787"/>
        <v>#VALUE!</v>
      </c>
      <c r="AW261" s="1063" t="e">
        <f t="shared" si="788"/>
        <v>#VALUE!</v>
      </c>
      <c r="AX261" s="1063" t="e">
        <f t="shared" si="789"/>
        <v>#VALUE!</v>
      </c>
      <c r="AY261" s="1063" t="e">
        <f t="shared" si="790"/>
        <v>#VALUE!</v>
      </c>
      <c r="AZ261" s="1063" t="e">
        <f t="shared" si="791"/>
        <v>#VALUE!</v>
      </c>
      <c r="BA261" s="1063" t="e">
        <f t="shared" si="792"/>
        <v>#VALUE!</v>
      </c>
      <c r="BB261" s="1063" t="e">
        <f t="shared" si="793"/>
        <v>#VALUE!</v>
      </c>
      <c r="BC261" s="1063" t="e">
        <f t="shared" si="794"/>
        <v>#VALUE!</v>
      </c>
      <c r="BD261" s="1063" t="e">
        <f t="shared" si="795"/>
        <v>#VALUE!</v>
      </c>
      <c r="BE261" s="1068" t="e">
        <f t="shared" si="796"/>
        <v>#VALUE!</v>
      </c>
      <c r="BF261" s="1069" t="e">
        <f t="shared" si="797"/>
        <v>#VALUE!</v>
      </c>
      <c r="BG261" s="165" t="s">
        <v>239</v>
      </c>
    </row>
    <row r="262" spans="1:59" s="67" customFormat="1" ht="15.75" hidden="1">
      <c r="A262" s="854" t="s">
        <v>113</v>
      </c>
      <c r="B262" s="606">
        <v>7</v>
      </c>
      <c r="C262" s="855"/>
      <c r="D262" s="856" t="s">
        <v>460</v>
      </c>
      <c r="E262" s="857" t="s">
        <v>605</v>
      </c>
      <c r="F262" s="606" t="s">
        <v>102</v>
      </c>
      <c r="G262" s="872">
        <v>104.5</v>
      </c>
      <c r="H262" s="872">
        <v>20</v>
      </c>
      <c r="I262" s="872">
        <v>84.5</v>
      </c>
      <c r="J262" s="912">
        <v>189</v>
      </c>
      <c r="K262" s="1057">
        <f>'Qoute 2025                  '!D38</f>
        <v>0</v>
      </c>
      <c r="L262" s="1062">
        <f t="shared" si="751"/>
        <v>0</v>
      </c>
      <c r="M262" s="1063">
        <f t="shared" si="752"/>
        <v>0</v>
      </c>
      <c r="N262" s="1063">
        <f t="shared" si="753"/>
        <v>0</v>
      </c>
      <c r="O262" s="1063">
        <f t="shared" si="754"/>
        <v>0</v>
      </c>
      <c r="P262" s="1063">
        <f t="shared" si="755"/>
        <v>0</v>
      </c>
      <c r="Q262" s="1063">
        <f t="shared" si="756"/>
        <v>0</v>
      </c>
      <c r="R262" s="1063">
        <f t="shared" si="757"/>
        <v>0</v>
      </c>
      <c r="S262" s="1063">
        <f t="shared" si="758"/>
        <v>0</v>
      </c>
      <c r="T262" s="1063">
        <f t="shared" si="759"/>
        <v>0</v>
      </c>
      <c r="U262" s="1063">
        <f t="shared" si="760"/>
        <v>0</v>
      </c>
      <c r="V262" s="1063">
        <f t="shared" si="761"/>
        <v>0</v>
      </c>
      <c r="W262" s="1063">
        <f t="shared" si="762"/>
        <v>0</v>
      </c>
      <c r="X262" s="1063">
        <f t="shared" si="763"/>
        <v>0</v>
      </c>
      <c r="Y262" s="1063">
        <f t="shared" si="764"/>
        <v>0</v>
      </c>
      <c r="Z262" s="1063">
        <f t="shared" si="765"/>
        <v>0</v>
      </c>
      <c r="AA262" s="1063">
        <f t="shared" si="766"/>
        <v>0</v>
      </c>
      <c r="AB262" s="1063">
        <f t="shared" si="767"/>
        <v>0</v>
      </c>
      <c r="AC262" s="1063">
        <f t="shared" si="768"/>
        <v>0</v>
      </c>
      <c r="AD262" s="1063">
        <f t="shared" si="769"/>
        <v>0</v>
      </c>
      <c r="AE262" s="1063">
        <f t="shared" si="770"/>
        <v>0</v>
      </c>
      <c r="AF262" s="1063">
        <f t="shared" si="771"/>
        <v>0</v>
      </c>
      <c r="AG262" s="1063">
        <f t="shared" si="772"/>
        <v>0</v>
      </c>
      <c r="AH262" s="1063">
        <f t="shared" si="773"/>
        <v>0</v>
      </c>
      <c r="AI262" s="1063">
        <f t="shared" si="774"/>
        <v>0</v>
      </c>
      <c r="AJ262" s="1063">
        <f t="shared" si="775"/>
        <v>0</v>
      </c>
      <c r="AK262" s="1063">
        <f t="shared" si="776"/>
        <v>0</v>
      </c>
      <c r="AL262" s="1063">
        <f t="shared" si="777"/>
        <v>0</v>
      </c>
      <c r="AM262" s="1063">
        <f t="shared" si="778"/>
        <v>0</v>
      </c>
      <c r="AN262" s="1063">
        <f t="shared" si="779"/>
        <v>0</v>
      </c>
      <c r="AO262" s="1063">
        <f t="shared" si="780"/>
        <v>0</v>
      </c>
      <c r="AP262" s="1063">
        <f t="shared" si="781"/>
        <v>0</v>
      </c>
      <c r="AQ262" s="1063">
        <f t="shared" si="782"/>
        <v>0</v>
      </c>
      <c r="AR262" s="1063">
        <f t="shared" si="783"/>
        <v>0</v>
      </c>
      <c r="AS262" s="1063">
        <f t="shared" si="784"/>
        <v>0</v>
      </c>
      <c r="AT262" s="1063">
        <f t="shared" si="785"/>
        <v>0</v>
      </c>
      <c r="AU262" s="1063">
        <f t="shared" si="786"/>
        <v>0</v>
      </c>
      <c r="AV262" s="1063">
        <f t="shared" si="787"/>
        <v>0</v>
      </c>
      <c r="AW262" s="1063">
        <f t="shared" si="788"/>
        <v>0</v>
      </c>
      <c r="AX262" s="1063">
        <f t="shared" si="789"/>
        <v>0</v>
      </c>
      <c r="AY262" s="1063">
        <f t="shared" si="790"/>
        <v>0</v>
      </c>
      <c r="AZ262" s="1063">
        <f t="shared" si="791"/>
        <v>0</v>
      </c>
      <c r="BA262" s="1063">
        <f t="shared" si="792"/>
        <v>0</v>
      </c>
      <c r="BB262" s="1063">
        <f t="shared" si="793"/>
        <v>0</v>
      </c>
      <c r="BC262" s="1063">
        <f t="shared" si="794"/>
        <v>0</v>
      </c>
      <c r="BD262" s="1063">
        <f t="shared" si="795"/>
        <v>0</v>
      </c>
      <c r="BE262" s="1068">
        <f t="shared" si="796"/>
        <v>0</v>
      </c>
      <c r="BF262" s="1069">
        <f t="shared" si="797"/>
        <v>0</v>
      </c>
    </row>
    <row r="263" spans="1:59" s="67" customFormat="1" ht="15" hidden="1">
      <c r="A263" s="854" t="s">
        <v>113</v>
      </c>
      <c r="B263" s="896">
        <v>8</v>
      </c>
      <c r="C263" s="855"/>
      <c r="D263" s="856"/>
      <c r="E263" s="857" t="s">
        <v>201</v>
      </c>
      <c r="F263" s="896" t="s">
        <v>41</v>
      </c>
      <c r="G263" s="871">
        <v>38</v>
      </c>
      <c r="H263" s="871">
        <v>12</v>
      </c>
      <c r="I263" s="871">
        <v>12</v>
      </c>
      <c r="J263" s="909">
        <f t="shared" si="798"/>
        <v>50</v>
      </c>
      <c r="K263" s="1057">
        <f>'Qoute 2025                  '!D39</f>
        <v>0</v>
      </c>
      <c r="L263" s="1062">
        <f t="shared" si="751"/>
        <v>0</v>
      </c>
      <c r="M263" s="1063">
        <f t="shared" si="752"/>
        <v>0</v>
      </c>
      <c r="N263" s="1063">
        <f t="shared" si="753"/>
        <v>0</v>
      </c>
      <c r="O263" s="1063">
        <f t="shared" si="754"/>
        <v>0</v>
      </c>
      <c r="P263" s="1063">
        <f t="shared" si="755"/>
        <v>0</v>
      </c>
      <c r="Q263" s="1063">
        <f t="shared" si="756"/>
        <v>0</v>
      </c>
      <c r="R263" s="1063">
        <f t="shared" si="757"/>
        <v>0</v>
      </c>
      <c r="S263" s="1063">
        <f t="shared" si="758"/>
        <v>0</v>
      </c>
      <c r="T263" s="1063">
        <f t="shared" si="759"/>
        <v>0</v>
      </c>
      <c r="U263" s="1063">
        <f t="shared" si="760"/>
        <v>0</v>
      </c>
      <c r="V263" s="1063">
        <f t="shared" si="761"/>
        <v>0</v>
      </c>
      <c r="W263" s="1063">
        <f t="shared" si="762"/>
        <v>0</v>
      </c>
      <c r="X263" s="1063">
        <f t="shared" si="763"/>
        <v>0</v>
      </c>
      <c r="Y263" s="1063">
        <f t="shared" si="764"/>
        <v>0</v>
      </c>
      <c r="Z263" s="1063">
        <f t="shared" si="765"/>
        <v>0</v>
      </c>
      <c r="AA263" s="1063">
        <f t="shared" si="766"/>
        <v>0</v>
      </c>
      <c r="AB263" s="1063">
        <f t="shared" si="767"/>
        <v>0</v>
      </c>
      <c r="AC263" s="1063">
        <f t="shared" si="768"/>
        <v>0</v>
      </c>
      <c r="AD263" s="1063">
        <f t="shared" si="769"/>
        <v>0</v>
      </c>
      <c r="AE263" s="1063">
        <f t="shared" si="770"/>
        <v>0</v>
      </c>
      <c r="AF263" s="1063">
        <f t="shared" si="771"/>
        <v>0</v>
      </c>
      <c r="AG263" s="1063">
        <f t="shared" si="772"/>
        <v>0</v>
      </c>
      <c r="AH263" s="1063">
        <f t="shared" si="773"/>
        <v>0</v>
      </c>
      <c r="AI263" s="1063">
        <f t="shared" si="774"/>
        <v>0</v>
      </c>
      <c r="AJ263" s="1063">
        <f t="shared" si="775"/>
        <v>0</v>
      </c>
      <c r="AK263" s="1063">
        <f t="shared" si="776"/>
        <v>0</v>
      </c>
      <c r="AL263" s="1063">
        <f t="shared" si="777"/>
        <v>0</v>
      </c>
      <c r="AM263" s="1063">
        <f t="shared" si="778"/>
        <v>0</v>
      </c>
      <c r="AN263" s="1063">
        <f t="shared" si="779"/>
        <v>0</v>
      </c>
      <c r="AO263" s="1063">
        <f t="shared" si="780"/>
        <v>0</v>
      </c>
      <c r="AP263" s="1063">
        <f t="shared" si="781"/>
        <v>0</v>
      </c>
      <c r="AQ263" s="1063">
        <f t="shared" si="782"/>
        <v>0</v>
      </c>
      <c r="AR263" s="1063">
        <f t="shared" si="783"/>
        <v>0</v>
      </c>
      <c r="AS263" s="1063">
        <f t="shared" si="784"/>
        <v>0</v>
      </c>
      <c r="AT263" s="1063">
        <f t="shared" si="785"/>
        <v>0</v>
      </c>
      <c r="AU263" s="1063">
        <f t="shared" si="786"/>
        <v>0</v>
      </c>
      <c r="AV263" s="1063">
        <f t="shared" si="787"/>
        <v>0</v>
      </c>
      <c r="AW263" s="1063">
        <f t="shared" si="788"/>
        <v>0</v>
      </c>
      <c r="AX263" s="1063">
        <f t="shared" si="789"/>
        <v>0</v>
      </c>
      <c r="AY263" s="1063">
        <f t="shared" si="790"/>
        <v>0</v>
      </c>
      <c r="AZ263" s="1063">
        <f t="shared" si="791"/>
        <v>0</v>
      </c>
      <c r="BA263" s="1063">
        <f t="shared" si="792"/>
        <v>0</v>
      </c>
      <c r="BB263" s="1063">
        <f t="shared" si="793"/>
        <v>0</v>
      </c>
      <c r="BC263" s="1063">
        <f t="shared" si="794"/>
        <v>0</v>
      </c>
      <c r="BD263" s="1063">
        <f t="shared" si="795"/>
        <v>0</v>
      </c>
      <c r="BE263" s="1068">
        <f t="shared" si="796"/>
        <v>0</v>
      </c>
      <c r="BF263" s="1069">
        <f t="shared" si="797"/>
        <v>0</v>
      </c>
    </row>
    <row r="264" spans="1:59" s="67" customFormat="1" ht="15" hidden="1">
      <c r="A264" s="854" t="s">
        <v>113</v>
      </c>
      <c r="B264" s="897">
        <v>9</v>
      </c>
      <c r="C264" s="855"/>
      <c r="D264" s="856" t="s">
        <v>468</v>
      </c>
      <c r="E264" s="857" t="s">
        <v>469</v>
      </c>
      <c r="F264" s="897" t="s">
        <v>63</v>
      </c>
      <c r="G264" s="872">
        <v>65</v>
      </c>
      <c r="H264" s="872">
        <v>21.5</v>
      </c>
      <c r="I264" s="872">
        <v>50</v>
      </c>
      <c r="J264" s="912">
        <v>115</v>
      </c>
      <c r="K264" s="1057">
        <f>'Qoute 2025                  '!D40</f>
        <v>0</v>
      </c>
      <c r="L264" s="1062">
        <f t="shared" si="751"/>
        <v>0</v>
      </c>
      <c r="M264" s="1065">
        <f t="shared" si="752"/>
        <v>0</v>
      </c>
      <c r="N264" s="1065">
        <f t="shared" si="753"/>
        <v>0</v>
      </c>
      <c r="O264" s="1065">
        <f t="shared" si="754"/>
        <v>0</v>
      </c>
      <c r="P264" s="1065">
        <f t="shared" si="755"/>
        <v>0</v>
      </c>
      <c r="Q264" s="1065">
        <f t="shared" si="756"/>
        <v>0</v>
      </c>
      <c r="R264" s="1065">
        <f t="shared" si="757"/>
        <v>0</v>
      </c>
      <c r="S264" s="1065">
        <f t="shared" si="758"/>
        <v>0</v>
      </c>
      <c r="T264" s="1065">
        <f t="shared" si="759"/>
        <v>0</v>
      </c>
      <c r="U264" s="1065">
        <f t="shared" si="760"/>
        <v>0</v>
      </c>
      <c r="V264" s="1065">
        <f t="shared" si="761"/>
        <v>0</v>
      </c>
      <c r="W264" s="1065">
        <f t="shared" si="762"/>
        <v>0</v>
      </c>
      <c r="X264" s="1065">
        <f t="shared" si="763"/>
        <v>0</v>
      </c>
      <c r="Y264" s="1065">
        <f t="shared" si="764"/>
        <v>0</v>
      </c>
      <c r="Z264" s="1065">
        <f t="shared" si="765"/>
        <v>0</v>
      </c>
      <c r="AA264" s="1065">
        <f t="shared" si="766"/>
        <v>0</v>
      </c>
      <c r="AB264" s="1065">
        <f t="shared" si="767"/>
        <v>0</v>
      </c>
      <c r="AC264" s="1065">
        <f t="shared" si="768"/>
        <v>0</v>
      </c>
      <c r="AD264" s="1065">
        <f t="shared" si="769"/>
        <v>0</v>
      </c>
      <c r="AE264" s="1065">
        <f t="shared" si="770"/>
        <v>0</v>
      </c>
      <c r="AF264" s="1065">
        <f t="shared" si="771"/>
        <v>0</v>
      </c>
      <c r="AG264" s="1065">
        <f t="shared" si="772"/>
        <v>0</v>
      </c>
      <c r="AH264" s="1065">
        <f t="shared" si="773"/>
        <v>0</v>
      </c>
      <c r="AI264" s="1065">
        <f t="shared" si="774"/>
        <v>0</v>
      </c>
      <c r="AJ264" s="1065">
        <f t="shared" si="775"/>
        <v>0</v>
      </c>
      <c r="AK264" s="1065">
        <f t="shared" si="776"/>
        <v>0</v>
      </c>
      <c r="AL264" s="1065">
        <f t="shared" si="777"/>
        <v>0</v>
      </c>
      <c r="AM264" s="1065">
        <f t="shared" si="778"/>
        <v>0</v>
      </c>
      <c r="AN264" s="1065">
        <f t="shared" si="779"/>
        <v>0</v>
      </c>
      <c r="AO264" s="1065">
        <f t="shared" si="780"/>
        <v>0</v>
      </c>
      <c r="AP264" s="1065">
        <f t="shared" si="781"/>
        <v>0</v>
      </c>
      <c r="AQ264" s="1065">
        <f t="shared" si="782"/>
        <v>0</v>
      </c>
      <c r="AR264" s="1065">
        <f t="shared" si="783"/>
        <v>0</v>
      </c>
      <c r="AS264" s="1065">
        <f t="shared" si="784"/>
        <v>0</v>
      </c>
      <c r="AT264" s="1065">
        <f t="shared" si="785"/>
        <v>0</v>
      </c>
      <c r="AU264" s="1065">
        <f t="shared" si="786"/>
        <v>0</v>
      </c>
      <c r="AV264" s="1065">
        <f t="shared" si="787"/>
        <v>0</v>
      </c>
      <c r="AW264" s="1065">
        <f t="shared" si="788"/>
        <v>0</v>
      </c>
      <c r="AX264" s="1065">
        <f t="shared" si="789"/>
        <v>0</v>
      </c>
      <c r="AY264" s="1065">
        <f t="shared" si="790"/>
        <v>0</v>
      </c>
      <c r="AZ264" s="1065">
        <f t="shared" si="791"/>
        <v>0</v>
      </c>
      <c r="BA264" s="1065">
        <f t="shared" si="792"/>
        <v>0</v>
      </c>
      <c r="BB264" s="1065">
        <f t="shared" si="793"/>
        <v>0</v>
      </c>
      <c r="BC264" s="1065">
        <f t="shared" si="794"/>
        <v>0</v>
      </c>
      <c r="BD264" s="1065">
        <f t="shared" si="795"/>
        <v>0</v>
      </c>
      <c r="BE264" s="1070">
        <f t="shared" si="796"/>
        <v>0</v>
      </c>
      <c r="BF264" s="1071">
        <f t="shared" si="797"/>
        <v>0</v>
      </c>
    </row>
    <row r="265" spans="1:59" s="67" customFormat="1" ht="15" hidden="1">
      <c r="A265" s="854" t="s">
        <v>113</v>
      </c>
      <c r="B265" s="898">
        <v>10</v>
      </c>
      <c r="C265" s="855"/>
      <c r="D265" s="860" t="s">
        <v>451</v>
      </c>
      <c r="E265" s="865" t="s">
        <v>476</v>
      </c>
      <c r="F265" s="898" t="s">
        <v>62</v>
      </c>
      <c r="G265" s="871">
        <v>100</v>
      </c>
      <c r="H265" s="871">
        <v>17.100000000000001</v>
      </c>
      <c r="I265" s="871">
        <v>85.7</v>
      </c>
      <c r="J265" s="909">
        <v>185.7</v>
      </c>
      <c r="K265" s="1057">
        <f>'Qoute 2025                  '!D41</f>
        <v>0</v>
      </c>
      <c r="L265" s="1062">
        <f t="shared" si="751"/>
        <v>0</v>
      </c>
      <c r="M265" s="1065">
        <f t="shared" si="752"/>
        <v>0</v>
      </c>
      <c r="N265" s="1065">
        <f t="shared" si="753"/>
        <v>0</v>
      </c>
      <c r="O265" s="1065">
        <f t="shared" si="754"/>
        <v>0</v>
      </c>
      <c r="P265" s="1065">
        <f t="shared" si="755"/>
        <v>0</v>
      </c>
      <c r="Q265" s="1065">
        <f t="shared" si="756"/>
        <v>0</v>
      </c>
      <c r="R265" s="1065">
        <f t="shared" si="757"/>
        <v>0</v>
      </c>
      <c r="S265" s="1065">
        <f t="shared" si="758"/>
        <v>0</v>
      </c>
      <c r="T265" s="1065">
        <f t="shared" si="759"/>
        <v>0</v>
      </c>
      <c r="U265" s="1065">
        <f t="shared" si="760"/>
        <v>0</v>
      </c>
      <c r="V265" s="1065">
        <f t="shared" si="761"/>
        <v>0</v>
      </c>
      <c r="W265" s="1065">
        <f t="shared" si="762"/>
        <v>0</v>
      </c>
      <c r="X265" s="1065">
        <f t="shared" si="763"/>
        <v>0</v>
      </c>
      <c r="Y265" s="1065">
        <f t="shared" si="764"/>
        <v>0</v>
      </c>
      <c r="Z265" s="1065">
        <f t="shared" si="765"/>
        <v>0</v>
      </c>
      <c r="AA265" s="1065">
        <f t="shared" si="766"/>
        <v>0</v>
      </c>
      <c r="AB265" s="1065">
        <f t="shared" si="767"/>
        <v>0</v>
      </c>
      <c r="AC265" s="1065">
        <f t="shared" si="768"/>
        <v>0</v>
      </c>
      <c r="AD265" s="1065">
        <f t="shared" si="769"/>
        <v>0</v>
      </c>
      <c r="AE265" s="1065">
        <f t="shared" si="770"/>
        <v>0</v>
      </c>
      <c r="AF265" s="1065">
        <f t="shared" si="771"/>
        <v>0</v>
      </c>
      <c r="AG265" s="1065">
        <f t="shared" si="772"/>
        <v>0</v>
      </c>
      <c r="AH265" s="1065">
        <f t="shared" si="773"/>
        <v>0</v>
      </c>
      <c r="AI265" s="1065">
        <f t="shared" si="774"/>
        <v>0</v>
      </c>
      <c r="AJ265" s="1065">
        <f t="shared" si="775"/>
        <v>0</v>
      </c>
      <c r="AK265" s="1065">
        <f t="shared" si="776"/>
        <v>0</v>
      </c>
      <c r="AL265" s="1065">
        <f t="shared" si="777"/>
        <v>0</v>
      </c>
      <c r="AM265" s="1065">
        <f t="shared" si="778"/>
        <v>0</v>
      </c>
      <c r="AN265" s="1065">
        <f t="shared" si="779"/>
        <v>0</v>
      </c>
      <c r="AO265" s="1065">
        <f t="shared" si="780"/>
        <v>0</v>
      </c>
      <c r="AP265" s="1065">
        <f t="shared" si="781"/>
        <v>0</v>
      </c>
      <c r="AQ265" s="1065">
        <f t="shared" si="782"/>
        <v>0</v>
      </c>
      <c r="AR265" s="1065">
        <f t="shared" si="783"/>
        <v>0</v>
      </c>
      <c r="AS265" s="1065">
        <f t="shared" si="784"/>
        <v>0</v>
      </c>
      <c r="AT265" s="1065">
        <f t="shared" si="785"/>
        <v>0</v>
      </c>
      <c r="AU265" s="1065">
        <f t="shared" si="786"/>
        <v>0</v>
      </c>
      <c r="AV265" s="1065">
        <f t="shared" si="787"/>
        <v>0</v>
      </c>
      <c r="AW265" s="1065">
        <f t="shared" si="788"/>
        <v>0</v>
      </c>
      <c r="AX265" s="1065">
        <f t="shared" si="789"/>
        <v>0</v>
      </c>
      <c r="AY265" s="1065">
        <f t="shared" si="790"/>
        <v>0</v>
      </c>
      <c r="AZ265" s="1065">
        <f t="shared" si="791"/>
        <v>0</v>
      </c>
      <c r="BA265" s="1065">
        <f t="shared" si="792"/>
        <v>0</v>
      </c>
      <c r="BB265" s="1065">
        <f t="shared" si="793"/>
        <v>0</v>
      </c>
      <c r="BC265" s="1065">
        <f t="shared" si="794"/>
        <v>0</v>
      </c>
      <c r="BD265" s="1065">
        <f t="shared" si="795"/>
        <v>0</v>
      </c>
      <c r="BE265" s="1070">
        <f t="shared" si="796"/>
        <v>0</v>
      </c>
      <c r="BF265" s="1071">
        <f t="shared" si="797"/>
        <v>0</v>
      </c>
    </row>
    <row r="266" spans="1:59" s="67" customFormat="1" ht="15" hidden="1">
      <c r="A266" s="854" t="s">
        <v>113</v>
      </c>
      <c r="B266" s="899">
        <v>11</v>
      </c>
      <c r="C266" s="855"/>
      <c r="D266" s="856">
        <v>2024</v>
      </c>
      <c r="E266" s="857" t="s">
        <v>453</v>
      </c>
      <c r="F266" s="899" t="s">
        <v>103</v>
      </c>
      <c r="G266" s="871">
        <v>26</v>
      </c>
      <c r="H266" s="871">
        <v>15</v>
      </c>
      <c r="I266" s="871">
        <v>20</v>
      </c>
      <c r="J266" s="909">
        <f t="shared" si="798"/>
        <v>46</v>
      </c>
      <c r="K266" s="1057">
        <f>'Qoute 2025                  '!D42</f>
        <v>0</v>
      </c>
      <c r="L266" s="1062">
        <f t="shared" si="751"/>
        <v>0</v>
      </c>
      <c r="M266" s="1065">
        <f t="shared" si="752"/>
        <v>0</v>
      </c>
      <c r="N266" s="1065">
        <f t="shared" si="753"/>
        <v>0</v>
      </c>
      <c r="O266" s="1065">
        <f t="shared" si="754"/>
        <v>0</v>
      </c>
      <c r="P266" s="1065">
        <f t="shared" si="755"/>
        <v>0</v>
      </c>
      <c r="Q266" s="1065">
        <f t="shared" si="756"/>
        <v>0</v>
      </c>
      <c r="R266" s="1065">
        <f t="shared" si="757"/>
        <v>0</v>
      </c>
      <c r="S266" s="1065">
        <f t="shared" si="758"/>
        <v>0</v>
      </c>
      <c r="T266" s="1065">
        <f t="shared" si="759"/>
        <v>0</v>
      </c>
      <c r="U266" s="1065">
        <f t="shared" si="760"/>
        <v>0</v>
      </c>
      <c r="V266" s="1065">
        <f t="shared" si="761"/>
        <v>0</v>
      </c>
      <c r="W266" s="1065">
        <f t="shared" si="762"/>
        <v>0</v>
      </c>
      <c r="X266" s="1065">
        <f t="shared" si="763"/>
        <v>0</v>
      </c>
      <c r="Y266" s="1065">
        <f t="shared" si="764"/>
        <v>0</v>
      </c>
      <c r="Z266" s="1065">
        <f t="shared" si="765"/>
        <v>0</v>
      </c>
      <c r="AA266" s="1065">
        <f t="shared" si="766"/>
        <v>0</v>
      </c>
      <c r="AB266" s="1065">
        <f t="shared" si="767"/>
        <v>0</v>
      </c>
      <c r="AC266" s="1065">
        <f t="shared" si="768"/>
        <v>0</v>
      </c>
      <c r="AD266" s="1065">
        <f t="shared" si="769"/>
        <v>0</v>
      </c>
      <c r="AE266" s="1065">
        <f t="shared" si="770"/>
        <v>0</v>
      </c>
      <c r="AF266" s="1065">
        <f t="shared" si="771"/>
        <v>0</v>
      </c>
      <c r="AG266" s="1065">
        <f t="shared" si="772"/>
        <v>0</v>
      </c>
      <c r="AH266" s="1065">
        <f t="shared" si="773"/>
        <v>0</v>
      </c>
      <c r="AI266" s="1065">
        <f t="shared" si="774"/>
        <v>0</v>
      </c>
      <c r="AJ266" s="1065">
        <f t="shared" si="775"/>
        <v>0</v>
      </c>
      <c r="AK266" s="1065">
        <f t="shared" si="776"/>
        <v>0</v>
      </c>
      <c r="AL266" s="1065">
        <f t="shared" si="777"/>
        <v>0</v>
      </c>
      <c r="AM266" s="1065">
        <f t="shared" si="778"/>
        <v>0</v>
      </c>
      <c r="AN266" s="1065">
        <f t="shared" si="779"/>
        <v>0</v>
      </c>
      <c r="AO266" s="1065">
        <f t="shared" si="780"/>
        <v>0</v>
      </c>
      <c r="AP266" s="1065">
        <f t="shared" si="781"/>
        <v>0</v>
      </c>
      <c r="AQ266" s="1065">
        <f t="shared" si="782"/>
        <v>0</v>
      </c>
      <c r="AR266" s="1065">
        <f t="shared" si="783"/>
        <v>0</v>
      </c>
      <c r="AS266" s="1065">
        <f t="shared" si="784"/>
        <v>0</v>
      </c>
      <c r="AT266" s="1065">
        <f t="shared" si="785"/>
        <v>0</v>
      </c>
      <c r="AU266" s="1065">
        <f t="shared" si="786"/>
        <v>0</v>
      </c>
      <c r="AV266" s="1065">
        <f t="shared" si="787"/>
        <v>0</v>
      </c>
      <c r="AW266" s="1065">
        <f t="shared" si="788"/>
        <v>0</v>
      </c>
      <c r="AX266" s="1065">
        <f t="shared" si="789"/>
        <v>0</v>
      </c>
      <c r="AY266" s="1065">
        <f t="shared" si="790"/>
        <v>0</v>
      </c>
      <c r="AZ266" s="1065">
        <f t="shared" si="791"/>
        <v>0</v>
      </c>
      <c r="BA266" s="1065">
        <f t="shared" si="792"/>
        <v>0</v>
      </c>
      <c r="BB266" s="1065">
        <f t="shared" si="793"/>
        <v>0</v>
      </c>
      <c r="BC266" s="1065">
        <f t="shared" si="794"/>
        <v>0</v>
      </c>
      <c r="BD266" s="1065">
        <f t="shared" si="795"/>
        <v>0</v>
      </c>
      <c r="BE266" s="1070">
        <f t="shared" si="796"/>
        <v>0</v>
      </c>
      <c r="BF266" s="1071">
        <f t="shared" si="797"/>
        <v>0</v>
      </c>
    </row>
    <row r="267" spans="1:59" s="67" customFormat="1" ht="15" hidden="1">
      <c r="A267" s="854" t="s">
        <v>113</v>
      </c>
      <c r="B267" s="900">
        <v>12</v>
      </c>
      <c r="C267" s="855"/>
      <c r="D267" s="856"/>
      <c r="E267" s="857" t="s">
        <v>105</v>
      </c>
      <c r="F267" s="900" t="s">
        <v>105</v>
      </c>
      <c r="G267" s="872">
        <v>57.5</v>
      </c>
      <c r="H267" s="872">
        <v>20</v>
      </c>
      <c r="I267" s="872">
        <v>42.5</v>
      </c>
      <c r="J267" s="912">
        <v>100</v>
      </c>
      <c r="K267" s="1057">
        <f>'Qoute 2025                  '!D43</f>
        <v>0</v>
      </c>
      <c r="L267" s="1062">
        <f t="shared" si="751"/>
        <v>0</v>
      </c>
      <c r="M267" s="1065">
        <f t="shared" si="752"/>
        <v>0</v>
      </c>
      <c r="N267" s="1065">
        <f t="shared" si="753"/>
        <v>0</v>
      </c>
      <c r="O267" s="1065">
        <f t="shared" si="754"/>
        <v>0</v>
      </c>
      <c r="P267" s="1065">
        <f t="shared" si="755"/>
        <v>0</v>
      </c>
      <c r="Q267" s="1065">
        <f t="shared" si="756"/>
        <v>0</v>
      </c>
      <c r="R267" s="1065">
        <f t="shared" si="757"/>
        <v>0</v>
      </c>
      <c r="S267" s="1065">
        <f t="shared" si="758"/>
        <v>0</v>
      </c>
      <c r="T267" s="1065">
        <f t="shared" si="759"/>
        <v>0</v>
      </c>
      <c r="U267" s="1065">
        <f t="shared" si="760"/>
        <v>0</v>
      </c>
      <c r="V267" s="1065">
        <f t="shared" si="761"/>
        <v>0</v>
      </c>
      <c r="W267" s="1065">
        <f t="shared" si="762"/>
        <v>0</v>
      </c>
      <c r="X267" s="1065">
        <f t="shared" si="763"/>
        <v>0</v>
      </c>
      <c r="Y267" s="1065">
        <f t="shared" si="764"/>
        <v>0</v>
      </c>
      <c r="Z267" s="1065">
        <f t="shared" si="765"/>
        <v>0</v>
      </c>
      <c r="AA267" s="1065">
        <f t="shared" si="766"/>
        <v>0</v>
      </c>
      <c r="AB267" s="1065">
        <f t="shared" si="767"/>
        <v>0</v>
      </c>
      <c r="AC267" s="1065">
        <f t="shared" si="768"/>
        <v>0</v>
      </c>
      <c r="AD267" s="1065">
        <f t="shared" si="769"/>
        <v>0</v>
      </c>
      <c r="AE267" s="1065">
        <f t="shared" si="770"/>
        <v>0</v>
      </c>
      <c r="AF267" s="1065">
        <f t="shared" si="771"/>
        <v>0</v>
      </c>
      <c r="AG267" s="1065">
        <f t="shared" si="772"/>
        <v>0</v>
      </c>
      <c r="AH267" s="1065">
        <f t="shared" si="773"/>
        <v>0</v>
      </c>
      <c r="AI267" s="1065">
        <f t="shared" si="774"/>
        <v>0</v>
      </c>
      <c r="AJ267" s="1065">
        <f t="shared" si="775"/>
        <v>0</v>
      </c>
      <c r="AK267" s="1065">
        <f t="shared" si="776"/>
        <v>0</v>
      </c>
      <c r="AL267" s="1065">
        <f t="shared" si="777"/>
        <v>0</v>
      </c>
      <c r="AM267" s="1065">
        <f t="shared" si="778"/>
        <v>0</v>
      </c>
      <c r="AN267" s="1065">
        <f t="shared" si="779"/>
        <v>0</v>
      </c>
      <c r="AO267" s="1065">
        <f t="shared" si="780"/>
        <v>0</v>
      </c>
      <c r="AP267" s="1065">
        <f t="shared" si="781"/>
        <v>0</v>
      </c>
      <c r="AQ267" s="1065">
        <f t="shared" si="782"/>
        <v>0</v>
      </c>
      <c r="AR267" s="1065">
        <f t="shared" si="783"/>
        <v>0</v>
      </c>
      <c r="AS267" s="1065">
        <f t="shared" si="784"/>
        <v>0</v>
      </c>
      <c r="AT267" s="1065">
        <f t="shared" si="785"/>
        <v>0</v>
      </c>
      <c r="AU267" s="1065">
        <f t="shared" si="786"/>
        <v>0</v>
      </c>
      <c r="AV267" s="1065">
        <f t="shared" si="787"/>
        <v>0</v>
      </c>
      <c r="AW267" s="1065">
        <f t="shared" si="788"/>
        <v>0</v>
      </c>
      <c r="AX267" s="1065">
        <f t="shared" si="789"/>
        <v>0</v>
      </c>
      <c r="AY267" s="1065">
        <f t="shared" si="790"/>
        <v>0</v>
      </c>
      <c r="AZ267" s="1065">
        <f t="shared" si="791"/>
        <v>0</v>
      </c>
      <c r="BA267" s="1065">
        <f t="shared" si="792"/>
        <v>0</v>
      </c>
      <c r="BB267" s="1065">
        <f t="shared" si="793"/>
        <v>0</v>
      </c>
      <c r="BC267" s="1065">
        <f t="shared" si="794"/>
        <v>0</v>
      </c>
      <c r="BD267" s="1065">
        <f t="shared" si="795"/>
        <v>0</v>
      </c>
      <c r="BE267" s="1070">
        <f t="shared" si="796"/>
        <v>0</v>
      </c>
      <c r="BF267" s="1071">
        <f t="shared" si="797"/>
        <v>0</v>
      </c>
    </row>
    <row r="268" spans="1:59" s="67" customFormat="1" ht="15" hidden="1">
      <c r="A268" s="854" t="s">
        <v>113</v>
      </c>
      <c r="B268" s="901">
        <v>13</v>
      </c>
      <c r="C268" s="855"/>
      <c r="D268" s="860" t="s">
        <v>451</v>
      </c>
      <c r="E268" s="858" t="s">
        <v>107</v>
      </c>
      <c r="F268" s="901" t="s">
        <v>107</v>
      </c>
      <c r="G268" s="872">
        <v>50</v>
      </c>
      <c r="H268" s="872">
        <v>20</v>
      </c>
      <c r="I268" s="872">
        <v>28.5</v>
      </c>
      <c r="J268" s="912">
        <v>78.5</v>
      </c>
      <c r="K268" s="1057">
        <f>'Qoute 2025                  '!D44</f>
        <v>0</v>
      </c>
      <c r="L268" s="1062">
        <f t="shared" si="751"/>
        <v>0</v>
      </c>
      <c r="M268" s="1065">
        <f t="shared" si="752"/>
        <v>0</v>
      </c>
      <c r="N268" s="1065">
        <f t="shared" si="753"/>
        <v>0</v>
      </c>
      <c r="O268" s="1065">
        <f t="shared" si="754"/>
        <v>0</v>
      </c>
      <c r="P268" s="1065">
        <f t="shared" si="755"/>
        <v>0</v>
      </c>
      <c r="Q268" s="1065">
        <f t="shared" si="756"/>
        <v>0</v>
      </c>
      <c r="R268" s="1065">
        <f t="shared" si="757"/>
        <v>0</v>
      </c>
      <c r="S268" s="1065">
        <f t="shared" si="758"/>
        <v>0</v>
      </c>
      <c r="T268" s="1065">
        <f t="shared" si="759"/>
        <v>0</v>
      </c>
      <c r="U268" s="1065">
        <f t="shared" si="760"/>
        <v>0</v>
      </c>
      <c r="V268" s="1065">
        <f t="shared" si="761"/>
        <v>0</v>
      </c>
      <c r="W268" s="1065">
        <f t="shared" si="762"/>
        <v>0</v>
      </c>
      <c r="X268" s="1065">
        <f t="shared" si="763"/>
        <v>0</v>
      </c>
      <c r="Y268" s="1065">
        <f t="shared" si="764"/>
        <v>0</v>
      </c>
      <c r="Z268" s="1065">
        <f t="shared" si="765"/>
        <v>0</v>
      </c>
      <c r="AA268" s="1065">
        <f t="shared" si="766"/>
        <v>0</v>
      </c>
      <c r="AB268" s="1065">
        <f t="shared" si="767"/>
        <v>0</v>
      </c>
      <c r="AC268" s="1065">
        <f t="shared" si="768"/>
        <v>0</v>
      </c>
      <c r="AD268" s="1065">
        <f t="shared" si="769"/>
        <v>0</v>
      </c>
      <c r="AE268" s="1065">
        <f t="shared" si="770"/>
        <v>0</v>
      </c>
      <c r="AF268" s="1065">
        <f t="shared" si="771"/>
        <v>0</v>
      </c>
      <c r="AG268" s="1065">
        <f t="shared" si="772"/>
        <v>0</v>
      </c>
      <c r="AH268" s="1065">
        <f t="shared" si="773"/>
        <v>0</v>
      </c>
      <c r="AI268" s="1065">
        <f t="shared" si="774"/>
        <v>0</v>
      </c>
      <c r="AJ268" s="1065">
        <f t="shared" si="775"/>
        <v>0</v>
      </c>
      <c r="AK268" s="1065">
        <f t="shared" si="776"/>
        <v>0</v>
      </c>
      <c r="AL268" s="1065">
        <f t="shared" si="777"/>
        <v>0</v>
      </c>
      <c r="AM268" s="1065">
        <f t="shared" si="778"/>
        <v>0</v>
      </c>
      <c r="AN268" s="1065">
        <f t="shared" si="779"/>
        <v>0</v>
      </c>
      <c r="AO268" s="1065">
        <f t="shared" si="780"/>
        <v>0</v>
      </c>
      <c r="AP268" s="1065">
        <f t="shared" si="781"/>
        <v>0</v>
      </c>
      <c r="AQ268" s="1065">
        <f t="shared" si="782"/>
        <v>0</v>
      </c>
      <c r="AR268" s="1065">
        <f t="shared" si="783"/>
        <v>0</v>
      </c>
      <c r="AS268" s="1065">
        <f t="shared" si="784"/>
        <v>0</v>
      </c>
      <c r="AT268" s="1065">
        <f t="shared" si="785"/>
        <v>0</v>
      </c>
      <c r="AU268" s="1065">
        <f t="shared" si="786"/>
        <v>0</v>
      </c>
      <c r="AV268" s="1065">
        <f t="shared" si="787"/>
        <v>0</v>
      </c>
      <c r="AW268" s="1065">
        <f t="shared" si="788"/>
        <v>0</v>
      </c>
      <c r="AX268" s="1065">
        <f t="shared" si="789"/>
        <v>0</v>
      </c>
      <c r="AY268" s="1065">
        <f t="shared" si="790"/>
        <v>0</v>
      </c>
      <c r="AZ268" s="1065">
        <f t="shared" si="791"/>
        <v>0</v>
      </c>
      <c r="BA268" s="1065">
        <f t="shared" si="792"/>
        <v>0</v>
      </c>
      <c r="BB268" s="1065">
        <f t="shared" si="793"/>
        <v>0</v>
      </c>
      <c r="BC268" s="1065">
        <f t="shared" si="794"/>
        <v>0</v>
      </c>
      <c r="BD268" s="1065">
        <f t="shared" si="795"/>
        <v>0</v>
      </c>
      <c r="BE268" s="1070">
        <f t="shared" si="796"/>
        <v>0</v>
      </c>
      <c r="BF268" s="1071">
        <f t="shared" si="797"/>
        <v>0</v>
      </c>
    </row>
    <row r="269" spans="1:59" s="67" customFormat="1" ht="15" hidden="1">
      <c r="A269" s="854" t="s">
        <v>113</v>
      </c>
      <c r="B269" s="1044">
        <v>14</v>
      </c>
      <c r="C269" s="855"/>
      <c r="D269" s="860" t="s">
        <v>464</v>
      </c>
      <c r="E269" s="858" t="s">
        <v>109</v>
      </c>
      <c r="F269" s="1044" t="s">
        <v>109</v>
      </c>
      <c r="G269" s="872">
        <v>133</v>
      </c>
      <c r="H269" s="872">
        <v>0</v>
      </c>
      <c r="I269" s="872">
        <v>83</v>
      </c>
      <c r="J269" s="912">
        <v>216</v>
      </c>
      <c r="K269" s="1057">
        <f>'Qoute 2025                  '!D45</f>
        <v>0</v>
      </c>
      <c r="L269" s="1062">
        <f t="shared" si="751"/>
        <v>0</v>
      </c>
      <c r="M269" s="1065">
        <f t="shared" si="752"/>
        <v>0</v>
      </c>
      <c r="N269" s="1065">
        <f t="shared" si="753"/>
        <v>0</v>
      </c>
      <c r="O269" s="1065">
        <f t="shared" si="754"/>
        <v>0</v>
      </c>
      <c r="P269" s="1065">
        <f t="shared" si="755"/>
        <v>0</v>
      </c>
      <c r="Q269" s="1065">
        <f t="shared" si="756"/>
        <v>0</v>
      </c>
      <c r="R269" s="1065">
        <f t="shared" si="757"/>
        <v>0</v>
      </c>
      <c r="S269" s="1065">
        <f t="shared" si="758"/>
        <v>0</v>
      </c>
      <c r="T269" s="1065">
        <f t="shared" si="759"/>
        <v>0</v>
      </c>
      <c r="U269" s="1065">
        <f t="shared" si="760"/>
        <v>0</v>
      </c>
      <c r="V269" s="1065">
        <f t="shared" si="761"/>
        <v>0</v>
      </c>
      <c r="W269" s="1065">
        <f t="shared" si="762"/>
        <v>0</v>
      </c>
      <c r="X269" s="1065">
        <f t="shared" si="763"/>
        <v>0</v>
      </c>
      <c r="Y269" s="1065">
        <f t="shared" si="764"/>
        <v>0</v>
      </c>
      <c r="Z269" s="1065">
        <f t="shared" si="765"/>
        <v>0</v>
      </c>
      <c r="AA269" s="1065">
        <f t="shared" si="766"/>
        <v>0</v>
      </c>
      <c r="AB269" s="1065">
        <f t="shared" si="767"/>
        <v>0</v>
      </c>
      <c r="AC269" s="1065">
        <f t="shared" si="768"/>
        <v>0</v>
      </c>
      <c r="AD269" s="1065">
        <f t="shared" si="769"/>
        <v>0</v>
      </c>
      <c r="AE269" s="1065">
        <f t="shared" si="770"/>
        <v>0</v>
      </c>
      <c r="AF269" s="1065">
        <f t="shared" si="771"/>
        <v>0</v>
      </c>
      <c r="AG269" s="1065">
        <f t="shared" si="772"/>
        <v>0</v>
      </c>
      <c r="AH269" s="1065">
        <f t="shared" si="773"/>
        <v>0</v>
      </c>
      <c r="AI269" s="1065">
        <f t="shared" si="774"/>
        <v>0</v>
      </c>
      <c r="AJ269" s="1065">
        <f t="shared" si="775"/>
        <v>0</v>
      </c>
      <c r="AK269" s="1065">
        <f t="shared" si="776"/>
        <v>0</v>
      </c>
      <c r="AL269" s="1065">
        <f t="shared" si="777"/>
        <v>0</v>
      </c>
      <c r="AM269" s="1065">
        <f t="shared" si="778"/>
        <v>0</v>
      </c>
      <c r="AN269" s="1065">
        <f t="shared" si="779"/>
        <v>0</v>
      </c>
      <c r="AO269" s="1065">
        <f t="shared" si="780"/>
        <v>0</v>
      </c>
      <c r="AP269" s="1065">
        <f t="shared" si="781"/>
        <v>0</v>
      </c>
      <c r="AQ269" s="1065">
        <f t="shared" si="782"/>
        <v>0</v>
      </c>
      <c r="AR269" s="1065">
        <f t="shared" si="783"/>
        <v>0</v>
      </c>
      <c r="AS269" s="1065">
        <f t="shared" si="784"/>
        <v>0</v>
      </c>
      <c r="AT269" s="1065">
        <f t="shared" si="785"/>
        <v>0</v>
      </c>
      <c r="AU269" s="1065">
        <f t="shared" si="786"/>
        <v>0</v>
      </c>
      <c r="AV269" s="1065">
        <f t="shared" si="787"/>
        <v>0</v>
      </c>
      <c r="AW269" s="1065">
        <f t="shared" si="788"/>
        <v>0</v>
      </c>
      <c r="AX269" s="1065">
        <f t="shared" si="789"/>
        <v>0</v>
      </c>
      <c r="AY269" s="1065">
        <f t="shared" si="790"/>
        <v>0</v>
      </c>
      <c r="AZ269" s="1065">
        <f t="shared" si="791"/>
        <v>0</v>
      </c>
      <c r="BA269" s="1065">
        <f t="shared" si="792"/>
        <v>0</v>
      </c>
      <c r="BB269" s="1065">
        <f t="shared" si="793"/>
        <v>0</v>
      </c>
      <c r="BC269" s="1065">
        <f t="shared" si="794"/>
        <v>0</v>
      </c>
      <c r="BD269" s="1065">
        <f t="shared" si="795"/>
        <v>0</v>
      </c>
      <c r="BE269" s="1070">
        <f t="shared" si="796"/>
        <v>0</v>
      </c>
      <c r="BF269" s="1071">
        <f t="shared" si="797"/>
        <v>0</v>
      </c>
    </row>
    <row r="270" spans="1:59" s="67" customFormat="1" ht="20.25" thickBot="1">
      <c r="A270" s="840" t="s">
        <v>506</v>
      </c>
      <c r="B270" s="841"/>
      <c r="C270" s="842"/>
      <c r="D270" s="843"/>
      <c r="E270" s="844" t="s">
        <v>23</v>
      </c>
      <c r="F270" s="840"/>
      <c r="G270" s="876"/>
      <c r="H270" s="876"/>
      <c r="I270" s="876"/>
      <c r="J270" s="876" t="s">
        <v>15</v>
      </c>
      <c r="K270" s="436">
        <f>SUM(K256:K267)</f>
        <v>7</v>
      </c>
      <c r="L270" s="68" t="e">
        <f t="shared" ref="L270:BF270" si="799">SUM(L256:L269)</f>
        <v>#VALUE!</v>
      </c>
      <c r="M270" s="69" t="e">
        <f t="shared" si="799"/>
        <v>#VALUE!</v>
      </c>
      <c r="N270" s="69" t="e">
        <f t="shared" si="799"/>
        <v>#VALUE!</v>
      </c>
      <c r="O270" s="69" t="e">
        <f t="shared" si="799"/>
        <v>#VALUE!</v>
      </c>
      <c r="P270" s="69" t="e">
        <f t="shared" si="799"/>
        <v>#VALUE!</v>
      </c>
      <c r="Q270" s="69" t="e">
        <f t="shared" si="799"/>
        <v>#VALUE!</v>
      </c>
      <c r="R270" s="69" t="e">
        <f t="shared" si="799"/>
        <v>#VALUE!</v>
      </c>
      <c r="S270" s="69" t="e">
        <f t="shared" si="799"/>
        <v>#VALUE!</v>
      </c>
      <c r="T270" s="69" t="e">
        <f t="shared" si="799"/>
        <v>#VALUE!</v>
      </c>
      <c r="U270" s="69" t="e">
        <f t="shared" si="799"/>
        <v>#VALUE!</v>
      </c>
      <c r="V270" s="69" t="e">
        <f t="shared" si="799"/>
        <v>#VALUE!</v>
      </c>
      <c r="W270" s="69" t="e">
        <f t="shared" si="799"/>
        <v>#VALUE!</v>
      </c>
      <c r="X270" s="69" t="e">
        <f t="shared" si="799"/>
        <v>#VALUE!</v>
      </c>
      <c r="Y270" s="69" t="e">
        <f t="shared" si="799"/>
        <v>#VALUE!</v>
      </c>
      <c r="Z270" s="69" t="e">
        <f t="shared" si="799"/>
        <v>#VALUE!</v>
      </c>
      <c r="AA270" s="69" t="e">
        <f t="shared" si="799"/>
        <v>#VALUE!</v>
      </c>
      <c r="AB270" s="69" t="e">
        <f t="shared" si="799"/>
        <v>#VALUE!</v>
      </c>
      <c r="AC270" s="69" t="e">
        <f t="shared" si="799"/>
        <v>#VALUE!</v>
      </c>
      <c r="AD270" s="69" t="e">
        <f t="shared" si="799"/>
        <v>#VALUE!</v>
      </c>
      <c r="AE270" s="69" t="e">
        <f t="shared" si="799"/>
        <v>#VALUE!</v>
      </c>
      <c r="AF270" s="69" t="e">
        <f t="shared" si="799"/>
        <v>#VALUE!</v>
      </c>
      <c r="AG270" s="69" t="e">
        <f t="shared" si="799"/>
        <v>#VALUE!</v>
      </c>
      <c r="AH270" s="69" t="e">
        <f t="shared" si="799"/>
        <v>#VALUE!</v>
      </c>
      <c r="AI270" s="69" t="e">
        <f t="shared" si="799"/>
        <v>#VALUE!</v>
      </c>
      <c r="AJ270" s="69" t="e">
        <f t="shared" si="799"/>
        <v>#VALUE!</v>
      </c>
      <c r="AK270" s="69" t="e">
        <f t="shared" si="799"/>
        <v>#VALUE!</v>
      </c>
      <c r="AL270" s="69" t="e">
        <f t="shared" si="799"/>
        <v>#VALUE!</v>
      </c>
      <c r="AM270" s="69" t="e">
        <f t="shared" si="799"/>
        <v>#VALUE!</v>
      </c>
      <c r="AN270" s="69" t="e">
        <f t="shared" si="799"/>
        <v>#VALUE!</v>
      </c>
      <c r="AO270" s="69" t="e">
        <f t="shared" si="799"/>
        <v>#VALUE!</v>
      </c>
      <c r="AP270" s="69" t="e">
        <f t="shared" si="799"/>
        <v>#VALUE!</v>
      </c>
      <c r="AQ270" s="69" t="e">
        <f t="shared" si="799"/>
        <v>#VALUE!</v>
      </c>
      <c r="AR270" s="69" t="e">
        <f t="shared" si="799"/>
        <v>#VALUE!</v>
      </c>
      <c r="AS270" s="69" t="e">
        <f t="shared" si="799"/>
        <v>#VALUE!</v>
      </c>
      <c r="AT270" s="69" t="e">
        <f t="shared" si="799"/>
        <v>#VALUE!</v>
      </c>
      <c r="AU270" s="69" t="e">
        <f t="shared" si="799"/>
        <v>#VALUE!</v>
      </c>
      <c r="AV270" s="69" t="e">
        <f t="shared" si="799"/>
        <v>#VALUE!</v>
      </c>
      <c r="AW270" s="69" t="e">
        <f t="shared" si="799"/>
        <v>#VALUE!</v>
      </c>
      <c r="AX270" s="69" t="e">
        <f t="shared" si="799"/>
        <v>#VALUE!</v>
      </c>
      <c r="AY270" s="69" t="e">
        <f t="shared" si="799"/>
        <v>#VALUE!</v>
      </c>
      <c r="AZ270" s="69" t="e">
        <f t="shared" si="799"/>
        <v>#VALUE!</v>
      </c>
      <c r="BA270" s="69" t="e">
        <f t="shared" si="799"/>
        <v>#VALUE!</v>
      </c>
      <c r="BB270" s="69" t="e">
        <f t="shared" si="799"/>
        <v>#VALUE!</v>
      </c>
      <c r="BC270" s="69" t="e">
        <f t="shared" si="799"/>
        <v>#VALUE!</v>
      </c>
      <c r="BD270" s="69" t="e">
        <f t="shared" si="799"/>
        <v>#VALUE!</v>
      </c>
      <c r="BE270" s="70" t="e">
        <f t="shared" si="799"/>
        <v>#VALUE!</v>
      </c>
      <c r="BF270" s="71" t="e">
        <f t="shared" si="799"/>
        <v>#VALUE!</v>
      </c>
    </row>
    <row r="271" spans="1:59" ht="20.25" thickBot="1">
      <c r="D271" s="845"/>
      <c r="F271" s="66"/>
      <c r="BG271" s="65"/>
    </row>
    <row r="272" spans="1:59" s="67" customFormat="1">
      <c r="A272" s="878" t="s">
        <v>115</v>
      </c>
      <c r="B272" s="878" t="s">
        <v>131</v>
      </c>
      <c r="C272" s="902"/>
      <c r="D272" s="903"/>
      <c r="E272" s="881" t="s">
        <v>18</v>
      </c>
      <c r="F272" s="904" t="s">
        <v>5</v>
      </c>
      <c r="G272" s="883" t="s">
        <v>445</v>
      </c>
      <c r="H272" s="883" t="s">
        <v>21</v>
      </c>
      <c r="I272" s="883" t="s">
        <v>446</v>
      </c>
      <c r="J272" s="883" t="s">
        <v>6</v>
      </c>
      <c r="K272" s="437" t="s">
        <v>20</v>
      </c>
      <c r="L272" s="117">
        <v>1</v>
      </c>
      <c r="M272" s="117">
        <v>2</v>
      </c>
      <c r="N272" s="117">
        <v>3</v>
      </c>
      <c r="O272" s="117">
        <v>4</v>
      </c>
      <c r="P272" s="117">
        <v>5</v>
      </c>
      <c r="Q272" s="117">
        <v>6</v>
      </c>
      <c r="R272" s="117">
        <v>7</v>
      </c>
      <c r="S272" s="117">
        <v>8</v>
      </c>
      <c r="T272" s="117">
        <v>9</v>
      </c>
      <c r="U272" s="117">
        <v>10</v>
      </c>
      <c r="V272" s="117">
        <v>11</v>
      </c>
      <c r="W272" s="117">
        <v>12</v>
      </c>
      <c r="X272" s="117">
        <v>13</v>
      </c>
      <c r="Y272" s="117">
        <v>14</v>
      </c>
      <c r="Z272" s="117">
        <v>15</v>
      </c>
      <c r="AA272" s="117">
        <v>16</v>
      </c>
      <c r="AB272" s="117">
        <v>17</v>
      </c>
      <c r="AC272" s="117">
        <v>18</v>
      </c>
      <c r="AD272" s="117">
        <v>19</v>
      </c>
      <c r="AE272" s="117">
        <v>20</v>
      </c>
      <c r="AF272" s="117">
        <v>21</v>
      </c>
      <c r="AG272" s="117">
        <v>22</v>
      </c>
      <c r="AH272" s="117">
        <v>23</v>
      </c>
      <c r="AI272" s="117">
        <v>24</v>
      </c>
      <c r="AJ272" s="117">
        <v>25</v>
      </c>
      <c r="AK272" s="117">
        <v>26</v>
      </c>
      <c r="AL272" s="117">
        <v>27</v>
      </c>
      <c r="AM272" s="117">
        <v>28</v>
      </c>
      <c r="AN272" s="117">
        <v>29</v>
      </c>
      <c r="AO272" s="117">
        <v>30</v>
      </c>
      <c r="AP272" s="117">
        <v>31</v>
      </c>
      <c r="AQ272" s="117">
        <v>32</v>
      </c>
      <c r="AR272" s="117">
        <v>33</v>
      </c>
      <c r="AS272" s="117">
        <v>34</v>
      </c>
      <c r="AT272" s="117">
        <v>35</v>
      </c>
      <c r="AU272" s="117">
        <v>36</v>
      </c>
      <c r="AV272" s="117">
        <v>37</v>
      </c>
      <c r="AW272" s="117">
        <v>38</v>
      </c>
      <c r="AX272" s="117">
        <v>39</v>
      </c>
      <c r="AY272" s="117">
        <v>40</v>
      </c>
      <c r="AZ272" s="117">
        <v>41</v>
      </c>
      <c r="BA272" s="117">
        <v>42</v>
      </c>
      <c r="BB272" s="117">
        <v>43</v>
      </c>
      <c r="BC272" s="117">
        <v>44</v>
      </c>
      <c r="BD272" s="117">
        <v>45</v>
      </c>
      <c r="BE272" s="118" t="s">
        <v>21</v>
      </c>
      <c r="BF272" s="119" t="s">
        <v>24</v>
      </c>
    </row>
    <row r="273" spans="1:59" s="67" customFormat="1" ht="15">
      <c r="A273" s="1016" t="s">
        <v>115</v>
      </c>
      <c r="B273" s="884">
        <v>1</v>
      </c>
      <c r="C273" s="1017"/>
      <c r="D273" s="1018" t="s">
        <v>478</v>
      </c>
      <c r="E273" s="1019" t="s">
        <v>204</v>
      </c>
      <c r="F273" s="885" t="s">
        <v>50</v>
      </c>
      <c r="G273" s="1023">
        <f>220/2</f>
        <v>110</v>
      </c>
      <c r="H273" s="1023">
        <v>25</v>
      </c>
      <c r="I273" s="1023">
        <v>100</v>
      </c>
      <c r="J273" s="1031">
        <v>210</v>
      </c>
      <c r="K273" s="1057">
        <f>'Qoute 2025                  '!D32</f>
        <v>2</v>
      </c>
      <c r="L273" s="1058">
        <f t="shared" ref="L273:L280" si="800">K273*G273</f>
        <v>220</v>
      </c>
      <c r="M273" s="1059">
        <f t="shared" ref="M273:M286" si="801">K273*G273</f>
        <v>220</v>
      </c>
      <c r="N273" s="1059">
        <f t="shared" ref="N273:N286" si="802">K273*G273</f>
        <v>220</v>
      </c>
      <c r="O273" s="1059">
        <f t="shared" ref="O273:O286" si="803">K273*G273</f>
        <v>220</v>
      </c>
      <c r="P273" s="1059">
        <f t="shared" ref="P273:P286" si="804">K273*G273</f>
        <v>220</v>
      </c>
      <c r="Q273" s="1059">
        <f t="shared" ref="Q273:Q286" si="805">K273*G273</f>
        <v>220</v>
      </c>
      <c r="R273" s="1059">
        <f t="shared" ref="R273:R286" si="806">K273*G273</f>
        <v>220</v>
      </c>
      <c r="S273" s="1059">
        <f t="shared" ref="S273:S286" si="807">K273*G273</f>
        <v>220</v>
      </c>
      <c r="T273" s="1059">
        <f t="shared" ref="T273:T286" si="808">K273*G273</f>
        <v>220</v>
      </c>
      <c r="U273" s="1059">
        <f t="shared" ref="U273:U286" si="809">K273*G273</f>
        <v>220</v>
      </c>
      <c r="V273" s="1059">
        <f t="shared" ref="V273:V286" si="810">K273*G273</f>
        <v>220</v>
      </c>
      <c r="W273" s="1059">
        <f t="shared" ref="W273:W286" si="811">K273*G273</f>
        <v>220</v>
      </c>
      <c r="X273" s="1059">
        <f t="shared" ref="X273:X286" si="812">K273*G273</f>
        <v>220</v>
      </c>
      <c r="Y273" s="1059">
        <f t="shared" ref="Y273:Y286" si="813">K273*G273</f>
        <v>220</v>
      </c>
      <c r="Z273" s="1059">
        <f t="shared" ref="Z273:Z286" si="814">K273*G273</f>
        <v>220</v>
      </c>
      <c r="AA273" s="1059">
        <f t="shared" ref="AA273:AA286" si="815">K273*G273</f>
        <v>220</v>
      </c>
      <c r="AB273" s="1059">
        <f t="shared" ref="AB273:AB286" si="816">K273*G273</f>
        <v>220</v>
      </c>
      <c r="AC273" s="1059">
        <f t="shared" ref="AC273:AC286" si="817">K273*G273</f>
        <v>220</v>
      </c>
      <c r="AD273" s="1059">
        <f t="shared" ref="AD273:AD286" si="818">K273*G273</f>
        <v>220</v>
      </c>
      <c r="AE273" s="1059">
        <f t="shared" ref="AE273:AE286" si="819">K273*G273</f>
        <v>220</v>
      </c>
      <c r="AF273" s="1059">
        <f t="shared" ref="AF273:AF286" si="820">K273*G273</f>
        <v>220</v>
      </c>
      <c r="AG273" s="1059">
        <f t="shared" ref="AG273:AG286" si="821">K273*G273</f>
        <v>220</v>
      </c>
      <c r="AH273" s="1059">
        <f t="shared" ref="AH273:AH286" si="822">K273*G273</f>
        <v>220</v>
      </c>
      <c r="AI273" s="1059">
        <f t="shared" ref="AI273:AI286" si="823">K273*G273</f>
        <v>220</v>
      </c>
      <c r="AJ273" s="1059">
        <f t="shared" ref="AJ273:AJ286" si="824">K273*G273</f>
        <v>220</v>
      </c>
      <c r="AK273" s="1059">
        <f t="shared" ref="AK273:AK286" si="825">K273*G273</f>
        <v>220</v>
      </c>
      <c r="AL273" s="1059">
        <f t="shared" ref="AL273:AL286" si="826">K273*G273</f>
        <v>220</v>
      </c>
      <c r="AM273" s="1059">
        <f t="shared" ref="AM273:AM286" si="827">K273*G273</f>
        <v>220</v>
      </c>
      <c r="AN273" s="1059">
        <f t="shared" ref="AN273:AN286" si="828">K273*G273</f>
        <v>220</v>
      </c>
      <c r="AO273" s="1059">
        <f t="shared" ref="AO273:AO286" si="829">K273*G273</f>
        <v>220</v>
      </c>
      <c r="AP273" s="1059">
        <f t="shared" ref="AP273:AP286" si="830">K273*G273</f>
        <v>220</v>
      </c>
      <c r="AQ273" s="1059">
        <f t="shared" ref="AQ273:AQ286" si="831">K273*G273</f>
        <v>220</v>
      </c>
      <c r="AR273" s="1059">
        <f t="shared" ref="AR273:AR286" si="832">K273*G273</f>
        <v>220</v>
      </c>
      <c r="AS273" s="1059">
        <f t="shared" ref="AS273:AS286" si="833">K273*G273</f>
        <v>220</v>
      </c>
      <c r="AT273" s="1059">
        <f t="shared" ref="AT273:AT286" si="834">K273*G273</f>
        <v>220</v>
      </c>
      <c r="AU273" s="1059">
        <f t="shared" ref="AU273:AU286" si="835">K273*G273</f>
        <v>220</v>
      </c>
      <c r="AV273" s="1059">
        <f t="shared" ref="AV273:AV286" si="836">K273*G273</f>
        <v>220</v>
      </c>
      <c r="AW273" s="1059">
        <f t="shared" ref="AW273:AW286" si="837">K273*G273</f>
        <v>220</v>
      </c>
      <c r="AX273" s="1059">
        <f t="shared" ref="AX273:AX286" si="838">K273*G273</f>
        <v>220</v>
      </c>
      <c r="AY273" s="1059">
        <f t="shared" ref="AY273:AY286" si="839">K273*G273</f>
        <v>220</v>
      </c>
      <c r="AZ273" s="1059">
        <f t="shared" ref="AZ273:AZ286" si="840">K273*G273</f>
        <v>220</v>
      </c>
      <c r="BA273" s="1059">
        <f t="shared" ref="BA273:BA286" si="841">K273*G273</f>
        <v>220</v>
      </c>
      <c r="BB273" s="1059">
        <f t="shared" ref="BB273:BB286" si="842">K273*G273</f>
        <v>220</v>
      </c>
      <c r="BC273" s="1059">
        <f t="shared" ref="BC273:BC286" si="843">K273*G273</f>
        <v>220</v>
      </c>
      <c r="BD273" s="1059">
        <f t="shared" ref="BD273:BD286" si="844">K273*G273</f>
        <v>220</v>
      </c>
      <c r="BE273" s="1059">
        <f t="shared" ref="BE273:BE286" si="845">K273*H273</f>
        <v>50</v>
      </c>
      <c r="BF273" s="1059">
        <f t="shared" ref="BF273:BF286" si="846">K273*I273</f>
        <v>200</v>
      </c>
    </row>
    <row r="274" spans="1:59" s="67" customFormat="1" ht="15" hidden="1">
      <c r="A274" s="1016" t="s">
        <v>115</v>
      </c>
      <c r="B274" s="887">
        <v>2</v>
      </c>
      <c r="C274" s="1017"/>
      <c r="D274" s="1018"/>
      <c r="E274" s="1022" t="s">
        <v>447</v>
      </c>
      <c r="F274" s="888" t="s">
        <v>51</v>
      </c>
      <c r="G274" s="1023">
        <v>29</v>
      </c>
      <c r="H274" s="1020">
        <v>14</v>
      </c>
      <c r="I274" s="1020">
        <v>21</v>
      </c>
      <c r="J274" s="1021">
        <v>50</v>
      </c>
      <c r="K274" s="1057">
        <f>'Qoute 2025                  '!D33</f>
        <v>0</v>
      </c>
      <c r="L274" s="1060">
        <f t="shared" si="800"/>
        <v>0</v>
      </c>
      <c r="M274" s="1061">
        <f t="shared" si="801"/>
        <v>0</v>
      </c>
      <c r="N274" s="1061">
        <f t="shared" si="802"/>
        <v>0</v>
      </c>
      <c r="O274" s="1061">
        <f t="shared" si="803"/>
        <v>0</v>
      </c>
      <c r="P274" s="1061">
        <f t="shared" si="804"/>
        <v>0</v>
      </c>
      <c r="Q274" s="1061">
        <f t="shared" si="805"/>
        <v>0</v>
      </c>
      <c r="R274" s="1061">
        <f t="shared" si="806"/>
        <v>0</v>
      </c>
      <c r="S274" s="1061">
        <f t="shared" si="807"/>
        <v>0</v>
      </c>
      <c r="T274" s="1061">
        <f t="shared" si="808"/>
        <v>0</v>
      </c>
      <c r="U274" s="1061">
        <f t="shared" si="809"/>
        <v>0</v>
      </c>
      <c r="V274" s="1061">
        <f t="shared" si="810"/>
        <v>0</v>
      </c>
      <c r="W274" s="1061">
        <f t="shared" si="811"/>
        <v>0</v>
      </c>
      <c r="X274" s="1061">
        <f t="shared" si="812"/>
        <v>0</v>
      </c>
      <c r="Y274" s="1061">
        <f t="shared" si="813"/>
        <v>0</v>
      </c>
      <c r="Z274" s="1061">
        <f t="shared" si="814"/>
        <v>0</v>
      </c>
      <c r="AA274" s="1061">
        <f t="shared" si="815"/>
        <v>0</v>
      </c>
      <c r="AB274" s="1061">
        <f t="shared" si="816"/>
        <v>0</v>
      </c>
      <c r="AC274" s="1061">
        <f t="shared" si="817"/>
        <v>0</v>
      </c>
      <c r="AD274" s="1061">
        <f t="shared" si="818"/>
        <v>0</v>
      </c>
      <c r="AE274" s="1061">
        <f t="shared" si="819"/>
        <v>0</v>
      </c>
      <c r="AF274" s="1061">
        <f t="shared" si="820"/>
        <v>0</v>
      </c>
      <c r="AG274" s="1061">
        <f t="shared" si="821"/>
        <v>0</v>
      </c>
      <c r="AH274" s="1061">
        <f t="shared" si="822"/>
        <v>0</v>
      </c>
      <c r="AI274" s="1061">
        <f t="shared" si="823"/>
        <v>0</v>
      </c>
      <c r="AJ274" s="1061">
        <f t="shared" si="824"/>
        <v>0</v>
      </c>
      <c r="AK274" s="1061">
        <f t="shared" si="825"/>
        <v>0</v>
      </c>
      <c r="AL274" s="1061">
        <f t="shared" si="826"/>
        <v>0</v>
      </c>
      <c r="AM274" s="1061">
        <f t="shared" si="827"/>
        <v>0</v>
      </c>
      <c r="AN274" s="1061">
        <f t="shared" si="828"/>
        <v>0</v>
      </c>
      <c r="AO274" s="1061">
        <f t="shared" si="829"/>
        <v>0</v>
      </c>
      <c r="AP274" s="1061">
        <f t="shared" si="830"/>
        <v>0</v>
      </c>
      <c r="AQ274" s="1061">
        <f t="shared" si="831"/>
        <v>0</v>
      </c>
      <c r="AR274" s="1061">
        <f t="shared" si="832"/>
        <v>0</v>
      </c>
      <c r="AS274" s="1061">
        <f t="shared" si="833"/>
        <v>0</v>
      </c>
      <c r="AT274" s="1061">
        <f t="shared" si="834"/>
        <v>0</v>
      </c>
      <c r="AU274" s="1061">
        <f t="shared" si="835"/>
        <v>0</v>
      </c>
      <c r="AV274" s="1061">
        <f t="shared" si="836"/>
        <v>0</v>
      </c>
      <c r="AW274" s="1061">
        <f t="shared" si="837"/>
        <v>0</v>
      </c>
      <c r="AX274" s="1061">
        <f t="shared" si="838"/>
        <v>0</v>
      </c>
      <c r="AY274" s="1061">
        <f t="shared" si="839"/>
        <v>0</v>
      </c>
      <c r="AZ274" s="1061">
        <f t="shared" si="840"/>
        <v>0</v>
      </c>
      <c r="BA274" s="1061">
        <f t="shared" si="841"/>
        <v>0</v>
      </c>
      <c r="BB274" s="1061">
        <f t="shared" si="842"/>
        <v>0</v>
      </c>
      <c r="BC274" s="1061">
        <f t="shared" si="843"/>
        <v>0</v>
      </c>
      <c r="BD274" s="1061">
        <f t="shared" si="844"/>
        <v>0</v>
      </c>
      <c r="BE274" s="1066">
        <f t="shared" si="845"/>
        <v>0</v>
      </c>
      <c r="BF274" s="1067">
        <f t="shared" si="846"/>
        <v>0</v>
      </c>
    </row>
    <row r="275" spans="1:59" s="67" customFormat="1" ht="15">
      <c r="A275" s="1016" t="s">
        <v>115</v>
      </c>
      <c r="B275" s="889">
        <v>3</v>
      </c>
      <c r="C275" s="1017"/>
      <c r="D275" s="1018"/>
      <c r="E275" s="1035" t="s">
        <v>472</v>
      </c>
      <c r="F275" s="890" t="s">
        <v>52</v>
      </c>
      <c r="G275" s="1020">
        <v>90</v>
      </c>
      <c r="H275" s="1020">
        <v>10</v>
      </c>
      <c r="I275" s="1020">
        <v>80</v>
      </c>
      <c r="J275" s="1021">
        <f t="shared" ref="J275:J283" si="847">I275+G275</f>
        <v>170</v>
      </c>
      <c r="K275" s="1057">
        <f>'Qoute 2025                  '!D34</f>
        <v>2</v>
      </c>
      <c r="L275" s="1062">
        <f t="shared" si="800"/>
        <v>180</v>
      </c>
      <c r="M275" s="1063">
        <f t="shared" si="801"/>
        <v>180</v>
      </c>
      <c r="N275" s="1063">
        <f t="shared" si="802"/>
        <v>180</v>
      </c>
      <c r="O275" s="1063">
        <f t="shared" si="803"/>
        <v>180</v>
      </c>
      <c r="P275" s="1063">
        <f t="shared" si="804"/>
        <v>180</v>
      </c>
      <c r="Q275" s="1063">
        <f t="shared" si="805"/>
        <v>180</v>
      </c>
      <c r="R275" s="1063">
        <f t="shared" si="806"/>
        <v>180</v>
      </c>
      <c r="S275" s="1063">
        <f t="shared" si="807"/>
        <v>180</v>
      </c>
      <c r="T275" s="1063">
        <f t="shared" si="808"/>
        <v>180</v>
      </c>
      <c r="U275" s="1063">
        <f t="shared" si="809"/>
        <v>180</v>
      </c>
      <c r="V275" s="1063">
        <f t="shared" si="810"/>
        <v>180</v>
      </c>
      <c r="W275" s="1063">
        <f t="shared" si="811"/>
        <v>180</v>
      </c>
      <c r="X275" s="1063">
        <f t="shared" si="812"/>
        <v>180</v>
      </c>
      <c r="Y275" s="1063">
        <f t="shared" si="813"/>
        <v>180</v>
      </c>
      <c r="Z275" s="1063">
        <f t="shared" si="814"/>
        <v>180</v>
      </c>
      <c r="AA275" s="1063">
        <f t="shared" si="815"/>
        <v>180</v>
      </c>
      <c r="AB275" s="1063">
        <f t="shared" si="816"/>
        <v>180</v>
      </c>
      <c r="AC275" s="1063">
        <f t="shared" si="817"/>
        <v>180</v>
      </c>
      <c r="AD275" s="1063">
        <f t="shared" si="818"/>
        <v>180</v>
      </c>
      <c r="AE275" s="1063">
        <f t="shared" si="819"/>
        <v>180</v>
      </c>
      <c r="AF275" s="1063">
        <f t="shared" si="820"/>
        <v>180</v>
      </c>
      <c r="AG275" s="1063">
        <f t="shared" si="821"/>
        <v>180</v>
      </c>
      <c r="AH275" s="1063">
        <f t="shared" si="822"/>
        <v>180</v>
      </c>
      <c r="AI275" s="1063">
        <f t="shared" si="823"/>
        <v>180</v>
      </c>
      <c r="AJ275" s="1063">
        <f t="shared" si="824"/>
        <v>180</v>
      </c>
      <c r="AK275" s="1063">
        <f t="shared" si="825"/>
        <v>180</v>
      </c>
      <c r="AL275" s="1063">
        <f t="shared" si="826"/>
        <v>180</v>
      </c>
      <c r="AM275" s="1063">
        <f t="shared" si="827"/>
        <v>180</v>
      </c>
      <c r="AN275" s="1063">
        <f t="shared" si="828"/>
        <v>180</v>
      </c>
      <c r="AO275" s="1063">
        <f t="shared" si="829"/>
        <v>180</v>
      </c>
      <c r="AP275" s="1063">
        <f t="shared" si="830"/>
        <v>180</v>
      </c>
      <c r="AQ275" s="1063">
        <f t="shared" si="831"/>
        <v>180</v>
      </c>
      <c r="AR275" s="1063">
        <f t="shared" si="832"/>
        <v>180</v>
      </c>
      <c r="AS275" s="1063">
        <f t="shared" si="833"/>
        <v>180</v>
      </c>
      <c r="AT275" s="1063">
        <f t="shared" si="834"/>
        <v>180</v>
      </c>
      <c r="AU275" s="1063">
        <f t="shared" si="835"/>
        <v>180</v>
      </c>
      <c r="AV275" s="1063">
        <f t="shared" si="836"/>
        <v>180</v>
      </c>
      <c r="AW275" s="1063">
        <f t="shared" si="837"/>
        <v>180</v>
      </c>
      <c r="AX275" s="1063">
        <f t="shared" si="838"/>
        <v>180</v>
      </c>
      <c r="AY275" s="1063">
        <f t="shared" si="839"/>
        <v>180</v>
      </c>
      <c r="AZ275" s="1063">
        <f t="shared" si="840"/>
        <v>180</v>
      </c>
      <c r="BA275" s="1063">
        <f t="shared" si="841"/>
        <v>180</v>
      </c>
      <c r="BB275" s="1063">
        <f t="shared" si="842"/>
        <v>180</v>
      </c>
      <c r="BC275" s="1063">
        <f t="shared" si="843"/>
        <v>180</v>
      </c>
      <c r="BD275" s="1063">
        <f t="shared" si="844"/>
        <v>180</v>
      </c>
      <c r="BE275" s="1068">
        <f t="shared" si="845"/>
        <v>20</v>
      </c>
      <c r="BF275" s="1069">
        <f t="shared" si="846"/>
        <v>160</v>
      </c>
    </row>
    <row r="276" spans="1:59" s="67" customFormat="1" ht="15" hidden="1">
      <c r="A276" s="1016" t="s">
        <v>115</v>
      </c>
      <c r="B276" s="891">
        <v>4</v>
      </c>
      <c r="C276" s="1017"/>
      <c r="D276" s="1018" t="s">
        <v>479</v>
      </c>
      <c r="E276" s="1035" t="s">
        <v>507</v>
      </c>
      <c r="F276" s="891" t="s">
        <v>1</v>
      </c>
      <c r="G276" s="1020">
        <v>184</v>
      </c>
      <c r="H276" s="1020">
        <v>0</v>
      </c>
      <c r="I276" s="1020">
        <v>184</v>
      </c>
      <c r="J276" s="1021">
        <f t="shared" si="847"/>
        <v>368</v>
      </c>
      <c r="K276" s="1057">
        <f>'Qoute 2025                  '!D35</f>
        <v>0</v>
      </c>
      <c r="L276" s="1062">
        <f t="shared" si="800"/>
        <v>0</v>
      </c>
      <c r="M276" s="1063">
        <f t="shared" si="801"/>
        <v>0</v>
      </c>
      <c r="N276" s="1063">
        <f t="shared" si="802"/>
        <v>0</v>
      </c>
      <c r="O276" s="1063">
        <f t="shared" si="803"/>
        <v>0</v>
      </c>
      <c r="P276" s="1063">
        <f t="shared" si="804"/>
        <v>0</v>
      </c>
      <c r="Q276" s="1063">
        <f t="shared" si="805"/>
        <v>0</v>
      </c>
      <c r="R276" s="1063">
        <f t="shared" si="806"/>
        <v>0</v>
      </c>
      <c r="S276" s="1063">
        <f t="shared" si="807"/>
        <v>0</v>
      </c>
      <c r="T276" s="1063">
        <f t="shared" si="808"/>
        <v>0</v>
      </c>
      <c r="U276" s="1063">
        <f t="shared" si="809"/>
        <v>0</v>
      </c>
      <c r="V276" s="1063">
        <f t="shared" si="810"/>
        <v>0</v>
      </c>
      <c r="W276" s="1063">
        <f t="shared" si="811"/>
        <v>0</v>
      </c>
      <c r="X276" s="1063">
        <f t="shared" si="812"/>
        <v>0</v>
      </c>
      <c r="Y276" s="1063">
        <f t="shared" si="813"/>
        <v>0</v>
      </c>
      <c r="Z276" s="1063">
        <f t="shared" si="814"/>
        <v>0</v>
      </c>
      <c r="AA276" s="1063">
        <f t="shared" si="815"/>
        <v>0</v>
      </c>
      <c r="AB276" s="1063">
        <f t="shared" si="816"/>
        <v>0</v>
      </c>
      <c r="AC276" s="1063">
        <f t="shared" si="817"/>
        <v>0</v>
      </c>
      <c r="AD276" s="1063">
        <f t="shared" si="818"/>
        <v>0</v>
      </c>
      <c r="AE276" s="1063">
        <f t="shared" si="819"/>
        <v>0</v>
      </c>
      <c r="AF276" s="1063">
        <f t="shared" si="820"/>
        <v>0</v>
      </c>
      <c r="AG276" s="1063">
        <f t="shared" si="821"/>
        <v>0</v>
      </c>
      <c r="AH276" s="1063">
        <f t="shared" si="822"/>
        <v>0</v>
      </c>
      <c r="AI276" s="1063">
        <f t="shared" si="823"/>
        <v>0</v>
      </c>
      <c r="AJ276" s="1063">
        <f t="shared" si="824"/>
        <v>0</v>
      </c>
      <c r="AK276" s="1063">
        <f t="shared" si="825"/>
        <v>0</v>
      </c>
      <c r="AL276" s="1063">
        <f t="shared" si="826"/>
        <v>0</v>
      </c>
      <c r="AM276" s="1063">
        <f t="shared" si="827"/>
        <v>0</v>
      </c>
      <c r="AN276" s="1063">
        <f t="shared" si="828"/>
        <v>0</v>
      </c>
      <c r="AO276" s="1063">
        <f t="shared" si="829"/>
        <v>0</v>
      </c>
      <c r="AP276" s="1063">
        <f t="shared" si="830"/>
        <v>0</v>
      </c>
      <c r="AQ276" s="1063">
        <f t="shared" si="831"/>
        <v>0</v>
      </c>
      <c r="AR276" s="1063">
        <f t="shared" si="832"/>
        <v>0</v>
      </c>
      <c r="AS276" s="1063">
        <f t="shared" si="833"/>
        <v>0</v>
      </c>
      <c r="AT276" s="1063">
        <f t="shared" si="834"/>
        <v>0</v>
      </c>
      <c r="AU276" s="1063">
        <f t="shared" si="835"/>
        <v>0</v>
      </c>
      <c r="AV276" s="1063">
        <f t="shared" si="836"/>
        <v>0</v>
      </c>
      <c r="AW276" s="1063">
        <f t="shared" si="837"/>
        <v>0</v>
      </c>
      <c r="AX276" s="1063">
        <f t="shared" si="838"/>
        <v>0</v>
      </c>
      <c r="AY276" s="1063">
        <f t="shared" si="839"/>
        <v>0</v>
      </c>
      <c r="AZ276" s="1063">
        <f t="shared" si="840"/>
        <v>0</v>
      </c>
      <c r="BA276" s="1063">
        <f t="shared" si="841"/>
        <v>0</v>
      </c>
      <c r="BB276" s="1063">
        <f t="shared" si="842"/>
        <v>0</v>
      </c>
      <c r="BC276" s="1063">
        <f t="shared" si="843"/>
        <v>0</v>
      </c>
      <c r="BD276" s="1063">
        <f t="shared" si="844"/>
        <v>0</v>
      </c>
      <c r="BE276" s="1068">
        <f t="shared" si="845"/>
        <v>0</v>
      </c>
      <c r="BF276" s="1069">
        <f t="shared" si="846"/>
        <v>0</v>
      </c>
    </row>
    <row r="277" spans="1:59" s="67" customFormat="1" ht="15">
      <c r="A277" s="1001" t="s">
        <v>115</v>
      </c>
      <c r="B277" s="1002">
        <v>5</v>
      </c>
      <c r="C277" s="1003"/>
      <c r="D277" s="1004" t="s">
        <v>604</v>
      </c>
      <c r="E277" s="1005" t="s">
        <v>603</v>
      </c>
      <c r="F277" s="1002" t="s">
        <v>53</v>
      </c>
      <c r="G277" s="1037">
        <v>62.5</v>
      </c>
      <c r="H277" s="1037">
        <v>15</v>
      </c>
      <c r="I277" s="1037">
        <f t="shared" ref="I277" si="848">40+7.5</f>
        <v>47.5</v>
      </c>
      <c r="J277" s="1056">
        <v>110</v>
      </c>
      <c r="K277" s="1057">
        <f>'Qoute 2025                  '!D36</f>
        <v>2</v>
      </c>
      <c r="L277" s="1062">
        <f t="shared" si="800"/>
        <v>125</v>
      </c>
      <c r="M277" s="1063">
        <f t="shared" si="801"/>
        <v>125</v>
      </c>
      <c r="N277" s="1063">
        <f t="shared" si="802"/>
        <v>125</v>
      </c>
      <c r="O277" s="1063">
        <f t="shared" si="803"/>
        <v>125</v>
      </c>
      <c r="P277" s="1063">
        <f t="shared" si="804"/>
        <v>125</v>
      </c>
      <c r="Q277" s="1063">
        <f t="shared" si="805"/>
        <v>125</v>
      </c>
      <c r="R277" s="1063">
        <f t="shared" si="806"/>
        <v>125</v>
      </c>
      <c r="S277" s="1063">
        <f t="shared" si="807"/>
        <v>125</v>
      </c>
      <c r="T277" s="1063">
        <f t="shared" si="808"/>
        <v>125</v>
      </c>
      <c r="U277" s="1063">
        <f t="shared" si="809"/>
        <v>125</v>
      </c>
      <c r="V277" s="1063">
        <f t="shared" si="810"/>
        <v>125</v>
      </c>
      <c r="W277" s="1063">
        <f t="shared" si="811"/>
        <v>125</v>
      </c>
      <c r="X277" s="1063">
        <f t="shared" si="812"/>
        <v>125</v>
      </c>
      <c r="Y277" s="1063">
        <f t="shared" si="813"/>
        <v>125</v>
      </c>
      <c r="Z277" s="1063">
        <f t="shared" si="814"/>
        <v>125</v>
      </c>
      <c r="AA277" s="1063">
        <f t="shared" si="815"/>
        <v>125</v>
      </c>
      <c r="AB277" s="1063">
        <f t="shared" si="816"/>
        <v>125</v>
      </c>
      <c r="AC277" s="1063">
        <f t="shared" si="817"/>
        <v>125</v>
      </c>
      <c r="AD277" s="1063">
        <f t="shared" si="818"/>
        <v>125</v>
      </c>
      <c r="AE277" s="1063">
        <f t="shared" si="819"/>
        <v>125</v>
      </c>
      <c r="AF277" s="1063">
        <f t="shared" si="820"/>
        <v>125</v>
      </c>
      <c r="AG277" s="1063">
        <f t="shared" si="821"/>
        <v>125</v>
      </c>
      <c r="AH277" s="1063">
        <f t="shared" si="822"/>
        <v>125</v>
      </c>
      <c r="AI277" s="1063">
        <f t="shared" si="823"/>
        <v>125</v>
      </c>
      <c r="AJ277" s="1063">
        <f t="shared" si="824"/>
        <v>125</v>
      </c>
      <c r="AK277" s="1063">
        <f t="shared" si="825"/>
        <v>125</v>
      </c>
      <c r="AL277" s="1063">
        <f t="shared" si="826"/>
        <v>125</v>
      </c>
      <c r="AM277" s="1063">
        <f t="shared" si="827"/>
        <v>125</v>
      </c>
      <c r="AN277" s="1063">
        <f t="shared" si="828"/>
        <v>125</v>
      </c>
      <c r="AO277" s="1063">
        <f t="shared" si="829"/>
        <v>125</v>
      </c>
      <c r="AP277" s="1063">
        <f t="shared" si="830"/>
        <v>125</v>
      </c>
      <c r="AQ277" s="1063">
        <f t="shared" si="831"/>
        <v>125</v>
      </c>
      <c r="AR277" s="1063">
        <f t="shared" si="832"/>
        <v>125</v>
      </c>
      <c r="AS277" s="1063">
        <f t="shared" si="833"/>
        <v>125</v>
      </c>
      <c r="AT277" s="1063">
        <f t="shared" si="834"/>
        <v>125</v>
      </c>
      <c r="AU277" s="1063">
        <f t="shared" si="835"/>
        <v>125</v>
      </c>
      <c r="AV277" s="1063">
        <f t="shared" si="836"/>
        <v>125</v>
      </c>
      <c r="AW277" s="1063">
        <f t="shared" si="837"/>
        <v>125</v>
      </c>
      <c r="AX277" s="1063">
        <f t="shared" si="838"/>
        <v>125</v>
      </c>
      <c r="AY277" s="1063">
        <f t="shared" si="839"/>
        <v>125</v>
      </c>
      <c r="AZ277" s="1063">
        <f t="shared" si="840"/>
        <v>125</v>
      </c>
      <c r="BA277" s="1063">
        <f t="shared" si="841"/>
        <v>125</v>
      </c>
      <c r="BB277" s="1063">
        <f t="shared" si="842"/>
        <v>125</v>
      </c>
      <c r="BC277" s="1063">
        <f t="shared" si="843"/>
        <v>125</v>
      </c>
      <c r="BD277" s="1063">
        <f t="shared" si="844"/>
        <v>125</v>
      </c>
      <c r="BE277" s="1068">
        <f t="shared" si="845"/>
        <v>30</v>
      </c>
      <c r="BF277" s="1069">
        <f t="shared" si="846"/>
        <v>95</v>
      </c>
    </row>
    <row r="278" spans="1:59" s="67" customFormat="1" ht="15">
      <c r="A278" s="1016" t="s">
        <v>115</v>
      </c>
      <c r="B278" s="892">
        <v>6</v>
      </c>
      <c r="C278" s="1017"/>
      <c r="D278" s="1032" t="s">
        <v>474</v>
      </c>
      <c r="E278" s="1019" t="s">
        <v>480</v>
      </c>
      <c r="F278" s="892" t="s">
        <v>54</v>
      </c>
      <c r="G278" s="1023">
        <v>60</v>
      </c>
      <c r="H278" s="1020">
        <v>25</v>
      </c>
      <c r="I278" s="1020">
        <v>50</v>
      </c>
      <c r="J278" s="1021">
        <v>110</v>
      </c>
      <c r="K278" s="1057">
        <f>'Qoute 2025                  '!D37</f>
        <v>1</v>
      </c>
      <c r="L278" s="1062">
        <f t="shared" si="800"/>
        <v>60</v>
      </c>
      <c r="M278" s="1063">
        <f t="shared" si="801"/>
        <v>60</v>
      </c>
      <c r="N278" s="1063">
        <f t="shared" si="802"/>
        <v>60</v>
      </c>
      <c r="O278" s="1063">
        <f t="shared" si="803"/>
        <v>60</v>
      </c>
      <c r="P278" s="1063">
        <f t="shared" si="804"/>
        <v>60</v>
      </c>
      <c r="Q278" s="1063">
        <f t="shared" si="805"/>
        <v>60</v>
      </c>
      <c r="R278" s="1063">
        <f t="shared" si="806"/>
        <v>60</v>
      </c>
      <c r="S278" s="1063">
        <f t="shared" si="807"/>
        <v>60</v>
      </c>
      <c r="T278" s="1063">
        <f t="shared" si="808"/>
        <v>60</v>
      </c>
      <c r="U278" s="1063">
        <f t="shared" si="809"/>
        <v>60</v>
      </c>
      <c r="V278" s="1063">
        <f t="shared" si="810"/>
        <v>60</v>
      </c>
      <c r="W278" s="1063">
        <f t="shared" si="811"/>
        <v>60</v>
      </c>
      <c r="X278" s="1063">
        <f t="shared" si="812"/>
        <v>60</v>
      </c>
      <c r="Y278" s="1063">
        <f t="shared" si="813"/>
        <v>60</v>
      </c>
      <c r="Z278" s="1063">
        <f t="shared" si="814"/>
        <v>60</v>
      </c>
      <c r="AA278" s="1063">
        <f t="shared" si="815"/>
        <v>60</v>
      </c>
      <c r="AB278" s="1063">
        <f t="shared" si="816"/>
        <v>60</v>
      </c>
      <c r="AC278" s="1063">
        <f t="shared" si="817"/>
        <v>60</v>
      </c>
      <c r="AD278" s="1063">
        <f t="shared" si="818"/>
        <v>60</v>
      </c>
      <c r="AE278" s="1063">
        <f t="shared" si="819"/>
        <v>60</v>
      </c>
      <c r="AF278" s="1063">
        <f t="shared" si="820"/>
        <v>60</v>
      </c>
      <c r="AG278" s="1063">
        <f t="shared" si="821"/>
        <v>60</v>
      </c>
      <c r="AH278" s="1063">
        <f t="shared" si="822"/>
        <v>60</v>
      </c>
      <c r="AI278" s="1063">
        <f t="shared" si="823"/>
        <v>60</v>
      </c>
      <c r="AJ278" s="1063">
        <f t="shared" si="824"/>
        <v>60</v>
      </c>
      <c r="AK278" s="1063">
        <f t="shared" si="825"/>
        <v>60</v>
      </c>
      <c r="AL278" s="1063">
        <f t="shared" si="826"/>
        <v>60</v>
      </c>
      <c r="AM278" s="1063">
        <f t="shared" si="827"/>
        <v>60</v>
      </c>
      <c r="AN278" s="1063">
        <f t="shared" si="828"/>
        <v>60</v>
      </c>
      <c r="AO278" s="1063">
        <f t="shared" si="829"/>
        <v>60</v>
      </c>
      <c r="AP278" s="1063">
        <f t="shared" si="830"/>
        <v>60</v>
      </c>
      <c r="AQ278" s="1063">
        <f t="shared" si="831"/>
        <v>60</v>
      </c>
      <c r="AR278" s="1063">
        <f t="shared" si="832"/>
        <v>60</v>
      </c>
      <c r="AS278" s="1063">
        <f t="shared" si="833"/>
        <v>60</v>
      </c>
      <c r="AT278" s="1063">
        <f t="shared" si="834"/>
        <v>60</v>
      </c>
      <c r="AU278" s="1063">
        <f t="shared" si="835"/>
        <v>60</v>
      </c>
      <c r="AV278" s="1063">
        <f t="shared" si="836"/>
        <v>60</v>
      </c>
      <c r="AW278" s="1063">
        <f t="shared" si="837"/>
        <v>60</v>
      </c>
      <c r="AX278" s="1063">
        <f t="shared" si="838"/>
        <v>60</v>
      </c>
      <c r="AY278" s="1063">
        <f t="shared" si="839"/>
        <v>60</v>
      </c>
      <c r="AZ278" s="1063">
        <f t="shared" si="840"/>
        <v>60</v>
      </c>
      <c r="BA278" s="1063">
        <f t="shared" si="841"/>
        <v>60</v>
      </c>
      <c r="BB278" s="1063">
        <f t="shared" si="842"/>
        <v>60</v>
      </c>
      <c r="BC278" s="1063">
        <f t="shared" si="843"/>
        <v>60</v>
      </c>
      <c r="BD278" s="1063">
        <f t="shared" si="844"/>
        <v>60</v>
      </c>
      <c r="BE278" s="1068">
        <f t="shared" si="845"/>
        <v>25</v>
      </c>
      <c r="BF278" s="1069">
        <f t="shared" si="846"/>
        <v>50</v>
      </c>
      <c r="BG278" s="164" t="s">
        <v>238</v>
      </c>
    </row>
    <row r="279" spans="1:59" s="67" customFormat="1" ht="15.75" hidden="1">
      <c r="A279" s="1016" t="s">
        <v>115</v>
      </c>
      <c r="B279" s="606">
        <v>7</v>
      </c>
      <c r="C279" s="1017"/>
      <c r="D279" s="1018" t="s">
        <v>460</v>
      </c>
      <c r="E279" s="1019" t="s">
        <v>605</v>
      </c>
      <c r="F279" s="606" t="s">
        <v>102</v>
      </c>
      <c r="G279" s="1023">
        <v>81.5</v>
      </c>
      <c r="H279" s="1023">
        <v>20</v>
      </c>
      <c r="I279" s="1023">
        <v>61.5</v>
      </c>
      <c r="J279" s="1031">
        <v>143</v>
      </c>
      <c r="K279" s="1057">
        <f>'Qoute 2025                  '!D38</f>
        <v>0</v>
      </c>
      <c r="L279" s="1062">
        <f t="shared" si="800"/>
        <v>0</v>
      </c>
      <c r="M279" s="1063">
        <f t="shared" si="801"/>
        <v>0</v>
      </c>
      <c r="N279" s="1063">
        <f t="shared" si="802"/>
        <v>0</v>
      </c>
      <c r="O279" s="1063">
        <f t="shared" si="803"/>
        <v>0</v>
      </c>
      <c r="P279" s="1063">
        <f t="shared" si="804"/>
        <v>0</v>
      </c>
      <c r="Q279" s="1063">
        <f t="shared" si="805"/>
        <v>0</v>
      </c>
      <c r="R279" s="1063">
        <f t="shared" si="806"/>
        <v>0</v>
      </c>
      <c r="S279" s="1063">
        <f t="shared" si="807"/>
        <v>0</v>
      </c>
      <c r="T279" s="1063">
        <f t="shared" si="808"/>
        <v>0</v>
      </c>
      <c r="U279" s="1063">
        <f t="shared" si="809"/>
        <v>0</v>
      </c>
      <c r="V279" s="1063">
        <f t="shared" si="810"/>
        <v>0</v>
      </c>
      <c r="W279" s="1063">
        <f t="shared" si="811"/>
        <v>0</v>
      </c>
      <c r="X279" s="1063">
        <f t="shared" si="812"/>
        <v>0</v>
      </c>
      <c r="Y279" s="1063">
        <f t="shared" si="813"/>
        <v>0</v>
      </c>
      <c r="Z279" s="1063">
        <f t="shared" si="814"/>
        <v>0</v>
      </c>
      <c r="AA279" s="1063">
        <f t="shared" si="815"/>
        <v>0</v>
      </c>
      <c r="AB279" s="1063">
        <f t="shared" si="816"/>
        <v>0</v>
      </c>
      <c r="AC279" s="1063">
        <f t="shared" si="817"/>
        <v>0</v>
      </c>
      <c r="AD279" s="1063">
        <f t="shared" si="818"/>
        <v>0</v>
      </c>
      <c r="AE279" s="1063">
        <f t="shared" si="819"/>
        <v>0</v>
      </c>
      <c r="AF279" s="1063">
        <f t="shared" si="820"/>
        <v>0</v>
      </c>
      <c r="AG279" s="1063">
        <f t="shared" si="821"/>
        <v>0</v>
      </c>
      <c r="AH279" s="1063">
        <f t="shared" si="822"/>
        <v>0</v>
      </c>
      <c r="AI279" s="1063">
        <f t="shared" si="823"/>
        <v>0</v>
      </c>
      <c r="AJ279" s="1063">
        <f t="shared" si="824"/>
        <v>0</v>
      </c>
      <c r="AK279" s="1063">
        <f t="shared" si="825"/>
        <v>0</v>
      </c>
      <c r="AL279" s="1063">
        <f t="shared" si="826"/>
        <v>0</v>
      </c>
      <c r="AM279" s="1063">
        <f t="shared" si="827"/>
        <v>0</v>
      </c>
      <c r="AN279" s="1063">
        <f t="shared" si="828"/>
        <v>0</v>
      </c>
      <c r="AO279" s="1063">
        <f t="shared" si="829"/>
        <v>0</v>
      </c>
      <c r="AP279" s="1063">
        <f t="shared" si="830"/>
        <v>0</v>
      </c>
      <c r="AQ279" s="1063">
        <f t="shared" si="831"/>
        <v>0</v>
      </c>
      <c r="AR279" s="1063">
        <f t="shared" si="832"/>
        <v>0</v>
      </c>
      <c r="AS279" s="1063">
        <f t="shared" si="833"/>
        <v>0</v>
      </c>
      <c r="AT279" s="1063">
        <f t="shared" si="834"/>
        <v>0</v>
      </c>
      <c r="AU279" s="1063">
        <f t="shared" si="835"/>
        <v>0</v>
      </c>
      <c r="AV279" s="1063">
        <f t="shared" si="836"/>
        <v>0</v>
      </c>
      <c r="AW279" s="1063">
        <f t="shared" si="837"/>
        <v>0</v>
      </c>
      <c r="AX279" s="1063">
        <f t="shared" si="838"/>
        <v>0</v>
      </c>
      <c r="AY279" s="1063">
        <f t="shared" si="839"/>
        <v>0</v>
      </c>
      <c r="AZ279" s="1063">
        <f t="shared" si="840"/>
        <v>0</v>
      </c>
      <c r="BA279" s="1063">
        <f t="shared" si="841"/>
        <v>0</v>
      </c>
      <c r="BB279" s="1063">
        <f t="shared" si="842"/>
        <v>0</v>
      </c>
      <c r="BC279" s="1063">
        <f t="shared" si="843"/>
        <v>0</v>
      </c>
      <c r="BD279" s="1063">
        <f t="shared" si="844"/>
        <v>0</v>
      </c>
      <c r="BE279" s="1068">
        <f t="shared" si="845"/>
        <v>0</v>
      </c>
      <c r="BF279" s="1069">
        <f t="shared" si="846"/>
        <v>0</v>
      </c>
    </row>
    <row r="280" spans="1:59" s="67" customFormat="1" ht="15" hidden="1">
      <c r="A280" s="1016" t="s">
        <v>115</v>
      </c>
      <c r="B280" s="896">
        <v>8</v>
      </c>
      <c r="C280" s="1017"/>
      <c r="D280" s="1018"/>
      <c r="E280" s="1019" t="s">
        <v>201</v>
      </c>
      <c r="F280" s="896" t="s">
        <v>41</v>
      </c>
      <c r="G280" s="1020">
        <v>38</v>
      </c>
      <c r="H280" s="1020">
        <v>12</v>
      </c>
      <c r="I280" s="1020">
        <v>12</v>
      </c>
      <c r="J280" s="1021">
        <f t="shared" si="847"/>
        <v>50</v>
      </c>
      <c r="K280" s="1057">
        <f>'Qoute 2025                  '!D39</f>
        <v>0</v>
      </c>
      <c r="L280" s="1062">
        <f t="shared" si="800"/>
        <v>0</v>
      </c>
      <c r="M280" s="1063">
        <f t="shared" si="801"/>
        <v>0</v>
      </c>
      <c r="N280" s="1063">
        <f t="shared" si="802"/>
        <v>0</v>
      </c>
      <c r="O280" s="1063">
        <f t="shared" si="803"/>
        <v>0</v>
      </c>
      <c r="P280" s="1063">
        <f t="shared" si="804"/>
        <v>0</v>
      </c>
      <c r="Q280" s="1063">
        <f t="shared" si="805"/>
        <v>0</v>
      </c>
      <c r="R280" s="1063">
        <f t="shared" si="806"/>
        <v>0</v>
      </c>
      <c r="S280" s="1063">
        <f t="shared" si="807"/>
        <v>0</v>
      </c>
      <c r="T280" s="1063">
        <f t="shared" si="808"/>
        <v>0</v>
      </c>
      <c r="U280" s="1063">
        <f t="shared" si="809"/>
        <v>0</v>
      </c>
      <c r="V280" s="1063">
        <f t="shared" si="810"/>
        <v>0</v>
      </c>
      <c r="W280" s="1063">
        <f t="shared" si="811"/>
        <v>0</v>
      </c>
      <c r="X280" s="1063">
        <f t="shared" si="812"/>
        <v>0</v>
      </c>
      <c r="Y280" s="1063">
        <f t="shared" si="813"/>
        <v>0</v>
      </c>
      <c r="Z280" s="1063">
        <f t="shared" si="814"/>
        <v>0</v>
      </c>
      <c r="AA280" s="1063">
        <f t="shared" si="815"/>
        <v>0</v>
      </c>
      <c r="AB280" s="1063">
        <f t="shared" si="816"/>
        <v>0</v>
      </c>
      <c r="AC280" s="1063">
        <f t="shared" si="817"/>
        <v>0</v>
      </c>
      <c r="AD280" s="1063">
        <f t="shared" si="818"/>
        <v>0</v>
      </c>
      <c r="AE280" s="1063">
        <f t="shared" si="819"/>
        <v>0</v>
      </c>
      <c r="AF280" s="1063">
        <f t="shared" si="820"/>
        <v>0</v>
      </c>
      <c r="AG280" s="1063">
        <f t="shared" si="821"/>
        <v>0</v>
      </c>
      <c r="AH280" s="1063">
        <f t="shared" si="822"/>
        <v>0</v>
      </c>
      <c r="AI280" s="1063">
        <f t="shared" si="823"/>
        <v>0</v>
      </c>
      <c r="AJ280" s="1063">
        <f t="shared" si="824"/>
        <v>0</v>
      </c>
      <c r="AK280" s="1063">
        <f t="shared" si="825"/>
        <v>0</v>
      </c>
      <c r="AL280" s="1063">
        <f t="shared" si="826"/>
        <v>0</v>
      </c>
      <c r="AM280" s="1063">
        <f t="shared" si="827"/>
        <v>0</v>
      </c>
      <c r="AN280" s="1063">
        <f t="shared" si="828"/>
        <v>0</v>
      </c>
      <c r="AO280" s="1063">
        <f t="shared" si="829"/>
        <v>0</v>
      </c>
      <c r="AP280" s="1063">
        <f t="shared" si="830"/>
        <v>0</v>
      </c>
      <c r="AQ280" s="1063">
        <f t="shared" si="831"/>
        <v>0</v>
      </c>
      <c r="AR280" s="1063">
        <f t="shared" si="832"/>
        <v>0</v>
      </c>
      <c r="AS280" s="1063">
        <f t="shared" si="833"/>
        <v>0</v>
      </c>
      <c r="AT280" s="1063">
        <f t="shared" si="834"/>
        <v>0</v>
      </c>
      <c r="AU280" s="1063">
        <f t="shared" si="835"/>
        <v>0</v>
      </c>
      <c r="AV280" s="1063">
        <f t="shared" si="836"/>
        <v>0</v>
      </c>
      <c r="AW280" s="1063">
        <f t="shared" si="837"/>
        <v>0</v>
      </c>
      <c r="AX280" s="1063">
        <f t="shared" si="838"/>
        <v>0</v>
      </c>
      <c r="AY280" s="1063">
        <f t="shared" si="839"/>
        <v>0</v>
      </c>
      <c r="AZ280" s="1063">
        <f t="shared" si="840"/>
        <v>0</v>
      </c>
      <c r="BA280" s="1063">
        <f t="shared" si="841"/>
        <v>0</v>
      </c>
      <c r="BB280" s="1063">
        <f t="shared" si="842"/>
        <v>0</v>
      </c>
      <c r="BC280" s="1063">
        <f t="shared" si="843"/>
        <v>0</v>
      </c>
      <c r="BD280" s="1063">
        <f t="shared" si="844"/>
        <v>0</v>
      </c>
      <c r="BE280" s="1068">
        <f t="shared" si="845"/>
        <v>0</v>
      </c>
      <c r="BF280" s="1069">
        <f t="shared" si="846"/>
        <v>0</v>
      </c>
    </row>
    <row r="281" spans="1:59" s="67" customFormat="1" ht="15" hidden="1">
      <c r="A281" s="1016" t="s">
        <v>115</v>
      </c>
      <c r="B281" s="897">
        <v>9</v>
      </c>
      <c r="C281" s="1017"/>
      <c r="D281" s="1018" t="s">
        <v>468</v>
      </c>
      <c r="E281" s="1019" t="s">
        <v>469</v>
      </c>
      <c r="F281" s="897" t="s">
        <v>63</v>
      </c>
      <c r="G281" s="1023">
        <v>65</v>
      </c>
      <c r="H281" s="1023">
        <v>21.5</v>
      </c>
      <c r="I281" s="1023">
        <v>50</v>
      </c>
      <c r="J281" s="1031">
        <v>115</v>
      </c>
      <c r="K281" s="1057">
        <f>'Qoute 2025                  '!D40</f>
        <v>0</v>
      </c>
      <c r="L281" s="1064">
        <f t="shared" ref="L281:L286" si="849">K281*G281</f>
        <v>0</v>
      </c>
      <c r="M281" s="1065">
        <f t="shared" si="801"/>
        <v>0</v>
      </c>
      <c r="N281" s="1065">
        <f t="shared" si="802"/>
        <v>0</v>
      </c>
      <c r="O281" s="1065">
        <f t="shared" si="803"/>
        <v>0</v>
      </c>
      <c r="P281" s="1065">
        <f t="shared" si="804"/>
        <v>0</v>
      </c>
      <c r="Q281" s="1065">
        <f t="shared" si="805"/>
        <v>0</v>
      </c>
      <c r="R281" s="1065">
        <f t="shared" si="806"/>
        <v>0</v>
      </c>
      <c r="S281" s="1065">
        <f t="shared" si="807"/>
        <v>0</v>
      </c>
      <c r="T281" s="1065">
        <f t="shared" si="808"/>
        <v>0</v>
      </c>
      <c r="U281" s="1065">
        <f t="shared" si="809"/>
        <v>0</v>
      </c>
      <c r="V281" s="1065">
        <f t="shared" si="810"/>
        <v>0</v>
      </c>
      <c r="W281" s="1065">
        <f t="shared" si="811"/>
        <v>0</v>
      </c>
      <c r="X281" s="1065">
        <f t="shared" si="812"/>
        <v>0</v>
      </c>
      <c r="Y281" s="1065">
        <f t="shared" si="813"/>
        <v>0</v>
      </c>
      <c r="Z281" s="1065">
        <f t="shared" si="814"/>
        <v>0</v>
      </c>
      <c r="AA281" s="1065">
        <f t="shared" si="815"/>
        <v>0</v>
      </c>
      <c r="AB281" s="1065">
        <f t="shared" si="816"/>
        <v>0</v>
      </c>
      <c r="AC281" s="1065">
        <f t="shared" si="817"/>
        <v>0</v>
      </c>
      <c r="AD281" s="1065">
        <f t="shared" si="818"/>
        <v>0</v>
      </c>
      <c r="AE281" s="1065">
        <f t="shared" si="819"/>
        <v>0</v>
      </c>
      <c r="AF281" s="1065">
        <f t="shared" si="820"/>
        <v>0</v>
      </c>
      <c r="AG281" s="1065">
        <f t="shared" si="821"/>
        <v>0</v>
      </c>
      <c r="AH281" s="1065">
        <f t="shared" si="822"/>
        <v>0</v>
      </c>
      <c r="AI281" s="1065">
        <f t="shared" si="823"/>
        <v>0</v>
      </c>
      <c r="AJ281" s="1065">
        <f t="shared" si="824"/>
        <v>0</v>
      </c>
      <c r="AK281" s="1065">
        <f t="shared" si="825"/>
        <v>0</v>
      </c>
      <c r="AL281" s="1065">
        <f t="shared" si="826"/>
        <v>0</v>
      </c>
      <c r="AM281" s="1065">
        <f t="shared" si="827"/>
        <v>0</v>
      </c>
      <c r="AN281" s="1065">
        <f t="shared" si="828"/>
        <v>0</v>
      </c>
      <c r="AO281" s="1065">
        <f t="shared" si="829"/>
        <v>0</v>
      </c>
      <c r="AP281" s="1065">
        <f t="shared" si="830"/>
        <v>0</v>
      </c>
      <c r="AQ281" s="1065">
        <f t="shared" si="831"/>
        <v>0</v>
      </c>
      <c r="AR281" s="1065">
        <f t="shared" si="832"/>
        <v>0</v>
      </c>
      <c r="AS281" s="1065">
        <f t="shared" si="833"/>
        <v>0</v>
      </c>
      <c r="AT281" s="1065">
        <f t="shared" si="834"/>
        <v>0</v>
      </c>
      <c r="AU281" s="1065">
        <f t="shared" si="835"/>
        <v>0</v>
      </c>
      <c r="AV281" s="1065">
        <f t="shared" si="836"/>
        <v>0</v>
      </c>
      <c r="AW281" s="1065">
        <f t="shared" si="837"/>
        <v>0</v>
      </c>
      <c r="AX281" s="1065">
        <f t="shared" si="838"/>
        <v>0</v>
      </c>
      <c r="AY281" s="1065">
        <f t="shared" si="839"/>
        <v>0</v>
      </c>
      <c r="AZ281" s="1065">
        <f t="shared" si="840"/>
        <v>0</v>
      </c>
      <c r="BA281" s="1065">
        <f t="shared" si="841"/>
        <v>0</v>
      </c>
      <c r="BB281" s="1065">
        <f t="shared" si="842"/>
        <v>0</v>
      </c>
      <c r="BC281" s="1065">
        <f t="shared" si="843"/>
        <v>0</v>
      </c>
      <c r="BD281" s="1065">
        <f t="shared" si="844"/>
        <v>0</v>
      </c>
      <c r="BE281" s="1070">
        <f t="shared" si="845"/>
        <v>0</v>
      </c>
      <c r="BF281" s="1071">
        <f t="shared" si="846"/>
        <v>0</v>
      </c>
    </row>
    <row r="282" spans="1:59" s="67" customFormat="1" ht="15" hidden="1">
      <c r="A282" s="1016" t="s">
        <v>115</v>
      </c>
      <c r="B282" s="898">
        <v>10</v>
      </c>
      <c r="C282" s="1017"/>
      <c r="D282" s="1032" t="s">
        <v>451</v>
      </c>
      <c r="E282" s="1036" t="s">
        <v>476</v>
      </c>
      <c r="F282" s="898" t="s">
        <v>62</v>
      </c>
      <c r="G282" s="1020">
        <v>100</v>
      </c>
      <c r="H282" s="1020">
        <v>17.100000000000001</v>
      </c>
      <c r="I282" s="1020">
        <v>85.7</v>
      </c>
      <c r="J282" s="1021">
        <v>185.7</v>
      </c>
      <c r="K282" s="1057">
        <f>'Qoute 2025                  '!D41</f>
        <v>0</v>
      </c>
      <c r="L282" s="1064">
        <f t="shared" si="849"/>
        <v>0</v>
      </c>
      <c r="M282" s="1065">
        <f t="shared" si="801"/>
        <v>0</v>
      </c>
      <c r="N282" s="1065">
        <f t="shared" si="802"/>
        <v>0</v>
      </c>
      <c r="O282" s="1065">
        <f t="shared" si="803"/>
        <v>0</v>
      </c>
      <c r="P282" s="1065">
        <f t="shared" si="804"/>
        <v>0</v>
      </c>
      <c r="Q282" s="1065">
        <f t="shared" si="805"/>
        <v>0</v>
      </c>
      <c r="R282" s="1065">
        <f t="shared" si="806"/>
        <v>0</v>
      </c>
      <c r="S282" s="1065">
        <f t="shared" si="807"/>
        <v>0</v>
      </c>
      <c r="T282" s="1065">
        <f t="shared" si="808"/>
        <v>0</v>
      </c>
      <c r="U282" s="1065">
        <f t="shared" si="809"/>
        <v>0</v>
      </c>
      <c r="V282" s="1065">
        <f t="shared" si="810"/>
        <v>0</v>
      </c>
      <c r="W282" s="1065">
        <f t="shared" si="811"/>
        <v>0</v>
      </c>
      <c r="X282" s="1065">
        <f t="shared" si="812"/>
        <v>0</v>
      </c>
      <c r="Y282" s="1065">
        <f t="shared" si="813"/>
        <v>0</v>
      </c>
      <c r="Z282" s="1065">
        <f t="shared" si="814"/>
        <v>0</v>
      </c>
      <c r="AA282" s="1065">
        <f t="shared" si="815"/>
        <v>0</v>
      </c>
      <c r="AB282" s="1065">
        <f t="shared" si="816"/>
        <v>0</v>
      </c>
      <c r="AC282" s="1065">
        <f t="shared" si="817"/>
        <v>0</v>
      </c>
      <c r="AD282" s="1065">
        <f t="shared" si="818"/>
        <v>0</v>
      </c>
      <c r="AE282" s="1065">
        <f t="shared" si="819"/>
        <v>0</v>
      </c>
      <c r="AF282" s="1065">
        <f t="shared" si="820"/>
        <v>0</v>
      </c>
      <c r="AG282" s="1065">
        <f t="shared" si="821"/>
        <v>0</v>
      </c>
      <c r="AH282" s="1065">
        <f t="shared" si="822"/>
        <v>0</v>
      </c>
      <c r="AI282" s="1065">
        <f t="shared" si="823"/>
        <v>0</v>
      </c>
      <c r="AJ282" s="1065">
        <f t="shared" si="824"/>
        <v>0</v>
      </c>
      <c r="AK282" s="1065">
        <f t="shared" si="825"/>
        <v>0</v>
      </c>
      <c r="AL282" s="1065">
        <f t="shared" si="826"/>
        <v>0</v>
      </c>
      <c r="AM282" s="1065">
        <f t="shared" si="827"/>
        <v>0</v>
      </c>
      <c r="AN282" s="1065">
        <f t="shared" si="828"/>
        <v>0</v>
      </c>
      <c r="AO282" s="1065">
        <f t="shared" si="829"/>
        <v>0</v>
      </c>
      <c r="AP282" s="1065">
        <f t="shared" si="830"/>
        <v>0</v>
      </c>
      <c r="AQ282" s="1065">
        <f t="shared" si="831"/>
        <v>0</v>
      </c>
      <c r="AR282" s="1065">
        <f t="shared" si="832"/>
        <v>0</v>
      </c>
      <c r="AS282" s="1065">
        <f t="shared" si="833"/>
        <v>0</v>
      </c>
      <c r="AT282" s="1065">
        <f t="shared" si="834"/>
        <v>0</v>
      </c>
      <c r="AU282" s="1065">
        <f t="shared" si="835"/>
        <v>0</v>
      </c>
      <c r="AV282" s="1065">
        <f t="shared" si="836"/>
        <v>0</v>
      </c>
      <c r="AW282" s="1065">
        <f t="shared" si="837"/>
        <v>0</v>
      </c>
      <c r="AX282" s="1065">
        <f t="shared" si="838"/>
        <v>0</v>
      </c>
      <c r="AY282" s="1065">
        <f t="shared" si="839"/>
        <v>0</v>
      </c>
      <c r="AZ282" s="1065">
        <f t="shared" si="840"/>
        <v>0</v>
      </c>
      <c r="BA282" s="1065">
        <f t="shared" si="841"/>
        <v>0</v>
      </c>
      <c r="BB282" s="1065">
        <f t="shared" si="842"/>
        <v>0</v>
      </c>
      <c r="BC282" s="1065">
        <f t="shared" si="843"/>
        <v>0</v>
      </c>
      <c r="BD282" s="1065">
        <f t="shared" si="844"/>
        <v>0</v>
      </c>
      <c r="BE282" s="1070">
        <f t="shared" si="845"/>
        <v>0</v>
      </c>
      <c r="BF282" s="1071">
        <f t="shared" si="846"/>
        <v>0</v>
      </c>
    </row>
    <row r="283" spans="1:59" s="67" customFormat="1" ht="15" hidden="1">
      <c r="A283" s="1016" t="s">
        <v>115</v>
      </c>
      <c r="B283" s="899">
        <v>11</v>
      </c>
      <c r="C283" s="1017"/>
      <c r="D283" s="1018">
        <v>2024</v>
      </c>
      <c r="E283" s="1019" t="s">
        <v>453</v>
      </c>
      <c r="F283" s="899" t="s">
        <v>103</v>
      </c>
      <c r="G283" s="1020">
        <v>26</v>
      </c>
      <c r="H283" s="1020">
        <v>15</v>
      </c>
      <c r="I283" s="1020">
        <v>20</v>
      </c>
      <c r="J283" s="1021">
        <f t="shared" si="847"/>
        <v>46</v>
      </c>
      <c r="K283" s="1057">
        <f>'Qoute 2025                  '!D42</f>
        <v>0</v>
      </c>
      <c r="L283" s="1064">
        <f t="shared" si="849"/>
        <v>0</v>
      </c>
      <c r="M283" s="1065">
        <f t="shared" si="801"/>
        <v>0</v>
      </c>
      <c r="N283" s="1065">
        <f t="shared" si="802"/>
        <v>0</v>
      </c>
      <c r="O283" s="1065">
        <f t="shared" si="803"/>
        <v>0</v>
      </c>
      <c r="P283" s="1065">
        <f t="shared" si="804"/>
        <v>0</v>
      </c>
      <c r="Q283" s="1065">
        <f t="shared" si="805"/>
        <v>0</v>
      </c>
      <c r="R283" s="1065">
        <f t="shared" si="806"/>
        <v>0</v>
      </c>
      <c r="S283" s="1065">
        <f t="shared" si="807"/>
        <v>0</v>
      </c>
      <c r="T283" s="1065">
        <f t="shared" si="808"/>
        <v>0</v>
      </c>
      <c r="U283" s="1065">
        <f t="shared" si="809"/>
        <v>0</v>
      </c>
      <c r="V283" s="1065">
        <f t="shared" si="810"/>
        <v>0</v>
      </c>
      <c r="W283" s="1065">
        <f t="shared" si="811"/>
        <v>0</v>
      </c>
      <c r="X283" s="1065">
        <f t="shared" si="812"/>
        <v>0</v>
      </c>
      <c r="Y283" s="1065">
        <f t="shared" si="813"/>
        <v>0</v>
      </c>
      <c r="Z283" s="1065">
        <f t="shared" si="814"/>
        <v>0</v>
      </c>
      <c r="AA283" s="1065">
        <f t="shared" si="815"/>
        <v>0</v>
      </c>
      <c r="AB283" s="1065">
        <f t="shared" si="816"/>
        <v>0</v>
      </c>
      <c r="AC283" s="1065">
        <f t="shared" si="817"/>
        <v>0</v>
      </c>
      <c r="AD283" s="1065">
        <f t="shared" si="818"/>
        <v>0</v>
      </c>
      <c r="AE283" s="1065">
        <f t="shared" si="819"/>
        <v>0</v>
      </c>
      <c r="AF283" s="1065">
        <f t="shared" si="820"/>
        <v>0</v>
      </c>
      <c r="AG283" s="1065">
        <f t="shared" si="821"/>
        <v>0</v>
      </c>
      <c r="AH283" s="1065">
        <f t="shared" si="822"/>
        <v>0</v>
      </c>
      <c r="AI283" s="1065">
        <f t="shared" si="823"/>
        <v>0</v>
      </c>
      <c r="AJ283" s="1065">
        <f t="shared" si="824"/>
        <v>0</v>
      </c>
      <c r="AK283" s="1065">
        <f t="shared" si="825"/>
        <v>0</v>
      </c>
      <c r="AL283" s="1065">
        <f t="shared" si="826"/>
        <v>0</v>
      </c>
      <c r="AM283" s="1065">
        <f t="shared" si="827"/>
        <v>0</v>
      </c>
      <c r="AN283" s="1065">
        <f t="shared" si="828"/>
        <v>0</v>
      </c>
      <c r="AO283" s="1065">
        <f t="shared" si="829"/>
        <v>0</v>
      </c>
      <c r="AP283" s="1065">
        <f t="shared" si="830"/>
        <v>0</v>
      </c>
      <c r="AQ283" s="1065">
        <f t="shared" si="831"/>
        <v>0</v>
      </c>
      <c r="AR283" s="1065">
        <f t="shared" si="832"/>
        <v>0</v>
      </c>
      <c r="AS283" s="1065">
        <f t="shared" si="833"/>
        <v>0</v>
      </c>
      <c r="AT283" s="1065">
        <f t="shared" si="834"/>
        <v>0</v>
      </c>
      <c r="AU283" s="1065">
        <f t="shared" si="835"/>
        <v>0</v>
      </c>
      <c r="AV283" s="1065">
        <f t="shared" si="836"/>
        <v>0</v>
      </c>
      <c r="AW283" s="1065">
        <f t="shared" si="837"/>
        <v>0</v>
      </c>
      <c r="AX283" s="1065">
        <f t="shared" si="838"/>
        <v>0</v>
      </c>
      <c r="AY283" s="1065">
        <f t="shared" si="839"/>
        <v>0</v>
      </c>
      <c r="AZ283" s="1065">
        <f t="shared" si="840"/>
        <v>0</v>
      </c>
      <c r="BA283" s="1065">
        <f t="shared" si="841"/>
        <v>0</v>
      </c>
      <c r="BB283" s="1065">
        <f t="shared" si="842"/>
        <v>0</v>
      </c>
      <c r="BC283" s="1065">
        <f t="shared" si="843"/>
        <v>0</v>
      </c>
      <c r="BD283" s="1065">
        <f t="shared" si="844"/>
        <v>0</v>
      </c>
      <c r="BE283" s="1070">
        <f t="shared" si="845"/>
        <v>0</v>
      </c>
      <c r="BF283" s="1071">
        <f t="shared" si="846"/>
        <v>0</v>
      </c>
    </row>
    <row r="284" spans="1:59" s="67" customFormat="1" ht="15" hidden="1">
      <c r="A284" s="1016" t="s">
        <v>115</v>
      </c>
      <c r="B284" s="900">
        <v>12</v>
      </c>
      <c r="C284" s="1017"/>
      <c r="D284" s="1018"/>
      <c r="E284" s="1019" t="s">
        <v>105</v>
      </c>
      <c r="F284" s="900" t="s">
        <v>105</v>
      </c>
      <c r="G284" s="1023">
        <v>57.5</v>
      </c>
      <c r="H284" s="1023">
        <v>20</v>
      </c>
      <c r="I284" s="1023">
        <v>42.5</v>
      </c>
      <c r="J284" s="1031">
        <v>100</v>
      </c>
      <c r="K284" s="1057">
        <f>'Qoute 2025                  '!D43</f>
        <v>0</v>
      </c>
      <c r="L284" s="1064">
        <f t="shared" si="849"/>
        <v>0</v>
      </c>
      <c r="M284" s="1065">
        <f t="shared" si="801"/>
        <v>0</v>
      </c>
      <c r="N284" s="1065">
        <f t="shared" si="802"/>
        <v>0</v>
      </c>
      <c r="O284" s="1065">
        <f t="shared" si="803"/>
        <v>0</v>
      </c>
      <c r="P284" s="1065">
        <f t="shared" si="804"/>
        <v>0</v>
      </c>
      <c r="Q284" s="1065">
        <f t="shared" si="805"/>
        <v>0</v>
      </c>
      <c r="R284" s="1065">
        <f t="shared" si="806"/>
        <v>0</v>
      </c>
      <c r="S284" s="1065">
        <f t="shared" si="807"/>
        <v>0</v>
      </c>
      <c r="T284" s="1065">
        <f t="shared" si="808"/>
        <v>0</v>
      </c>
      <c r="U284" s="1065">
        <f t="shared" si="809"/>
        <v>0</v>
      </c>
      <c r="V284" s="1065">
        <f t="shared" si="810"/>
        <v>0</v>
      </c>
      <c r="W284" s="1065">
        <f t="shared" si="811"/>
        <v>0</v>
      </c>
      <c r="X284" s="1065">
        <f t="shared" si="812"/>
        <v>0</v>
      </c>
      <c r="Y284" s="1065">
        <f t="shared" si="813"/>
        <v>0</v>
      </c>
      <c r="Z284" s="1065">
        <f t="shared" si="814"/>
        <v>0</v>
      </c>
      <c r="AA284" s="1065">
        <f t="shared" si="815"/>
        <v>0</v>
      </c>
      <c r="AB284" s="1065">
        <f t="shared" si="816"/>
        <v>0</v>
      </c>
      <c r="AC284" s="1065">
        <f t="shared" si="817"/>
        <v>0</v>
      </c>
      <c r="AD284" s="1065">
        <f t="shared" si="818"/>
        <v>0</v>
      </c>
      <c r="AE284" s="1065">
        <f t="shared" si="819"/>
        <v>0</v>
      </c>
      <c r="AF284" s="1065">
        <f t="shared" si="820"/>
        <v>0</v>
      </c>
      <c r="AG284" s="1065">
        <f t="shared" si="821"/>
        <v>0</v>
      </c>
      <c r="AH284" s="1065">
        <f t="shared" si="822"/>
        <v>0</v>
      </c>
      <c r="AI284" s="1065">
        <f t="shared" si="823"/>
        <v>0</v>
      </c>
      <c r="AJ284" s="1065">
        <f t="shared" si="824"/>
        <v>0</v>
      </c>
      <c r="AK284" s="1065">
        <f t="shared" si="825"/>
        <v>0</v>
      </c>
      <c r="AL284" s="1065">
        <f t="shared" si="826"/>
        <v>0</v>
      </c>
      <c r="AM284" s="1065">
        <f t="shared" si="827"/>
        <v>0</v>
      </c>
      <c r="AN284" s="1065">
        <f t="shared" si="828"/>
        <v>0</v>
      </c>
      <c r="AO284" s="1065">
        <f t="shared" si="829"/>
        <v>0</v>
      </c>
      <c r="AP284" s="1065">
        <f t="shared" si="830"/>
        <v>0</v>
      </c>
      <c r="AQ284" s="1065">
        <f t="shared" si="831"/>
        <v>0</v>
      </c>
      <c r="AR284" s="1065">
        <f t="shared" si="832"/>
        <v>0</v>
      </c>
      <c r="AS284" s="1065">
        <f t="shared" si="833"/>
        <v>0</v>
      </c>
      <c r="AT284" s="1065">
        <f t="shared" si="834"/>
        <v>0</v>
      </c>
      <c r="AU284" s="1065">
        <f t="shared" si="835"/>
        <v>0</v>
      </c>
      <c r="AV284" s="1065">
        <f t="shared" si="836"/>
        <v>0</v>
      </c>
      <c r="AW284" s="1065">
        <f t="shared" si="837"/>
        <v>0</v>
      </c>
      <c r="AX284" s="1065">
        <f t="shared" si="838"/>
        <v>0</v>
      </c>
      <c r="AY284" s="1065">
        <f t="shared" si="839"/>
        <v>0</v>
      </c>
      <c r="AZ284" s="1065">
        <f t="shared" si="840"/>
        <v>0</v>
      </c>
      <c r="BA284" s="1065">
        <f t="shared" si="841"/>
        <v>0</v>
      </c>
      <c r="BB284" s="1065">
        <f t="shared" si="842"/>
        <v>0</v>
      </c>
      <c r="BC284" s="1065">
        <f t="shared" si="843"/>
        <v>0</v>
      </c>
      <c r="BD284" s="1065">
        <f t="shared" si="844"/>
        <v>0</v>
      </c>
      <c r="BE284" s="1070">
        <f t="shared" si="845"/>
        <v>0</v>
      </c>
      <c r="BF284" s="1071">
        <f t="shared" si="846"/>
        <v>0</v>
      </c>
    </row>
    <row r="285" spans="1:59" s="67" customFormat="1" ht="15" hidden="1">
      <c r="A285" s="1016" t="s">
        <v>115</v>
      </c>
      <c r="B285" s="901">
        <v>13</v>
      </c>
      <c r="C285" s="1017"/>
      <c r="D285" s="1032" t="s">
        <v>451</v>
      </c>
      <c r="E285" s="1022" t="s">
        <v>107</v>
      </c>
      <c r="F285" s="901" t="s">
        <v>107</v>
      </c>
      <c r="G285" s="1023">
        <v>50</v>
      </c>
      <c r="H285" s="1023">
        <v>20</v>
      </c>
      <c r="I285" s="1023">
        <v>28.5</v>
      </c>
      <c r="J285" s="1031">
        <v>78.5</v>
      </c>
      <c r="K285" s="1057">
        <f>'Qoute 2025                  '!D44</f>
        <v>0</v>
      </c>
      <c r="L285" s="1064">
        <f t="shared" si="849"/>
        <v>0</v>
      </c>
      <c r="M285" s="1065">
        <f t="shared" si="801"/>
        <v>0</v>
      </c>
      <c r="N285" s="1065">
        <f t="shared" si="802"/>
        <v>0</v>
      </c>
      <c r="O285" s="1065">
        <f t="shared" si="803"/>
        <v>0</v>
      </c>
      <c r="P285" s="1065">
        <f t="shared" si="804"/>
        <v>0</v>
      </c>
      <c r="Q285" s="1065">
        <f t="shared" si="805"/>
        <v>0</v>
      </c>
      <c r="R285" s="1065">
        <f t="shared" si="806"/>
        <v>0</v>
      </c>
      <c r="S285" s="1065">
        <f t="shared" si="807"/>
        <v>0</v>
      </c>
      <c r="T285" s="1065">
        <f t="shared" si="808"/>
        <v>0</v>
      </c>
      <c r="U285" s="1065">
        <f t="shared" si="809"/>
        <v>0</v>
      </c>
      <c r="V285" s="1065">
        <f t="shared" si="810"/>
        <v>0</v>
      </c>
      <c r="W285" s="1065">
        <f t="shared" si="811"/>
        <v>0</v>
      </c>
      <c r="X285" s="1065">
        <f t="shared" si="812"/>
        <v>0</v>
      </c>
      <c r="Y285" s="1065">
        <f t="shared" si="813"/>
        <v>0</v>
      </c>
      <c r="Z285" s="1065">
        <f t="shared" si="814"/>
        <v>0</v>
      </c>
      <c r="AA285" s="1065">
        <f t="shared" si="815"/>
        <v>0</v>
      </c>
      <c r="AB285" s="1065">
        <f t="shared" si="816"/>
        <v>0</v>
      </c>
      <c r="AC285" s="1065">
        <f t="shared" si="817"/>
        <v>0</v>
      </c>
      <c r="AD285" s="1065">
        <f t="shared" si="818"/>
        <v>0</v>
      </c>
      <c r="AE285" s="1065">
        <f t="shared" si="819"/>
        <v>0</v>
      </c>
      <c r="AF285" s="1065">
        <f t="shared" si="820"/>
        <v>0</v>
      </c>
      <c r="AG285" s="1065">
        <f t="shared" si="821"/>
        <v>0</v>
      </c>
      <c r="AH285" s="1065">
        <f t="shared" si="822"/>
        <v>0</v>
      </c>
      <c r="AI285" s="1065">
        <f t="shared" si="823"/>
        <v>0</v>
      </c>
      <c r="AJ285" s="1065">
        <f t="shared" si="824"/>
        <v>0</v>
      </c>
      <c r="AK285" s="1065">
        <f t="shared" si="825"/>
        <v>0</v>
      </c>
      <c r="AL285" s="1065">
        <f t="shared" si="826"/>
        <v>0</v>
      </c>
      <c r="AM285" s="1065">
        <f t="shared" si="827"/>
        <v>0</v>
      </c>
      <c r="AN285" s="1065">
        <f t="shared" si="828"/>
        <v>0</v>
      </c>
      <c r="AO285" s="1065">
        <f t="shared" si="829"/>
        <v>0</v>
      </c>
      <c r="AP285" s="1065">
        <f t="shared" si="830"/>
        <v>0</v>
      </c>
      <c r="AQ285" s="1065">
        <f t="shared" si="831"/>
        <v>0</v>
      </c>
      <c r="AR285" s="1065">
        <f t="shared" si="832"/>
        <v>0</v>
      </c>
      <c r="AS285" s="1065">
        <f t="shared" si="833"/>
        <v>0</v>
      </c>
      <c r="AT285" s="1065">
        <f t="shared" si="834"/>
        <v>0</v>
      </c>
      <c r="AU285" s="1065">
        <f t="shared" si="835"/>
        <v>0</v>
      </c>
      <c r="AV285" s="1065">
        <f t="shared" si="836"/>
        <v>0</v>
      </c>
      <c r="AW285" s="1065">
        <f t="shared" si="837"/>
        <v>0</v>
      </c>
      <c r="AX285" s="1065">
        <f t="shared" si="838"/>
        <v>0</v>
      </c>
      <c r="AY285" s="1065">
        <f t="shared" si="839"/>
        <v>0</v>
      </c>
      <c r="AZ285" s="1065">
        <f t="shared" si="840"/>
        <v>0</v>
      </c>
      <c r="BA285" s="1065">
        <f t="shared" si="841"/>
        <v>0</v>
      </c>
      <c r="BB285" s="1065">
        <f t="shared" si="842"/>
        <v>0</v>
      </c>
      <c r="BC285" s="1065">
        <f t="shared" si="843"/>
        <v>0</v>
      </c>
      <c r="BD285" s="1065">
        <f t="shared" si="844"/>
        <v>0</v>
      </c>
      <c r="BE285" s="1070">
        <f t="shared" si="845"/>
        <v>0</v>
      </c>
      <c r="BF285" s="1071">
        <f t="shared" si="846"/>
        <v>0</v>
      </c>
    </row>
    <row r="286" spans="1:59" s="67" customFormat="1" ht="15" hidden="1">
      <c r="A286" s="1016" t="s">
        <v>115</v>
      </c>
      <c r="B286" s="1044">
        <v>14</v>
      </c>
      <c r="C286" s="1017"/>
      <c r="D286" s="1032" t="s">
        <v>464</v>
      </c>
      <c r="E286" s="1022" t="s">
        <v>109</v>
      </c>
      <c r="F286" s="1044" t="s">
        <v>109</v>
      </c>
      <c r="G286" s="1023">
        <v>91</v>
      </c>
      <c r="H286" s="1023">
        <v>0</v>
      </c>
      <c r="I286" s="1023">
        <v>55</v>
      </c>
      <c r="J286" s="1031">
        <v>147</v>
      </c>
      <c r="K286" s="1057">
        <f>'Qoute 2025                  '!D45</f>
        <v>0</v>
      </c>
      <c r="L286" s="1064">
        <f t="shared" si="849"/>
        <v>0</v>
      </c>
      <c r="M286" s="1065">
        <f t="shared" si="801"/>
        <v>0</v>
      </c>
      <c r="N286" s="1065">
        <f t="shared" si="802"/>
        <v>0</v>
      </c>
      <c r="O286" s="1065">
        <f t="shared" si="803"/>
        <v>0</v>
      </c>
      <c r="P286" s="1065">
        <f t="shared" si="804"/>
        <v>0</v>
      </c>
      <c r="Q286" s="1065">
        <f t="shared" si="805"/>
        <v>0</v>
      </c>
      <c r="R286" s="1065">
        <f t="shared" si="806"/>
        <v>0</v>
      </c>
      <c r="S286" s="1065">
        <f t="shared" si="807"/>
        <v>0</v>
      </c>
      <c r="T286" s="1065">
        <f t="shared" si="808"/>
        <v>0</v>
      </c>
      <c r="U286" s="1065">
        <f t="shared" si="809"/>
        <v>0</v>
      </c>
      <c r="V286" s="1065">
        <f t="shared" si="810"/>
        <v>0</v>
      </c>
      <c r="W286" s="1065">
        <f t="shared" si="811"/>
        <v>0</v>
      </c>
      <c r="X286" s="1065">
        <f t="shared" si="812"/>
        <v>0</v>
      </c>
      <c r="Y286" s="1065">
        <f t="shared" si="813"/>
        <v>0</v>
      </c>
      <c r="Z286" s="1065">
        <f t="shared" si="814"/>
        <v>0</v>
      </c>
      <c r="AA286" s="1065">
        <f t="shared" si="815"/>
        <v>0</v>
      </c>
      <c r="AB286" s="1065">
        <f t="shared" si="816"/>
        <v>0</v>
      </c>
      <c r="AC286" s="1065">
        <f t="shared" si="817"/>
        <v>0</v>
      </c>
      <c r="AD286" s="1065">
        <f t="shared" si="818"/>
        <v>0</v>
      </c>
      <c r="AE286" s="1065">
        <f t="shared" si="819"/>
        <v>0</v>
      </c>
      <c r="AF286" s="1065">
        <f t="shared" si="820"/>
        <v>0</v>
      </c>
      <c r="AG286" s="1065">
        <f t="shared" si="821"/>
        <v>0</v>
      </c>
      <c r="AH286" s="1065">
        <f t="shared" si="822"/>
        <v>0</v>
      </c>
      <c r="AI286" s="1065">
        <f t="shared" si="823"/>
        <v>0</v>
      </c>
      <c r="AJ286" s="1065">
        <f t="shared" si="824"/>
        <v>0</v>
      </c>
      <c r="AK286" s="1065">
        <f t="shared" si="825"/>
        <v>0</v>
      </c>
      <c r="AL286" s="1065">
        <f t="shared" si="826"/>
        <v>0</v>
      </c>
      <c r="AM286" s="1065">
        <f t="shared" si="827"/>
        <v>0</v>
      </c>
      <c r="AN286" s="1065">
        <f t="shared" si="828"/>
        <v>0</v>
      </c>
      <c r="AO286" s="1065">
        <f t="shared" si="829"/>
        <v>0</v>
      </c>
      <c r="AP286" s="1065">
        <f t="shared" si="830"/>
        <v>0</v>
      </c>
      <c r="AQ286" s="1065">
        <f t="shared" si="831"/>
        <v>0</v>
      </c>
      <c r="AR286" s="1065">
        <f t="shared" si="832"/>
        <v>0</v>
      </c>
      <c r="AS286" s="1065">
        <f t="shared" si="833"/>
        <v>0</v>
      </c>
      <c r="AT286" s="1065">
        <f t="shared" si="834"/>
        <v>0</v>
      </c>
      <c r="AU286" s="1065">
        <f t="shared" si="835"/>
        <v>0</v>
      </c>
      <c r="AV286" s="1065">
        <f t="shared" si="836"/>
        <v>0</v>
      </c>
      <c r="AW286" s="1065">
        <f t="shared" si="837"/>
        <v>0</v>
      </c>
      <c r="AX286" s="1065">
        <f t="shared" si="838"/>
        <v>0</v>
      </c>
      <c r="AY286" s="1065">
        <f t="shared" si="839"/>
        <v>0</v>
      </c>
      <c r="AZ286" s="1065">
        <f t="shared" si="840"/>
        <v>0</v>
      </c>
      <c r="BA286" s="1065">
        <f t="shared" si="841"/>
        <v>0</v>
      </c>
      <c r="BB286" s="1065">
        <f t="shared" si="842"/>
        <v>0</v>
      </c>
      <c r="BC286" s="1065">
        <f t="shared" si="843"/>
        <v>0</v>
      </c>
      <c r="BD286" s="1065">
        <f t="shared" si="844"/>
        <v>0</v>
      </c>
      <c r="BE286" s="1070">
        <f t="shared" si="845"/>
        <v>0</v>
      </c>
      <c r="BF286" s="1071">
        <f t="shared" si="846"/>
        <v>0</v>
      </c>
    </row>
    <row r="287" spans="1:59" s="67" customFormat="1" ht="20.25" thickBot="1">
      <c r="A287" s="861" t="s">
        <v>508</v>
      </c>
      <c r="B287" s="862"/>
      <c r="C287" s="842"/>
      <c r="D287" s="843"/>
      <c r="E287" s="863" t="s">
        <v>23</v>
      </c>
      <c r="F287" s="861"/>
      <c r="G287" s="877"/>
      <c r="H287" s="877"/>
      <c r="I287" s="877"/>
      <c r="J287" s="877" t="s">
        <v>15</v>
      </c>
      <c r="K287" s="436">
        <f>SUM(K273:K284)</f>
        <v>7</v>
      </c>
      <c r="L287" s="68">
        <f t="shared" ref="L287:BF287" si="850">SUM(L273:L286)</f>
        <v>585</v>
      </c>
      <c r="M287" s="69">
        <f t="shared" si="850"/>
        <v>585</v>
      </c>
      <c r="N287" s="69">
        <f t="shared" si="850"/>
        <v>585</v>
      </c>
      <c r="O287" s="69">
        <f t="shared" si="850"/>
        <v>585</v>
      </c>
      <c r="P287" s="69">
        <f t="shared" si="850"/>
        <v>585</v>
      </c>
      <c r="Q287" s="69">
        <f t="shared" si="850"/>
        <v>585</v>
      </c>
      <c r="R287" s="69">
        <f t="shared" si="850"/>
        <v>585</v>
      </c>
      <c r="S287" s="69">
        <f t="shared" si="850"/>
        <v>585</v>
      </c>
      <c r="T287" s="69">
        <f t="shared" si="850"/>
        <v>585</v>
      </c>
      <c r="U287" s="69">
        <f t="shared" si="850"/>
        <v>585</v>
      </c>
      <c r="V287" s="69">
        <f t="shared" si="850"/>
        <v>585</v>
      </c>
      <c r="W287" s="69">
        <f t="shared" si="850"/>
        <v>585</v>
      </c>
      <c r="X287" s="69">
        <f t="shared" si="850"/>
        <v>585</v>
      </c>
      <c r="Y287" s="69">
        <f t="shared" si="850"/>
        <v>585</v>
      </c>
      <c r="Z287" s="69">
        <f t="shared" si="850"/>
        <v>585</v>
      </c>
      <c r="AA287" s="69">
        <f t="shared" si="850"/>
        <v>585</v>
      </c>
      <c r="AB287" s="69">
        <f t="shared" si="850"/>
        <v>585</v>
      </c>
      <c r="AC287" s="69">
        <f t="shared" si="850"/>
        <v>585</v>
      </c>
      <c r="AD287" s="69">
        <f t="shared" si="850"/>
        <v>585</v>
      </c>
      <c r="AE287" s="69">
        <f t="shared" si="850"/>
        <v>585</v>
      </c>
      <c r="AF287" s="69">
        <f t="shared" si="850"/>
        <v>585</v>
      </c>
      <c r="AG287" s="69">
        <f t="shared" si="850"/>
        <v>585</v>
      </c>
      <c r="AH287" s="69">
        <f t="shared" si="850"/>
        <v>585</v>
      </c>
      <c r="AI287" s="69">
        <f t="shared" si="850"/>
        <v>585</v>
      </c>
      <c r="AJ287" s="69">
        <f t="shared" si="850"/>
        <v>585</v>
      </c>
      <c r="AK287" s="69">
        <f t="shared" si="850"/>
        <v>585</v>
      </c>
      <c r="AL287" s="69">
        <f t="shared" si="850"/>
        <v>585</v>
      </c>
      <c r="AM287" s="69">
        <f t="shared" si="850"/>
        <v>585</v>
      </c>
      <c r="AN287" s="69">
        <f t="shared" si="850"/>
        <v>585</v>
      </c>
      <c r="AO287" s="69">
        <f t="shared" si="850"/>
        <v>585</v>
      </c>
      <c r="AP287" s="69">
        <f t="shared" si="850"/>
        <v>585</v>
      </c>
      <c r="AQ287" s="69">
        <f t="shared" si="850"/>
        <v>585</v>
      </c>
      <c r="AR287" s="69">
        <f t="shared" si="850"/>
        <v>585</v>
      </c>
      <c r="AS287" s="69">
        <f t="shared" si="850"/>
        <v>585</v>
      </c>
      <c r="AT287" s="69">
        <f t="shared" si="850"/>
        <v>585</v>
      </c>
      <c r="AU287" s="69">
        <f t="shared" si="850"/>
        <v>585</v>
      </c>
      <c r="AV287" s="69">
        <f t="shared" si="850"/>
        <v>585</v>
      </c>
      <c r="AW287" s="69">
        <f t="shared" si="850"/>
        <v>585</v>
      </c>
      <c r="AX287" s="69">
        <f t="shared" si="850"/>
        <v>585</v>
      </c>
      <c r="AY287" s="69">
        <f t="shared" si="850"/>
        <v>585</v>
      </c>
      <c r="AZ287" s="69">
        <f t="shared" si="850"/>
        <v>585</v>
      </c>
      <c r="BA287" s="69">
        <f t="shared" si="850"/>
        <v>585</v>
      </c>
      <c r="BB287" s="69">
        <f t="shared" si="850"/>
        <v>585</v>
      </c>
      <c r="BC287" s="69">
        <f t="shared" si="850"/>
        <v>585</v>
      </c>
      <c r="BD287" s="69">
        <f t="shared" si="850"/>
        <v>585</v>
      </c>
      <c r="BE287" s="70">
        <f t="shared" si="850"/>
        <v>125</v>
      </c>
      <c r="BF287" s="71">
        <f t="shared" si="850"/>
        <v>505</v>
      </c>
    </row>
    <row r="288" spans="1:59" ht="20.25" thickBot="1">
      <c r="D288" s="845"/>
      <c r="F288" s="66"/>
      <c r="BG288" s="65"/>
    </row>
    <row r="289" spans="1:59" s="67" customFormat="1">
      <c r="A289" s="882" t="s">
        <v>114</v>
      </c>
      <c r="B289" s="878" t="s">
        <v>131</v>
      </c>
      <c r="C289" s="902"/>
      <c r="D289" s="903"/>
      <c r="E289" s="881" t="s">
        <v>18</v>
      </c>
      <c r="F289" s="904" t="s">
        <v>5</v>
      </c>
      <c r="G289" s="883" t="s">
        <v>445</v>
      </c>
      <c r="H289" s="883" t="s">
        <v>21</v>
      </c>
      <c r="I289" s="883" t="s">
        <v>446</v>
      </c>
      <c r="J289" s="883" t="s">
        <v>6</v>
      </c>
      <c r="K289" s="437" t="s">
        <v>20</v>
      </c>
      <c r="L289" s="117">
        <v>1</v>
      </c>
      <c r="M289" s="117">
        <v>2</v>
      </c>
      <c r="N289" s="117">
        <v>3</v>
      </c>
      <c r="O289" s="117">
        <v>4</v>
      </c>
      <c r="P289" s="117">
        <v>5</v>
      </c>
      <c r="Q289" s="117">
        <v>6</v>
      </c>
      <c r="R289" s="117">
        <v>7</v>
      </c>
      <c r="S289" s="117">
        <v>8</v>
      </c>
      <c r="T289" s="117">
        <v>9</v>
      </c>
      <c r="U289" s="117">
        <v>10</v>
      </c>
      <c r="V289" s="117">
        <v>11</v>
      </c>
      <c r="W289" s="117">
        <v>12</v>
      </c>
      <c r="X289" s="117">
        <v>13</v>
      </c>
      <c r="Y289" s="117">
        <v>14</v>
      </c>
      <c r="Z289" s="117">
        <v>15</v>
      </c>
      <c r="AA289" s="117">
        <v>16</v>
      </c>
      <c r="AB289" s="117">
        <v>17</v>
      </c>
      <c r="AC289" s="117">
        <v>18</v>
      </c>
      <c r="AD289" s="117">
        <v>19</v>
      </c>
      <c r="AE289" s="117">
        <v>20</v>
      </c>
      <c r="AF289" s="117">
        <v>21</v>
      </c>
      <c r="AG289" s="117">
        <v>22</v>
      </c>
      <c r="AH289" s="117">
        <v>23</v>
      </c>
      <c r="AI289" s="117">
        <v>24</v>
      </c>
      <c r="AJ289" s="117">
        <v>25</v>
      </c>
      <c r="AK289" s="117">
        <v>26</v>
      </c>
      <c r="AL289" s="117">
        <v>27</v>
      </c>
      <c r="AM289" s="117">
        <v>28</v>
      </c>
      <c r="AN289" s="117">
        <v>29</v>
      </c>
      <c r="AO289" s="117">
        <v>30</v>
      </c>
      <c r="AP289" s="117">
        <v>31</v>
      </c>
      <c r="AQ289" s="117">
        <v>32</v>
      </c>
      <c r="AR289" s="117">
        <v>33</v>
      </c>
      <c r="AS289" s="117">
        <v>34</v>
      </c>
      <c r="AT289" s="117">
        <v>35</v>
      </c>
      <c r="AU289" s="117">
        <v>36</v>
      </c>
      <c r="AV289" s="117">
        <v>37</v>
      </c>
      <c r="AW289" s="117">
        <v>38</v>
      </c>
      <c r="AX289" s="117">
        <v>39</v>
      </c>
      <c r="AY289" s="117">
        <v>40</v>
      </c>
      <c r="AZ289" s="117">
        <v>41</v>
      </c>
      <c r="BA289" s="117">
        <v>42</v>
      </c>
      <c r="BB289" s="117">
        <v>43</v>
      </c>
      <c r="BC289" s="117">
        <v>44</v>
      </c>
      <c r="BD289" s="117">
        <v>45</v>
      </c>
      <c r="BE289" s="118" t="s">
        <v>21</v>
      </c>
      <c r="BF289" s="119" t="s">
        <v>24</v>
      </c>
    </row>
    <row r="290" spans="1:59" s="67" customFormat="1" ht="15">
      <c r="A290" s="847" t="s">
        <v>114</v>
      </c>
      <c r="B290" s="884">
        <v>1</v>
      </c>
      <c r="C290" s="848"/>
      <c r="D290" s="849" t="s">
        <v>478</v>
      </c>
      <c r="E290" s="850" t="s">
        <v>204</v>
      </c>
      <c r="F290" s="885" t="s">
        <v>50</v>
      </c>
      <c r="G290" s="870">
        <f>220/2</f>
        <v>110</v>
      </c>
      <c r="H290" s="870">
        <v>25</v>
      </c>
      <c r="I290" s="870">
        <v>100</v>
      </c>
      <c r="J290" s="908">
        <v>210</v>
      </c>
      <c r="K290" s="1057">
        <f>'Qoute 2025                  '!D32</f>
        <v>2</v>
      </c>
      <c r="L290" s="1058">
        <f t="shared" ref="L290:L303" si="851">K290*G290</f>
        <v>220</v>
      </c>
      <c r="M290" s="1059">
        <f t="shared" ref="M290:M303" si="852">K290*G290</f>
        <v>220</v>
      </c>
      <c r="N290" s="1059">
        <f t="shared" ref="N290:N303" si="853">K290*G290</f>
        <v>220</v>
      </c>
      <c r="O290" s="1059">
        <f t="shared" ref="O290:O303" si="854">K290*G290</f>
        <v>220</v>
      </c>
      <c r="P290" s="1059">
        <f t="shared" ref="P290:P303" si="855">K290*G290</f>
        <v>220</v>
      </c>
      <c r="Q290" s="1059">
        <f t="shared" ref="Q290:Q303" si="856">K290*G290</f>
        <v>220</v>
      </c>
      <c r="R290" s="1059">
        <f t="shared" ref="R290:R303" si="857">K290*G290</f>
        <v>220</v>
      </c>
      <c r="S290" s="1059">
        <f t="shared" ref="S290:S303" si="858">K290*G290</f>
        <v>220</v>
      </c>
      <c r="T290" s="1059">
        <f t="shared" ref="T290:T303" si="859">K290*G290</f>
        <v>220</v>
      </c>
      <c r="U290" s="1059">
        <f t="shared" ref="U290:U303" si="860">K290*G290</f>
        <v>220</v>
      </c>
      <c r="V290" s="1059">
        <f t="shared" ref="V290:V303" si="861">K290*G290</f>
        <v>220</v>
      </c>
      <c r="W290" s="1059">
        <f t="shared" ref="W290:W303" si="862">K290*G290</f>
        <v>220</v>
      </c>
      <c r="X290" s="1059">
        <f t="shared" ref="X290:X303" si="863">K290*G290</f>
        <v>220</v>
      </c>
      <c r="Y290" s="1059">
        <f t="shared" ref="Y290:Y303" si="864">K290*G290</f>
        <v>220</v>
      </c>
      <c r="Z290" s="1059">
        <f t="shared" ref="Z290:Z303" si="865">K290*G290</f>
        <v>220</v>
      </c>
      <c r="AA290" s="1059">
        <f t="shared" ref="AA290:AA303" si="866">K290*G290</f>
        <v>220</v>
      </c>
      <c r="AB290" s="1059">
        <f t="shared" ref="AB290:AB303" si="867">K290*G290</f>
        <v>220</v>
      </c>
      <c r="AC290" s="1059">
        <f t="shared" ref="AC290:AC303" si="868">K290*G290</f>
        <v>220</v>
      </c>
      <c r="AD290" s="1059">
        <f t="shared" ref="AD290:AD303" si="869">K290*G290</f>
        <v>220</v>
      </c>
      <c r="AE290" s="1059">
        <f t="shared" ref="AE290:AE303" si="870">K290*G290</f>
        <v>220</v>
      </c>
      <c r="AF290" s="1059">
        <f t="shared" ref="AF290:AF303" si="871">K290*G290</f>
        <v>220</v>
      </c>
      <c r="AG290" s="1059">
        <f t="shared" ref="AG290:AG303" si="872">K290*G290</f>
        <v>220</v>
      </c>
      <c r="AH290" s="1059">
        <f t="shared" ref="AH290:AH303" si="873">K290*G290</f>
        <v>220</v>
      </c>
      <c r="AI290" s="1059">
        <f t="shared" ref="AI290:AI303" si="874">K290*G290</f>
        <v>220</v>
      </c>
      <c r="AJ290" s="1059">
        <f t="shared" ref="AJ290:AJ303" si="875">K290*G290</f>
        <v>220</v>
      </c>
      <c r="AK290" s="1059">
        <f t="shared" ref="AK290:AK303" si="876">K290*G290</f>
        <v>220</v>
      </c>
      <c r="AL290" s="1059">
        <f t="shared" ref="AL290:AL303" si="877">K290*G290</f>
        <v>220</v>
      </c>
      <c r="AM290" s="1059">
        <f t="shared" ref="AM290:AM303" si="878">K290*G290</f>
        <v>220</v>
      </c>
      <c r="AN290" s="1059">
        <f t="shared" ref="AN290:AN303" si="879">K290*G290</f>
        <v>220</v>
      </c>
      <c r="AO290" s="1059">
        <f t="shared" ref="AO290:AO303" si="880">K290*G290</f>
        <v>220</v>
      </c>
      <c r="AP290" s="1059">
        <f t="shared" ref="AP290:AP303" si="881">K290*G290</f>
        <v>220</v>
      </c>
      <c r="AQ290" s="1059">
        <f t="shared" ref="AQ290:AQ303" si="882">K290*G290</f>
        <v>220</v>
      </c>
      <c r="AR290" s="1059">
        <f t="shared" ref="AR290:AR303" si="883">K290*G290</f>
        <v>220</v>
      </c>
      <c r="AS290" s="1059">
        <f t="shared" ref="AS290:AS303" si="884">K290*G290</f>
        <v>220</v>
      </c>
      <c r="AT290" s="1059">
        <f t="shared" ref="AT290:AT303" si="885">K290*G290</f>
        <v>220</v>
      </c>
      <c r="AU290" s="1059">
        <f t="shared" ref="AU290:AU303" si="886">K290*G290</f>
        <v>220</v>
      </c>
      <c r="AV290" s="1059">
        <f t="shared" ref="AV290:AV303" si="887">K290*G290</f>
        <v>220</v>
      </c>
      <c r="AW290" s="1059">
        <f t="shared" ref="AW290:AW303" si="888">K290*G290</f>
        <v>220</v>
      </c>
      <c r="AX290" s="1059">
        <f t="shared" ref="AX290:AX303" si="889">K290*G290</f>
        <v>220</v>
      </c>
      <c r="AY290" s="1059">
        <f t="shared" ref="AY290:AY303" si="890">K290*G290</f>
        <v>220</v>
      </c>
      <c r="AZ290" s="1059">
        <f t="shared" ref="AZ290:AZ303" si="891">K290*G290</f>
        <v>220</v>
      </c>
      <c r="BA290" s="1059">
        <f t="shared" ref="BA290:BA303" si="892">K290*G290</f>
        <v>220</v>
      </c>
      <c r="BB290" s="1059">
        <f t="shared" ref="BB290:BB303" si="893">K290*G290</f>
        <v>220</v>
      </c>
      <c r="BC290" s="1059">
        <f t="shared" ref="BC290:BC303" si="894">K290*G290</f>
        <v>220</v>
      </c>
      <c r="BD290" s="1059">
        <f t="shared" ref="BD290:BD303" si="895">K290*G290</f>
        <v>220</v>
      </c>
      <c r="BE290" s="1059">
        <f t="shared" ref="BE290:BE303" si="896">K290*H290</f>
        <v>50</v>
      </c>
      <c r="BF290" s="1059">
        <f t="shared" ref="BF290:BF303" si="897">K290*I290</f>
        <v>200</v>
      </c>
    </row>
    <row r="291" spans="1:59" s="67" customFormat="1" ht="15" hidden="1">
      <c r="A291" s="847" t="s">
        <v>114</v>
      </c>
      <c r="B291" s="887">
        <v>2</v>
      </c>
      <c r="C291" s="848"/>
      <c r="D291" s="849"/>
      <c r="E291" s="851" t="s">
        <v>447</v>
      </c>
      <c r="F291" s="888" t="s">
        <v>51</v>
      </c>
      <c r="G291" s="870">
        <v>29</v>
      </c>
      <c r="H291" s="869">
        <v>14</v>
      </c>
      <c r="I291" s="869">
        <v>21</v>
      </c>
      <c r="J291" s="905">
        <v>50</v>
      </c>
      <c r="K291" s="1057">
        <f>'Qoute 2025                  '!D33</f>
        <v>0</v>
      </c>
      <c r="L291" s="1060">
        <f t="shared" si="851"/>
        <v>0</v>
      </c>
      <c r="M291" s="1061">
        <f t="shared" si="852"/>
        <v>0</v>
      </c>
      <c r="N291" s="1061">
        <f t="shared" si="853"/>
        <v>0</v>
      </c>
      <c r="O291" s="1061">
        <f t="shared" si="854"/>
        <v>0</v>
      </c>
      <c r="P291" s="1061">
        <f t="shared" si="855"/>
        <v>0</v>
      </c>
      <c r="Q291" s="1061">
        <f t="shared" si="856"/>
        <v>0</v>
      </c>
      <c r="R291" s="1061">
        <f t="shared" si="857"/>
        <v>0</v>
      </c>
      <c r="S291" s="1061">
        <f t="shared" si="858"/>
        <v>0</v>
      </c>
      <c r="T291" s="1061">
        <f t="shared" si="859"/>
        <v>0</v>
      </c>
      <c r="U291" s="1061">
        <f t="shared" si="860"/>
        <v>0</v>
      </c>
      <c r="V291" s="1061">
        <f t="shared" si="861"/>
        <v>0</v>
      </c>
      <c r="W291" s="1061">
        <f t="shared" si="862"/>
        <v>0</v>
      </c>
      <c r="X291" s="1061">
        <f t="shared" si="863"/>
        <v>0</v>
      </c>
      <c r="Y291" s="1061">
        <f t="shared" si="864"/>
        <v>0</v>
      </c>
      <c r="Z291" s="1061">
        <f t="shared" si="865"/>
        <v>0</v>
      </c>
      <c r="AA291" s="1061">
        <f t="shared" si="866"/>
        <v>0</v>
      </c>
      <c r="AB291" s="1061">
        <f t="shared" si="867"/>
        <v>0</v>
      </c>
      <c r="AC291" s="1061">
        <f t="shared" si="868"/>
        <v>0</v>
      </c>
      <c r="AD291" s="1061">
        <f t="shared" si="869"/>
        <v>0</v>
      </c>
      <c r="AE291" s="1061">
        <f t="shared" si="870"/>
        <v>0</v>
      </c>
      <c r="AF291" s="1061">
        <f t="shared" si="871"/>
        <v>0</v>
      </c>
      <c r="AG291" s="1061">
        <f t="shared" si="872"/>
        <v>0</v>
      </c>
      <c r="AH291" s="1061">
        <f t="shared" si="873"/>
        <v>0</v>
      </c>
      <c r="AI291" s="1061">
        <f t="shared" si="874"/>
        <v>0</v>
      </c>
      <c r="AJ291" s="1061">
        <f t="shared" si="875"/>
        <v>0</v>
      </c>
      <c r="AK291" s="1061">
        <f t="shared" si="876"/>
        <v>0</v>
      </c>
      <c r="AL291" s="1061">
        <f t="shared" si="877"/>
        <v>0</v>
      </c>
      <c r="AM291" s="1061">
        <f t="shared" si="878"/>
        <v>0</v>
      </c>
      <c r="AN291" s="1061">
        <f t="shared" si="879"/>
        <v>0</v>
      </c>
      <c r="AO291" s="1061">
        <f t="shared" si="880"/>
        <v>0</v>
      </c>
      <c r="AP291" s="1061">
        <f t="shared" si="881"/>
        <v>0</v>
      </c>
      <c r="AQ291" s="1061">
        <f t="shared" si="882"/>
        <v>0</v>
      </c>
      <c r="AR291" s="1061">
        <f t="shared" si="883"/>
        <v>0</v>
      </c>
      <c r="AS291" s="1061">
        <f t="shared" si="884"/>
        <v>0</v>
      </c>
      <c r="AT291" s="1061">
        <f t="shared" si="885"/>
        <v>0</v>
      </c>
      <c r="AU291" s="1061">
        <f t="shared" si="886"/>
        <v>0</v>
      </c>
      <c r="AV291" s="1061">
        <f t="shared" si="887"/>
        <v>0</v>
      </c>
      <c r="AW291" s="1061">
        <f t="shared" si="888"/>
        <v>0</v>
      </c>
      <c r="AX291" s="1061">
        <f t="shared" si="889"/>
        <v>0</v>
      </c>
      <c r="AY291" s="1061">
        <f t="shared" si="890"/>
        <v>0</v>
      </c>
      <c r="AZ291" s="1061">
        <f t="shared" si="891"/>
        <v>0</v>
      </c>
      <c r="BA291" s="1061">
        <f t="shared" si="892"/>
        <v>0</v>
      </c>
      <c r="BB291" s="1061">
        <f t="shared" si="893"/>
        <v>0</v>
      </c>
      <c r="BC291" s="1061">
        <f t="shared" si="894"/>
        <v>0</v>
      </c>
      <c r="BD291" s="1061">
        <f t="shared" si="895"/>
        <v>0</v>
      </c>
      <c r="BE291" s="1066">
        <f t="shared" si="896"/>
        <v>0</v>
      </c>
      <c r="BF291" s="1067">
        <f t="shared" si="897"/>
        <v>0</v>
      </c>
    </row>
    <row r="292" spans="1:59" s="67" customFormat="1" ht="15">
      <c r="A292" s="847" t="s">
        <v>114</v>
      </c>
      <c r="B292" s="889">
        <v>3</v>
      </c>
      <c r="C292" s="848"/>
      <c r="D292" s="849"/>
      <c r="E292" s="852" t="s">
        <v>472</v>
      </c>
      <c r="F292" s="890" t="s">
        <v>52</v>
      </c>
      <c r="G292" s="869">
        <v>100</v>
      </c>
      <c r="H292" s="869">
        <v>10</v>
      </c>
      <c r="I292" s="869">
        <v>90</v>
      </c>
      <c r="J292" s="905">
        <f t="shared" ref="J292:J300" si="898">I292+G292</f>
        <v>190</v>
      </c>
      <c r="K292" s="1057">
        <f>'Qoute 2025                  '!D34</f>
        <v>2</v>
      </c>
      <c r="L292" s="1062">
        <f t="shared" si="851"/>
        <v>200</v>
      </c>
      <c r="M292" s="1063">
        <f t="shared" si="852"/>
        <v>200</v>
      </c>
      <c r="N292" s="1063">
        <f t="shared" si="853"/>
        <v>200</v>
      </c>
      <c r="O292" s="1063">
        <f t="shared" si="854"/>
        <v>200</v>
      </c>
      <c r="P292" s="1063">
        <f t="shared" si="855"/>
        <v>200</v>
      </c>
      <c r="Q292" s="1063">
        <f t="shared" si="856"/>
        <v>200</v>
      </c>
      <c r="R292" s="1063">
        <f t="shared" si="857"/>
        <v>200</v>
      </c>
      <c r="S292" s="1063">
        <f t="shared" si="858"/>
        <v>200</v>
      </c>
      <c r="T292" s="1063">
        <f t="shared" si="859"/>
        <v>200</v>
      </c>
      <c r="U292" s="1063">
        <f t="shared" si="860"/>
        <v>200</v>
      </c>
      <c r="V292" s="1063">
        <f t="shared" si="861"/>
        <v>200</v>
      </c>
      <c r="W292" s="1063">
        <f t="shared" si="862"/>
        <v>200</v>
      </c>
      <c r="X292" s="1063">
        <f t="shared" si="863"/>
        <v>200</v>
      </c>
      <c r="Y292" s="1063">
        <f t="shared" si="864"/>
        <v>200</v>
      </c>
      <c r="Z292" s="1063">
        <f t="shared" si="865"/>
        <v>200</v>
      </c>
      <c r="AA292" s="1063">
        <f t="shared" si="866"/>
        <v>200</v>
      </c>
      <c r="AB292" s="1063">
        <f t="shared" si="867"/>
        <v>200</v>
      </c>
      <c r="AC292" s="1063">
        <f t="shared" si="868"/>
        <v>200</v>
      </c>
      <c r="AD292" s="1063">
        <f t="shared" si="869"/>
        <v>200</v>
      </c>
      <c r="AE292" s="1063">
        <f t="shared" si="870"/>
        <v>200</v>
      </c>
      <c r="AF292" s="1063">
        <f t="shared" si="871"/>
        <v>200</v>
      </c>
      <c r="AG292" s="1063">
        <f t="shared" si="872"/>
        <v>200</v>
      </c>
      <c r="AH292" s="1063">
        <f t="shared" si="873"/>
        <v>200</v>
      </c>
      <c r="AI292" s="1063">
        <f t="shared" si="874"/>
        <v>200</v>
      </c>
      <c r="AJ292" s="1063">
        <f t="shared" si="875"/>
        <v>200</v>
      </c>
      <c r="AK292" s="1063">
        <f t="shared" si="876"/>
        <v>200</v>
      </c>
      <c r="AL292" s="1063">
        <f t="shared" si="877"/>
        <v>200</v>
      </c>
      <c r="AM292" s="1063">
        <f t="shared" si="878"/>
        <v>200</v>
      </c>
      <c r="AN292" s="1063">
        <f t="shared" si="879"/>
        <v>200</v>
      </c>
      <c r="AO292" s="1063">
        <f t="shared" si="880"/>
        <v>200</v>
      </c>
      <c r="AP292" s="1063">
        <f t="shared" si="881"/>
        <v>200</v>
      </c>
      <c r="AQ292" s="1063">
        <f t="shared" si="882"/>
        <v>200</v>
      </c>
      <c r="AR292" s="1063">
        <f t="shared" si="883"/>
        <v>200</v>
      </c>
      <c r="AS292" s="1063">
        <f t="shared" si="884"/>
        <v>200</v>
      </c>
      <c r="AT292" s="1063">
        <f t="shared" si="885"/>
        <v>200</v>
      </c>
      <c r="AU292" s="1063">
        <f t="shared" si="886"/>
        <v>200</v>
      </c>
      <c r="AV292" s="1063">
        <f t="shared" si="887"/>
        <v>200</v>
      </c>
      <c r="AW292" s="1063">
        <f t="shared" si="888"/>
        <v>200</v>
      </c>
      <c r="AX292" s="1063">
        <f t="shared" si="889"/>
        <v>200</v>
      </c>
      <c r="AY292" s="1063">
        <f t="shared" si="890"/>
        <v>200</v>
      </c>
      <c r="AZ292" s="1063">
        <f t="shared" si="891"/>
        <v>200</v>
      </c>
      <c r="BA292" s="1063">
        <f t="shared" si="892"/>
        <v>200</v>
      </c>
      <c r="BB292" s="1063">
        <f t="shared" si="893"/>
        <v>200</v>
      </c>
      <c r="BC292" s="1063">
        <f t="shared" si="894"/>
        <v>200</v>
      </c>
      <c r="BD292" s="1063">
        <f t="shared" si="895"/>
        <v>200</v>
      </c>
      <c r="BE292" s="1068">
        <f t="shared" si="896"/>
        <v>20</v>
      </c>
      <c r="BF292" s="1069">
        <f t="shared" si="897"/>
        <v>180</v>
      </c>
    </row>
    <row r="293" spans="1:59" s="67" customFormat="1" ht="15" hidden="1">
      <c r="A293" s="847" t="s">
        <v>114</v>
      </c>
      <c r="B293" s="891">
        <v>4</v>
      </c>
      <c r="C293" s="848"/>
      <c r="D293" s="849" t="s">
        <v>479</v>
      </c>
      <c r="E293" s="852" t="s">
        <v>507</v>
      </c>
      <c r="F293" s="891" t="s">
        <v>1</v>
      </c>
      <c r="G293" s="869">
        <v>184</v>
      </c>
      <c r="H293" s="869">
        <v>0</v>
      </c>
      <c r="I293" s="869">
        <v>184</v>
      </c>
      <c r="J293" s="905">
        <f t="shared" si="898"/>
        <v>368</v>
      </c>
      <c r="K293" s="1057">
        <f>'Qoute 2025                  '!D35</f>
        <v>0</v>
      </c>
      <c r="L293" s="1062">
        <f t="shared" si="851"/>
        <v>0</v>
      </c>
      <c r="M293" s="1063">
        <f t="shared" si="852"/>
        <v>0</v>
      </c>
      <c r="N293" s="1063">
        <f t="shared" si="853"/>
        <v>0</v>
      </c>
      <c r="O293" s="1063">
        <f t="shared" si="854"/>
        <v>0</v>
      </c>
      <c r="P293" s="1063">
        <f t="shared" si="855"/>
        <v>0</v>
      </c>
      <c r="Q293" s="1063">
        <f t="shared" si="856"/>
        <v>0</v>
      </c>
      <c r="R293" s="1063">
        <f t="shared" si="857"/>
        <v>0</v>
      </c>
      <c r="S293" s="1063">
        <f t="shared" si="858"/>
        <v>0</v>
      </c>
      <c r="T293" s="1063">
        <f t="shared" si="859"/>
        <v>0</v>
      </c>
      <c r="U293" s="1063">
        <f t="shared" si="860"/>
        <v>0</v>
      </c>
      <c r="V293" s="1063">
        <f t="shared" si="861"/>
        <v>0</v>
      </c>
      <c r="W293" s="1063">
        <f t="shared" si="862"/>
        <v>0</v>
      </c>
      <c r="X293" s="1063">
        <f t="shared" si="863"/>
        <v>0</v>
      </c>
      <c r="Y293" s="1063">
        <f t="shared" si="864"/>
        <v>0</v>
      </c>
      <c r="Z293" s="1063">
        <f t="shared" si="865"/>
        <v>0</v>
      </c>
      <c r="AA293" s="1063">
        <f t="shared" si="866"/>
        <v>0</v>
      </c>
      <c r="AB293" s="1063">
        <f t="shared" si="867"/>
        <v>0</v>
      </c>
      <c r="AC293" s="1063">
        <f t="shared" si="868"/>
        <v>0</v>
      </c>
      <c r="AD293" s="1063">
        <f t="shared" si="869"/>
        <v>0</v>
      </c>
      <c r="AE293" s="1063">
        <f t="shared" si="870"/>
        <v>0</v>
      </c>
      <c r="AF293" s="1063">
        <f t="shared" si="871"/>
        <v>0</v>
      </c>
      <c r="AG293" s="1063">
        <f t="shared" si="872"/>
        <v>0</v>
      </c>
      <c r="AH293" s="1063">
        <f t="shared" si="873"/>
        <v>0</v>
      </c>
      <c r="AI293" s="1063">
        <f t="shared" si="874"/>
        <v>0</v>
      </c>
      <c r="AJ293" s="1063">
        <f t="shared" si="875"/>
        <v>0</v>
      </c>
      <c r="AK293" s="1063">
        <f t="shared" si="876"/>
        <v>0</v>
      </c>
      <c r="AL293" s="1063">
        <f t="shared" si="877"/>
        <v>0</v>
      </c>
      <c r="AM293" s="1063">
        <f t="shared" si="878"/>
        <v>0</v>
      </c>
      <c r="AN293" s="1063">
        <f t="shared" si="879"/>
        <v>0</v>
      </c>
      <c r="AO293" s="1063">
        <f t="shared" si="880"/>
        <v>0</v>
      </c>
      <c r="AP293" s="1063">
        <f t="shared" si="881"/>
        <v>0</v>
      </c>
      <c r="AQ293" s="1063">
        <f t="shared" si="882"/>
        <v>0</v>
      </c>
      <c r="AR293" s="1063">
        <f t="shared" si="883"/>
        <v>0</v>
      </c>
      <c r="AS293" s="1063">
        <f t="shared" si="884"/>
        <v>0</v>
      </c>
      <c r="AT293" s="1063">
        <f t="shared" si="885"/>
        <v>0</v>
      </c>
      <c r="AU293" s="1063">
        <f t="shared" si="886"/>
        <v>0</v>
      </c>
      <c r="AV293" s="1063">
        <f t="shared" si="887"/>
        <v>0</v>
      </c>
      <c r="AW293" s="1063">
        <f t="shared" si="888"/>
        <v>0</v>
      </c>
      <c r="AX293" s="1063">
        <f t="shared" si="889"/>
        <v>0</v>
      </c>
      <c r="AY293" s="1063">
        <f t="shared" si="890"/>
        <v>0</v>
      </c>
      <c r="AZ293" s="1063">
        <f t="shared" si="891"/>
        <v>0</v>
      </c>
      <c r="BA293" s="1063">
        <f t="shared" si="892"/>
        <v>0</v>
      </c>
      <c r="BB293" s="1063">
        <f t="shared" si="893"/>
        <v>0</v>
      </c>
      <c r="BC293" s="1063">
        <f t="shared" si="894"/>
        <v>0</v>
      </c>
      <c r="BD293" s="1063">
        <f t="shared" si="895"/>
        <v>0</v>
      </c>
      <c r="BE293" s="1068">
        <f t="shared" si="896"/>
        <v>0</v>
      </c>
      <c r="BF293" s="1069">
        <f t="shared" si="897"/>
        <v>0</v>
      </c>
    </row>
    <row r="294" spans="1:59" s="67" customFormat="1" ht="15">
      <c r="A294" s="1008" t="s">
        <v>114</v>
      </c>
      <c r="B294" s="1002">
        <v>5</v>
      </c>
      <c r="C294" s="1009"/>
      <c r="D294" s="1010" t="s">
        <v>604</v>
      </c>
      <c r="E294" s="1011" t="s">
        <v>603</v>
      </c>
      <c r="F294" s="1002" t="s">
        <v>53</v>
      </c>
      <c r="G294" s="1033">
        <v>77.5</v>
      </c>
      <c r="H294" s="1033">
        <v>15</v>
      </c>
      <c r="I294" s="1033">
        <v>57.5</v>
      </c>
      <c r="J294" s="1054">
        <v>135</v>
      </c>
      <c r="K294" s="1057">
        <f>'Qoute 2025                  '!D36</f>
        <v>2</v>
      </c>
      <c r="L294" s="1062">
        <f t="shared" si="851"/>
        <v>155</v>
      </c>
      <c r="M294" s="1063">
        <f t="shared" si="852"/>
        <v>155</v>
      </c>
      <c r="N294" s="1063">
        <f t="shared" si="853"/>
        <v>155</v>
      </c>
      <c r="O294" s="1063">
        <f t="shared" si="854"/>
        <v>155</v>
      </c>
      <c r="P294" s="1063">
        <f t="shared" si="855"/>
        <v>155</v>
      </c>
      <c r="Q294" s="1063">
        <f t="shared" si="856"/>
        <v>155</v>
      </c>
      <c r="R294" s="1063">
        <f t="shared" si="857"/>
        <v>155</v>
      </c>
      <c r="S294" s="1063">
        <f t="shared" si="858"/>
        <v>155</v>
      </c>
      <c r="T294" s="1063">
        <f t="shared" si="859"/>
        <v>155</v>
      </c>
      <c r="U294" s="1063">
        <f t="shared" si="860"/>
        <v>155</v>
      </c>
      <c r="V294" s="1063">
        <f t="shared" si="861"/>
        <v>155</v>
      </c>
      <c r="W294" s="1063">
        <f t="shared" si="862"/>
        <v>155</v>
      </c>
      <c r="X294" s="1063">
        <f t="shared" si="863"/>
        <v>155</v>
      </c>
      <c r="Y294" s="1063">
        <f t="shared" si="864"/>
        <v>155</v>
      </c>
      <c r="Z294" s="1063">
        <f t="shared" si="865"/>
        <v>155</v>
      </c>
      <c r="AA294" s="1063">
        <f t="shared" si="866"/>
        <v>155</v>
      </c>
      <c r="AB294" s="1063">
        <f t="shared" si="867"/>
        <v>155</v>
      </c>
      <c r="AC294" s="1063">
        <f t="shared" si="868"/>
        <v>155</v>
      </c>
      <c r="AD294" s="1063">
        <f t="shared" si="869"/>
        <v>155</v>
      </c>
      <c r="AE294" s="1063">
        <f t="shared" si="870"/>
        <v>155</v>
      </c>
      <c r="AF294" s="1063">
        <f t="shared" si="871"/>
        <v>155</v>
      </c>
      <c r="AG294" s="1063">
        <f t="shared" si="872"/>
        <v>155</v>
      </c>
      <c r="AH294" s="1063">
        <f t="shared" si="873"/>
        <v>155</v>
      </c>
      <c r="AI294" s="1063">
        <f t="shared" si="874"/>
        <v>155</v>
      </c>
      <c r="AJ294" s="1063">
        <f t="shared" si="875"/>
        <v>155</v>
      </c>
      <c r="AK294" s="1063">
        <f t="shared" si="876"/>
        <v>155</v>
      </c>
      <c r="AL294" s="1063">
        <f t="shared" si="877"/>
        <v>155</v>
      </c>
      <c r="AM294" s="1063">
        <f t="shared" si="878"/>
        <v>155</v>
      </c>
      <c r="AN294" s="1063">
        <f t="shared" si="879"/>
        <v>155</v>
      </c>
      <c r="AO294" s="1063">
        <f t="shared" si="880"/>
        <v>155</v>
      </c>
      <c r="AP294" s="1063">
        <f t="shared" si="881"/>
        <v>155</v>
      </c>
      <c r="AQ294" s="1063">
        <f t="shared" si="882"/>
        <v>155</v>
      </c>
      <c r="AR294" s="1063">
        <f t="shared" si="883"/>
        <v>155</v>
      </c>
      <c r="AS294" s="1063">
        <f t="shared" si="884"/>
        <v>155</v>
      </c>
      <c r="AT294" s="1063">
        <f t="shared" si="885"/>
        <v>155</v>
      </c>
      <c r="AU294" s="1063">
        <f t="shared" si="886"/>
        <v>155</v>
      </c>
      <c r="AV294" s="1063">
        <f t="shared" si="887"/>
        <v>155</v>
      </c>
      <c r="AW294" s="1063">
        <f t="shared" si="888"/>
        <v>155</v>
      </c>
      <c r="AX294" s="1063">
        <f t="shared" si="889"/>
        <v>155</v>
      </c>
      <c r="AY294" s="1063">
        <f t="shared" si="890"/>
        <v>155</v>
      </c>
      <c r="AZ294" s="1063">
        <f t="shared" si="891"/>
        <v>155</v>
      </c>
      <c r="BA294" s="1063">
        <f t="shared" si="892"/>
        <v>155</v>
      </c>
      <c r="BB294" s="1063">
        <f t="shared" si="893"/>
        <v>155</v>
      </c>
      <c r="BC294" s="1063">
        <f t="shared" si="894"/>
        <v>155</v>
      </c>
      <c r="BD294" s="1063">
        <f t="shared" si="895"/>
        <v>155</v>
      </c>
      <c r="BE294" s="1068">
        <f t="shared" si="896"/>
        <v>30</v>
      </c>
      <c r="BF294" s="1069">
        <f t="shared" si="897"/>
        <v>115</v>
      </c>
    </row>
    <row r="295" spans="1:59" s="67" customFormat="1" ht="15">
      <c r="A295" s="847" t="s">
        <v>114</v>
      </c>
      <c r="B295" s="892">
        <v>6</v>
      </c>
      <c r="C295" s="848"/>
      <c r="D295" s="849"/>
      <c r="E295" s="850" t="s">
        <v>480</v>
      </c>
      <c r="F295" s="892" t="s">
        <v>54</v>
      </c>
      <c r="G295" s="869" t="s">
        <v>477</v>
      </c>
      <c r="H295" s="869" t="s">
        <v>477</v>
      </c>
      <c r="I295" s="869" t="s">
        <v>477</v>
      </c>
      <c r="J295" s="905" t="e">
        <f t="shared" si="898"/>
        <v>#VALUE!</v>
      </c>
      <c r="K295" s="1057">
        <f>'Qoute 2025                  '!D37</f>
        <v>1</v>
      </c>
      <c r="L295" s="1062" t="e">
        <f t="shared" si="851"/>
        <v>#VALUE!</v>
      </c>
      <c r="M295" s="1063" t="e">
        <f t="shared" si="852"/>
        <v>#VALUE!</v>
      </c>
      <c r="N295" s="1063" t="e">
        <f t="shared" si="853"/>
        <v>#VALUE!</v>
      </c>
      <c r="O295" s="1063" t="e">
        <f t="shared" si="854"/>
        <v>#VALUE!</v>
      </c>
      <c r="P295" s="1063" t="e">
        <f t="shared" si="855"/>
        <v>#VALUE!</v>
      </c>
      <c r="Q295" s="1063" t="e">
        <f t="shared" si="856"/>
        <v>#VALUE!</v>
      </c>
      <c r="R295" s="1063" t="e">
        <f t="shared" si="857"/>
        <v>#VALUE!</v>
      </c>
      <c r="S295" s="1063" t="e">
        <f t="shared" si="858"/>
        <v>#VALUE!</v>
      </c>
      <c r="T295" s="1063" t="e">
        <f t="shared" si="859"/>
        <v>#VALUE!</v>
      </c>
      <c r="U295" s="1063" t="e">
        <f t="shared" si="860"/>
        <v>#VALUE!</v>
      </c>
      <c r="V295" s="1063" t="e">
        <f t="shared" si="861"/>
        <v>#VALUE!</v>
      </c>
      <c r="W295" s="1063" t="e">
        <f t="shared" si="862"/>
        <v>#VALUE!</v>
      </c>
      <c r="X295" s="1063" t="e">
        <f t="shared" si="863"/>
        <v>#VALUE!</v>
      </c>
      <c r="Y295" s="1063" t="e">
        <f t="shared" si="864"/>
        <v>#VALUE!</v>
      </c>
      <c r="Z295" s="1063" t="e">
        <f t="shared" si="865"/>
        <v>#VALUE!</v>
      </c>
      <c r="AA295" s="1063" t="e">
        <f t="shared" si="866"/>
        <v>#VALUE!</v>
      </c>
      <c r="AB295" s="1063" t="e">
        <f t="shared" si="867"/>
        <v>#VALUE!</v>
      </c>
      <c r="AC295" s="1063" t="e">
        <f t="shared" si="868"/>
        <v>#VALUE!</v>
      </c>
      <c r="AD295" s="1063" t="e">
        <f t="shared" si="869"/>
        <v>#VALUE!</v>
      </c>
      <c r="AE295" s="1063" t="e">
        <f t="shared" si="870"/>
        <v>#VALUE!</v>
      </c>
      <c r="AF295" s="1063" t="e">
        <f t="shared" si="871"/>
        <v>#VALUE!</v>
      </c>
      <c r="AG295" s="1063" t="e">
        <f t="shared" si="872"/>
        <v>#VALUE!</v>
      </c>
      <c r="AH295" s="1063" t="e">
        <f t="shared" si="873"/>
        <v>#VALUE!</v>
      </c>
      <c r="AI295" s="1063" t="e">
        <f t="shared" si="874"/>
        <v>#VALUE!</v>
      </c>
      <c r="AJ295" s="1063" t="e">
        <f t="shared" si="875"/>
        <v>#VALUE!</v>
      </c>
      <c r="AK295" s="1063" t="e">
        <f t="shared" si="876"/>
        <v>#VALUE!</v>
      </c>
      <c r="AL295" s="1063" t="e">
        <f t="shared" si="877"/>
        <v>#VALUE!</v>
      </c>
      <c r="AM295" s="1063" t="e">
        <f t="shared" si="878"/>
        <v>#VALUE!</v>
      </c>
      <c r="AN295" s="1063" t="e">
        <f t="shared" si="879"/>
        <v>#VALUE!</v>
      </c>
      <c r="AO295" s="1063" t="e">
        <f t="shared" si="880"/>
        <v>#VALUE!</v>
      </c>
      <c r="AP295" s="1063" t="e">
        <f t="shared" si="881"/>
        <v>#VALUE!</v>
      </c>
      <c r="AQ295" s="1063" t="e">
        <f t="shared" si="882"/>
        <v>#VALUE!</v>
      </c>
      <c r="AR295" s="1063" t="e">
        <f t="shared" si="883"/>
        <v>#VALUE!</v>
      </c>
      <c r="AS295" s="1063" t="e">
        <f t="shared" si="884"/>
        <v>#VALUE!</v>
      </c>
      <c r="AT295" s="1063" t="e">
        <f t="shared" si="885"/>
        <v>#VALUE!</v>
      </c>
      <c r="AU295" s="1063" t="e">
        <f t="shared" si="886"/>
        <v>#VALUE!</v>
      </c>
      <c r="AV295" s="1063" t="e">
        <f t="shared" si="887"/>
        <v>#VALUE!</v>
      </c>
      <c r="AW295" s="1063" t="e">
        <f t="shared" si="888"/>
        <v>#VALUE!</v>
      </c>
      <c r="AX295" s="1063" t="e">
        <f t="shared" si="889"/>
        <v>#VALUE!</v>
      </c>
      <c r="AY295" s="1063" t="e">
        <f t="shared" si="890"/>
        <v>#VALUE!</v>
      </c>
      <c r="AZ295" s="1063" t="e">
        <f t="shared" si="891"/>
        <v>#VALUE!</v>
      </c>
      <c r="BA295" s="1063" t="e">
        <f t="shared" si="892"/>
        <v>#VALUE!</v>
      </c>
      <c r="BB295" s="1063" t="e">
        <f t="shared" si="893"/>
        <v>#VALUE!</v>
      </c>
      <c r="BC295" s="1063" t="e">
        <f t="shared" si="894"/>
        <v>#VALUE!</v>
      </c>
      <c r="BD295" s="1063" t="e">
        <f t="shared" si="895"/>
        <v>#VALUE!</v>
      </c>
      <c r="BE295" s="1068" t="e">
        <f t="shared" si="896"/>
        <v>#VALUE!</v>
      </c>
      <c r="BF295" s="1069" t="e">
        <f t="shared" si="897"/>
        <v>#VALUE!</v>
      </c>
      <c r="BG295" s="164" t="s">
        <v>238</v>
      </c>
    </row>
    <row r="296" spans="1:59" s="67" customFormat="1" ht="15.75" hidden="1">
      <c r="A296" s="847" t="s">
        <v>114</v>
      </c>
      <c r="B296" s="606">
        <v>7</v>
      </c>
      <c r="C296" s="848"/>
      <c r="D296" s="849" t="s">
        <v>460</v>
      </c>
      <c r="E296" s="850" t="s">
        <v>606</v>
      </c>
      <c r="F296" s="606" t="s">
        <v>102</v>
      </c>
      <c r="G296" s="870">
        <v>97</v>
      </c>
      <c r="H296" s="870">
        <v>20</v>
      </c>
      <c r="I296" s="870">
        <v>77</v>
      </c>
      <c r="J296" s="908">
        <v>174</v>
      </c>
      <c r="K296" s="1057">
        <f>'Qoute 2025                  '!D38</f>
        <v>0</v>
      </c>
      <c r="L296" s="1062">
        <f t="shared" si="851"/>
        <v>0</v>
      </c>
      <c r="M296" s="1063">
        <f t="shared" si="852"/>
        <v>0</v>
      </c>
      <c r="N296" s="1063">
        <f t="shared" si="853"/>
        <v>0</v>
      </c>
      <c r="O296" s="1063">
        <f t="shared" si="854"/>
        <v>0</v>
      </c>
      <c r="P296" s="1063">
        <f t="shared" si="855"/>
        <v>0</v>
      </c>
      <c r="Q296" s="1063">
        <f t="shared" si="856"/>
        <v>0</v>
      </c>
      <c r="R296" s="1063">
        <f t="shared" si="857"/>
        <v>0</v>
      </c>
      <c r="S296" s="1063">
        <f t="shared" si="858"/>
        <v>0</v>
      </c>
      <c r="T296" s="1063">
        <f t="shared" si="859"/>
        <v>0</v>
      </c>
      <c r="U296" s="1063">
        <f t="shared" si="860"/>
        <v>0</v>
      </c>
      <c r="V296" s="1063">
        <f t="shared" si="861"/>
        <v>0</v>
      </c>
      <c r="W296" s="1063">
        <f t="shared" si="862"/>
        <v>0</v>
      </c>
      <c r="X296" s="1063">
        <f t="shared" si="863"/>
        <v>0</v>
      </c>
      <c r="Y296" s="1063">
        <f t="shared" si="864"/>
        <v>0</v>
      </c>
      <c r="Z296" s="1063">
        <f t="shared" si="865"/>
        <v>0</v>
      </c>
      <c r="AA296" s="1063">
        <f t="shared" si="866"/>
        <v>0</v>
      </c>
      <c r="AB296" s="1063">
        <f t="shared" si="867"/>
        <v>0</v>
      </c>
      <c r="AC296" s="1063">
        <f t="shared" si="868"/>
        <v>0</v>
      </c>
      <c r="AD296" s="1063">
        <f t="shared" si="869"/>
        <v>0</v>
      </c>
      <c r="AE296" s="1063">
        <f t="shared" si="870"/>
        <v>0</v>
      </c>
      <c r="AF296" s="1063">
        <f t="shared" si="871"/>
        <v>0</v>
      </c>
      <c r="AG296" s="1063">
        <f t="shared" si="872"/>
        <v>0</v>
      </c>
      <c r="AH296" s="1063">
        <f t="shared" si="873"/>
        <v>0</v>
      </c>
      <c r="AI296" s="1063">
        <f t="shared" si="874"/>
        <v>0</v>
      </c>
      <c r="AJ296" s="1063">
        <f t="shared" si="875"/>
        <v>0</v>
      </c>
      <c r="AK296" s="1063">
        <f t="shared" si="876"/>
        <v>0</v>
      </c>
      <c r="AL296" s="1063">
        <f t="shared" si="877"/>
        <v>0</v>
      </c>
      <c r="AM296" s="1063">
        <f t="shared" si="878"/>
        <v>0</v>
      </c>
      <c r="AN296" s="1063">
        <f t="shared" si="879"/>
        <v>0</v>
      </c>
      <c r="AO296" s="1063">
        <f t="shared" si="880"/>
        <v>0</v>
      </c>
      <c r="AP296" s="1063">
        <f t="shared" si="881"/>
        <v>0</v>
      </c>
      <c r="AQ296" s="1063">
        <f t="shared" si="882"/>
        <v>0</v>
      </c>
      <c r="AR296" s="1063">
        <f t="shared" si="883"/>
        <v>0</v>
      </c>
      <c r="AS296" s="1063">
        <f t="shared" si="884"/>
        <v>0</v>
      </c>
      <c r="AT296" s="1063">
        <f t="shared" si="885"/>
        <v>0</v>
      </c>
      <c r="AU296" s="1063">
        <f t="shared" si="886"/>
        <v>0</v>
      </c>
      <c r="AV296" s="1063">
        <f t="shared" si="887"/>
        <v>0</v>
      </c>
      <c r="AW296" s="1063">
        <f t="shared" si="888"/>
        <v>0</v>
      </c>
      <c r="AX296" s="1063">
        <f t="shared" si="889"/>
        <v>0</v>
      </c>
      <c r="AY296" s="1063">
        <f t="shared" si="890"/>
        <v>0</v>
      </c>
      <c r="AZ296" s="1063">
        <f t="shared" si="891"/>
        <v>0</v>
      </c>
      <c r="BA296" s="1063">
        <f t="shared" si="892"/>
        <v>0</v>
      </c>
      <c r="BB296" s="1063">
        <f t="shared" si="893"/>
        <v>0</v>
      </c>
      <c r="BC296" s="1063">
        <f t="shared" si="894"/>
        <v>0</v>
      </c>
      <c r="BD296" s="1063">
        <f t="shared" si="895"/>
        <v>0</v>
      </c>
      <c r="BE296" s="1068">
        <f t="shared" si="896"/>
        <v>0</v>
      </c>
      <c r="BF296" s="1069">
        <f t="shared" si="897"/>
        <v>0</v>
      </c>
    </row>
    <row r="297" spans="1:59" s="67" customFormat="1" ht="15" hidden="1">
      <c r="A297" s="847" t="s">
        <v>114</v>
      </c>
      <c r="B297" s="896">
        <v>8</v>
      </c>
      <c r="C297" s="848"/>
      <c r="D297" s="849"/>
      <c r="E297" s="850" t="s">
        <v>201</v>
      </c>
      <c r="F297" s="896" t="s">
        <v>41</v>
      </c>
      <c r="G297" s="869">
        <v>38</v>
      </c>
      <c r="H297" s="869">
        <v>12</v>
      </c>
      <c r="I297" s="869">
        <v>12</v>
      </c>
      <c r="J297" s="905">
        <f t="shared" si="898"/>
        <v>50</v>
      </c>
      <c r="K297" s="1057">
        <f>'Qoute 2025                  '!D39</f>
        <v>0</v>
      </c>
      <c r="L297" s="1062">
        <f t="shared" si="851"/>
        <v>0</v>
      </c>
      <c r="M297" s="1063">
        <f t="shared" si="852"/>
        <v>0</v>
      </c>
      <c r="N297" s="1063">
        <f t="shared" si="853"/>
        <v>0</v>
      </c>
      <c r="O297" s="1063">
        <f t="shared" si="854"/>
        <v>0</v>
      </c>
      <c r="P297" s="1063">
        <f t="shared" si="855"/>
        <v>0</v>
      </c>
      <c r="Q297" s="1063">
        <f t="shared" si="856"/>
        <v>0</v>
      </c>
      <c r="R297" s="1063">
        <f t="shared" si="857"/>
        <v>0</v>
      </c>
      <c r="S297" s="1063">
        <f t="shared" si="858"/>
        <v>0</v>
      </c>
      <c r="T297" s="1063">
        <f t="shared" si="859"/>
        <v>0</v>
      </c>
      <c r="U297" s="1063">
        <f t="shared" si="860"/>
        <v>0</v>
      </c>
      <c r="V297" s="1063">
        <f t="shared" si="861"/>
        <v>0</v>
      </c>
      <c r="W297" s="1063">
        <f t="shared" si="862"/>
        <v>0</v>
      </c>
      <c r="X297" s="1063">
        <f t="shared" si="863"/>
        <v>0</v>
      </c>
      <c r="Y297" s="1063">
        <f t="shared" si="864"/>
        <v>0</v>
      </c>
      <c r="Z297" s="1063">
        <f t="shared" si="865"/>
        <v>0</v>
      </c>
      <c r="AA297" s="1063">
        <f t="shared" si="866"/>
        <v>0</v>
      </c>
      <c r="AB297" s="1063">
        <f t="shared" si="867"/>
        <v>0</v>
      </c>
      <c r="AC297" s="1063">
        <f t="shared" si="868"/>
        <v>0</v>
      </c>
      <c r="AD297" s="1063">
        <f t="shared" si="869"/>
        <v>0</v>
      </c>
      <c r="AE297" s="1063">
        <f t="shared" si="870"/>
        <v>0</v>
      </c>
      <c r="AF297" s="1063">
        <f t="shared" si="871"/>
        <v>0</v>
      </c>
      <c r="AG297" s="1063">
        <f t="shared" si="872"/>
        <v>0</v>
      </c>
      <c r="AH297" s="1063">
        <f t="shared" si="873"/>
        <v>0</v>
      </c>
      <c r="AI297" s="1063">
        <f t="shared" si="874"/>
        <v>0</v>
      </c>
      <c r="AJ297" s="1063">
        <f t="shared" si="875"/>
        <v>0</v>
      </c>
      <c r="AK297" s="1063">
        <f t="shared" si="876"/>
        <v>0</v>
      </c>
      <c r="AL297" s="1063">
        <f t="shared" si="877"/>
        <v>0</v>
      </c>
      <c r="AM297" s="1063">
        <f t="shared" si="878"/>
        <v>0</v>
      </c>
      <c r="AN297" s="1063">
        <f t="shared" si="879"/>
        <v>0</v>
      </c>
      <c r="AO297" s="1063">
        <f t="shared" si="880"/>
        <v>0</v>
      </c>
      <c r="AP297" s="1063">
        <f t="shared" si="881"/>
        <v>0</v>
      </c>
      <c r="AQ297" s="1063">
        <f t="shared" si="882"/>
        <v>0</v>
      </c>
      <c r="AR297" s="1063">
        <f t="shared" si="883"/>
        <v>0</v>
      </c>
      <c r="AS297" s="1063">
        <f t="shared" si="884"/>
        <v>0</v>
      </c>
      <c r="AT297" s="1063">
        <f t="shared" si="885"/>
        <v>0</v>
      </c>
      <c r="AU297" s="1063">
        <f t="shared" si="886"/>
        <v>0</v>
      </c>
      <c r="AV297" s="1063">
        <f t="shared" si="887"/>
        <v>0</v>
      </c>
      <c r="AW297" s="1063">
        <f t="shared" si="888"/>
        <v>0</v>
      </c>
      <c r="AX297" s="1063">
        <f t="shared" si="889"/>
        <v>0</v>
      </c>
      <c r="AY297" s="1063">
        <f t="shared" si="890"/>
        <v>0</v>
      </c>
      <c r="AZ297" s="1063">
        <f t="shared" si="891"/>
        <v>0</v>
      </c>
      <c r="BA297" s="1063">
        <f t="shared" si="892"/>
        <v>0</v>
      </c>
      <c r="BB297" s="1063">
        <f t="shared" si="893"/>
        <v>0</v>
      </c>
      <c r="BC297" s="1063">
        <f t="shared" si="894"/>
        <v>0</v>
      </c>
      <c r="BD297" s="1063">
        <f t="shared" si="895"/>
        <v>0</v>
      </c>
      <c r="BE297" s="1068">
        <f t="shared" si="896"/>
        <v>0</v>
      </c>
      <c r="BF297" s="1069">
        <f t="shared" si="897"/>
        <v>0</v>
      </c>
    </row>
    <row r="298" spans="1:59" s="67" customFormat="1" ht="15" hidden="1">
      <c r="A298" s="847" t="s">
        <v>114</v>
      </c>
      <c r="B298" s="897">
        <v>9</v>
      </c>
      <c r="C298" s="848"/>
      <c r="D298" s="849" t="s">
        <v>468</v>
      </c>
      <c r="E298" s="850" t="s">
        <v>469</v>
      </c>
      <c r="F298" s="897" t="s">
        <v>63</v>
      </c>
      <c r="G298" s="870">
        <v>65</v>
      </c>
      <c r="H298" s="870">
        <v>21.5</v>
      </c>
      <c r="I298" s="870">
        <v>50</v>
      </c>
      <c r="J298" s="908">
        <v>115</v>
      </c>
      <c r="K298" s="1057">
        <f>'Qoute 2025                  '!D40</f>
        <v>0</v>
      </c>
      <c r="L298" s="1062">
        <f t="shared" si="851"/>
        <v>0</v>
      </c>
      <c r="M298" s="1065">
        <f t="shared" si="852"/>
        <v>0</v>
      </c>
      <c r="N298" s="1065">
        <f t="shared" si="853"/>
        <v>0</v>
      </c>
      <c r="O298" s="1065">
        <f t="shared" si="854"/>
        <v>0</v>
      </c>
      <c r="P298" s="1065">
        <f t="shared" si="855"/>
        <v>0</v>
      </c>
      <c r="Q298" s="1065">
        <f t="shared" si="856"/>
        <v>0</v>
      </c>
      <c r="R298" s="1065">
        <f t="shared" si="857"/>
        <v>0</v>
      </c>
      <c r="S298" s="1065">
        <f t="shared" si="858"/>
        <v>0</v>
      </c>
      <c r="T298" s="1065">
        <f t="shared" si="859"/>
        <v>0</v>
      </c>
      <c r="U298" s="1065">
        <f t="shared" si="860"/>
        <v>0</v>
      </c>
      <c r="V298" s="1065">
        <f t="shared" si="861"/>
        <v>0</v>
      </c>
      <c r="W298" s="1065">
        <f t="shared" si="862"/>
        <v>0</v>
      </c>
      <c r="X298" s="1065">
        <f t="shared" si="863"/>
        <v>0</v>
      </c>
      <c r="Y298" s="1065">
        <f t="shared" si="864"/>
        <v>0</v>
      </c>
      <c r="Z298" s="1065">
        <f t="shared" si="865"/>
        <v>0</v>
      </c>
      <c r="AA298" s="1065">
        <f t="shared" si="866"/>
        <v>0</v>
      </c>
      <c r="AB298" s="1065">
        <f t="shared" si="867"/>
        <v>0</v>
      </c>
      <c r="AC298" s="1065">
        <f t="shared" si="868"/>
        <v>0</v>
      </c>
      <c r="AD298" s="1065">
        <f t="shared" si="869"/>
        <v>0</v>
      </c>
      <c r="AE298" s="1065">
        <f t="shared" si="870"/>
        <v>0</v>
      </c>
      <c r="AF298" s="1065">
        <f t="shared" si="871"/>
        <v>0</v>
      </c>
      <c r="AG298" s="1065">
        <f t="shared" si="872"/>
        <v>0</v>
      </c>
      <c r="AH298" s="1065">
        <f t="shared" si="873"/>
        <v>0</v>
      </c>
      <c r="AI298" s="1065">
        <f t="shared" si="874"/>
        <v>0</v>
      </c>
      <c r="AJ298" s="1065">
        <f t="shared" si="875"/>
        <v>0</v>
      </c>
      <c r="AK298" s="1065">
        <f t="shared" si="876"/>
        <v>0</v>
      </c>
      <c r="AL298" s="1065">
        <f t="shared" si="877"/>
        <v>0</v>
      </c>
      <c r="AM298" s="1065">
        <f t="shared" si="878"/>
        <v>0</v>
      </c>
      <c r="AN298" s="1065">
        <f t="shared" si="879"/>
        <v>0</v>
      </c>
      <c r="AO298" s="1065">
        <f t="shared" si="880"/>
        <v>0</v>
      </c>
      <c r="AP298" s="1065">
        <f t="shared" si="881"/>
        <v>0</v>
      </c>
      <c r="AQ298" s="1065">
        <f t="shared" si="882"/>
        <v>0</v>
      </c>
      <c r="AR298" s="1065">
        <f t="shared" si="883"/>
        <v>0</v>
      </c>
      <c r="AS298" s="1065">
        <f t="shared" si="884"/>
        <v>0</v>
      </c>
      <c r="AT298" s="1065">
        <f t="shared" si="885"/>
        <v>0</v>
      </c>
      <c r="AU298" s="1065">
        <f t="shared" si="886"/>
        <v>0</v>
      </c>
      <c r="AV298" s="1065">
        <f t="shared" si="887"/>
        <v>0</v>
      </c>
      <c r="AW298" s="1065">
        <f t="shared" si="888"/>
        <v>0</v>
      </c>
      <c r="AX298" s="1065">
        <f t="shared" si="889"/>
        <v>0</v>
      </c>
      <c r="AY298" s="1065">
        <f t="shared" si="890"/>
        <v>0</v>
      </c>
      <c r="AZ298" s="1065">
        <f t="shared" si="891"/>
        <v>0</v>
      </c>
      <c r="BA298" s="1065">
        <f t="shared" si="892"/>
        <v>0</v>
      </c>
      <c r="BB298" s="1065">
        <f t="shared" si="893"/>
        <v>0</v>
      </c>
      <c r="BC298" s="1065">
        <f t="shared" si="894"/>
        <v>0</v>
      </c>
      <c r="BD298" s="1065">
        <f t="shared" si="895"/>
        <v>0</v>
      </c>
      <c r="BE298" s="1070">
        <f t="shared" si="896"/>
        <v>0</v>
      </c>
      <c r="BF298" s="1071">
        <f t="shared" si="897"/>
        <v>0</v>
      </c>
    </row>
    <row r="299" spans="1:59" s="67" customFormat="1" ht="15" hidden="1">
      <c r="A299" s="847" t="s">
        <v>114</v>
      </c>
      <c r="B299" s="898">
        <v>10</v>
      </c>
      <c r="C299" s="848"/>
      <c r="D299" s="853" t="s">
        <v>451</v>
      </c>
      <c r="E299" s="864" t="s">
        <v>476</v>
      </c>
      <c r="F299" s="898" t="s">
        <v>62</v>
      </c>
      <c r="G299" s="869">
        <v>100</v>
      </c>
      <c r="H299" s="869">
        <v>17.100000000000001</v>
      </c>
      <c r="I299" s="869">
        <v>85.7</v>
      </c>
      <c r="J299" s="905">
        <v>185.7</v>
      </c>
      <c r="K299" s="1057">
        <f>'Qoute 2025                  '!D41</f>
        <v>0</v>
      </c>
      <c r="L299" s="1062">
        <f t="shared" si="851"/>
        <v>0</v>
      </c>
      <c r="M299" s="1065">
        <f t="shared" si="852"/>
        <v>0</v>
      </c>
      <c r="N299" s="1065">
        <f t="shared" si="853"/>
        <v>0</v>
      </c>
      <c r="O299" s="1065">
        <f t="shared" si="854"/>
        <v>0</v>
      </c>
      <c r="P299" s="1065">
        <f t="shared" si="855"/>
        <v>0</v>
      </c>
      <c r="Q299" s="1065">
        <f t="shared" si="856"/>
        <v>0</v>
      </c>
      <c r="R299" s="1065">
        <f t="shared" si="857"/>
        <v>0</v>
      </c>
      <c r="S299" s="1065">
        <f t="shared" si="858"/>
        <v>0</v>
      </c>
      <c r="T299" s="1065">
        <f t="shared" si="859"/>
        <v>0</v>
      </c>
      <c r="U299" s="1065">
        <f t="shared" si="860"/>
        <v>0</v>
      </c>
      <c r="V299" s="1065">
        <f t="shared" si="861"/>
        <v>0</v>
      </c>
      <c r="W299" s="1065">
        <f t="shared" si="862"/>
        <v>0</v>
      </c>
      <c r="X299" s="1065">
        <f t="shared" si="863"/>
        <v>0</v>
      </c>
      <c r="Y299" s="1065">
        <f t="shared" si="864"/>
        <v>0</v>
      </c>
      <c r="Z299" s="1065">
        <f t="shared" si="865"/>
        <v>0</v>
      </c>
      <c r="AA299" s="1065">
        <f t="shared" si="866"/>
        <v>0</v>
      </c>
      <c r="AB299" s="1065">
        <f t="shared" si="867"/>
        <v>0</v>
      </c>
      <c r="AC299" s="1065">
        <f t="shared" si="868"/>
        <v>0</v>
      </c>
      <c r="AD299" s="1065">
        <f t="shared" si="869"/>
        <v>0</v>
      </c>
      <c r="AE299" s="1065">
        <f t="shared" si="870"/>
        <v>0</v>
      </c>
      <c r="AF299" s="1065">
        <f t="shared" si="871"/>
        <v>0</v>
      </c>
      <c r="AG299" s="1065">
        <f t="shared" si="872"/>
        <v>0</v>
      </c>
      <c r="AH299" s="1065">
        <f t="shared" si="873"/>
        <v>0</v>
      </c>
      <c r="AI299" s="1065">
        <f t="shared" si="874"/>
        <v>0</v>
      </c>
      <c r="AJ299" s="1065">
        <f t="shared" si="875"/>
        <v>0</v>
      </c>
      <c r="AK299" s="1065">
        <f t="shared" si="876"/>
        <v>0</v>
      </c>
      <c r="AL299" s="1065">
        <f t="shared" si="877"/>
        <v>0</v>
      </c>
      <c r="AM299" s="1065">
        <f t="shared" si="878"/>
        <v>0</v>
      </c>
      <c r="AN299" s="1065">
        <f t="shared" si="879"/>
        <v>0</v>
      </c>
      <c r="AO299" s="1065">
        <f t="shared" si="880"/>
        <v>0</v>
      </c>
      <c r="AP299" s="1065">
        <f t="shared" si="881"/>
        <v>0</v>
      </c>
      <c r="AQ299" s="1065">
        <f t="shared" si="882"/>
        <v>0</v>
      </c>
      <c r="AR299" s="1065">
        <f t="shared" si="883"/>
        <v>0</v>
      </c>
      <c r="AS299" s="1065">
        <f t="shared" si="884"/>
        <v>0</v>
      </c>
      <c r="AT299" s="1065">
        <f t="shared" si="885"/>
        <v>0</v>
      </c>
      <c r="AU299" s="1065">
        <f t="shared" si="886"/>
        <v>0</v>
      </c>
      <c r="AV299" s="1065">
        <f t="shared" si="887"/>
        <v>0</v>
      </c>
      <c r="AW299" s="1065">
        <f t="shared" si="888"/>
        <v>0</v>
      </c>
      <c r="AX299" s="1065">
        <f t="shared" si="889"/>
        <v>0</v>
      </c>
      <c r="AY299" s="1065">
        <f t="shared" si="890"/>
        <v>0</v>
      </c>
      <c r="AZ299" s="1065">
        <f t="shared" si="891"/>
        <v>0</v>
      </c>
      <c r="BA299" s="1065">
        <f t="shared" si="892"/>
        <v>0</v>
      </c>
      <c r="BB299" s="1065">
        <f t="shared" si="893"/>
        <v>0</v>
      </c>
      <c r="BC299" s="1065">
        <f t="shared" si="894"/>
        <v>0</v>
      </c>
      <c r="BD299" s="1065">
        <f t="shared" si="895"/>
        <v>0</v>
      </c>
      <c r="BE299" s="1070">
        <f t="shared" si="896"/>
        <v>0</v>
      </c>
      <c r="BF299" s="1071">
        <f t="shared" si="897"/>
        <v>0</v>
      </c>
    </row>
    <row r="300" spans="1:59" s="67" customFormat="1" ht="15" hidden="1">
      <c r="A300" s="847" t="s">
        <v>114</v>
      </c>
      <c r="B300" s="899">
        <v>11</v>
      </c>
      <c r="C300" s="848"/>
      <c r="D300" s="849">
        <v>2024</v>
      </c>
      <c r="E300" s="850" t="s">
        <v>453</v>
      </c>
      <c r="F300" s="899" t="s">
        <v>103</v>
      </c>
      <c r="G300" s="869">
        <v>26</v>
      </c>
      <c r="H300" s="869">
        <v>15</v>
      </c>
      <c r="I300" s="869">
        <v>20</v>
      </c>
      <c r="J300" s="905">
        <f t="shared" si="898"/>
        <v>46</v>
      </c>
      <c r="K300" s="1057">
        <f>'Qoute 2025                  '!D42</f>
        <v>0</v>
      </c>
      <c r="L300" s="1062">
        <f t="shared" si="851"/>
        <v>0</v>
      </c>
      <c r="M300" s="1065">
        <f t="shared" si="852"/>
        <v>0</v>
      </c>
      <c r="N300" s="1065">
        <f t="shared" si="853"/>
        <v>0</v>
      </c>
      <c r="O300" s="1065">
        <f t="shared" si="854"/>
        <v>0</v>
      </c>
      <c r="P300" s="1065">
        <f t="shared" si="855"/>
        <v>0</v>
      </c>
      <c r="Q300" s="1065">
        <f t="shared" si="856"/>
        <v>0</v>
      </c>
      <c r="R300" s="1065">
        <f t="shared" si="857"/>
        <v>0</v>
      </c>
      <c r="S300" s="1065">
        <f t="shared" si="858"/>
        <v>0</v>
      </c>
      <c r="T300" s="1065">
        <f t="shared" si="859"/>
        <v>0</v>
      </c>
      <c r="U300" s="1065">
        <f t="shared" si="860"/>
        <v>0</v>
      </c>
      <c r="V300" s="1065">
        <f t="shared" si="861"/>
        <v>0</v>
      </c>
      <c r="W300" s="1065">
        <f t="shared" si="862"/>
        <v>0</v>
      </c>
      <c r="X300" s="1065">
        <f t="shared" si="863"/>
        <v>0</v>
      </c>
      <c r="Y300" s="1065">
        <f t="shared" si="864"/>
        <v>0</v>
      </c>
      <c r="Z300" s="1065">
        <f t="shared" si="865"/>
        <v>0</v>
      </c>
      <c r="AA300" s="1065">
        <f t="shared" si="866"/>
        <v>0</v>
      </c>
      <c r="AB300" s="1065">
        <f t="shared" si="867"/>
        <v>0</v>
      </c>
      <c r="AC300" s="1065">
        <f t="shared" si="868"/>
        <v>0</v>
      </c>
      <c r="AD300" s="1065">
        <f t="shared" si="869"/>
        <v>0</v>
      </c>
      <c r="AE300" s="1065">
        <f t="shared" si="870"/>
        <v>0</v>
      </c>
      <c r="AF300" s="1065">
        <f t="shared" si="871"/>
        <v>0</v>
      </c>
      <c r="AG300" s="1065">
        <f t="shared" si="872"/>
        <v>0</v>
      </c>
      <c r="AH300" s="1065">
        <f t="shared" si="873"/>
        <v>0</v>
      </c>
      <c r="AI300" s="1065">
        <f t="shared" si="874"/>
        <v>0</v>
      </c>
      <c r="AJ300" s="1065">
        <f t="shared" si="875"/>
        <v>0</v>
      </c>
      <c r="AK300" s="1065">
        <f t="shared" si="876"/>
        <v>0</v>
      </c>
      <c r="AL300" s="1065">
        <f t="shared" si="877"/>
        <v>0</v>
      </c>
      <c r="AM300" s="1065">
        <f t="shared" si="878"/>
        <v>0</v>
      </c>
      <c r="AN300" s="1065">
        <f t="shared" si="879"/>
        <v>0</v>
      </c>
      <c r="AO300" s="1065">
        <f t="shared" si="880"/>
        <v>0</v>
      </c>
      <c r="AP300" s="1065">
        <f t="shared" si="881"/>
        <v>0</v>
      </c>
      <c r="AQ300" s="1065">
        <f t="shared" si="882"/>
        <v>0</v>
      </c>
      <c r="AR300" s="1065">
        <f t="shared" si="883"/>
        <v>0</v>
      </c>
      <c r="AS300" s="1065">
        <f t="shared" si="884"/>
        <v>0</v>
      </c>
      <c r="AT300" s="1065">
        <f t="shared" si="885"/>
        <v>0</v>
      </c>
      <c r="AU300" s="1065">
        <f t="shared" si="886"/>
        <v>0</v>
      </c>
      <c r="AV300" s="1065">
        <f t="shared" si="887"/>
        <v>0</v>
      </c>
      <c r="AW300" s="1065">
        <f t="shared" si="888"/>
        <v>0</v>
      </c>
      <c r="AX300" s="1065">
        <f t="shared" si="889"/>
        <v>0</v>
      </c>
      <c r="AY300" s="1065">
        <f t="shared" si="890"/>
        <v>0</v>
      </c>
      <c r="AZ300" s="1065">
        <f t="shared" si="891"/>
        <v>0</v>
      </c>
      <c r="BA300" s="1065">
        <f t="shared" si="892"/>
        <v>0</v>
      </c>
      <c r="BB300" s="1065">
        <f t="shared" si="893"/>
        <v>0</v>
      </c>
      <c r="BC300" s="1065">
        <f t="shared" si="894"/>
        <v>0</v>
      </c>
      <c r="BD300" s="1065">
        <f t="shared" si="895"/>
        <v>0</v>
      </c>
      <c r="BE300" s="1070">
        <f t="shared" si="896"/>
        <v>0</v>
      </c>
      <c r="BF300" s="1071">
        <f t="shared" si="897"/>
        <v>0</v>
      </c>
    </row>
    <row r="301" spans="1:59" s="67" customFormat="1" ht="15" hidden="1">
      <c r="A301" s="847" t="s">
        <v>114</v>
      </c>
      <c r="B301" s="900">
        <v>12</v>
      </c>
      <c r="C301" s="848"/>
      <c r="D301" s="849"/>
      <c r="E301" s="850" t="s">
        <v>105</v>
      </c>
      <c r="F301" s="900" t="s">
        <v>105</v>
      </c>
      <c r="G301" s="870">
        <v>57.5</v>
      </c>
      <c r="H301" s="870">
        <v>20</v>
      </c>
      <c r="I301" s="870">
        <v>42.5</v>
      </c>
      <c r="J301" s="908">
        <v>100</v>
      </c>
      <c r="K301" s="1057">
        <f>'Qoute 2025                  '!D43</f>
        <v>0</v>
      </c>
      <c r="L301" s="1062">
        <f t="shared" si="851"/>
        <v>0</v>
      </c>
      <c r="M301" s="1065">
        <f t="shared" si="852"/>
        <v>0</v>
      </c>
      <c r="N301" s="1065">
        <f t="shared" si="853"/>
        <v>0</v>
      </c>
      <c r="O301" s="1065">
        <f t="shared" si="854"/>
        <v>0</v>
      </c>
      <c r="P301" s="1065">
        <f t="shared" si="855"/>
        <v>0</v>
      </c>
      <c r="Q301" s="1065">
        <f t="shared" si="856"/>
        <v>0</v>
      </c>
      <c r="R301" s="1065">
        <f t="shared" si="857"/>
        <v>0</v>
      </c>
      <c r="S301" s="1065">
        <f t="shared" si="858"/>
        <v>0</v>
      </c>
      <c r="T301" s="1065">
        <f t="shared" si="859"/>
        <v>0</v>
      </c>
      <c r="U301" s="1065">
        <f t="shared" si="860"/>
        <v>0</v>
      </c>
      <c r="V301" s="1065">
        <f t="shared" si="861"/>
        <v>0</v>
      </c>
      <c r="W301" s="1065">
        <f t="shared" si="862"/>
        <v>0</v>
      </c>
      <c r="X301" s="1065">
        <f t="shared" si="863"/>
        <v>0</v>
      </c>
      <c r="Y301" s="1065">
        <f t="shared" si="864"/>
        <v>0</v>
      </c>
      <c r="Z301" s="1065">
        <f t="shared" si="865"/>
        <v>0</v>
      </c>
      <c r="AA301" s="1065">
        <f t="shared" si="866"/>
        <v>0</v>
      </c>
      <c r="AB301" s="1065">
        <f t="shared" si="867"/>
        <v>0</v>
      </c>
      <c r="AC301" s="1065">
        <f t="shared" si="868"/>
        <v>0</v>
      </c>
      <c r="AD301" s="1065">
        <f t="shared" si="869"/>
        <v>0</v>
      </c>
      <c r="AE301" s="1065">
        <f t="shared" si="870"/>
        <v>0</v>
      </c>
      <c r="AF301" s="1065">
        <f t="shared" si="871"/>
        <v>0</v>
      </c>
      <c r="AG301" s="1065">
        <f t="shared" si="872"/>
        <v>0</v>
      </c>
      <c r="AH301" s="1065">
        <f t="shared" si="873"/>
        <v>0</v>
      </c>
      <c r="AI301" s="1065">
        <f t="shared" si="874"/>
        <v>0</v>
      </c>
      <c r="AJ301" s="1065">
        <f t="shared" si="875"/>
        <v>0</v>
      </c>
      <c r="AK301" s="1065">
        <f t="shared" si="876"/>
        <v>0</v>
      </c>
      <c r="AL301" s="1065">
        <f t="shared" si="877"/>
        <v>0</v>
      </c>
      <c r="AM301" s="1065">
        <f t="shared" si="878"/>
        <v>0</v>
      </c>
      <c r="AN301" s="1065">
        <f t="shared" si="879"/>
        <v>0</v>
      </c>
      <c r="AO301" s="1065">
        <f t="shared" si="880"/>
        <v>0</v>
      </c>
      <c r="AP301" s="1065">
        <f t="shared" si="881"/>
        <v>0</v>
      </c>
      <c r="AQ301" s="1065">
        <f t="shared" si="882"/>
        <v>0</v>
      </c>
      <c r="AR301" s="1065">
        <f t="shared" si="883"/>
        <v>0</v>
      </c>
      <c r="AS301" s="1065">
        <f t="shared" si="884"/>
        <v>0</v>
      </c>
      <c r="AT301" s="1065">
        <f t="shared" si="885"/>
        <v>0</v>
      </c>
      <c r="AU301" s="1065">
        <f t="shared" si="886"/>
        <v>0</v>
      </c>
      <c r="AV301" s="1065">
        <f t="shared" si="887"/>
        <v>0</v>
      </c>
      <c r="AW301" s="1065">
        <f t="shared" si="888"/>
        <v>0</v>
      </c>
      <c r="AX301" s="1065">
        <f t="shared" si="889"/>
        <v>0</v>
      </c>
      <c r="AY301" s="1065">
        <f t="shared" si="890"/>
        <v>0</v>
      </c>
      <c r="AZ301" s="1065">
        <f t="shared" si="891"/>
        <v>0</v>
      </c>
      <c r="BA301" s="1065">
        <f t="shared" si="892"/>
        <v>0</v>
      </c>
      <c r="BB301" s="1065">
        <f t="shared" si="893"/>
        <v>0</v>
      </c>
      <c r="BC301" s="1065">
        <f t="shared" si="894"/>
        <v>0</v>
      </c>
      <c r="BD301" s="1065">
        <f t="shared" si="895"/>
        <v>0</v>
      </c>
      <c r="BE301" s="1070">
        <f t="shared" si="896"/>
        <v>0</v>
      </c>
      <c r="BF301" s="1071">
        <f t="shared" si="897"/>
        <v>0</v>
      </c>
    </row>
    <row r="302" spans="1:59" s="67" customFormat="1" ht="15" hidden="1">
      <c r="A302" s="847" t="s">
        <v>114</v>
      </c>
      <c r="B302" s="901">
        <v>13</v>
      </c>
      <c r="C302" s="848"/>
      <c r="D302" s="853" t="s">
        <v>451</v>
      </c>
      <c r="E302" s="851" t="s">
        <v>107</v>
      </c>
      <c r="F302" s="901" t="s">
        <v>107</v>
      </c>
      <c r="G302" s="870">
        <v>50</v>
      </c>
      <c r="H302" s="870">
        <v>20</v>
      </c>
      <c r="I302" s="870">
        <v>28.5</v>
      </c>
      <c r="J302" s="908">
        <v>78.5</v>
      </c>
      <c r="K302" s="1057">
        <f>'Qoute 2025                  '!D44</f>
        <v>0</v>
      </c>
      <c r="L302" s="1062">
        <f t="shared" si="851"/>
        <v>0</v>
      </c>
      <c r="M302" s="1065">
        <f t="shared" si="852"/>
        <v>0</v>
      </c>
      <c r="N302" s="1065">
        <f t="shared" si="853"/>
        <v>0</v>
      </c>
      <c r="O302" s="1065">
        <f t="shared" si="854"/>
        <v>0</v>
      </c>
      <c r="P302" s="1065">
        <f t="shared" si="855"/>
        <v>0</v>
      </c>
      <c r="Q302" s="1065">
        <f t="shared" si="856"/>
        <v>0</v>
      </c>
      <c r="R302" s="1065">
        <f t="shared" si="857"/>
        <v>0</v>
      </c>
      <c r="S302" s="1065">
        <f t="shared" si="858"/>
        <v>0</v>
      </c>
      <c r="T302" s="1065">
        <f t="shared" si="859"/>
        <v>0</v>
      </c>
      <c r="U302" s="1065">
        <f t="shared" si="860"/>
        <v>0</v>
      </c>
      <c r="V302" s="1065">
        <f t="shared" si="861"/>
        <v>0</v>
      </c>
      <c r="W302" s="1065">
        <f t="shared" si="862"/>
        <v>0</v>
      </c>
      <c r="X302" s="1065">
        <f t="shared" si="863"/>
        <v>0</v>
      </c>
      <c r="Y302" s="1065">
        <f t="shared" si="864"/>
        <v>0</v>
      </c>
      <c r="Z302" s="1065">
        <f t="shared" si="865"/>
        <v>0</v>
      </c>
      <c r="AA302" s="1065">
        <f t="shared" si="866"/>
        <v>0</v>
      </c>
      <c r="AB302" s="1065">
        <f t="shared" si="867"/>
        <v>0</v>
      </c>
      <c r="AC302" s="1065">
        <f t="shared" si="868"/>
        <v>0</v>
      </c>
      <c r="AD302" s="1065">
        <f t="shared" si="869"/>
        <v>0</v>
      </c>
      <c r="AE302" s="1065">
        <f t="shared" si="870"/>
        <v>0</v>
      </c>
      <c r="AF302" s="1065">
        <f t="shared" si="871"/>
        <v>0</v>
      </c>
      <c r="AG302" s="1065">
        <f t="shared" si="872"/>
        <v>0</v>
      </c>
      <c r="AH302" s="1065">
        <f t="shared" si="873"/>
        <v>0</v>
      </c>
      <c r="AI302" s="1065">
        <f t="shared" si="874"/>
        <v>0</v>
      </c>
      <c r="AJ302" s="1065">
        <f t="shared" si="875"/>
        <v>0</v>
      </c>
      <c r="AK302" s="1065">
        <f t="shared" si="876"/>
        <v>0</v>
      </c>
      <c r="AL302" s="1065">
        <f t="shared" si="877"/>
        <v>0</v>
      </c>
      <c r="AM302" s="1065">
        <f t="shared" si="878"/>
        <v>0</v>
      </c>
      <c r="AN302" s="1065">
        <f t="shared" si="879"/>
        <v>0</v>
      </c>
      <c r="AO302" s="1065">
        <f t="shared" si="880"/>
        <v>0</v>
      </c>
      <c r="AP302" s="1065">
        <f t="shared" si="881"/>
        <v>0</v>
      </c>
      <c r="AQ302" s="1065">
        <f t="shared" si="882"/>
        <v>0</v>
      </c>
      <c r="AR302" s="1065">
        <f t="shared" si="883"/>
        <v>0</v>
      </c>
      <c r="AS302" s="1065">
        <f t="shared" si="884"/>
        <v>0</v>
      </c>
      <c r="AT302" s="1065">
        <f t="shared" si="885"/>
        <v>0</v>
      </c>
      <c r="AU302" s="1065">
        <f t="shared" si="886"/>
        <v>0</v>
      </c>
      <c r="AV302" s="1065">
        <f t="shared" si="887"/>
        <v>0</v>
      </c>
      <c r="AW302" s="1065">
        <f t="shared" si="888"/>
        <v>0</v>
      </c>
      <c r="AX302" s="1065">
        <f t="shared" si="889"/>
        <v>0</v>
      </c>
      <c r="AY302" s="1065">
        <f t="shared" si="890"/>
        <v>0</v>
      </c>
      <c r="AZ302" s="1065">
        <f t="shared" si="891"/>
        <v>0</v>
      </c>
      <c r="BA302" s="1065">
        <f t="shared" si="892"/>
        <v>0</v>
      </c>
      <c r="BB302" s="1065">
        <f t="shared" si="893"/>
        <v>0</v>
      </c>
      <c r="BC302" s="1065">
        <f t="shared" si="894"/>
        <v>0</v>
      </c>
      <c r="BD302" s="1065">
        <f t="shared" si="895"/>
        <v>0</v>
      </c>
      <c r="BE302" s="1070">
        <f t="shared" si="896"/>
        <v>0</v>
      </c>
      <c r="BF302" s="1071">
        <f t="shared" si="897"/>
        <v>0</v>
      </c>
    </row>
    <row r="303" spans="1:59" s="67" customFormat="1" ht="15" hidden="1">
      <c r="A303" s="847" t="s">
        <v>114</v>
      </c>
      <c r="B303" s="1044">
        <v>14</v>
      </c>
      <c r="C303" s="848"/>
      <c r="D303" s="853" t="s">
        <v>464</v>
      </c>
      <c r="E303" s="851" t="s">
        <v>109</v>
      </c>
      <c r="F303" s="1044" t="s">
        <v>109</v>
      </c>
      <c r="G303" s="870">
        <v>126</v>
      </c>
      <c r="H303" s="870">
        <v>0</v>
      </c>
      <c r="I303" s="870">
        <v>75</v>
      </c>
      <c r="J303" s="908">
        <v>201</v>
      </c>
      <c r="K303" s="1057">
        <f>'Qoute 2025                  '!D45</f>
        <v>0</v>
      </c>
      <c r="L303" s="1062">
        <f t="shared" si="851"/>
        <v>0</v>
      </c>
      <c r="M303" s="1065">
        <f t="shared" si="852"/>
        <v>0</v>
      </c>
      <c r="N303" s="1065">
        <f t="shared" si="853"/>
        <v>0</v>
      </c>
      <c r="O303" s="1065">
        <f t="shared" si="854"/>
        <v>0</v>
      </c>
      <c r="P303" s="1065">
        <f t="shared" si="855"/>
        <v>0</v>
      </c>
      <c r="Q303" s="1065">
        <f t="shared" si="856"/>
        <v>0</v>
      </c>
      <c r="R303" s="1065">
        <f t="shared" si="857"/>
        <v>0</v>
      </c>
      <c r="S303" s="1065">
        <f t="shared" si="858"/>
        <v>0</v>
      </c>
      <c r="T303" s="1065">
        <f t="shared" si="859"/>
        <v>0</v>
      </c>
      <c r="U303" s="1065">
        <f t="shared" si="860"/>
        <v>0</v>
      </c>
      <c r="V303" s="1065">
        <f t="shared" si="861"/>
        <v>0</v>
      </c>
      <c r="W303" s="1065">
        <f t="shared" si="862"/>
        <v>0</v>
      </c>
      <c r="X303" s="1065">
        <f t="shared" si="863"/>
        <v>0</v>
      </c>
      <c r="Y303" s="1065">
        <f t="shared" si="864"/>
        <v>0</v>
      </c>
      <c r="Z303" s="1065">
        <f t="shared" si="865"/>
        <v>0</v>
      </c>
      <c r="AA303" s="1065">
        <f t="shared" si="866"/>
        <v>0</v>
      </c>
      <c r="AB303" s="1065">
        <f t="shared" si="867"/>
        <v>0</v>
      </c>
      <c r="AC303" s="1065">
        <f t="shared" si="868"/>
        <v>0</v>
      </c>
      <c r="AD303" s="1065">
        <f t="shared" si="869"/>
        <v>0</v>
      </c>
      <c r="AE303" s="1065">
        <f t="shared" si="870"/>
        <v>0</v>
      </c>
      <c r="AF303" s="1065">
        <f t="shared" si="871"/>
        <v>0</v>
      </c>
      <c r="AG303" s="1065">
        <f t="shared" si="872"/>
        <v>0</v>
      </c>
      <c r="AH303" s="1065">
        <f t="shared" si="873"/>
        <v>0</v>
      </c>
      <c r="AI303" s="1065">
        <f t="shared" si="874"/>
        <v>0</v>
      </c>
      <c r="AJ303" s="1065">
        <f t="shared" si="875"/>
        <v>0</v>
      </c>
      <c r="AK303" s="1065">
        <f t="shared" si="876"/>
        <v>0</v>
      </c>
      <c r="AL303" s="1065">
        <f t="shared" si="877"/>
        <v>0</v>
      </c>
      <c r="AM303" s="1065">
        <f t="shared" si="878"/>
        <v>0</v>
      </c>
      <c r="AN303" s="1065">
        <f t="shared" si="879"/>
        <v>0</v>
      </c>
      <c r="AO303" s="1065">
        <f t="shared" si="880"/>
        <v>0</v>
      </c>
      <c r="AP303" s="1065">
        <f t="shared" si="881"/>
        <v>0</v>
      </c>
      <c r="AQ303" s="1065">
        <f t="shared" si="882"/>
        <v>0</v>
      </c>
      <c r="AR303" s="1065">
        <f t="shared" si="883"/>
        <v>0</v>
      </c>
      <c r="AS303" s="1065">
        <f t="shared" si="884"/>
        <v>0</v>
      </c>
      <c r="AT303" s="1065">
        <f t="shared" si="885"/>
        <v>0</v>
      </c>
      <c r="AU303" s="1065">
        <f t="shared" si="886"/>
        <v>0</v>
      </c>
      <c r="AV303" s="1065">
        <f t="shared" si="887"/>
        <v>0</v>
      </c>
      <c r="AW303" s="1065">
        <f t="shared" si="888"/>
        <v>0</v>
      </c>
      <c r="AX303" s="1065">
        <f t="shared" si="889"/>
        <v>0</v>
      </c>
      <c r="AY303" s="1065">
        <f t="shared" si="890"/>
        <v>0</v>
      </c>
      <c r="AZ303" s="1065">
        <f t="shared" si="891"/>
        <v>0</v>
      </c>
      <c r="BA303" s="1065">
        <f t="shared" si="892"/>
        <v>0</v>
      </c>
      <c r="BB303" s="1065">
        <f t="shared" si="893"/>
        <v>0</v>
      </c>
      <c r="BC303" s="1065">
        <f t="shared" si="894"/>
        <v>0</v>
      </c>
      <c r="BD303" s="1065">
        <f t="shared" si="895"/>
        <v>0</v>
      </c>
      <c r="BE303" s="1070">
        <f t="shared" si="896"/>
        <v>0</v>
      </c>
      <c r="BF303" s="1071">
        <f t="shared" si="897"/>
        <v>0</v>
      </c>
    </row>
    <row r="304" spans="1:59" s="67" customFormat="1" ht="20.25" thickBot="1">
      <c r="A304" s="840" t="s">
        <v>509</v>
      </c>
      <c r="B304" s="841"/>
      <c r="C304" s="842"/>
      <c r="D304" s="843"/>
      <c r="E304" s="844" t="s">
        <v>23</v>
      </c>
      <c r="F304" s="840"/>
      <c r="G304" s="876"/>
      <c r="H304" s="876"/>
      <c r="I304" s="876"/>
      <c r="J304" s="876" t="s">
        <v>15</v>
      </c>
      <c r="K304" s="436">
        <f>SUM(K290:K301)</f>
        <v>7</v>
      </c>
      <c r="L304" s="68" t="e">
        <f t="shared" ref="L304:BF304" si="899">SUM(L290:L303)</f>
        <v>#VALUE!</v>
      </c>
      <c r="M304" s="69" t="e">
        <f t="shared" si="899"/>
        <v>#VALUE!</v>
      </c>
      <c r="N304" s="69" t="e">
        <f t="shared" si="899"/>
        <v>#VALUE!</v>
      </c>
      <c r="O304" s="69" t="e">
        <f t="shared" si="899"/>
        <v>#VALUE!</v>
      </c>
      <c r="P304" s="69" t="e">
        <f t="shared" si="899"/>
        <v>#VALUE!</v>
      </c>
      <c r="Q304" s="69" t="e">
        <f t="shared" si="899"/>
        <v>#VALUE!</v>
      </c>
      <c r="R304" s="69" t="e">
        <f t="shared" si="899"/>
        <v>#VALUE!</v>
      </c>
      <c r="S304" s="69" t="e">
        <f t="shared" si="899"/>
        <v>#VALUE!</v>
      </c>
      <c r="T304" s="69" t="e">
        <f t="shared" si="899"/>
        <v>#VALUE!</v>
      </c>
      <c r="U304" s="69" t="e">
        <f t="shared" si="899"/>
        <v>#VALUE!</v>
      </c>
      <c r="V304" s="69" t="e">
        <f t="shared" si="899"/>
        <v>#VALUE!</v>
      </c>
      <c r="W304" s="69" t="e">
        <f t="shared" si="899"/>
        <v>#VALUE!</v>
      </c>
      <c r="X304" s="69" t="e">
        <f t="shared" si="899"/>
        <v>#VALUE!</v>
      </c>
      <c r="Y304" s="69" t="e">
        <f t="shared" si="899"/>
        <v>#VALUE!</v>
      </c>
      <c r="Z304" s="69" t="e">
        <f t="shared" si="899"/>
        <v>#VALUE!</v>
      </c>
      <c r="AA304" s="69" t="e">
        <f t="shared" si="899"/>
        <v>#VALUE!</v>
      </c>
      <c r="AB304" s="69" t="e">
        <f t="shared" si="899"/>
        <v>#VALUE!</v>
      </c>
      <c r="AC304" s="69" t="e">
        <f t="shared" si="899"/>
        <v>#VALUE!</v>
      </c>
      <c r="AD304" s="69" t="e">
        <f t="shared" si="899"/>
        <v>#VALUE!</v>
      </c>
      <c r="AE304" s="69" t="e">
        <f t="shared" si="899"/>
        <v>#VALUE!</v>
      </c>
      <c r="AF304" s="69" t="e">
        <f t="shared" si="899"/>
        <v>#VALUE!</v>
      </c>
      <c r="AG304" s="69" t="e">
        <f t="shared" si="899"/>
        <v>#VALUE!</v>
      </c>
      <c r="AH304" s="69" t="e">
        <f t="shared" si="899"/>
        <v>#VALUE!</v>
      </c>
      <c r="AI304" s="69" t="e">
        <f t="shared" si="899"/>
        <v>#VALUE!</v>
      </c>
      <c r="AJ304" s="69" t="e">
        <f t="shared" si="899"/>
        <v>#VALUE!</v>
      </c>
      <c r="AK304" s="69" t="e">
        <f t="shared" si="899"/>
        <v>#VALUE!</v>
      </c>
      <c r="AL304" s="69" t="e">
        <f t="shared" si="899"/>
        <v>#VALUE!</v>
      </c>
      <c r="AM304" s="69" t="e">
        <f t="shared" si="899"/>
        <v>#VALUE!</v>
      </c>
      <c r="AN304" s="69" t="e">
        <f t="shared" si="899"/>
        <v>#VALUE!</v>
      </c>
      <c r="AO304" s="69" t="e">
        <f t="shared" si="899"/>
        <v>#VALUE!</v>
      </c>
      <c r="AP304" s="69" t="e">
        <f t="shared" si="899"/>
        <v>#VALUE!</v>
      </c>
      <c r="AQ304" s="69" t="e">
        <f t="shared" si="899"/>
        <v>#VALUE!</v>
      </c>
      <c r="AR304" s="69" t="e">
        <f t="shared" si="899"/>
        <v>#VALUE!</v>
      </c>
      <c r="AS304" s="69" t="e">
        <f t="shared" si="899"/>
        <v>#VALUE!</v>
      </c>
      <c r="AT304" s="69" t="e">
        <f t="shared" si="899"/>
        <v>#VALUE!</v>
      </c>
      <c r="AU304" s="69" t="e">
        <f t="shared" si="899"/>
        <v>#VALUE!</v>
      </c>
      <c r="AV304" s="69" t="e">
        <f t="shared" si="899"/>
        <v>#VALUE!</v>
      </c>
      <c r="AW304" s="69" t="e">
        <f t="shared" si="899"/>
        <v>#VALUE!</v>
      </c>
      <c r="AX304" s="69" t="e">
        <f t="shared" si="899"/>
        <v>#VALUE!</v>
      </c>
      <c r="AY304" s="69" t="e">
        <f t="shared" si="899"/>
        <v>#VALUE!</v>
      </c>
      <c r="AZ304" s="69" t="e">
        <f t="shared" si="899"/>
        <v>#VALUE!</v>
      </c>
      <c r="BA304" s="69" t="e">
        <f t="shared" si="899"/>
        <v>#VALUE!</v>
      </c>
      <c r="BB304" s="69" t="e">
        <f t="shared" si="899"/>
        <v>#VALUE!</v>
      </c>
      <c r="BC304" s="69" t="e">
        <f t="shared" si="899"/>
        <v>#VALUE!</v>
      </c>
      <c r="BD304" s="69" t="e">
        <f t="shared" si="899"/>
        <v>#VALUE!</v>
      </c>
      <c r="BE304" s="70" t="e">
        <f t="shared" si="899"/>
        <v>#VALUE!</v>
      </c>
      <c r="BF304" s="71" t="e">
        <f t="shared" si="899"/>
        <v>#VALUE!</v>
      </c>
    </row>
    <row r="305" spans="1:59" ht="20.25" thickBot="1">
      <c r="D305" s="845"/>
      <c r="F305" s="66"/>
      <c r="BG305" s="65"/>
    </row>
    <row r="306" spans="1:59" s="67" customFormat="1">
      <c r="A306" s="882" t="s">
        <v>133</v>
      </c>
      <c r="B306" s="878" t="s">
        <v>131</v>
      </c>
      <c r="C306" s="902"/>
      <c r="D306" s="903"/>
      <c r="E306" s="881" t="s">
        <v>18</v>
      </c>
      <c r="F306" s="904" t="s">
        <v>5</v>
      </c>
      <c r="G306" s="883" t="s">
        <v>445</v>
      </c>
      <c r="H306" s="883" t="s">
        <v>21</v>
      </c>
      <c r="I306" s="883" t="s">
        <v>446</v>
      </c>
      <c r="J306" s="883" t="s">
        <v>6</v>
      </c>
      <c r="K306" s="437" t="s">
        <v>20</v>
      </c>
      <c r="L306" s="117">
        <v>1</v>
      </c>
      <c r="M306" s="117">
        <v>2</v>
      </c>
      <c r="N306" s="117">
        <v>3</v>
      </c>
      <c r="O306" s="117">
        <v>4</v>
      </c>
      <c r="P306" s="117">
        <v>5</v>
      </c>
      <c r="Q306" s="117">
        <v>6</v>
      </c>
      <c r="R306" s="117">
        <v>7</v>
      </c>
      <c r="S306" s="117">
        <v>8</v>
      </c>
      <c r="T306" s="117">
        <v>9</v>
      </c>
      <c r="U306" s="117">
        <v>10</v>
      </c>
      <c r="V306" s="117">
        <v>11</v>
      </c>
      <c r="W306" s="117">
        <v>12</v>
      </c>
      <c r="X306" s="117">
        <v>13</v>
      </c>
      <c r="Y306" s="117">
        <v>14</v>
      </c>
      <c r="Z306" s="117">
        <v>15</v>
      </c>
      <c r="AA306" s="117">
        <v>16</v>
      </c>
      <c r="AB306" s="117">
        <v>17</v>
      </c>
      <c r="AC306" s="117">
        <v>18</v>
      </c>
      <c r="AD306" s="117">
        <v>19</v>
      </c>
      <c r="AE306" s="117">
        <v>20</v>
      </c>
      <c r="AF306" s="117">
        <v>21</v>
      </c>
      <c r="AG306" s="117">
        <v>22</v>
      </c>
      <c r="AH306" s="117">
        <v>23</v>
      </c>
      <c r="AI306" s="117">
        <v>24</v>
      </c>
      <c r="AJ306" s="117">
        <v>25</v>
      </c>
      <c r="AK306" s="117">
        <v>26</v>
      </c>
      <c r="AL306" s="117">
        <v>27</v>
      </c>
      <c r="AM306" s="117">
        <v>28</v>
      </c>
      <c r="AN306" s="117">
        <v>29</v>
      </c>
      <c r="AO306" s="117">
        <v>30</v>
      </c>
      <c r="AP306" s="117">
        <v>31</v>
      </c>
      <c r="AQ306" s="117">
        <v>32</v>
      </c>
      <c r="AR306" s="117">
        <v>33</v>
      </c>
      <c r="AS306" s="117">
        <v>34</v>
      </c>
      <c r="AT306" s="117">
        <v>35</v>
      </c>
      <c r="AU306" s="117">
        <v>36</v>
      </c>
      <c r="AV306" s="117">
        <v>37</v>
      </c>
      <c r="AW306" s="117">
        <v>38</v>
      </c>
      <c r="AX306" s="117">
        <v>39</v>
      </c>
      <c r="AY306" s="117">
        <v>40</v>
      </c>
      <c r="AZ306" s="117">
        <v>41</v>
      </c>
      <c r="BA306" s="117">
        <v>42</v>
      </c>
      <c r="BB306" s="117">
        <v>43</v>
      </c>
      <c r="BC306" s="117">
        <v>44</v>
      </c>
      <c r="BD306" s="117">
        <v>45</v>
      </c>
      <c r="BE306" s="118" t="s">
        <v>21</v>
      </c>
      <c r="BF306" s="119" t="s">
        <v>24</v>
      </c>
    </row>
    <row r="307" spans="1:59" s="67" customFormat="1" ht="15">
      <c r="A307" s="854" t="s">
        <v>133</v>
      </c>
      <c r="B307" s="884">
        <v>1</v>
      </c>
      <c r="C307" s="855"/>
      <c r="D307" s="856" t="s">
        <v>478</v>
      </c>
      <c r="E307" s="857" t="s">
        <v>204</v>
      </c>
      <c r="F307" s="885" t="s">
        <v>50</v>
      </c>
      <c r="G307" s="872">
        <f>220/2</f>
        <v>110</v>
      </c>
      <c r="H307" s="872">
        <v>25</v>
      </c>
      <c r="I307" s="872">
        <v>100</v>
      </c>
      <c r="J307" s="912">
        <v>210</v>
      </c>
      <c r="K307" s="1057">
        <f>'Qoute 2025                  '!D32</f>
        <v>2</v>
      </c>
      <c r="L307" s="1058">
        <f t="shared" ref="L307:L320" si="900">K307*G307</f>
        <v>220</v>
      </c>
      <c r="M307" s="1059">
        <f t="shared" ref="M307:M320" si="901">K307*G307</f>
        <v>220</v>
      </c>
      <c r="N307" s="1059">
        <f t="shared" ref="N307:N320" si="902">K307*G307</f>
        <v>220</v>
      </c>
      <c r="O307" s="1059">
        <f t="shared" ref="O307:O320" si="903">K307*G307</f>
        <v>220</v>
      </c>
      <c r="P307" s="1059">
        <f t="shared" ref="P307:P320" si="904">K307*G307</f>
        <v>220</v>
      </c>
      <c r="Q307" s="1059">
        <f t="shared" ref="Q307:Q320" si="905">K307*G307</f>
        <v>220</v>
      </c>
      <c r="R307" s="1059">
        <f t="shared" ref="R307:R320" si="906">K307*G307</f>
        <v>220</v>
      </c>
      <c r="S307" s="1059">
        <f t="shared" ref="S307:S320" si="907">K307*G307</f>
        <v>220</v>
      </c>
      <c r="T307" s="1059">
        <f t="shared" ref="T307:T320" si="908">K307*G307</f>
        <v>220</v>
      </c>
      <c r="U307" s="1059">
        <f t="shared" ref="U307:U320" si="909">K307*G307</f>
        <v>220</v>
      </c>
      <c r="V307" s="1059">
        <f t="shared" ref="V307:V320" si="910">K307*G307</f>
        <v>220</v>
      </c>
      <c r="W307" s="1059">
        <f t="shared" ref="W307:W320" si="911">K307*G307</f>
        <v>220</v>
      </c>
      <c r="X307" s="1059">
        <f t="shared" ref="X307:X320" si="912">K307*G307</f>
        <v>220</v>
      </c>
      <c r="Y307" s="1059">
        <f t="shared" ref="Y307:Y320" si="913">K307*G307</f>
        <v>220</v>
      </c>
      <c r="Z307" s="1059">
        <f t="shared" ref="Z307:Z320" si="914">K307*G307</f>
        <v>220</v>
      </c>
      <c r="AA307" s="1059">
        <f t="shared" ref="AA307:AA320" si="915">K307*G307</f>
        <v>220</v>
      </c>
      <c r="AB307" s="1059">
        <f t="shared" ref="AB307:AB320" si="916">K307*G307</f>
        <v>220</v>
      </c>
      <c r="AC307" s="1059">
        <f t="shared" ref="AC307:AC320" si="917">K307*G307</f>
        <v>220</v>
      </c>
      <c r="AD307" s="1059">
        <f t="shared" ref="AD307:AD320" si="918">K307*G307</f>
        <v>220</v>
      </c>
      <c r="AE307" s="1059">
        <f t="shared" ref="AE307:AE320" si="919">K307*G307</f>
        <v>220</v>
      </c>
      <c r="AF307" s="1059">
        <f t="shared" ref="AF307:AF320" si="920">K307*G307</f>
        <v>220</v>
      </c>
      <c r="AG307" s="1059">
        <f t="shared" ref="AG307:AG320" si="921">K307*G307</f>
        <v>220</v>
      </c>
      <c r="AH307" s="1059">
        <f t="shared" ref="AH307:AH320" si="922">K307*G307</f>
        <v>220</v>
      </c>
      <c r="AI307" s="1059">
        <f t="shared" ref="AI307:AI320" si="923">K307*G307</f>
        <v>220</v>
      </c>
      <c r="AJ307" s="1059">
        <f t="shared" ref="AJ307:AJ320" si="924">K307*G307</f>
        <v>220</v>
      </c>
      <c r="AK307" s="1059">
        <f t="shared" ref="AK307:AK320" si="925">K307*G307</f>
        <v>220</v>
      </c>
      <c r="AL307" s="1059">
        <f t="shared" ref="AL307:AL320" si="926">K307*G307</f>
        <v>220</v>
      </c>
      <c r="AM307" s="1059">
        <f t="shared" ref="AM307:AM320" si="927">K307*G307</f>
        <v>220</v>
      </c>
      <c r="AN307" s="1059">
        <f t="shared" ref="AN307:AN320" si="928">K307*G307</f>
        <v>220</v>
      </c>
      <c r="AO307" s="1059">
        <f t="shared" ref="AO307:AO320" si="929">K307*G307</f>
        <v>220</v>
      </c>
      <c r="AP307" s="1059">
        <f t="shared" ref="AP307:AP320" si="930">K307*G307</f>
        <v>220</v>
      </c>
      <c r="AQ307" s="1059">
        <f t="shared" ref="AQ307:AQ320" si="931">K307*G307</f>
        <v>220</v>
      </c>
      <c r="AR307" s="1059">
        <f t="shared" ref="AR307:AR320" si="932">K307*G307</f>
        <v>220</v>
      </c>
      <c r="AS307" s="1059">
        <f t="shared" ref="AS307:AS320" si="933">K307*G307</f>
        <v>220</v>
      </c>
      <c r="AT307" s="1059">
        <f t="shared" ref="AT307:AT320" si="934">K307*G307</f>
        <v>220</v>
      </c>
      <c r="AU307" s="1059">
        <f t="shared" ref="AU307:AU320" si="935">K307*G307</f>
        <v>220</v>
      </c>
      <c r="AV307" s="1059">
        <f t="shared" ref="AV307:AV320" si="936">K307*G307</f>
        <v>220</v>
      </c>
      <c r="AW307" s="1059">
        <f t="shared" ref="AW307:AW320" si="937">K307*G307</f>
        <v>220</v>
      </c>
      <c r="AX307" s="1059">
        <f t="shared" ref="AX307:AX320" si="938">K307*G307</f>
        <v>220</v>
      </c>
      <c r="AY307" s="1059">
        <f t="shared" ref="AY307:AY320" si="939">K307*G307</f>
        <v>220</v>
      </c>
      <c r="AZ307" s="1059">
        <f t="shared" ref="AZ307:AZ320" si="940">K307*G307</f>
        <v>220</v>
      </c>
      <c r="BA307" s="1059">
        <f t="shared" ref="BA307:BA320" si="941">K307*G307</f>
        <v>220</v>
      </c>
      <c r="BB307" s="1059">
        <f t="shared" ref="BB307:BB320" si="942">K307*G307</f>
        <v>220</v>
      </c>
      <c r="BC307" s="1059">
        <f t="shared" ref="BC307:BC320" si="943">K307*G307</f>
        <v>220</v>
      </c>
      <c r="BD307" s="1059">
        <f t="shared" ref="BD307:BD320" si="944">K307*G307</f>
        <v>220</v>
      </c>
      <c r="BE307" s="1059">
        <f t="shared" ref="BE307:BE320" si="945">K307*H307</f>
        <v>50</v>
      </c>
      <c r="BF307" s="1059">
        <f t="shared" ref="BF307:BF320" si="946">K307*I307</f>
        <v>200</v>
      </c>
    </row>
    <row r="308" spans="1:59" s="67" customFormat="1" ht="15" hidden="1">
      <c r="A308" s="854" t="s">
        <v>133</v>
      </c>
      <c r="B308" s="887">
        <v>2</v>
      </c>
      <c r="C308" s="855"/>
      <c r="D308" s="856"/>
      <c r="E308" s="858" t="s">
        <v>447</v>
      </c>
      <c r="F308" s="888" t="s">
        <v>51</v>
      </c>
      <c r="G308" s="872">
        <v>29</v>
      </c>
      <c r="H308" s="871">
        <v>14</v>
      </c>
      <c r="I308" s="871">
        <v>21</v>
      </c>
      <c r="J308" s="909">
        <v>50</v>
      </c>
      <c r="K308" s="1057">
        <f>'Qoute 2025                  '!D33</f>
        <v>0</v>
      </c>
      <c r="L308" s="1060">
        <f t="shared" si="900"/>
        <v>0</v>
      </c>
      <c r="M308" s="1061">
        <f t="shared" si="901"/>
        <v>0</v>
      </c>
      <c r="N308" s="1061">
        <f t="shared" si="902"/>
        <v>0</v>
      </c>
      <c r="O308" s="1061">
        <f t="shared" si="903"/>
        <v>0</v>
      </c>
      <c r="P308" s="1061">
        <f t="shared" si="904"/>
        <v>0</v>
      </c>
      <c r="Q308" s="1061">
        <f t="shared" si="905"/>
        <v>0</v>
      </c>
      <c r="R308" s="1061">
        <f t="shared" si="906"/>
        <v>0</v>
      </c>
      <c r="S308" s="1061">
        <f t="shared" si="907"/>
        <v>0</v>
      </c>
      <c r="T308" s="1061">
        <f t="shared" si="908"/>
        <v>0</v>
      </c>
      <c r="U308" s="1061">
        <f t="shared" si="909"/>
        <v>0</v>
      </c>
      <c r="V308" s="1061">
        <f t="shared" si="910"/>
        <v>0</v>
      </c>
      <c r="W308" s="1061">
        <f t="shared" si="911"/>
        <v>0</v>
      </c>
      <c r="X308" s="1061">
        <f t="shared" si="912"/>
        <v>0</v>
      </c>
      <c r="Y308" s="1061">
        <f t="shared" si="913"/>
        <v>0</v>
      </c>
      <c r="Z308" s="1061">
        <f t="shared" si="914"/>
        <v>0</v>
      </c>
      <c r="AA308" s="1061">
        <f t="shared" si="915"/>
        <v>0</v>
      </c>
      <c r="AB308" s="1061">
        <f t="shared" si="916"/>
        <v>0</v>
      </c>
      <c r="AC308" s="1061">
        <f t="shared" si="917"/>
        <v>0</v>
      </c>
      <c r="AD308" s="1061">
        <f t="shared" si="918"/>
        <v>0</v>
      </c>
      <c r="AE308" s="1061">
        <f t="shared" si="919"/>
        <v>0</v>
      </c>
      <c r="AF308" s="1061">
        <f t="shared" si="920"/>
        <v>0</v>
      </c>
      <c r="AG308" s="1061">
        <f t="shared" si="921"/>
        <v>0</v>
      </c>
      <c r="AH308" s="1061">
        <f t="shared" si="922"/>
        <v>0</v>
      </c>
      <c r="AI308" s="1061">
        <f t="shared" si="923"/>
        <v>0</v>
      </c>
      <c r="AJ308" s="1061">
        <f t="shared" si="924"/>
        <v>0</v>
      </c>
      <c r="AK308" s="1061">
        <f t="shared" si="925"/>
        <v>0</v>
      </c>
      <c r="AL308" s="1061">
        <f t="shared" si="926"/>
        <v>0</v>
      </c>
      <c r="AM308" s="1061">
        <f t="shared" si="927"/>
        <v>0</v>
      </c>
      <c r="AN308" s="1061">
        <f t="shared" si="928"/>
        <v>0</v>
      </c>
      <c r="AO308" s="1061">
        <f t="shared" si="929"/>
        <v>0</v>
      </c>
      <c r="AP308" s="1061">
        <f t="shared" si="930"/>
        <v>0</v>
      </c>
      <c r="AQ308" s="1061">
        <f t="shared" si="931"/>
        <v>0</v>
      </c>
      <c r="AR308" s="1061">
        <f t="shared" si="932"/>
        <v>0</v>
      </c>
      <c r="AS308" s="1061">
        <f t="shared" si="933"/>
        <v>0</v>
      </c>
      <c r="AT308" s="1061">
        <f t="shared" si="934"/>
        <v>0</v>
      </c>
      <c r="AU308" s="1061">
        <f t="shared" si="935"/>
        <v>0</v>
      </c>
      <c r="AV308" s="1061">
        <f t="shared" si="936"/>
        <v>0</v>
      </c>
      <c r="AW308" s="1061">
        <f t="shared" si="937"/>
        <v>0</v>
      </c>
      <c r="AX308" s="1061">
        <f t="shared" si="938"/>
        <v>0</v>
      </c>
      <c r="AY308" s="1061">
        <f t="shared" si="939"/>
        <v>0</v>
      </c>
      <c r="AZ308" s="1061">
        <f t="shared" si="940"/>
        <v>0</v>
      </c>
      <c r="BA308" s="1061">
        <f t="shared" si="941"/>
        <v>0</v>
      </c>
      <c r="BB308" s="1061">
        <f t="shared" si="942"/>
        <v>0</v>
      </c>
      <c r="BC308" s="1061">
        <f t="shared" si="943"/>
        <v>0</v>
      </c>
      <c r="BD308" s="1061">
        <f t="shared" si="944"/>
        <v>0</v>
      </c>
      <c r="BE308" s="1066">
        <f t="shared" si="945"/>
        <v>0</v>
      </c>
      <c r="BF308" s="1067">
        <f t="shared" si="946"/>
        <v>0</v>
      </c>
    </row>
    <row r="309" spans="1:59" s="67" customFormat="1" ht="15">
      <c r="A309" s="854" t="s">
        <v>133</v>
      </c>
      <c r="B309" s="889">
        <v>3</v>
      </c>
      <c r="C309" s="855"/>
      <c r="D309" s="856"/>
      <c r="E309" s="859" t="s">
        <v>472</v>
      </c>
      <c r="F309" s="890" t="s">
        <v>52</v>
      </c>
      <c r="G309" s="871">
        <v>130</v>
      </c>
      <c r="H309" s="871">
        <v>20</v>
      </c>
      <c r="I309" s="871">
        <v>110</v>
      </c>
      <c r="J309" s="909">
        <f t="shared" ref="J309:J317" si="947">I309+G309</f>
        <v>240</v>
      </c>
      <c r="K309" s="1057">
        <f>'Qoute 2025                  '!D34</f>
        <v>2</v>
      </c>
      <c r="L309" s="1062">
        <f t="shared" si="900"/>
        <v>260</v>
      </c>
      <c r="M309" s="1063">
        <f t="shared" si="901"/>
        <v>260</v>
      </c>
      <c r="N309" s="1063">
        <f t="shared" si="902"/>
        <v>260</v>
      </c>
      <c r="O309" s="1063">
        <f t="shared" si="903"/>
        <v>260</v>
      </c>
      <c r="P309" s="1063">
        <f t="shared" si="904"/>
        <v>260</v>
      </c>
      <c r="Q309" s="1063">
        <f t="shared" si="905"/>
        <v>260</v>
      </c>
      <c r="R309" s="1063">
        <f t="shared" si="906"/>
        <v>260</v>
      </c>
      <c r="S309" s="1063">
        <f t="shared" si="907"/>
        <v>260</v>
      </c>
      <c r="T309" s="1063">
        <f t="shared" si="908"/>
        <v>260</v>
      </c>
      <c r="U309" s="1063">
        <f t="shared" si="909"/>
        <v>260</v>
      </c>
      <c r="V309" s="1063">
        <f t="shared" si="910"/>
        <v>260</v>
      </c>
      <c r="W309" s="1063">
        <f t="shared" si="911"/>
        <v>260</v>
      </c>
      <c r="X309" s="1063">
        <f t="shared" si="912"/>
        <v>260</v>
      </c>
      <c r="Y309" s="1063">
        <f t="shared" si="913"/>
        <v>260</v>
      </c>
      <c r="Z309" s="1063">
        <f t="shared" si="914"/>
        <v>260</v>
      </c>
      <c r="AA309" s="1063">
        <f t="shared" si="915"/>
        <v>260</v>
      </c>
      <c r="AB309" s="1063">
        <f t="shared" si="916"/>
        <v>260</v>
      </c>
      <c r="AC309" s="1063">
        <f t="shared" si="917"/>
        <v>260</v>
      </c>
      <c r="AD309" s="1063">
        <f t="shared" si="918"/>
        <v>260</v>
      </c>
      <c r="AE309" s="1063">
        <f t="shared" si="919"/>
        <v>260</v>
      </c>
      <c r="AF309" s="1063">
        <f t="shared" si="920"/>
        <v>260</v>
      </c>
      <c r="AG309" s="1063">
        <f t="shared" si="921"/>
        <v>260</v>
      </c>
      <c r="AH309" s="1063">
        <f t="shared" si="922"/>
        <v>260</v>
      </c>
      <c r="AI309" s="1063">
        <f t="shared" si="923"/>
        <v>260</v>
      </c>
      <c r="AJ309" s="1063">
        <f t="shared" si="924"/>
        <v>260</v>
      </c>
      <c r="AK309" s="1063">
        <f t="shared" si="925"/>
        <v>260</v>
      </c>
      <c r="AL309" s="1063">
        <f t="shared" si="926"/>
        <v>260</v>
      </c>
      <c r="AM309" s="1063">
        <f t="shared" si="927"/>
        <v>260</v>
      </c>
      <c r="AN309" s="1063">
        <f t="shared" si="928"/>
        <v>260</v>
      </c>
      <c r="AO309" s="1063">
        <f t="shared" si="929"/>
        <v>260</v>
      </c>
      <c r="AP309" s="1063">
        <f t="shared" si="930"/>
        <v>260</v>
      </c>
      <c r="AQ309" s="1063">
        <f t="shared" si="931"/>
        <v>260</v>
      </c>
      <c r="AR309" s="1063">
        <f t="shared" si="932"/>
        <v>260</v>
      </c>
      <c r="AS309" s="1063">
        <f t="shared" si="933"/>
        <v>260</v>
      </c>
      <c r="AT309" s="1063">
        <f t="shared" si="934"/>
        <v>260</v>
      </c>
      <c r="AU309" s="1063">
        <f t="shared" si="935"/>
        <v>260</v>
      </c>
      <c r="AV309" s="1063">
        <f t="shared" si="936"/>
        <v>260</v>
      </c>
      <c r="AW309" s="1063">
        <f t="shared" si="937"/>
        <v>260</v>
      </c>
      <c r="AX309" s="1063">
        <f t="shared" si="938"/>
        <v>260</v>
      </c>
      <c r="AY309" s="1063">
        <f t="shared" si="939"/>
        <v>260</v>
      </c>
      <c r="AZ309" s="1063">
        <f t="shared" si="940"/>
        <v>260</v>
      </c>
      <c r="BA309" s="1063">
        <f t="shared" si="941"/>
        <v>260</v>
      </c>
      <c r="BB309" s="1063">
        <f t="shared" si="942"/>
        <v>260</v>
      </c>
      <c r="BC309" s="1063">
        <f t="shared" si="943"/>
        <v>260</v>
      </c>
      <c r="BD309" s="1063">
        <f t="shared" si="944"/>
        <v>260</v>
      </c>
      <c r="BE309" s="1068">
        <f t="shared" si="945"/>
        <v>40</v>
      </c>
      <c r="BF309" s="1069">
        <f t="shared" si="946"/>
        <v>220</v>
      </c>
    </row>
    <row r="310" spans="1:59" s="67" customFormat="1" ht="15" hidden="1">
      <c r="A310" s="854" t="s">
        <v>133</v>
      </c>
      <c r="B310" s="891">
        <v>4</v>
      </c>
      <c r="C310" s="855"/>
      <c r="D310" s="856" t="s">
        <v>479</v>
      </c>
      <c r="E310" s="859" t="s">
        <v>507</v>
      </c>
      <c r="F310" s="891" t="s">
        <v>1</v>
      </c>
      <c r="G310" s="871">
        <v>184</v>
      </c>
      <c r="H310" s="871">
        <v>0</v>
      </c>
      <c r="I310" s="871">
        <v>184</v>
      </c>
      <c r="J310" s="909">
        <f t="shared" si="947"/>
        <v>368</v>
      </c>
      <c r="K310" s="1057">
        <f>'Qoute 2025                  '!D35</f>
        <v>0</v>
      </c>
      <c r="L310" s="1062">
        <f t="shared" si="900"/>
        <v>0</v>
      </c>
      <c r="M310" s="1063">
        <f t="shared" si="901"/>
        <v>0</v>
      </c>
      <c r="N310" s="1063">
        <f t="shared" si="902"/>
        <v>0</v>
      </c>
      <c r="O310" s="1063">
        <f t="shared" si="903"/>
        <v>0</v>
      </c>
      <c r="P310" s="1063">
        <f t="shared" si="904"/>
        <v>0</v>
      </c>
      <c r="Q310" s="1063">
        <f t="shared" si="905"/>
        <v>0</v>
      </c>
      <c r="R310" s="1063">
        <f t="shared" si="906"/>
        <v>0</v>
      </c>
      <c r="S310" s="1063">
        <f t="shared" si="907"/>
        <v>0</v>
      </c>
      <c r="T310" s="1063">
        <f t="shared" si="908"/>
        <v>0</v>
      </c>
      <c r="U310" s="1063">
        <f t="shared" si="909"/>
        <v>0</v>
      </c>
      <c r="V310" s="1063">
        <f t="shared" si="910"/>
        <v>0</v>
      </c>
      <c r="W310" s="1063">
        <f t="shared" si="911"/>
        <v>0</v>
      </c>
      <c r="X310" s="1063">
        <f t="shared" si="912"/>
        <v>0</v>
      </c>
      <c r="Y310" s="1063">
        <f t="shared" si="913"/>
        <v>0</v>
      </c>
      <c r="Z310" s="1063">
        <f t="shared" si="914"/>
        <v>0</v>
      </c>
      <c r="AA310" s="1063">
        <f t="shared" si="915"/>
        <v>0</v>
      </c>
      <c r="AB310" s="1063">
        <f t="shared" si="916"/>
        <v>0</v>
      </c>
      <c r="AC310" s="1063">
        <f t="shared" si="917"/>
        <v>0</v>
      </c>
      <c r="AD310" s="1063">
        <f t="shared" si="918"/>
        <v>0</v>
      </c>
      <c r="AE310" s="1063">
        <f t="shared" si="919"/>
        <v>0</v>
      </c>
      <c r="AF310" s="1063">
        <f t="shared" si="920"/>
        <v>0</v>
      </c>
      <c r="AG310" s="1063">
        <f t="shared" si="921"/>
        <v>0</v>
      </c>
      <c r="AH310" s="1063">
        <f t="shared" si="922"/>
        <v>0</v>
      </c>
      <c r="AI310" s="1063">
        <f t="shared" si="923"/>
        <v>0</v>
      </c>
      <c r="AJ310" s="1063">
        <f t="shared" si="924"/>
        <v>0</v>
      </c>
      <c r="AK310" s="1063">
        <f t="shared" si="925"/>
        <v>0</v>
      </c>
      <c r="AL310" s="1063">
        <f t="shared" si="926"/>
        <v>0</v>
      </c>
      <c r="AM310" s="1063">
        <f t="shared" si="927"/>
        <v>0</v>
      </c>
      <c r="AN310" s="1063">
        <f t="shared" si="928"/>
        <v>0</v>
      </c>
      <c r="AO310" s="1063">
        <f t="shared" si="929"/>
        <v>0</v>
      </c>
      <c r="AP310" s="1063">
        <f t="shared" si="930"/>
        <v>0</v>
      </c>
      <c r="AQ310" s="1063">
        <f t="shared" si="931"/>
        <v>0</v>
      </c>
      <c r="AR310" s="1063">
        <f t="shared" si="932"/>
        <v>0</v>
      </c>
      <c r="AS310" s="1063">
        <f t="shared" si="933"/>
        <v>0</v>
      </c>
      <c r="AT310" s="1063">
        <f t="shared" si="934"/>
        <v>0</v>
      </c>
      <c r="AU310" s="1063">
        <f t="shared" si="935"/>
        <v>0</v>
      </c>
      <c r="AV310" s="1063">
        <f t="shared" si="936"/>
        <v>0</v>
      </c>
      <c r="AW310" s="1063">
        <f t="shared" si="937"/>
        <v>0</v>
      </c>
      <c r="AX310" s="1063">
        <f t="shared" si="938"/>
        <v>0</v>
      </c>
      <c r="AY310" s="1063">
        <f t="shared" si="939"/>
        <v>0</v>
      </c>
      <c r="AZ310" s="1063">
        <f t="shared" si="940"/>
        <v>0</v>
      </c>
      <c r="BA310" s="1063">
        <f t="shared" si="941"/>
        <v>0</v>
      </c>
      <c r="BB310" s="1063">
        <f t="shared" si="942"/>
        <v>0</v>
      </c>
      <c r="BC310" s="1063">
        <f t="shared" si="943"/>
        <v>0</v>
      </c>
      <c r="BD310" s="1063">
        <f t="shared" si="944"/>
        <v>0</v>
      </c>
      <c r="BE310" s="1068">
        <f t="shared" si="945"/>
        <v>0</v>
      </c>
      <c r="BF310" s="1069">
        <f t="shared" si="946"/>
        <v>0</v>
      </c>
    </row>
    <row r="311" spans="1:59" s="67" customFormat="1" ht="15">
      <c r="A311" s="1012" t="s">
        <v>133</v>
      </c>
      <c r="B311" s="1002">
        <v>5</v>
      </c>
      <c r="C311" s="1013"/>
      <c r="D311" s="1014" t="s">
        <v>604</v>
      </c>
      <c r="E311" s="1015" t="s">
        <v>603</v>
      </c>
      <c r="F311" s="1002" t="s">
        <v>53</v>
      </c>
      <c r="G311" s="1034">
        <v>97.5</v>
      </c>
      <c r="H311" s="1034">
        <v>15</v>
      </c>
      <c r="I311" s="1034">
        <v>57.5</v>
      </c>
      <c r="J311" s="1055">
        <v>155</v>
      </c>
      <c r="K311" s="1057">
        <f>'Qoute 2025                  '!D36</f>
        <v>2</v>
      </c>
      <c r="L311" s="1062">
        <f t="shared" si="900"/>
        <v>195</v>
      </c>
      <c r="M311" s="1063">
        <f t="shared" si="901"/>
        <v>195</v>
      </c>
      <c r="N311" s="1063">
        <f t="shared" si="902"/>
        <v>195</v>
      </c>
      <c r="O311" s="1063">
        <f t="shared" si="903"/>
        <v>195</v>
      </c>
      <c r="P311" s="1063">
        <f t="shared" si="904"/>
        <v>195</v>
      </c>
      <c r="Q311" s="1063">
        <f t="shared" si="905"/>
        <v>195</v>
      </c>
      <c r="R311" s="1063">
        <f t="shared" si="906"/>
        <v>195</v>
      </c>
      <c r="S311" s="1063">
        <f t="shared" si="907"/>
        <v>195</v>
      </c>
      <c r="T311" s="1063">
        <f t="shared" si="908"/>
        <v>195</v>
      </c>
      <c r="U311" s="1063">
        <f t="shared" si="909"/>
        <v>195</v>
      </c>
      <c r="V311" s="1063">
        <f t="shared" si="910"/>
        <v>195</v>
      </c>
      <c r="W311" s="1063">
        <f t="shared" si="911"/>
        <v>195</v>
      </c>
      <c r="X311" s="1063">
        <f t="shared" si="912"/>
        <v>195</v>
      </c>
      <c r="Y311" s="1063">
        <f t="shared" si="913"/>
        <v>195</v>
      </c>
      <c r="Z311" s="1063">
        <f t="shared" si="914"/>
        <v>195</v>
      </c>
      <c r="AA311" s="1063">
        <f t="shared" si="915"/>
        <v>195</v>
      </c>
      <c r="AB311" s="1063">
        <f t="shared" si="916"/>
        <v>195</v>
      </c>
      <c r="AC311" s="1063">
        <f t="shared" si="917"/>
        <v>195</v>
      </c>
      <c r="AD311" s="1063">
        <f t="shared" si="918"/>
        <v>195</v>
      </c>
      <c r="AE311" s="1063">
        <f t="shared" si="919"/>
        <v>195</v>
      </c>
      <c r="AF311" s="1063">
        <f t="shared" si="920"/>
        <v>195</v>
      </c>
      <c r="AG311" s="1063">
        <f t="shared" si="921"/>
        <v>195</v>
      </c>
      <c r="AH311" s="1063">
        <f t="shared" si="922"/>
        <v>195</v>
      </c>
      <c r="AI311" s="1063">
        <f t="shared" si="923"/>
        <v>195</v>
      </c>
      <c r="AJ311" s="1063">
        <f t="shared" si="924"/>
        <v>195</v>
      </c>
      <c r="AK311" s="1063">
        <f t="shared" si="925"/>
        <v>195</v>
      </c>
      <c r="AL311" s="1063">
        <f t="shared" si="926"/>
        <v>195</v>
      </c>
      <c r="AM311" s="1063">
        <f t="shared" si="927"/>
        <v>195</v>
      </c>
      <c r="AN311" s="1063">
        <f t="shared" si="928"/>
        <v>195</v>
      </c>
      <c r="AO311" s="1063">
        <f t="shared" si="929"/>
        <v>195</v>
      </c>
      <c r="AP311" s="1063">
        <f t="shared" si="930"/>
        <v>195</v>
      </c>
      <c r="AQ311" s="1063">
        <f t="shared" si="931"/>
        <v>195</v>
      </c>
      <c r="AR311" s="1063">
        <f t="shared" si="932"/>
        <v>195</v>
      </c>
      <c r="AS311" s="1063">
        <f t="shared" si="933"/>
        <v>195</v>
      </c>
      <c r="AT311" s="1063">
        <f t="shared" si="934"/>
        <v>195</v>
      </c>
      <c r="AU311" s="1063">
        <f t="shared" si="935"/>
        <v>195</v>
      </c>
      <c r="AV311" s="1063">
        <f t="shared" si="936"/>
        <v>195</v>
      </c>
      <c r="AW311" s="1063">
        <f t="shared" si="937"/>
        <v>195</v>
      </c>
      <c r="AX311" s="1063">
        <f t="shared" si="938"/>
        <v>195</v>
      </c>
      <c r="AY311" s="1063">
        <f t="shared" si="939"/>
        <v>195</v>
      </c>
      <c r="AZ311" s="1063">
        <f t="shared" si="940"/>
        <v>195</v>
      </c>
      <c r="BA311" s="1063">
        <f t="shared" si="941"/>
        <v>195</v>
      </c>
      <c r="BB311" s="1063">
        <f t="shared" si="942"/>
        <v>195</v>
      </c>
      <c r="BC311" s="1063">
        <f t="shared" si="943"/>
        <v>195</v>
      </c>
      <c r="BD311" s="1063">
        <f t="shared" si="944"/>
        <v>195</v>
      </c>
      <c r="BE311" s="1068">
        <f t="shared" si="945"/>
        <v>30</v>
      </c>
      <c r="BF311" s="1069">
        <f t="shared" si="946"/>
        <v>115</v>
      </c>
    </row>
    <row r="312" spans="1:59" s="67" customFormat="1" ht="15">
      <c r="A312" s="854" t="s">
        <v>133</v>
      </c>
      <c r="B312" s="892">
        <v>6</v>
      </c>
      <c r="C312" s="855"/>
      <c r="D312" s="856"/>
      <c r="E312" s="857" t="s">
        <v>480</v>
      </c>
      <c r="F312" s="892" t="s">
        <v>54</v>
      </c>
      <c r="G312" s="871" t="s">
        <v>477</v>
      </c>
      <c r="H312" s="871" t="s">
        <v>477</v>
      </c>
      <c r="I312" s="871" t="s">
        <v>477</v>
      </c>
      <c r="J312" s="909" t="e">
        <f t="shared" si="947"/>
        <v>#VALUE!</v>
      </c>
      <c r="K312" s="1057">
        <f>'Qoute 2025                  '!D37</f>
        <v>1</v>
      </c>
      <c r="L312" s="1062" t="e">
        <f t="shared" si="900"/>
        <v>#VALUE!</v>
      </c>
      <c r="M312" s="1063" t="e">
        <f t="shared" si="901"/>
        <v>#VALUE!</v>
      </c>
      <c r="N312" s="1063" t="e">
        <f t="shared" si="902"/>
        <v>#VALUE!</v>
      </c>
      <c r="O312" s="1063" t="e">
        <f t="shared" si="903"/>
        <v>#VALUE!</v>
      </c>
      <c r="P312" s="1063" t="e">
        <f t="shared" si="904"/>
        <v>#VALUE!</v>
      </c>
      <c r="Q312" s="1063" t="e">
        <f t="shared" si="905"/>
        <v>#VALUE!</v>
      </c>
      <c r="R312" s="1063" t="e">
        <f t="shared" si="906"/>
        <v>#VALUE!</v>
      </c>
      <c r="S312" s="1063" t="e">
        <f t="shared" si="907"/>
        <v>#VALUE!</v>
      </c>
      <c r="T312" s="1063" t="e">
        <f t="shared" si="908"/>
        <v>#VALUE!</v>
      </c>
      <c r="U312" s="1063" t="e">
        <f t="shared" si="909"/>
        <v>#VALUE!</v>
      </c>
      <c r="V312" s="1063" t="e">
        <f t="shared" si="910"/>
        <v>#VALUE!</v>
      </c>
      <c r="W312" s="1063" t="e">
        <f t="shared" si="911"/>
        <v>#VALUE!</v>
      </c>
      <c r="X312" s="1063" t="e">
        <f t="shared" si="912"/>
        <v>#VALUE!</v>
      </c>
      <c r="Y312" s="1063" t="e">
        <f t="shared" si="913"/>
        <v>#VALUE!</v>
      </c>
      <c r="Z312" s="1063" t="e">
        <f t="shared" si="914"/>
        <v>#VALUE!</v>
      </c>
      <c r="AA312" s="1063" t="e">
        <f t="shared" si="915"/>
        <v>#VALUE!</v>
      </c>
      <c r="AB312" s="1063" t="e">
        <f t="shared" si="916"/>
        <v>#VALUE!</v>
      </c>
      <c r="AC312" s="1063" t="e">
        <f t="shared" si="917"/>
        <v>#VALUE!</v>
      </c>
      <c r="AD312" s="1063" t="e">
        <f t="shared" si="918"/>
        <v>#VALUE!</v>
      </c>
      <c r="AE312" s="1063" t="e">
        <f t="shared" si="919"/>
        <v>#VALUE!</v>
      </c>
      <c r="AF312" s="1063" t="e">
        <f t="shared" si="920"/>
        <v>#VALUE!</v>
      </c>
      <c r="AG312" s="1063" t="e">
        <f t="shared" si="921"/>
        <v>#VALUE!</v>
      </c>
      <c r="AH312" s="1063" t="e">
        <f t="shared" si="922"/>
        <v>#VALUE!</v>
      </c>
      <c r="AI312" s="1063" t="e">
        <f t="shared" si="923"/>
        <v>#VALUE!</v>
      </c>
      <c r="AJ312" s="1063" t="e">
        <f t="shared" si="924"/>
        <v>#VALUE!</v>
      </c>
      <c r="AK312" s="1063" t="e">
        <f t="shared" si="925"/>
        <v>#VALUE!</v>
      </c>
      <c r="AL312" s="1063" t="e">
        <f t="shared" si="926"/>
        <v>#VALUE!</v>
      </c>
      <c r="AM312" s="1063" t="e">
        <f t="shared" si="927"/>
        <v>#VALUE!</v>
      </c>
      <c r="AN312" s="1063" t="e">
        <f t="shared" si="928"/>
        <v>#VALUE!</v>
      </c>
      <c r="AO312" s="1063" t="e">
        <f t="shared" si="929"/>
        <v>#VALUE!</v>
      </c>
      <c r="AP312" s="1063" t="e">
        <f t="shared" si="930"/>
        <v>#VALUE!</v>
      </c>
      <c r="AQ312" s="1063" t="e">
        <f t="shared" si="931"/>
        <v>#VALUE!</v>
      </c>
      <c r="AR312" s="1063" t="e">
        <f t="shared" si="932"/>
        <v>#VALUE!</v>
      </c>
      <c r="AS312" s="1063" t="e">
        <f t="shared" si="933"/>
        <v>#VALUE!</v>
      </c>
      <c r="AT312" s="1063" t="e">
        <f t="shared" si="934"/>
        <v>#VALUE!</v>
      </c>
      <c r="AU312" s="1063" t="e">
        <f t="shared" si="935"/>
        <v>#VALUE!</v>
      </c>
      <c r="AV312" s="1063" t="e">
        <f t="shared" si="936"/>
        <v>#VALUE!</v>
      </c>
      <c r="AW312" s="1063" t="e">
        <f t="shared" si="937"/>
        <v>#VALUE!</v>
      </c>
      <c r="AX312" s="1063" t="e">
        <f t="shared" si="938"/>
        <v>#VALUE!</v>
      </c>
      <c r="AY312" s="1063" t="e">
        <f t="shared" si="939"/>
        <v>#VALUE!</v>
      </c>
      <c r="AZ312" s="1063" t="e">
        <f t="shared" si="940"/>
        <v>#VALUE!</v>
      </c>
      <c r="BA312" s="1063" t="e">
        <f t="shared" si="941"/>
        <v>#VALUE!</v>
      </c>
      <c r="BB312" s="1063" t="e">
        <f t="shared" si="942"/>
        <v>#VALUE!</v>
      </c>
      <c r="BC312" s="1063" t="e">
        <f t="shared" si="943"/>
        <v>#VALUE!</v>
      </c>
      <c r="BD312" s="1063" t="e">
        <f t="shared" si="944"/>
        <v>#VALUE!</v>
      </c>
      <c r="BE312" s="1068" t="e">
        <f t="shared" si="945"/>
        <v>#VALUE!</v>
      </c>
      <c r="BF312" s="1069" t="e">
        <f t="shared" si="946"/>
        <v>#VALUE!</v>
      </c>
      <c r="BG312" s="164" t="s">
        <v>238</v>
      </c>
    </row>
    <row r="313" spans="1:59" s="67" customFormat="1" ht="15.75" hidden="1">
      <c r="A313" s="854" t="s">
        <v>133</v>
      </c>
      <c r="B313" s="606">
        <v>7</v>
      </c>
      <c r="C313" s="855"/>
      <c r="D313" s="856" t="s">
        <v>460</v>
      </c>
      <c r="E313" s="857" t="s">
        <v>605</v>
      </c>
      <c r="F313" s="606" t="s">
        <v>102</v>
      </c>
      <c r="G313" s="872">
        <v>104.5</v>
      </c>
      <c r="H313" s="872">
        <v>20</v>
      </c>
      <c r="I313" s="872">
        <v>84.5</v>
      </c>
      <c r="J313" s="912">
        <v>189</v>
      </c>
      <c r="K313" s="1057">
        <f>'Qoute 2025                  '!D38</f>
        <v>0</v>
      </c>
      <c r="L313" s="1062">
        <f t="shared" si="900"/>
        <v>0</v>
      </c>
      <c r="M313" s="1063">
        <f t="shared" si="901"/>
        <v>0</v>
      </c>
      <c r="N313" s="1063">
        <f t="shared" si="902"/>
        <v>0</v>
      </c>
      <c r="O313" s="1063">
        <f t="shared" si="903"/>
        <v>0</v>
      </c>
      <c r="P313" s="1063">
        <f t="shared" si="904"/>
        <v>0</v>
      </c>
      <c r="Q313" s="1063">
        <f t="shared" si="905"/>
        <v>0</v>
      </c>
      <c r="R313" s="1063">
        <f t="shared" si="906"/>
        <v>0</v>
      </c>
      <c r="S313" s="1063">
        <f t="shared" si="907"/>
        <v>0</v>
      </c>
      <c r="T313" s="1063">
        <f t="shared" si="908"/>
        <v>0</v>
      </c>
      <c r="U313" s="1063">
        <f t="shared" si="909"/>
        <v>0</v>
      </c>
      <c r="V313" s="1063">
        <f t="shared" si="910"/>
        <v>0</v>
      </c>
      <c r="W313" s="1063">
        <f t="shared" si="911"/>
        <v>0</v>
      </c>
      <c r="X313" s="1063">
        <f t="shared" si="912"/>
        <v>0</v>
      </c>
      <c r="Y313" s="1063">
        <f t="shared" si="913"/>
        <v>0</v>
      </c>
      <c r="Z313" s="1063">
        <f t="shared" si="914"/>
        <v>0</v>
      </c>
      <c r="AA313" s="1063">
        <f t="shared" si="915"/>
        <v>0</v>
      </c>
      <c r="AB313" s="1063">
        <f t="shared" si="916"/>
        <v>0</v>
      </c>
      <c r="AC313" s="1063">
        <f t="shared" si="917"/>
        <v>0</v>
      </c>
      <c r="AD313" s="1063">
        <f t="shared" si="918"/>
        <v>0</v>
      </c>
      <c r="AE313" s="1063">
        <f t="shared" si="919"/>
        <v>0</v>
      </c>
      <c r="AF313" s="1063">
        <f t="shared" si="920"/>
        <v>0</v>
      </c>
      <c r="AG313" s="1063">
        <f t="shared" si="921"/>
        <v>0</v>
      </c>
      <c r="AH313" s="1063">
        <f t="shared" si="922"/>
        <v>0</v>
      </c>
      <c r="AI313" s="1063">
        <f t="shared" si="923"/>
        <v>0</v>
      </c>
      <c r="AJ313" s="1063">
        <f t="shared" si="924"/>
        <v>0</v>
      </c>
      <c r="AK313" s="1063">
        <f t="shared" si="925"/>
        <v>0</v>
      </c>
      <c r="AL313" s="1063">
        <f t="shared" si="926"/>
        <v>0</v>
      </c>
      <c r="AM313" s="1063">
        <f t="shared" si="927"/>
        <v>0</v>
      </c>
      <c r="AN313" s="1063">
        <f t="shared" si="928"/>
        <v>0</v>
      </c>
      <c r="AO313" s="1063">
        <f t="shared" si="929"/>
        <v>0</v>
      </c>
      <c r="AP313" s="1063">
        <f t="shared" si="930"/>
        <v>0</v>
      </c>
      <c r="AQ313" s="1063">
        <f t="shared" si="931"/>
        <v>0</v>
      </c>
      <c r="AR313" s="1063">
        <f t="shared" si="932"/>
        <v>0</v>
      </c>
      <c r="AS313" s="1063">
        <f t="shared" si="933"/>
        <v>0</v>
      </c>
      <c r="AT313" s="1063">
        <f t="shared" si="934"/>
        <v>0</v>
      </c>
      <c r="AU313" s="1063">
        <f t="shared" si="935"/>
        <v>0</v>
      </c>
      <c r="AV313" s="1063">
        <f t="shared" si="936"/>
        <v>0</v>
      </c>
      <c r="AW313" s="1063">
        <f t="shared" si="937"/>
        <v>0</v>
      </c>
      <c r="AX313" s="1063">
        <f t="shared" si="938"/>
        <v>0</v>
      </c>
      <c r="AY313" s="1063">
        <f t="shared" si="939"/>
        <v>0</v>
      </c>
      <c r="AZ313" s="1063">
        <f t="shared" si="940"/>
        <v>0</v>
      </c>
      <c r="BA313" s="1063">
        <f t="shared" si="941"/>
        <v>0</v>
      </c>
      <c r="BB313" s="1063">
        <f t="shared" si="942"/>
        <v>0</v>
      </c>
      <c r="BC313" s="1063">
        <f t="shared" si="943"/>
        <v>0</v>
      </c>
      <c r="BD313" s="1063">
        <f t="shared" si="944"/>
        <v>0</v>
      </c>
      <c r="BE313" s="1068">
        <f t="shared" si="945"/>
        <v>0</v>
      </c>
      <c r="BF313" s="1069">
        <f t="shared" si="946"/>
        <v>0</v>
      </c>
    </row>
    <row r="314" spans="1:59" s="67" customFormat="1" ht="15" hidden="1">
      <c r="A314" s="854" t="s">
        <v>133</v>
      </c>
      <c r="B314" s="896">
        <v>8</v>
      </c>
      <c r="C314" s="855"/>
      <c r="D314" s="856"/>
      <c r="E314" s="857" t="s">
        <v>201</v>
      </c>
      <c r="F314" s="896" t="s">
        <v>41</v>
      </c>
      <c r="G314" s="871">
        <v>38</v>
      </c>
      <c r="H314" s="871">
        <v>12</v>
      </c>
      <c r="I314" s="871">
        <v>12</v>
      </c>
      <c r="J314" s="909">
        <f t="shared" si="947"/>
        <v>50</v>
      </c>
      <c r="K314" s="1057">
        <f>'Qoute 2025                  '!D39</f>
        <v>0</v>
      </c>
      <c r="L314" s="1062">
        <f t="shared" si="900"/>
        <v>0</v>
      </c>
      <c r="M314" s="1063">
        <f t="shared" si="901"/>
        <v>0</v>
      </c>
      <c r="N314" s="1063">
        <f t="shared" si="902"/>
        <v>0</v>
      </c>
      <c r="O314" s="1063">
        <f t="shared" si="903"/>
        <v>0</v>
      </c>
      <c r="P314" s="1063">
        <f t="shared" si="904"/>
        <v>0</v>
      </c>
      <c r="Q314" s="1063">
        <f t="shared" si="905"/>
        <v>0</v>
      </c>
      <c r="R314" s="1063">
        <f t="shared" si="906"/>
        <v>0</v>
      </c>
      <c r="S314" s="1063">
        <f t="shared" si="907"/>
        <v>0</v>
      </c>
      <c r="T314" s="1063">
        <f t="shared" si="908"/>
        <v>0</v>
      </c>
      <c r="U314" s="1063">
        <f t="shared" si="909"/>
        <v>0</v>
      </c>
      <c r="V314" s="1063">
        <f t="shared" si="910"/>
        <v>0</v>
      </c>
      <c r="W314" s="1063">
        <f t="shared" si="911"/>
        <v>0</v>
      </c>
      <c r="X314" s="1063">
        <f t="shared" si="912"/>
        <v>0</v>
      </c>
      <c r="Y314" s="1063">
        <f t="shared" si="913"/>
        <v>0</v>
      </c>
      <c r="Z314" s="1063">
        <f t="shared" si="914"/>
        <v>0</v>
      </c>
      <c r="AA314" s="1063">
        <f t="shared" si="915"/>
        <v>0</v>
      </c>
      <c r="AB314" s="1063">
        <f t="shared" si="916"/>
        <v>0</v>
      </c>
      <c r="AC314" s="1063">
        <f t="shared" si="917"/>
        <v>0</v>
      </c>
      <c r="AD314" s="1063">
        <f t="shared" si="918"/>
        <v>0</v>
      </c>
      <c r="AE314" s="1063">
        <f t="shared" si="919"/>
        <v>0</v>
      </c>
      <c r="AF314" s="1063">
        <f t="shared" si="920"/>
        <v>0</v>
      </c>
      <c r="AG314" s="1063">
        <f t="shared" si="921"/>
        <v>0</v>
      </c>
      <c r="AH314" s="1063">
        <f t="shared" si="922"/>
        <v>0</v>
      </c>
      <c r="AI314" s="1063">
        <f t="shared" si="923"/>
        <v>0</v>
      </c>
      <c r="AJ314" s="1063">
        <f t="shared" si="924"/>
        <v>0</v>
      </c>
      <c r="AK314" s="1063">
        <f t="shared" si="925"/>
        <v>0</v>
      </c>
      <c r="AL314" s="1063">
        <f t="shared" si="926"/>
        <v>0</v>
      </c>
      <c r="AM314" s="1063">
        <f t="shared" si="927"/>
        <v>0</v>
      </c>
      <c r="AN314" s="1063">
        <f t="shared" si="928"/>
        <v>0</v>
      </c>
      <c r="AO314" s="1063">
        <f t="shared" si="929"/>
        <v>0</v>
      </c>
      <c r="AP314" s="1063">
        <f t="shared" si="930"/>
        <v>0</v>
      </c>
      <c r="AQ314" s="1063">
        <f t="shared" si="931"/>
        <v>0</v>
      </c>
      <c r="AR314" s="1063">
        <f t="shared" si="932"/>
        <v>0</v>
      </c>
      <c r="AS314" s="1063">
        <f t="shared" si="933"/>
        <v>0</v>
      </c>
      <c r="AT314" s="1063">
        <f t="shared" si="934"/>
        <v>0</v>
      </c>
      <c r="AU314" s="1063">
        <f t="shared" si="935"/>
        <v>0</v>
      </c>
      <c r="AV314" s="1063">
        <f t="shared" si="936"/>
        <v>0</v>
      </c>
      <c r="AW314" s="1063">
        <f t="shared" si="937"/>
        <v>0</v>
      </c>
      <c r="AX314" s="1063">
        <f t="shared" si="938"/>
        <v>0</v>
      </c>
      <c r="AY314" s="1063">
        <f t="shared" si="939"/>
        <v>0</v>
      </c>
      <c r="AZ314" s="1063">
        <f t="shared" si="940"/>
        <v>0</v>
      </c>
      <c r="BA314" s="1063">
        <f t="shared" si="941"/>
        <v>0</v>
      </c>
      <c r="BB314" s="1063">
        <f t="shared" si="942"/>
        <v>0</v>
      </c>
      <c r="BC314" s="1063">
        <f t="shared" si="943"/>
        <v>0</v>
      </c>
      <c r="BD314" s="1063">
        <f t="shared" si="944"/>
        <v>0</v>
      </c>
      <c r="BE314" s="1068">
        <f t="shared" si="945"/>
        <v>0</v>
      </c>
      <c r="BF314" s="1069">
        <f t="shared" si="946"/>
        <v>0</v>
      </c>
    </row>
    <row r="315" spans="1:59" s="67" customFormat="1" ht="15" hidden="1">
      <c r="A315" s="854" t="s">
        <v>133</v>
      </c>
      <c r="B315" s="897">
        <v>9</v>
      </c>
      <c r="C315" s="855"/>
      <c r="D315" s="856" t="s">
        <v>468</v>
      </c>
      <c r="E315" s="857" t="s">
        <v>469</v>
      </c>
      <c r="F315" s="897" t="s">
        <v>63</v>
      </c>
      <c r="G315" s="872">
        <v>65</v>
      </c>
      <c r="H315" s="872">
        <v>21.5</v>
      </c>
      <c r="I315" s="872">
        <v>50</v>
      </c>
      <c r="J315" s="912">
        <v>115</v>
      </c>
      <c r="K315" s="1057">
        <f>'Qoute 2025                  '!D40</f>
        <v>0</v>
      </c>
      <c r="L315" s="1062">
        <f t="shared" si="900"/>
        <v>0</v>
      </c>
      <c r="M315" s="1065">
        <f t="shared" si="901"/>
        <v>0</v>
      </c>
      <c r="N315" s="1065">
        <f t="shared" si="902"/>
        <v>0</v>
      </c>
      <c r="O315" s="1065">
        <f t="shared" si="903"/>
        <v>0</v>
      </c>
      <c r="P315" s="1065">
        <f t="shared" si="904"/>
        <v>0</v>
      </c>
      <c r="Q315" s="1065">
        <f t="shared" si="905"/>
        <v>0</v>
      </c>
      <c r="R315" s="1065">
        <f t="shared" si="906"/>
        <v>0</v>
      </c>
      <c r="S315" s="1065">
        <f t="shared" si="907"/>
        <v>0</v>
      </c>
      <c r="T315" s="1065">
        <f t="shared" si="908"/>
        <v>0</v>
      </c>
      <c r="U315" s="1065">
        <f t="shared" si="909"/>
        <v>0</v>
      </c>
      <c r="V315" s="1065">
        <f t="shared" si="910"/>
        <v>0</v>
      </c>
      <c r="W315" s="1065">
        <f t="shared" si="911"/>
        <v>0</v>
      </c>
      <c r="X315" s="1065">
        <f t="shared" si="912"/>
        <v>0</v>
      </c>
      <c r="Y315" s="1065">
        <f t="shared" si="913"/>
        <v>0</v>
      </c>
      <c r="Z315" s="1065">
        <f t="shared" si="914"/>
        <v>0</v>
      </c>
      <c r="AA315" s="1065">
        <f t="shared" si="915"/>
        <v>0</v>
      </c>
      <c r="AB315" s="1065">
        <f t="shared" si="916"/>
        <v>0</v>
      </c>
      <c r="AC315" s="1065">
        <f t="shared" si="917"/>
        <v>0</v>
      </c>
      <c r="AD315" s="1065">
        <f t="shared" si="918"/>
        <v>0</v>
      </c>
      <c r="AE315" s="1065">
        <f t="shared" si="919"/>
        <v>0</v>
      </c>
      <c r="AF315" s="1065">
        <f t="shared" si="920"/>
        <v>0</v>
      </c>
      <c r="AG315" s="1065">
        <f t="shared" si="921"/>
        <v>0</v>
      </c>
      <c r="AH315" s="1065">
        <f t="shared" si="922"/>
        <v>0</v>
      </c>
      <c r="AI315" s="1065">
        <f t="shared" si="923"/>
        <v>0</v>
      </c>
      <c r="AJ315" s="1065">
        <f t="shared" si="924"/>
        <v>0</v>
      </c>
      <c r="AK315" s="1065">
        <f t="shared" si="925"/>
        <v>0</v>
      </c>
      <c r="AL315" s="1065">
        <f t="shared" si="926"/>
        <v>0</v>
      </c>
      <c r="AM315" s="1065">
        <f t="shared" si="927"/>
        <v>0</v>
      </c>
      <c r="AN315" s="1065">
        <f t="shared" si="928"/>
        <v>0</v>
      </c>
      <c r="AO315" s="1065">
        <f t="shared" si="929"/>
        <v>0</v>
      </c>
      <c r="AP315" s="1065">
        <f t="shared" si="930"/>
        <v>0</v>
      </c>
      <c r="AQ315" s="1065">
        <f t="shared" si="931"/>
        <v>0</v>
      </c>
      <c r="AR315" s="1065">
        <f t="shared" si="932"/>
        <v>0</v>
      </c>
      <c r="AS315" s="1065">
        <f t="shared" si="933"/>
        <v>0</v>
      </c>
      <c r="AT315" s="1065">
        <f t="shared" si="934"/>
        <v>0</v>
      </c>
      <c r="AU315" s="1065">
        <f t="shared" si="935"/>
        <v>0</v>
      </c>
      <c r="AV315" s="1065">
        <f t="shared" si="936"/>
        <v>0</v>
      </c>
      <c r="AW315" s="1065">
        <f t="shared" si="937"/>
        <v>0</v>
      </c>
      <c r="AX315" s="1065">
        <f t="shared" si="938"/>
        <v>0</v>
      </c>
      <c r="AY315" s="1065">
        <f t="shared" si="939"/>
        <v>0</v>
      </c>
      <c r="AZ315" s="1065">
        <f t="shared" si="940"/>
        <v>0</v>
      </c>
      <c r="BA315" s="1065">
        <f t="shared" si="941"/>
        <v>0</v>
      </c>
      <c r="BB315" s="1065">
        <f t="shared" si="942"/>
        <v>0</v>
      </c>
      <c r="BC315" s="1065">
        <f t="shared" si="943"/>
        <v>0</v>
      </c>
      <c r="BD315" s="1065">
        <f t="shared" si="944"/>
        <v>0</v>
      </c>
      <c r="BE315" s="1070">
        <f t="shared" si="945"/>
        <v>0</v>
      </c>
      <c r="BF315" s="1071">
        <f t="shared" si="946"/>
        <v>0</v>
      </c>
    </row>
    <row r="316" spans="1:59" s="67" customFormat="1" ht="15" hidden="1">
      <c r="A316" s="854" t="s">
        <v>133</v>
      </c>
      <c r="B316" s="898">
        <v>10</v>
      </c>
      <c r="C316" s="855"/>
      <c r="D316" s="860" t="s">
        <v>451</v>
      </c>
      <c r="E316" s="865" t="s">
        <v>476</v>
      </c>
      <c r="F316" s="898" t="s">
        <v>62</v>
      </c>
      <c r="G316" s="871">
        <v>100</v>
      </c>
      <c r="H316" s="871">
        <v>17.100000000000001</v>
      </c>
      <c r="I316" s="871">
        <v>85.7</v>
      </c>
      <c r="J316" s="909">
        <v>185.7</v>
      </c>
      <c r="K316" s="1057">
        <f>'Qoute 2025                  '!D41</f>
        <v>0</v>
      </c>
      <c r="L316" s="1062">
        <f t="shared" si="900"/>
        <v>0</v>
      </c>
      <c r="M316" s="1065">
        <f t="shared" si="901"/>
        <v>0</v>
      </c>
      <c r="N316" s="1065">
        <f t="shared" si="902"/>
        <v>0</v>
      </c>
      <c r="O316" s="1065">
        <f t="shared" si="903"/>
        <v>0</v>
      </c>
      <c r="P316" s="1065">
        <f t="shared" si="904"/>
        <v>0</v>
      </c>
      <c r="Q316" s="1065">
        <f t="shared" si="905"/>
        <v>0</v>
      </c>
      <c r="R316" s="1065">
        <f t="shared" si="906"/>
        <v>0</v>
      </c>
      <c r="S316" s="1065">
        <f t="shared" si="907"/>
        <v>0</v>
      </c>
      <c r="T316" s="1065">
        <f t="shared" si="908"/>
        <v>0</v>
      </c>
      <c r="U316" s="1065">
        <f t="shared" si="909"/>
        <v>0</v>
      </c>
      <c r="V316" s="1065">
        <f t="shared" si="910"/>
        <v>0</v>
      </c>
      <c r="W316" s="1065">
        <f t="shared" si="911"/>
        <v>0</v>
      </c>
      <c r="X316" s="1065">
        <f t="shared" si="912"/>
        <v>0</v>
      </c>
      <c r="Y316" s="1065">
        <f t="shared" si="913"/>
        <v>0</v>
      </c>
      <c r="Z316" s="1065">
        <f t="shared" si="914"/>
        <v>0</v>
      </c>
      <c r="AA316" s="1065">
        <f t="shared" si="915"/>
        <v>0</v>
      </c>
      <c r="AB316" s="1065">
        <f t="shared" si="916"/>
        <v>0</v>
      </c>
      <c r="AC316" s="1065">
        <f t="shared" si="917"/>
        <v>0</v>
      </c>
      <c r="AD316" s="1065">
        <f t="shared" si="918"/>
        <v>0</v>
      </c>
      <c r="AE316" s="1065">
        <f t="shared" si="919"/>
        <v>0</v>
      </c>
      <c r="AF316" s="1065">
        <f t="shared" si="920"/>
        <v>0</v>
      </c>
      <c r="AG316" s="1065">
        <f t="shared" si="921"/>
        <v>0</v>
      </c>
      <c r="AH316" s="1065">
        <f t="shared" si="922"/>
        <v>0</v>
      </c>
      <c r="AI316" s="1065">
        <f t="shared" si="923"/>
        <v>0</v>
      </c>
      <c r="AJ316" s="1065">
        <f t="shared" si="924"/>
        <v>0</v>
      </c>
      <c r="AK316" s="1065">
        <f t="shared" si="925"/>
        <v>0</v>
      </c>
      <c r="AL316" s="1065">
        <f t="shared" si="926"/>
        <v>0</v>
      </c>
      <c r="AM316" s="1065">
        <f t="shared" si="927"/>
        <v>0</v>
      </c>
      <c r="AN316" s="1065">
        <f t="shared" si="928"/>
        <v>0</v>
      </c>
      <c r="AO316" s="1065">
        <f t="shared" si="929"/>
        <v>0</v>
      </c>
      <c r="AP316" s="1065">
        <f t="shared" si="930"/>
        <v>0</v>
      </c>
      <c r="AQ316" s="1065">
        <f t="shared" si="931"/>
        <v>0</v>
      </c>
      <c r="AR316" s="1065">
        <f t="shared" si="932"/>
        <v>0</v>
      </c>
      <c r="AS316" s="1065">
        <f t="shared" si="933"/>
        <v>0</v>
      </c>
      <c r="AT316" s="1065">
        <f t="shared" si="934"/>
        <v>0</v>
      </c>
      <c r="AU316" s="1065">
        <f t="shared" si="935"/>
        <v>0</v>
      </c>
      <c r="AV316" s="1065">
        <f t="shared" si="936"/>
        <v>0</v>
      </c>
      <c r="AW316" s="1065">
        <f t="shared" si="937"/>
        <v>0</v>
      </c>
      <c r="AX316" s="1065">
        <f t="shared" si="938"/>
        <v>0</v>
      </c>
      <c r="AY316" s="1065">
        <f t="shared" si="939"/>
        <v>0</v>
      </c>
      <c r="AZ316" s="1065">
        <f t="shared" si="940"/>
        <v>0</v>
      </c>
      <c r="BA316" s="1065">
        <f t="shared" si="941"/>
        <v>0</v>
      </c>
      <c r="BB316" s="1065">
        <f t="shared" si="942"/>
        <v>0</v>
      </c>
      <c r="BC316" s="1065">
        <f t="shared" si="943"/>
        <v>0</v>
      </c>
      <c r="BD316" s="1065">
        <f t="shared" si="944"/>
        <v>0</v>
      </c>
      <c r="BE316" s="1070">
        <f t="shared" si="945"/>
        <v>0</v>
      </c>
      <c r="BF316" s="1071">
        <f t="shared" si="946"/>
        <v>0</v>
      </c>
    </row>
    <row r="317" spans="1:59" s="67" customFormat="1" ht="15" hidden="1">
      <c r="A317" s="854" t="s">
        <v>133</v>
      </c>
      <c r="B317" s="899">
        <v>11</v>
      </c>
      <c r="C317" s="855"/>
      <c r="D317" s="856">
        <v>2024</v>
      </c>
      <c r="E317" s="857" t="s">
        <v>453</v>
      </c>
      <c r="F317" s="899" t="s">
        <v>103</v>
      </c>
      <c r="G317" s="871">
        <v>26</v>
      </c>
      <c r="H317" s="871">
        <v>15</v>
      </c>
      <c r="I317" s="871">
        <v>20</v>
      </c>
      <c r="J317" s="909">
        <f t="shared" si="947"/>
        <v>46</v>
      </c>
      <c r="K317" s="1057">
        <f>'Qoute 2025                  '!D42</f>
        <v>0</v>
      </c>
      <c r="L317" s="1062">
        <f t="shared" si="900"/>
        <v>0</v>
      </c>
      <c r="M317" s="1065">
        <f t="shared" si="901"/>
        <v>0</v>
      </c>
      <c r="N317" s="1065">
        <f t="shared" si="902"/>
        <v>0</v>
      </c>
      <c r="O317" s="1065">
        <f t="shared" si="903"/>
        <v>0</v>
      </c>
      <c r="P317" s="1065">
        <f t="shared" si="904"/>
        <v>0</v>
      </c>
      <c r="Q317" s="1065">
        <f t="shared" si="905"/>
        <v>0</v>
      </c>
      <c r="R317" s="1065">
        <f t="shared" si="906"/>
        <v>0</v>
      </c>
      <c r="S317" s="1065">
        <f t="shared" si="907"/>
        <v>0</v>
      </c>
      <c r="T317" s="1065">
        <f t="shared" si="908"/>
        <v>0</v>
      </c>
      <c r="U317" s="1065">
        <f t="shared" si="909"/>
        <v>0</v>
      </c>
      <c r="V317" s="1065">
        <f t="shared" si="910"/>
        <v>0</v>
      </c>
      <c r="W317" s="1065">
        <f t="shared" si="911"/>
        <v>0</v>
      </c>
      <c r="X317" s="1065">
        <f t="shared" si="912"/>
        <v>0</v>
      </c>
      <c r="Y317" s="1065">
        <f t="shared" si="913"/>
        <v>0</v>
      </c>
      <c r="Z317" s="1065">
        <f t="shared" si="914"/>
        <v>0</v>
      </c>
      <c r="AA317" s="1065">
        <f t="shared" si="915"/>
        <v>0</v>
      </c>
      <c r="AB317" s="1065">
        <f t="shared" si="916"/>
        <v>0</v>
      </c>
      <c r="AC317" s="1065">
        <f t="shared" si="917"/>
        <v>0</v>
      </c>
      <c r="AD317" s="1065">
        <f t="shared" si="918"/>
        <v>0</v>
      </c>
      <c r="AE317" s="1065">
        <f t="shared" si="919"/>
        <v>0</v>
      </c>
      <c r="AF317" s="1065">
        <f t="shared" si="920"/>
        <v>0</v>
      </c>
      <c r="AG317" s="1065">
        <f t="shared" si="921"/>
        <v>0</v>
      </c>
      <c r="AH317" s="1065">
        <f t="shared" si="922"/>
        <v>0</v>
      </c>
      <c r="AI317" s="1065">
        <f t="shared" si="923"/>
        <v>0</v>
      </c>
      <c r="AJ317" s="1065">
        <f t="shared" si="924"/>
        <v>0</v>
      </c>
      <c r="AK317" s="1065">
        <f t="shared" si="925"/>
        <v>0</v>
      </c>
      <c r="AL317" s="1065">
        <f t="shared" si="926"/>
        <v>0</v>
      </c>
      <c r="AM317" s="1065">
        <f t="shared" si="927"/>
        <v>0</v>
      </c>
      <c r="AN317" s="1065">
        <f t="shared" si="928"/>
        <v>0</v>
      </c>
      <c r="AO317" s="1065">
        <f t="shared" si="929"/>
        <v>0</v>
      </c>
      <c r="AP317" s="1065">
        <f t="shared" si="930"/>
        <v>0</v>
      </c>
      <c r="AQ317" s="1065">
        <f t="shared" si="931"/>
        <v>0</v>
      </c>
      <c r="AR317" s="1065">
        <f t="shared" si="932"/>
        <v>0</v>
      </c>
      <c r="AS317" s="1065">
        <f t="shared" si="933"/>
        <v>0</v>
      </c>
      <c r="AT317" s="1065">
        <f t="shared" si="934"/>
        <v>0</v>
      </c>
      <c r="AU317" s="1065">
        <f t="shared" si="935"/>
        <v>0</v>
      </c>
      <c r="AV317" s="1065">
        <f t="shared" si="936"/>
        <v>0</v>
      </c>
      <c r="AW317" s="1065">
        <f t="shared" si="937"/>
        <v>0</v>
      </c>
      <c r="AX317" s="1065">
        <f t="shared" si="938"/>
        <v>0</v>
      </c>
      <c r="AY317" s="1065">
        <f t="shared" si="939"/>
        <v>0</v>
      </c>
      <c r="AZ317" s="1065">
        <f t="shared" si="940"/>
        <v>0</v>
      </c>
      <c r="BA317" s="1065">
        <f t="shared" si="941"/>
        <v>0</v>
      </c>
      <c r="BB317" s="1065">
        <f t="shared" si="942"/>
        <v>0</v>
      </c>
      <c r="BC317" s="1065">
        <f t="shared" si="943"/>
        <v>0</v>
      </c>
      <c r="BD317" s="1065">
        <f t="shared" si="944"/>
        <v>0</v>
      </c>
      <c r="BE317" s="1070">
        <f t="shared" si="945"/>
        <v>0</v>
      </c>
      <c r="BF317" s="1071">
        <f t="shared" si="946"/>
        <v>0</v>
      </c>
    </row>
    <row r="318" spans="1:59" s="67" customFormat="1" ht="15" hidden="1">
      <c r="A318" s="854" t="s">
        <v>133</v>
      </c>
      <c r="B318" s="900">
        <v>12</v>
      </c>
      <c r="C318" s="855"/>
      <c r="D318" s="856"/>
      <c r="E318" s="857" t="s">
        <v>105</v>
      </c>
      <c r="F318" s="900" t="s">
        <v>105</v>
      </c>
      <c r="G318" s="872">
        <v>57.5</v>
      </c>
      <c r="H318" s="872">
        <v>20</v>
      </c>
      <c r="I318" s="872">
        <v>42.5</v>
      </c>
      <c r="J318" s="912">
        <v>100</v>
      </c>
      <c r="K318" s="1057">
        <f>'Qoute 2025                  '!D43</f>
        <v>0</v>
      </c>
      <c r="L318" s="1062">
        <f t="shared" si="900"/>
        <v>0</v>
      </c>
      <c r="M318" s="1065">
        <f t="shared" si="901"/>
        <v>0</v>
      </c>
      <c r="N318" s="1065">
        <f t="shared" si="902"/>
        <v>0</v>
      </c>
      <c r="O318" s="1065">
        <f t="shared" si="903"/>
        <v>0</v>
      </c>
      <c r="P318" s="1065">
        <f t="shared" si="904"/>
        <v>0</v>
      </c>
      <c r="Q318" s="1065">
        <f t="shared" si="905"/>
        <v>0</v>
      </c>
      <c r="R318" s="1065">
        <f t="shared" si="906"/>
        <v>0</v>
      </c>
      <c r="S318" s="1065">
        <f t="shared" si="907"/>
        <v>0</v>
      </c>
      <c r="T318" s="1065">
        <f t="shared" si="908"/>
        <v>0</v>
      </c>
      <c r="U318" s="1065">
        <f t="shared" si="909"/>
        <v>0</v>
      </c>
      <c r="V318" s="1065">
        <f t="shared" si="910"/>
        <v>0</v>
      </c>
      <c r="W318" s="1065">
        <f t="shared" si="911"/>
        <v>0</v>
      </c>
      <c r="X318" s="1065">
        <f t="shared" si="912"/>
        <v>0</v>
      </c>
      <c r="Y318" s="1065">
        <f t="shared" si="913"/>
        <v>0</v>
      </c>
      <c r="Z318" s="1065">
        <f t="shared" si="914"/>
        <v>0</v>
      </c>
      <c r="AA318" s="1065">
        <f t="shared" si="915"/>
        <v>0</v>
      </c>
      <c r="AB318" s="1065">
        <f t="shared" si="916"/>
        <v>0</v>
      </c>
      <c r="AC318" s="1065">
        <f t="shared" si="917"/>
        <v>0</v>
      </c>
      <c r="AD318" s="1065">
        <f t="shared" si="918"/>
        <v>0</v>
      </c>
      <c r="AE318" s="1065">
        <f t="shared" si="919"/>
        <v>0</v>
      </c>
      <c r="AF318" s="1065">
        <f t="shared" si="920"/>
        <v>0</v>
      </c>
      <c r="AG318" s="1065">
        <f t="shared" si="921"/>
        <v>0</v>
      </c>
      <c r="AH318" s="1065">
        <f t="shared" si="922"/>
        <v>0</v>
      </c>
      <c r="AI318" s="1065">
        <f t="shared" si="923"/>
        <v>0</v>
      </c>
      <c r="AJ318" s="1065">
        <f t="shared" si="924"/>
        <v>0</v>
      </c>
      <c r="AK318" s="1065">
        <f t="shared" si="925"/>
        <v>0</v>
      </c>
      <c r="AL318" s="1065">
        <f t="shared" si="926"/>
        <v>0</v>
      </c>
      <c r="AM318" s="1065">
        <f t="shared" si="927"/>
        <v>0</v>
      </c>
      <c r="AN318" s="1065">
        <f t="shared" si="928"/>
        <v>0</v>
      </c>
      <c r="AO318" s="1065">
        <f t="shared" si="929"/>
        <v>0</v>
      </c>
      <c r="AP318" s="1065">
        <f t="shared" si="930"/>
        <v>0</v>
      </c>
      <c r="AQ318" s="1065">
        <f t="shared" si="931"/>
        <v>0</v>
      </c>
      <c r="AR318" s="1065">
        <f t="shared" si="932"/>
        <v>0</v>
      </c>
      <c r="AS318" s="1065">
        <f t="shared" si="933"/>
        <v>0</v>
      </c>
      <c r="AT318" s="1065">
        <f t="shared" si="934"/>
        <v>0</v>
      </c>
      <c r="AU318" s="1065">
        <f t="shared" si="935"/>
        <v>0</v>
      </c>
      <c r="AV318" s="1065">
        <f t="shared" si="936"/>
        <v>0</v>
      </c>
      <c r="AW318" s="1065">
        <f t="shared" si="937"/>
        <v>0</v>
      </c>
      <c r="AX318" s="1065">
        <f t="shared" si="938"/>
        <v>0</v>
      </c>
      <c r="AY318" s="1065">
        <f t="shared" si="939"/>
        <v>0</v>
      </c>
      <c r="AZ318" s="1065">
        <f t="shared" si="940"/>
        <v>0</v>
      </c>
      <c r="BA318" s="1065">
        <f t="shared" si="941"/>
        <v>0</v>
      </c>
      <c r="BB318" s="1065">
        <f t="shared" si="942"/>
        <v>0</v>
      </c>
      <c r="BC318" s="1065">
        <f t="shared" si="943"/>
        <v>0</v>
      </c>
      <c r="BD318" s="1065">
        <f t="shared" si="944"/>
        <v>0</v>
      </c>
      <c r="BE318" s="1070">
        <f t="shared" si="945"/>
        <v>0</v>
      </c>
      <c r="BF318" s="1071">
        <f t="shared" si="946"/>
        <v>0</v>
      </c>
    </row>
    <row r="319" spans="1:59" s="67" customFormat="1" ht="15" hidden="1">
      <c r="A319" s="854" t="s">
        <v>133</v>
      </c>
      <c r="B319" s="901">
        <v>13</v>
      </c>
      <c r="C319" s="855"/>
      <c r="D319" s="860" t="s">
        <v>451</v>
      </c>
      <c r="E319" s="858" t="s">
        <v>107</v>
      </c>
      <c r="F319" s="901" t="s">
        <v>107</v>
      </c>
      <c r="G319" s="872">
        <v>50</v>
      </c>
      <c r="H319" s="872">
        <v>20</v>
      </c>
      <c r="I319" s="872">
        <v>28.5</v>
      </c>
      <c r="J319" s="912">
        <v>78.5</v>
      </c>
      <c r="K319" s="1057">
        <f>'Qoute 2025                  '!D44</f>
        <v>0</v>
      </c>
      <c r="L319" s="1062">
        <f t="shared" si="900"/>
        <v>0</v>
      </c>
      <c r="M319" s="1065">
        <f t="shared" si="901"/>
        <v>0</v>
      </c>
      <c r="N319" s="1065">
        <f t="shared" si="902"/>
        <v>0</v>
      </c>
      <c r="O319" s="1065">
        <f t="shared" si="903"/>
        <v>0</v>
      </c>
      <c r="P319" s="1065">
        <f t="shared" si="904"/>
        <v>0</v>
      </c>
      <c r="Q319" s="1065">
        <f t="shared" si="905"/>
        <v>0</v>
      </c>
      <c r="R319" s="1065">
        <f t="shared" si="906"/>
        <v>0</v>
      </c>
      <c r="S319" s="1065">
        <f t="shared" si="907"/>
        <v>0</v>
      </c>
      <c r="T319" s="1065">
        <f t="shared" si="908"/>
        <v>0</v>
      </c>
      <c r="U319" s="1065">
        <f t="shared" si="909"/>
        <v>0</v>
      </c>
      <c r="V319" s="1065">
        <f t="shared" si="910"/>
        <v>0</v>
      </c>
      <c r="W319" s="1065">
        <f t="shared" si="911"/>
        <v>0</v>
      </c>
      <c r="X319" s="1065">
        <f t="shared" si="912"/>
        <v>0</v>
      </c>
      <c r="Y319" s="1065">
        <f t="shared" si="913"/>
        <v>0</v>
      </c>
      <c r="Z319" s="1065">
        <f t="shared" si="914"/>
        <v>0</v>
      </c>
      <c r="AA319" s="1065">
        <f t="shared" si="915"/>
        <v>0</v>
      </c>
      <c r="AB319" s="1065">
        <f t="shared" si="916"/>
        <v>0</v>
      </c>
      <c r="AC319" s="1065">
        <f t="shared" si="917"/>
        <v>0</v>
      </c>
      <c r="AD319" s="1065">
        <f t="shared" si="918"/>
        <v>0</v>
      </c>
      <c r="AE319" s="1065">
        <f t="shared" si="919"/>
        <v>0</v>
      </c>
      <c r="AF319" s="1065">
        <f t="shared" si="920"/>
        <v>0</v>
      </c>
      <c r="AG319" s="1065">
        <f t="shared" si="921"/>
        <v>0</v>
      </c>
      <c r="AH319" s="1065">
        <f t="shared" si="922"/>
        <v>0</v>
      </c>
      <c r="AI319" s="1065">
        <f t="shared" si="923"/>
        <v>0</v>
      </c>
      <c r="AJ319" s="1065">
        <f t="shared" si="924"/>
        <v>0</v>
      </c>
      <c r="AK319" s="1065">
        <f t="shared" si="925"/>
        <v>0</v>
      </c>
      <c r="AL319" s="1065">
        <f t="shared" si="926"/>
        <v>0</v>
      </c>
      <c r="AM319" s="1065">
        <f t="shared" si="927"/>
        <v>0</v>
      </c>
      <c r="AN319" s="1065">
        <f t="shared" si="928"/>
        <v>0</v>
      </c>
      <c r="AO319" s="1065">
        <f t="shared" si="929"/>
        <v>0</v>
      </c>
      <c r="AP319" s="1065">
        <f t="shared" si="930"/>
        <v>0</v>
      </c>
      <c r="AQ319" s="1065">
        <f t="shared" si="931"/>
        <v>0</v>
      </c>
      <c r="AR319" s="1065">
        <f t="shared" si="932"/>
        <v>0</v>
      </c>
      <c r="AS319" s="1065">
        <f t="shared" si="933"/>
        <v>0</v>
      </c>
      <c r="AT319" s="1065">
        <f t="shared" si="934"/>
        <v>0</v>
      </c>
      <c r="AU319" s="1065">
        <f t="shared" si="935"/>
        <v>0</v>
      </c>
      <c r="AV319" s="1065">
        <f t="shared" si="936"/>
        <v>0</v>
      </c>
      <c r="AW319" s="1065">
        <f t="shared" si="937"/>
        <v>0</v>
      </c>
      <c r="AX319" s="1065">
        <f t="shared" si="938"/>
        <v>0</v>
      </c>
      <c r="AY319" s="1065">
        <f t="shared" si="939"/>
        <v>0</v>
      </c>
      <c r="AZ319" s="1065">
        <f t="shared" si="940"/>
        <v>0</v>
      </c>
      <c r="BA319" s="1065">
        <f t="shared" si="941"/>
        <v>0</v>
      </c>
      <c r="BB319" s="1065">
        <f t="shared" si="942"/>
        <v>0</v>
      </c>
      <c r="BC319" s="1065">
        <f t="shared" si="943"/>
        <v>0</v>
      </c>
      <c r="BD319" s="1065">
        <f t="shared" si="944"/>
        <v>0</v>
      </c>
      <c r="BE319" s="1070">
        <f t="shared" si="945"/>
        <v>0</v>
      </c>
      <c r="BF319" s="1071">
        <f t="shared" si="946"/>
        <v>0</v>
      </c>
    </row>
    <row r="320" spans="1:59" s="67" customFormat="1" ht="15" hidden="1">
      <c r="A320" s="854" t="s">
        <v>133</v>
      </c>
      <c r="B320" s="1044">
        <v>14</v>
      </c>
      <c r="C320" s="855"/>
      <c r="D320" s="860" t="s">
        <v>464</v>
      </c>
      <c r="E320" s="858" t="s">
        <v>109</v>
      </c>
      <c r="F320" s="1044" t="s">
        <v>109</v>
      </c>
      <c r="G320" s="872">
        <v>133</v>
      </c>
      <c r="H320" s="872">
        <v>0</v>
      </c>
      <c r="I320" s="872">
        <v>83</v>
      </c>
      <c r="J320" s="912">
        <v>216</v>
      </c>
      <c r="K320" s="1057">
        <f>'Qoute 2025                  '!D45</f>
        <v>0</v>
      </c>
      <c r="L320" s="1062">
        <f t="shared" si="900"/>
        <v>0</v>
      </c>
      <c r="M320" s="1065">
        <f t="shared" si="901"/>
        <v>0</v>
      </c>
      <c r="N320" s="1065">
        <f t="shared" si="902"/>
        <v>0</v>
      </c>
      <c r="O320" s="1065">
        <f t="shared" si="903"/>
        <v>0</v>
      </c>
      <c r="P320" s="1065">
        <f t="shared" si="904"/>
        <v>0</v>
      </c>
      <c r="Q320" s="1065">
        <f t="shared" si="905"/>
        <v>0</v>
      </c>
      <c r="R320" s="1065">
        <f t="shared" si="906"/>
        <v>0</v>
      </c>
      <c r="S320" s="1065">
        <f t="shared" si="907"/>
        <v>0</v>
      </c>
      <c r="T320" s="1065">
        <f t="shared" si="908"/>
        <v>0</v>
      </c>
      <c r="U320" s="1065">
        <f t="shared" si="909"/>
        <v>0</v>
      </c>
      <c r="V320" s="1065">
        <f t="shared" si="910"/>
        <v>0</v>
      </c>
      <c r="W320" s="1065">
        <f t="shared" si="911"/>
        <v>0</v>
      </c>
      <c r="X320" s="1065">
        <f t="shared" si="912"/>
        <v>0</v>
      </c>
      <c r="Y320" s="1065">
        <f t="shared" si="913"/>
        <v>0</v>
      </c>
      <c r="Z320" s="1065">
        <f t="shared" si="914"/>
        <v>0</v>
      </c>
      <c r="AA320" s="1065">
        <f t="shared" si="915"/>
        <v>0</v>
      </c>
      <c r="AB320" s="1065">
        <f t="shared" si="916"/>
        <v>0</v>
      </c>
      <c r="AC320" s="1065">
        <f t="shared" si="917"/>
        <v>0</v>
      </c>
      <c r="AD320" s="1065">
        <f t="shared" si="918"/>
        <v>0</v>
      </c>
      <c r="AE320" s="1065">
        <f t="shared" si="919"/>
        <v>0</v>
      </c>
      <c r="AF320" s="1065">
        <f t="shared" si="920"/>
        <v>0</v>
      </c>
      <c r="AG320" s="1065">
        <f t="shared" si="921"/>
        <v>0</v>
      </c>
      <c r="AH320" s="1065">
        <f t="shared" si="922"/>
        <v>0</v>
      </c>
      <c r="AI320" s="1065">
        <f t="shared" si="923"/>
        <v>0</v>
      </c>
      <c r="AJ320" s="1065">
        <f t="shared" si="924"/>
        <v>0</v>
      </c>
      <c r="AK320" s="1065">
        <f t="shared" si="925"/>
        <v>0</v>
      </c>
      <c r="AL320" s="1065">
        <f t="shared" si="926"/>
        <v>0</v>
      </c>
      <c r="AM320" s="1065">
        <f t="shared" si="927"/>
        <v>0</v>
      </c>
      <c r="AN320" s="1065">
        <f t="shared" si="928"/>
        <v>0</v>
      </c>
      <c r="AO320" s="1065">
        <f t="shared" si="929"/>
        <v>0</v>
      </c>
      <c r="AP320" s="1065">
        <f t="shared" si="930"/>
        <v>0</v>
      </c>
      <c r="AQ320" s="1065">
        <f t="shared" si="931"/>
        <v>0</v>
      </c>
      <c r="AR320" s="1065">
        <f t="shared" si="932"/>
        <v>0</v>
      </c>
      <c r="AS320" s="1065">
        <f t="shared" si="933"/>
        <v>0</v>
      </c>
      <c r="AT320" s="1065">
        <f t="shared" si="934"/>
        <v>0</v>
      </c>
      <c r="AU320" s="1065">
        <f t="shared" si="935"/>
        <v>0</v>
      </c>
      <c r="AV320" s="1065">
        <f t="shared" si="936"/>
        <v>0</v>
      </c>
      <c r="AW320" s="1065">
        <f t="shared" si="937"/>
        <v>0</v>
      </c>
      <c r="AX320" s="1065">
        <f t="shared" si="938"/>
        <v>0</v>
      </c>
      <c r="AY320" s="1065">
        <f t="shared" si="939"/>
        <v>0</v>
      </c>
      <c r="AZ320" s="1065">
        <f t="shared" si="940"/>
        <v>0</v>
      </c>
      <c r="BA320" s="1065">
        <f t="shared" si="941"/>
        <v>0</v>
      </c>
      <c r="BB320" s="1065">
        <f t="shared" si="942"/>
        <v>0</v>
      </c>
      <c r="BC320" s="1065">
        <f t="shared" si="943"/>
        <v>0</v>
      </c>
      <c r="BD320" s="1065">
        <f t="shared" si="944"/>
        <v>0</v>
      </c>
      <c r="BE320" s="1070">
        <f t="shared" si="945"/>
        <v>0</v>
      </c>
      <c r="BF320" s="1071">
        <f t="shared" si="946"/>
        <v>0</v>
      </c>
    </row>
    <row r="321" spans="1:59" s="67" customFormat="1" ht="20.25" thickBot="1">
      <c r="A321" s="840" t="s">
        <v>510</v>
      </c>
      <c r="B321" s="841"/>
      <c r="C321" s="842"/>
      <c r="D321" s="843"/>
      <c r="E321" s="844" t="s">
        <v>23</v>
      </c>
      <c r="F321" s="840"/>
      <c r="G321" s="876"/>
      <c r="H321" s="876"/>
      <c r="I321" s="876"/>
      <c r="J321" s="876" t="s">
        <v>15</v>
      </c>
      <c r="K321" s="436">
        <f>SUM(K307:K318)</f>
        <v>7</v>
      </c>
      <c r="L321" s="68" t="e">
        <f t="shared" ref="L321:BF321" si="948">SUM(L307:L320)</f>
        <v>#VALUE!</v>
      </c>
      <c r="M321" s="69" t="e">
        <f t="shared" si="948"/>
        <v>#VALUE!</v>
      </c>
      <c r="N321" s="69" t="e">
        <f t="shared" si="948"/>
        <v>#VALUE!</v>
      </c>
      <c r="O321" s="69" t="e">
        <f t="shared" si="948"/>
        <v>#VALUE!</v>
      </c>
      <c r="P321" s="69" t="e">
        <f t="shared" si="948"/>
        <v>#VALUE!</v>
      </c>
      <c r="Q321" s="69" t="e">
        <f t="shared" si="948"/>
        <v>#VALUE!</v>
      </c>
      <c r="R321" s="69" t="e">
        <f t="shared" si="948"/>
        <v>#VALUE!</v>
      </c>
      <c r="S321" s="69" t="e">
        <f t="shared" si="948"/>
        <v>#VALUE!</v>
      </c>
      <c r="T321" s="69" t="e">
        <f t="shared" si="948"/>
        <v>#VALUE!</v>
      </c>
      <c r="U321" s="69" t="e">
        <f t="shared" si="948"/>
        <v>#VALUE!</v>
      </c>
      <c r="V321" s="69" t="e">
        <f t="shared" si="948"/>
        <v>#VALUE!</v>
      </c>
      <c r="W321" s="69" t="e">
        <f t="shared" si="948"/>
        <v>#VALUE!</v>
      </c>
      <c r="X321" s="69" t="e">
        <f t="shared" si="948"/>
        <v>#VALUE!</v>
      </c>
      <c r="Y321" s="69" t="e">
        <f t="shared" si="948"/>
        <v>#VALUE!</v>
      </c>
      <c r="Z321" s="69" t="e">
        <f t="shared" si="948"/>
        <v>#VALUE!</v>
      </c>
      <c r="AA321" s="69" t="e">
        <f t="shared" si="948"/>
        <v>#VALUE!</v>
      </c>
      <c r="AB321" s="69" t="e">
        <f t="shared" si="948"/>
        <v>#VALUE!</v>
      </c>
      <c r="AC321" s="69" t="e">
        <f t="shared" si="948"/>
        <v>#VALUE!</v>
      </c>
      <c r="AD321" s="69" t="e">
        <f t="shared" si="948"/>
        <v>#VALUE!</v>
      </c>
      <c r="AE321" s="69" t="e">
        <f t="shared" si="948"/>
        <v>#VALUE!</v>
      </c>
      <c r="AF321" s="69" t="e">
        <f t="shared" si="948"/>
        <v>#VALUE!</v>
      </c>
      <c r="AG321" s="69" t="e">
        <f t="shared" si="948"/>
        <v>#VALUE!</v>
      </c>
      <c r="AH321" s="69" t="e">
        <f t="shared" si="948"/>
        <v>#VALUE!</v>
      </c>
      <c r="AI321" s="69" t="e">
        <f t="shared" si="948"/>
        <v>#VALUE!</v>
      </c>
      <c r="AJ321" s="69" t="e">
        <f t="shared" si="948"/>
        <v>#VALUE!</v>
      </c>
      <c r="AK321" s="69" t="e">
        <f t="shared" si="948"/>
        <v>#VALUE!</v>
      </c>
      <c r="AL321" s="69" t="e">
        <f t="shared" si="948"/>
        <v>#VALUE!</v>
      </c>
      <c r="AM321" s="69" t="e">
        <f t="shared" si="948"/>
        <v>#VALUE!</v>
      </c>
      <c r="AN321" s="69" t="e">
        <f t="shared" si="948"/>
        <v>#VALUE!</v>
      </c>
      <c r="AO321" s="69" t="e">
        <f t="shared" si="948"/>
        <v>#VALUE!</v>
      </c>
      <c r="AP321" s="69" t="e">
        <f t="shared" si="948"/>
        <v>#VALUE!</v>
      </c>
      <c r="AQ321" s="69" t="e">
        <f t="shared" si="948"/>
        <v>#VALUE!</v>
      </c>
      <c r="AR321" s="69" t="e">
        <f t="shared" si="948"/>
        <v>#VALUE!</v>
      </c>
      <c r="AS321" s="69" t="e">
        <f t="shared" si="948"/>
        <v>#VALUE!</v>
      </c>
      <c r="AT321" s="69" t="e">
        <f t="shared" si="948"/>
        <v>#VALUE!</v>
      </c>
      <c r="AU321" s="69" t="e">
        <f t="shared" si="948"/>
        <v>#VALUE!</v>
      </c>
      <c r="AV321" s="69" t="e">
        <f t="shared" si="948"/>
        <v>#VALUE!</v>
      </c>
      <c r="AW321" s="69" t="e">
        <f t="shared" si="948"/>
        <v>#VALUE!</v>
      </c>
      <c r="AX321" s="69" t="e">
        <f t="shared" si="948"/>
        <v>#VALUE!</v>
      </c>
      <c r="AY321" s="69" t="e">
        <f t="shared" si="948"/>
        <v>#VALUE!</v>
      </c>
      <c r="AZ321" s="69" t="e">
        <f t="shared" si="948"/>
        <v>#VALUE!</v>
      </c>
      <c r="BA321" s="69" t="e">
        <f t="shared" si="948"/>
        <v>#VALUE!</v>
      </c>
      <c r="BB321" s="69" t="e">
        <f t="shared" si="948"/>
        <v>#VALUE!</v>
      </c>
      <c r="BC321" s="69" t="e">
        <f t="shared" si="948"/>
        <v>#VALUE!</v>
      </c>
      <c r="BD321" s="69" t="e">
        <f t="shared" si="948"/>
        <v>#VALUE!</v>
      </c>
      <c r="BE321" s="70" t="e">
        <f t="shared" si="948"/>
        <v>#VALUE!</v>
      </c>
      <c r="BF321" s="71" t="e">
        <f t="shared" si="948"/>
        <v>#VALUE!</v>
      </c>
    </row>
    <row r="322" spans="1:59">
      <c r="D322" s="845"/>
      <c r="F322" s="66"/>
      <c r="BG322" s="65"/>
    </row>
    <row r="323" spans="1:59">
      <c r="D323" s="845"/>
      <c r="F323" s="66"/>
      <c r="BG323" s="65"/>
    </row>
    <row r="324" spans="1:59">
      <c r="D324" s="845"/>
      <c r="F324" s="66"/>
      <c r="BG324" s="65"/>
    </row>
    <row r="325" spans="1:59">
      <c r="D325" s="845"/>
      <c r="F325" s="66"/>
      <c r="BG325" s="65"/>
    </row>
    <row r="326" spans="1:59">
      <c r="D326" s="845"/>
      <c r="F326" s="66"/>
      <c r="BG326" s="65"/>
    </row>
    <row r="327" spans="1:59">
      <c r="D327" s="845"/>
      <c r="F327" s="66"/>
      <c r="BG327" s="65"/>
    </row>
    <row r="328" spans="1:59">
      <c r="D328" s="845"/>
      <c r="F328" s="66"/>
      <c r="BG328" s="65"/>
    </row>
    <row r="329" spans="1:59">
      <c r="D329" s="845"/>
      <c r="F329" s="66"/>
      <c r="BG329" s="65"/>
    </row>
    <row r="330" spans="1:59">
      <c r="D330" s="845"/>
      <c r="F330" s="66"/>
      <c r="BG330" s="65"/>
    </row>
    <row r="331" spans="1:59">
      <c r="D331" s="845"/>
      <c r="F331" s="66"/>
      <c r="BG331" s="65"/>
    </row>
    <row r="332" spans="1:59">
      <c r="D332" s="845"/>
      <c r="F332" s="66"/>
      <c r="BG332" s="65"/>
    </row>
    <row r="333" spans="1:59">
      <c r="D333" s="845"/>
      <c r="F333" s="66"/>
      <c r="BG333" s="65"/>
    </row>
    <row r="334" spans="1:59">
      <c r="D334" s="845"/>
      <c r="F334" s="66"/>
      <c r="BG334" s="65"/>
    </row>
    <row r="335" spans="1:59">
      <c r="D335" s="845"/>
      <c r="F335" s="66"/>
      <c r="BG335" s="65"/>
    </row>
    <row r="336" spans="1:59">
      <c r="D336" s="845"/>
      <c r="F336" s="66"/>
      <c r="BG336" s="65"/>
    </row>
    <row r="337" spans="4:59">
      <c r="D337" s="845"/>
      <c r="F337" s="66"/>
      <c r="BG337" s="65"/>
    </row>
    <row r="338" spans="4:59">
      <c r="D338" s="845"/>
      <c r="F338" s="66"/>
      <c r="BG338" s="65"/>
    </row>
    <row r="339" spans="4:59">
      <c r="D339" s="845"/>
      <c r="F339" s="66"/>
      <c r="BG339" s="65"/>
    </row>
    <row r="340" spans="4:59">
      <c r="D340" s="845"/>
      <c r="F340" s="66"/>
      <c r="BG340" s="65"/>
    </row>
    <row r="341" spans="4:59">
      <c r="D341" s="845"/>
      <c r="F341" s="66"/>
      <c r="BG341" s="65"/>
    </row>
    <row r="342" spans="4:59">
      <c r="D342" s="845"/>
      <c r="F342" s="66"/>
      <c r="BG342" s="65"/>
    </row>
    <row r="343" spans="4:59">
      <c r="D343" s="845"/>
      <c r="F343" s="66"/>
      <c r="BG343" s="65"/>
    </row>
    <row r="344" spans="4:59">
      <c r="D344" s="845"/>
      <c r="F344" s="66"/>
      <c r="BG344" s="65"/>
    </row>
    <row r="345" spans="4:59">
      <c r="D345" s="845"/>
      <c r="F345" s="66"/>
      <c r="BG345" s="65"/>
    </row>
    <row r="346" spans="4:59">
      <c r="D346" s="845"/>
      <c r="F346" s="66"/>
      <c r="BG346" s="65"/>
    </row>
    <row r="347" spans="4:59">
      <c r="D347" s="845"/>
      <c r="F347" s="66"/>
      <c r="BG347" s="65"/>
    </row>
    <row r="348" spans="4:59">
      <c r="D348" s="845"/>
      <c r="F348" s="66"/>
      <c r="BG348" s="65"/>
    </row>
    <row r="349" spans="4:59">
      <c r="D349" s="845"/>
      <c r="F349" s="66"/>
      <c r="BG349" s="65"/>
    </row>
    <row r="350" spans="4:59">
      <c r="D350" s="845"/>
      <c r="F350" s="66"/>
      <c r="BG350" s="65"/>
    </row>
    <row r="351" spans="4:59">
      <c r="D351" s="845"/>
      <c r="F351" s="66"/>
      <c r="BG351" s="65"/>
    </row>
    <row r="352" spans="4:59">
      <c r="D352" s="845"/>
      <c r="F352" s="66"/>
      <c r="BG352" s="65"/>
    </row>
    <row r="355" spans="12:12">
      <c r="L355" s="321"/>
    </row>
  </sheetData>
  <autoFilter ref="A17:BF352" xr:uid="{00000000-0009-0000-0000-000005000000}">
    <filterColumn colId="10">
      <filters blank="1">
        <filter val="1"/>
        <filter val="2"/>
        <filter val="7"/>
        <filter val="Nights"/>
      </filters>
    </filterColumn>
  </autoFilter>
  <printOptions horizontalCentered="1" verticalCentered="1"/>
  <pageMargins left="0.23622047244094491" right="0.23622047244094491" top="0.74803149606299213" bottom="0.74803149606299213" header="0.31496062992125984" footer="0.31496062992125984"/>
  <pageSetup scale="99" orientation="landscape" r:id="rId1"/>
  <headerFooter>
    <oddHeader>&amp;L&amp;G&amp;R&amp;T - &amp;D</oddHeader>
    <oddFooter>&amp;L&amp;Z&amp;F&amp;R&amp;F
&amp;A</oddFooter>
  </headerFooter>
  <rowBreaks count="2" manualBreakCount="2">
    <brk id="316" max="59" man="1"/>
    <brk id="326" max="16383" man="1"/>
  </rowBreaks>
  <legacyDrawing r:id="rId2"/>
  <legacyDrawingHF r:id="rId3"/>
  <extLst>
    <ext xmlns:x14="http://schemas.microsoft.com/office/spreadsheetml/2009/9/main" uri="{78C0D931-6437-407d-A8EE-F0AAD7539E65}">
      <x14:conditionalFormattings>
        <x14:conditionalFormatting xmlns:xm="http://schemas.microsoft.com/office/excel/2006/main">
          <x14:cfRule type="iconSet" priority="1" id="{315F66F5-E6BB-49FD-98DE-5D703A6A4756}">
            <x14:iconSet custom="1">
              <x14:cfvo type="percent">
                <xm:f>0</xm:f>
              </x14:cfvo>
              <x14:cfvo type="num">
                <xm:f>0</xm:f>
              </x14:cfvo>
              <x14:cfvo type="num">
                <xm:f>1</xm:f>
              </x14:cfvo>
              <x14:cfIcon iconSet="NoIcons" iconId="0"/>
              <x14:cfIcon iconSet="3TrafficLights1" iconId="0"/>
              <x14:cfIcon iconSet="3TrafficLights1" iconId="2"/>
            </x14:iconSet>
          </x14:cfRule>
          <xm:sqref>B2:B15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249977111117893"/>
  </sheetPr>
  <dimension ref="A1:BE134"/>
  <sheetViews>
    <sheetView zoomScale="96" zoomScaleNormal="96" workbookViewId="0">
      <pane xSplit="1" ySplit="3" topLeftCell="B4" activePane="bottomRight" state="frozen"/>
      <selection activeCell="B143" sqref="B143"/>
      <selection pane="topRight" activeCell="B143" sqref="B143"/>
      <selection pane="bottomLeft" activeCell="B143" sqref="B143"/>
      <selection pane="bottomRight" activeCell="J7" sqref="J7"/>
    </sheetView>
  </sheetViews>
  <sheetFormatPr defaultRowHeight="24.75"/>
  <cols>
    <col min="1" max="1" width="6.5703125" style="797" customWidth="1"/>
    <col min="2" max="2" width="17.140625" style="536" bestFit="1" customWidth="1"/>
    <col min="3" max="3" width="26.5703125" style="1" customWidth="1"/>
    <col min="4" max="5" width="26.5703125" style="1" hidden="1" customWidth="1"/>
    <col min="6" max="6" width="11.140625" style="432" customWidth="1"/>
    <col min="7" max="7" width="5.5703125" style="797" customWidth="1"/>
    <col min="8" max="8" width="29.7109375" style="1" customWidth="1"/>
    <col min="9" max="17" width="11" style="30" bestFit="1" customWidth="1"/>
    <col min="18" max="53" width="12" style="30" bestFit="1" customWidth="1"/>
    <col min="54" max="54" width="15.140625" style="30" bestFit="1" customWidth="1"/>
    <col min="55" max="55" width="16.28515625" style="30" bestFit="1" customWidth="1"/>
    <col min="56" max="56" width="9.140625" style="1"/>
    <col min="57" max="57" width="39.7109375" style="553" customWidth="1"/>
    <col min="58" max="16384" width="9.140625" style="1"/>
  </cols>
  <sheetData>
    <row r="1" spans="1:57" ht="25.5">
      <c r="B1" s="534"/>
      <c r="C1" s="749" t="s">
        <v>38</v>
      </c>
      <c r="D1" s="157"/>
      <c r="E1" s="157"/>
      <c r="F1" s="750">
        <f>0%+'Qoute 2025                  '!G3</f>
        <v>0.25</v>
      </c>
      <c r="G1" s="163"/>
      <c r="H1" s="162"/>
      <c r="I1" s="163"/>
    </row>
    <row r="2" spans="1:57" ht="28.5" thickBot="1">
      <c r="B2" s="535"/>
      <c r="C2" s="76"/>
      <c r="D2" s="76"/>
      <c r="E2" s="76"/>
      <c r="F2" s="78"/>
      <c r="G2" s="804"/>
      <c r="H2" s="76"/>
    </row>
    <row r="3" spans="1:57" s="3" customFormat="1">
      <c r="A3" s="798"/>
      <c r="B3" s="820" t="s">
        <v>135</v>
      </c>
      <c r="C3" s="818" t="s">
        <v>135</v>
      </c>
      <c r="D3" s="243"/>
      <c r="E3" s="243"/>
      <c r="F3" s="811" t="s">
        <v>143</v>
      </c>
      <c r="G3" s="805">
        <v>2</v>
      </c>
      <c r="H3" s="818" t="s">
        <v>135</v>
      </c>
      <c r="I3" s="817">
        <v>1</v>
      </c>
      <c r="J3" s="817">
        <v>2</v>
      </c>
      <c r="K3" s="817">
        <v>3</v>
      </c>
      <c r="L3" s="817">
        <v>4</v>
      </c>
      <c r="M3" s="817">
        <v>5</v>
      </c>
      <c r="N3" s="817">
        <v>6</v>
      </c>
      <c r="O3" s="817">
        <v>7</v>
      </c>
      <c r="P3" s="817">
        <v>8</v>
      </c>
      <c r="Q3" s="817">
        <v>9</v>
      </c>
      <c r="R3" s="817">
        <v>10</v>
      </c>
      <c r="S3" s="817">
        <v>11</v>
      </c>
      <c r="T3" s="817">
        <v>12</v>
      </c>
      <c r="U3" s="817">
        <v>13</v>
      </c>
      <c r="V3" s="817">
        <v>14</v>
      </c>
      <c r="W3" s="817">
        <v>15</v>
      </c>
      <c r="X3" s="817">
        <v>16</v>
      </c>
      <c r="Y3" s="817">
        <v>17</v>
      </c>
      <c r="Z3" s="817">
        <v>18</v>
      </c>
      <c r="AA3" s="817">
        <v>19</v>
      </c>
      <c r="AB3" s="817">
        <v>20</v>
      </c>
      <c r="AC3" s="817">
        <v>21</v>
      </c>
      <c r="AD3" s="817">
        <v>22</v>
      </c>
      <c r="AE3" s="817">
        <v>23</v>
      </c>
      <c r="AF3" s="817">
        <v>24</v>
      </c>
      <c r="AG3" s="817">
        <v>25</v>
      </c>
      <c r="AH3" s="817">
        <v>26</v>
      </c>
      <c r="AI3" s="817">
        <v>27</v>
      </c>
      <c r="AJ3" s="817">
        <v>28</v>
      </c>
      <c r="AK3" s="817">
        <v>29</v>
      </c>
      <c r="AL3" s="817">
        <v>30</v>
      </c>
      <c r="AM3" s="817">
        <v>31</v>
      </c>
      <c r="AN3" s="817">
        <v>32</v>
      </c>
      <c r="AO3" s="817">
        <v>33</v>
      </c>
      <c r="AP3" s="817">
        <v>34</v>
      </c>
      <c r="AQ3" s="817">
        <v>35</v>
      </c>
      <c r="AR3" s="817">
        <v>36</v>
      </c>
      <c r="AS3" s="817">
        <v>37</v>
      </c>
      <c r="AT3" s="817">
        <v>38</v>
      </c>
      <c r="AU3" s="817">
        <v>39</v>
      </c>
      <c r="AV3" s="817">
        <v>40</v>
      </c>
      <c r="AW3" s="817">
        <v>41</v>
      </c>
      <c r="AX3" s="817">
        <v>42</v>
      </c>
      <c r="AY3" s="817">
        <v>43</v>
      </c>
      <c r="AZ3" s="817">
        <v>44</v>
      </c>
      <c r="BA3" s="817">
        <v>45</v>
      </c>
      <c r="BB3" s="814" t="s">
        <v>21</v>
      </c>
      <c r="BC3" s="814" t="s">
        <v>24</v>
      </c>
      <c r="BE3" s="554"/>
    </row>
    <row r="4" spans="1:57">
      <c r="A4" s="799"/>
      <c r="B4" s="793" t="s">
        <v>135</v>
      </c>
      <c r="C4" s="794" t="s">
        <v>39</v>
      </c>
      <c r="D4" s="787"/>
      <c r="E4" s="83"/>
      <c r="F4" s="795"/>
      <c r="G4" s="799"/>
      <c r="H4" s="794" t="s">
        <v>39</v>
      </c>
      <c r="I4" s="690">
        <f>Services!F89</f>
        <v>1149.5652173913045</v>
      </c>
      <c r="J4" s="690">
        <f>Services!G89</f>
        <v>631.304347826087</v>
      </c>
      <c r="K4" s="690">
        <f>Services!H89</f>
        <v>531.01449275362324</v>
      </c>
      <c r="L4" s="690">
        <f>Services!I89</f>
        <v>426.52173913043481</v>
      </c>
      <c r="M4" s="690">
        <f>Services!J89</f>
        <v>586.9426666666667</v>
      </c>
      <c r="N4" s="690">
        <f>Services!K89</f>
        <v>644.2523429951691</v>
      </c>
      <c r="O4" s="690">
        <f>Services!L89</f>
        <v>575.61173913043478</v>
      </c>
      <c r="P4" s="690">
        <f>Services!M89</f>
        <v>517.79070652173914</v>
      </c>
      <c r="Q4" s="690">
        <f>Services!N89</f>
        <v>476.03940418679554</v>
      </c>
      <c r="R4" s="690">
        <f>Services!O89</f>
        <v>436.8412608695653</v>
      </c>
      <c r="S4" s="690">
        <f>Services!P89</f>
        <v>493.23882740447959</v>
      </c>
      <c r="T4" s="690">
        <f>Services!Q89</f>
        <v>462.76361111111112</v>
      </c>
      <c r="U4" s="690">
        <f>Services!R89</f>
        <v>436.97688963210703</v>
      </c>
      <c r="V4" s="690">
        <f>Services!S89</f>
        <v>414.8739855072464</v>
      </c>
      <c r="W4" s="690">
        <f>Services!T89</f>
        <v>398.13359420289851</v>
      </c>
      <c r="X4" s="690">
        <f>Services!U89</f>
        <v>378.95676630434781</v>
      </c>
      <c r="Y4" s="690">
        <f>Services!V89</f>
        <v>364.16732310315433</v>
      </c>
      <c r="Z4" s="690">
        <f>Services!W89</f>
        <v>407.0794847020934</v>
      </c>
      <c r="AA4" s="690">
        <f>Services!X89</f>
        <v>392.36668192219679</v>
      </c>
      <c r="AB4" s="690">
        <f>Services!Y89</f>
        <v>379.12515942028989</v>
      </c>
      <c r="AC4" s="690">
        <f>Services!Z89</f>
        <v>367.14473429951693</v>
      </c>
      <c r="AD4" s="690">
        <f>Services!AA89</f>
        <v>356.25343873517789</v>
      </c>
      <c r="AE4" s="690">
        <f>Services!AB89</f>
        <v>346.30921235034657</v>
      </c>
      <c r="AF4" s="690">
        <f>Services!AC89</f>
        <v>337.19367149758455</v>
      </c>
      <c r="AG4" s="690">
        <f>Services!AD89</f>
        <v>328.80737391304353</v>
      </c>
      <c r="AH4" s="690">
        <f>Services!AE89</f>
        <v>321.06617614269794</v>
      </c>
      <c r="AI4" s="690">
        <f>Services!AF89</f>
        <v>313.89840042941489</v>
      </c>
      <c r="AJ4" s="690">
        <f>Services!AG89</f>
        <v>307.24260869565217</v>
      </c>
      <c r="AK4" s="690">
        <f>Services!AH89</f>
        <v>301.0458370814593</v>
      </c>
      <c r="AL4" s="690">
        <f>Services!AI89</f>
        <v>318.01218357487926</v>
      </c>
      <c r="AM4" s="690">
        <f>Services!AJ89</f>
        <v>311.86779803646562</v>
      </c>
      <c r="AN4" s="690">
        <f>Services!AK89</f>
        <v>306.10743659420291</v>
      </c>
      <c r="AO4" s="690">
        <f>Services!AL89</f>
        <v>300.69618796662274</v>
      </c>
      <c r="AP4" s="690">
        <f>Services!AM89</f>
        <v>295.60324808184146</v>
      </c>
      <c r="AQ4" s="690">
        <f>Services!AN89</f>
        <v>290.80133333333333</v>
      </c>
      <c r="AR4" s="690">
        <f>Services!AO89</f>
        <v>286.26619162640907</v>
      </c>
      <c r="AS4" s="690">
        <f>Services!AP89</f>
        <v>281.97619271445365</v>
      </c>
      <c r="AT4" s="690">
        <f>Services!AQ89</f>
        <v>277.91198321891687</v>
      </c>
      <c r="AU4" s="690">
        <f>Services!AR89</f>
        <v>274.05619472315129</v>
      </c>
      <c r="AV4" s="690">
        <f>Services!AS89</f>
        <v>270.39319565217392</v>
      </c>
      <c r="AW4" s="690">
        <f>Services!AT89</f>
        <v>266.90887946270766</v>
      </c>
      <c r="AX4" s="690">
        <f>Services!AU89</f>
        <v>263.59048309178746</v>
      </c>
      <c r="AY4" s="690">
        <f>Services!AV89</f>
        <v>260.42643073811934</v>
      </c>
      <c r="AZ4" s="690">
        <f>Services!AW89</f>
        <v>257.4061989459816</v>
      </c>
      <c r="BA4" s="690">
        <f>Services!AX89</f>
        <v>254.52019967793882</v>
      </c>
      <c r="BB4" s="796"/>
      <c r="BC4" s="796"/>
    </row>
    <row r="5" spans="1:57" ht="24.75" customHeight="1">
      <c r="B5" s="829" t="s">
        <v>135</v>
      </c>
      <c r="C5" s="829" t="str">
        <f>C3</f>
        <v>3* STD LOW</v>
      </c>
      <c r="D5" s="825"/>
      <c r="E5" s="821"/>
      <c r="F5" s="829"/>
      <c r="G5" s="826">
        <v>1</v>
      </c>
      <c r="H5" s="829" t="str">
        <f>H3</f>
        <v>3* STD LOW</v>
      </c>
      <c r="I5" s="829">
        <f>Accommodation!L32</f>
        <v>208</v>
      </c>
      <c r="J5" s="829">
        <f>Accommodation!M32</f>
        <v>208</v>
      </c>
      <c r="K5" s="829">
        <f>Accommodation!N32</f>
        <v>208</v>
      </c>
      <c r="L5" s="829">
        <f>Accommodation!O32</f>
        <v>208</v>
      </c>
      <c r="M5" s="829">
        <f>Accommodation!P32</f>
        <v>208</v>
      </c>
      <c r="N5" s="829">
        <f>Accommodation!Q32</f>
        <v>208</v>
      </c>
      <c r="O5" s="829">
        <f>Accommodation!R32</f>
        <v>208</v>
      </c>
      <c r="P5" s="829">
        <f>Accommodation!S32</f>
        <v>208</v>
      </c>
      <c r="Q5" s="829">
        <f>Accommodation!T32</f>
        <v>208</v>
      </c>
      <c r="R5" s="829">
        <f>Accommodation!U32</f>
        <v>208</v>
      </c>
      <c r="S5" s="829">
        <f>Accommodation!V32</f>
        <v>208</v>
      </c>
      <c r="T5" s="829">
        <f>Accommodation!W32</f>
        <v>208</v>
      </c>
      <c r="U5" s="829">
        <f>Accommodation!X32</f>
        <v>208</v>
      </c>
      <c r="V5" s="829">
        <f>Accommodation!Y32</f>
        <v>208</v>
      </c>
      <c r="W5" s="829">
        <f>Accommodation!Z32</f>
        <v>208</v>
      </c>
      <c r="X5" s="829">
        <f>Accommodation!AA32</f>
        <v>208</v>
      </c>
      <c r="Y5" s="829">
        <f>Accommodation!AB32</f>
        <v>208</v>
      </c>
      <c r="Z5" s="829">
        <f>Accommodation!AC32</f>
        <v>208</v>
      </c>
      <c r="AA5" s="829">
        <f>Accommodation!AD32</f>
        <v>208</v>
      </c>
      <c r="AB5" s="829">
        <f>Accommodation!AE32</f>
        <v>208</v>
      </c>
      <c r="AC5" s="829">
        <f>Accommodation!AF32</f>
        <v>208</v>
      </c>
      <c r="AD5" s="829">
        <f>Accommodation!AG32</f>
        <v>208</v>
      </c>
      <c r="AE5" s="829">
        <f>Accommodation!AH32</f>
        <v>208</v>
      </c>
      <c r="AF5" s="829">
        <f>Accommodation!AI32</f>
        <v>208</v>
      </c>
      <c r="AG5" s="829">
        <f>Accommodation!AJ32</f>
        <v>208</v>
      </c>
      <c r="AH5" s="829">
        <f>Accommodation!AK32</f>
        <v>208</v>
      </c>
      <c r="AI5" s="829">
        <f>Accommodation!AL32</f>
        <v>208</v>
      </c>
      <c r="AJ5" s="829">
        <f>Accommodation!AM32</f>
        <v>208</v>
      </c>
      <c r="AK5" s="829">
        <f>Accommodation!AN32</f>
        <v>208</v>
      </c>
      <c r="AL5" s="829">
        <f>Accommodation!AO32</f>
        <v>208</v>
      </c>
      <c r="AM5" s="829">
        <f>Accommodation!AP32</f>
        <v>208</v>
      </c>
      <c r="AN5" s="829">
        <f>Accommodation!AQ32</f>
        <v>208</v>
      </c>
      <c r="AO5" s="829">
        <f>Accommodation!AR32</f>
        <v>208</v>
      </c>
      <c r="AP5" s="829">
        <f>Accommodation!AS32</f>
        <v>208</v>
      </c>
      <c r="AQ5" s="829">
        <f>Accommodation!AT32</f>
        <v>208</v>
      </c>
      <c r="AR5" s="829">
        <f>Accommodation!AU32</f>
        <v>208</v>
      </c>
      <c r="AS5" s="829">
        <f>Accommodation!AV32</f>
        <v>208</v>
      </c>
      <c r="AT5" s="829">
        <f>Accommodation!AW32</f>
        <v>208</v>
      </c>
      <c r="AU5" s="829">
        <f>Accommodation!AX32</f>
        <v>208</v>
      </c>
      <c r="AV5" s="829">
        <f>Accommodation!AY32</f>
        <v>208</v>
      </c>
      <c r="AW5" s="829">
        <f>Accommodation!AZ32</f>
        <v>208</v>
      </c>
      <c r="AX5" s="829">
        <f>Accommodation!BA32</f>
        <v>208</v>
      </c>
      <c r="AY5" s="829">
        <f>Accommodation!BB32</f>
        <v>208</v>
      </c>
      <c r="AZ5" s="829">
        <f>Accommodation!BC32</f>
        <v>208</v>
      </c>
      <c r="BA5" s="829">
        <f>Accommodation!BD32</f>
        <v>208</v>
      </c>
      <c r="BB5" s="829">
        <f>Accommodation!BE32</f>
        <v>45</v>
      </c>
      <c r="BC5" s="829">
        <f>Accommodation!BF32</f>
        <v>178</v>
      </c>
    </row>
    <row r="6" spans="1:57" ht="24.75" customHeight="1" thickBot="1">
      <c r="B6" s="790" t="s">
        <v>135</v>
      </c>
      <c r="C6" s="791" t="s">
        <v>37</v>
      </c>
      <c r="D6" s="4"/>
      <c r="E6" s="4"/>
      <c r="F6" s="792"/>
      <c r="G6" s="807"/>
      <c r="H6" s="791" t="s">
        <v>37</v>
      </c>
      <c r="I6" s="691">
        <f t="shared" ref="I6:BA6" si="0">SUM(I4:I5)</f>
        <v>1357.5652173913045</v>
      </c>
      <c r="J6" s="691">
        <f t="shared" si="0"/>
        <v>839.304347826087</v>
      </c>
      <c r="K6" s="691">
        <f t="shared" si="0"/>
        <v>739.01449275362324</v>
      </c>
      <c r="L6" s="691">
        <f t="shared" si="0"/>
        <v>634.52173913043475</v>
      </c>
      <c r="M6" s="691">
        <f t="shared" si="0"/>
        <v>794.9426666666667</v>
      </c>
      <c r="N6" s="691">
        <f t="shared" si="0"/>
        <v>852.2523429951691</v>
      </c>
      <c r="O6" s="691">
        <f t="shared" si="0"/>
        <v>783.61173913043478</v>
      </c>
      <c r="P6" s="691">
        <f t="shared" si="0"/>
        <v>725.79070652173914</v>
      </c>
      <c r="Q6" s="691">
        <f t="shared" si="0"/>
        <v>684.03940418679554</v>
      </c>
      <c r="R6" s="691">
        <f t="shared" si="0"/>
        <v>644.8412608695653</v>
      </c>
      <c r="S6" s="691">
        <f t="shared" si="0"/>
        <v>701.23882740447959</v>
      </c>
      <c r="T6" s="691">
        <f t="shared" si="0"/>
        <v>670.76361111111112</v>
      </c>
      <c r="U6" s="691">
        <f t="shared" si="0"/>
        <v>644.97688963210703</v>
      </c>
      <c r="V6" s="691">
        <f t="shared" si="0"/>
        <v>622.8739855072464</v>
      </c>
      <c r="W6" s="691">
        <f t="shared" si="0"/>
        <v>606.13359420289851</v>
      </c>
      <c r="X6" s="691">
        <f t="shared" si="0"/>
        <v>586.95676630434787</v>
      </c>
      <c r="Y6" s="691">
        <f t="shared" si="0"/>
        <v>572.16732310315433</v>
      </c>
      <c r="Z6" s="691">
        <f t="shared" si="0"/>
        <v>615.0794847020934</v>
      </c>
      <c r="AA6" s="691">
        <f t="shared" si="0"/>
        <v>600.36668192219679</v>
      </c>
      <c r="AB6" s="691">
        <f t="shared" si="0"/>
        <v>587.12515942028995</v>
      </c>
      <c r="AC6" s="691">
        <f t="shared" si="0"/>
        <v>575.14473429951693</v>
      </c>
      <c r="AD6" s="691">
        <f t="shared" si="0"/>
        <v>564.25343873517795</v>
      </c>
      <c r="AE6" s="691">
        <f t="shared" si="0"/>
        <v>554.30921235034657</v>
      </c>
      <c r="AF6" s="691">
        <f t="shared" si="0"/>
        <v>545.19367149758455</v>
      </c>
      <c r="AG6" s="691">
        <f t="shared" si="0"/>
        <v>536.80737391304353</v>
      </c>
      <c r="AH6" s="691">
        <f t="shared" si="0"/>
        <v>529.06617614269794</v>
      </c>
      <c r="AI6" s="691">
        <f t="shared" si="0"/>
        <v>521.89840042941489</v>
      </c>
      <c r="AJ6" s="691">
        <f t="shared" si="0"/>
        <v>515.24260869565217</v>
      </c>
      <c r="AK6" s="691">
        <f t="shared" si="0"/>
        <v>509.0458370814593</v>
      </c>
      <c r="AL6" s="691">
        <f t="shared" si="0"/>
        <v>526.01218357487926</v>
      </c>
      <c r="AM6" s="691">
        <f t="shared" si="0"/>
        <v>519.86779803646562</v>
      </c>
      <c r="AN6" s="691">
        <f t="shared" si="0"/>
        <v>514.10743659420291</v>
      </c>
      <c r="AO6" s="691">
        <f t="shared" si="0"/>
        <v>508.69618796662274</v>
      </c>
      <c r="AP6" s="691">
        <f t="shared" si="0"/>
        <v>503.60324808184146</v>
      </c>
      <c r="AQ6" s="691">
        <f t="shared" si="0"/>
        <v>498.80133333333333</v>
      </c>
      <c r="AR6" s="691">
        <f t="shared" si="0"/>
        <v>494.26619162640907</v>
      </c>
      <c r="AS6" s="691">
        <f t="shared" si="0"/>
        <v>489.97619271445365</v>
      </c>
      <c r="AT6" s="691">
        <f t="shared" si="0"/>
        <v>485.91198321891687</v>
      </c>
      <c r="AU6" s="691">
        <f t="shared" si="0"/>
        <v>482.05619472315129</v>
      </c>
      <c r="AV6" s="691">
        <f t="shared" si="0"/>
        <v>478.39319565217392</v>
      </c>
      <c r="AW6" s="691">
        <f t="shared" si="0"/>
        <v>474.90887946270766</v>
      </c>
      <c r="AX6" s="691">
        <f t="shared" si="0"/>
        <v>471.59048309178746</v>
      </c>
      <c r="AY6" s="691">
        <f t="shared" si="0"/>
        <v>468.42643073811934</v>
      </c>
      <c r="AZ6" s="691">
        <f t="shared" si="0"/>
        <v>465.4061989459816</v>
      </c>
      <c r="BA6" s="691">
        <f t="shared" si="0"/>
        <v>462.52019967793882</v>
      </c>
      <c r="BB6" s="691">
        <f>SUM(BB5:BB5)</f>
        <v>45</v>
      </c>
      <c r="BC6" s="691">
        <f>SUM(BC5:BC5)</f>
        <v>178</v>
      </c>
    </row>
    <row r="7" spans="1:57" ht="24.75" customHeight="1" thickBot="1">
      <c r="A7" s="800"/>
      <c r="B7" s="785" t="s">
        <v>135</v>
      </c>
      <c r="C7" s="747" t="s">
        <v>28</v>
      </c>
      <c r="D7" s="77"/>
      <c r="E7" s="77"/>
      <c r="F7" s="748">
        <f>F1</f>
        <v>0.25</v>
      </c>
      <c r="G7" s="807"/>
      <c r="H7" s="747" t="s">
        <v>441</v>
      </c>
      <c r="I7" s="746">
        <f>I6*F7</f>
        <v>339.39130434782612</v>
      </c>
      <c r="J7" s="746">
        <f>J6*F7</f>
        <v>209.82608695652175</v>
      </c>
      <c r="K7" s="746">
        <f>K6*F7</f>
        <v>184.75362318840581</v>
      </c>
      <c r="L7" s="746">
        <f>L6*F7</f>
        <v>158.63043478260869</v>
      </c>
      <c r="M7" s="746">
        <f>M6*F7</f>
        <v>198.73566666666667</v>
      </c>
      <c r="N7" s="746">
        <f>N6*F7</f>
        <v>213.06308574879228</v>
      </c>
      <c r="O7" s="746">
        <f>O6*F7</f>
        <v>195.9029347826087</v>
      </c>
      <c r="P7" s="746">
        <f>P6*F7</f>
        <v>181.44767663043478</v>
      </c>
      <c r="Q7" s="746">
        <f>Q6*F7</f>
        <v>171.00985104669888</v>
      </c>
      <c r="R7" s="746">
        <f>R6*F7</f>
        <v>161.21031521739133</v>
      </c>
      <c r="S7" s="746">
        <f>S6*F7</f>
        <v>175.3097068511199</v>
      </c>
      <c r="T7" s="746">
        <f>T6*F7</f>
        <v>167.69090277777778</v>
      </c>
      <c r="U7" s="746">
        <f>U6*F7</f>
        <v>161.24422240802676</v>
      </c>
      <c r="V7" s="746">
        <f>V6*F7</f>
        <v>155.7184963768116</v>
      </c>
      <c r="W7" s="746">
        <f>W6*F7</f>
        <v>151.53339855072463</v>
      </c>
      <c r="X7" s="746">
        <f>X6*F7</f>
        <v>146.73919157608697</v>
      </c>
      <c r="Y7" s="746">
        <f>Y6*F7</f>
        <v>143.04183077578858</v>
      </c>
      <c r="Z7" s="746">
        <f>Z6*F7</f>
        <v>153.76987117552335</v>
      </c>
      <c r="AA7" s="746">
        <f>AA6*F7</f>
        <v>150.0916704805492</v>
      </c>
      <c r="AB7" s="746">
        <f>AB6*F7</f>
        <v>146.78128985507249</v>
      </c>
      <c r="AC7" s="746">
        <f>AC6*F7</f>
        <v>143.78618357487923</v>
      </c>
      <c r="AD7" s="746">
        <f>AD6*F7</f>
        <v>141.06335968379449</v>
      </c>
      <c r="AE7" s="746">
        <f>AE6*F7</f>
        <v>138.57730308758664</v>
      </c>
      <c r="AF7" s="746">
        <f>AF6*F7</f>
        <v>136.29841787439614</v>
      </c>
      <c r="AG7" s="746">
        <f>AG6*F7</f>
        <v>134.20184347826088</v>
      </c>
      <c r="AH7" s="746">
        <f>AH6*F7</f>
        <v>132.26654403567449</v>
      </c>
      <c r="AI7" s="746">
        <f>AI6*F7</f>
        <v>130.47460010735372</v>
      </c>
      <c r="AJ7" s="746">
        <f>AJ6*F7</f>
        <v>128.81065217391304</v>
      </c>
      <c r="AK7" s="746">
        <f>AK6*F7</f>
        <v>127.26145927036482</v>
      </c>
      <c r="AL7" s="746">
        <f>AL6*F7</f>
        <v>131.50304589371981</v>
      </c>
      <c r="AM7" s="746">
        <f>AM6*F7</f>
        <v>129.9669495091164</v>
      </c>
      <c r="AN7" s="746">
        <f>AN6*F7</f>
        <v>128.52685914855073</v>
      </c>
      <c r="AO7" s="746">
        <f>AO6*F7</f>
        <v>127.17404699165569</v>
      </c>
      <c r="AP7" s="746">
        <f>AP6*F7</f>
        <v>125.90081202046036</v>
      </c>
      <c r="AQ7" s="746">
        <f>AQ6*F7</f>
        <v>124.70033333333333</v>
      </c>
      <c r="AR7" s="746">
        <f>AR6*F7</f>
        <v>123.56654790660227</v>
      </c>
      <c r="AS7" s="746">
        <f>AS6*F7</f>
        <v>122.49404817861341</v>
      </c>
      <c r="AT7" s="746">
        <f>AT6*F7</f>
        <v>121.47799580472922</v>
      </c>
      <c r="AU7" s="746">
        <f>AU6*F7</f>
        <v>120.51404868078782</v>
      </c>
      <c r="AV7" s="746">
        <f>AV6*F7</f>
        <v>119.59829891304348</v>
      </c>
      <c r="AW7" s="746">
        <f>AW6*F7</f>
        <v>118.72721986567691</v>
      </c>
      <c r="AX7" s="746">
        <f>AX6*F7</f>
        <v>117.89762077294687</v>
      </c>
      <c r="AY7" s="746">
        <f>AY6*F7</f>
        <v>117.10660768452983</v>
      </c>
      <c r="AZ7" s="746">
        <f>AZ6*F7</f>
        <v>116.3515497364954</v>
      </c>
      <c r="BA7" s="746">
        <f>BA6*F7</f>
        <v>115.6300499194847</v>
      </c>
      <c r="BB7" s="746">
        <f>BB6*F7</f>
        <v>11.25</v>
      </c>
      <c r="BC7" s="746">
        <f>BC6*F7</f>
        <v>44.5</v>
      </c>
    </row>
    <row r="8" spans="1:57" s="86" customFormat="1" ht="29.25" customHeight="1" thickBot="1">
      <c r="A8" s="801"/>
      <c r="B8" s="784" t="s">
        <v>135</v>
      </c>
      <c r="C8" s="84" t="s">
        <v>25</v>
      </c>
      <c r="D8" s="84"/>
      <c r="E8" s="84"/>
      <c r="F8" s="85"/>
      <c r="G8" s="808"/>
      <c r="H8" s="84" t="s">
        <v>165</v>
      </c>
      <c r="I8" s="779">
        <f t="shared" ref="I8:BC8" si="1">SUM(I6:I7)</f>
        <v>1696.9565217391305</v>
      </c>
      <c r="J8" s="780">
        <f t="shared" si="1"/>
        <v>1049.1304347826087</v>
      </c>
      <c r="K8" s="780">
        <f t="shared" si="1"/>
        <v>923.768115942029</v>
      </c>
      <c r="L8" s="780">
        <f t="shared" si="1"/>
        <v>793.1521739130435</v>
      </c>
      <c r="M8" s="780">
        <f t="shared" si="1"/>
        <v>993.6783333333334</v>
      </c>
      <c r="N8" s="780">
        <f t="shared" si="1"/>
        <v>1065.3154287439613</v>
      </c>
      <c r="O8" s="780">
        <f t="shared" si="1"/>
        <v>979.51467391304345</v>
      </c>
      <c r="P8" s="780">
        <f t="shared" si="1"/>
        <v>907.23838315217392</v>
      </c>
      <c r="Q8" s="780">
        <f t="shared" si="1"/>
        <v>855.04925523349448</v>
      </c>
      <c r="R8" s="780">
        <f t="shared" si="1"/>
        <v>806.05157608695663</v>
      </c>
      <c r="S8" s="780">
        <f t="shared" si="1"/>
        <v>876.54853425559952</v>
      </c>
      <c r="T8" s="780">
        <f t="shared" si="1"/>
        <v>838.45451388888887</v>
      </c>
      <c r="U8" s="780">
        <f t="shared" si="1"/>
        <v>806.22111204013379</v>
      </c>
      <c r="V8" s="780">
        <f t="shared" si="1"/>
        <v>778.59248188405797</v>
      </c>
      <c r="W8" s="780">
        <f t="shared" si="1"/>
        <v>757.66699275362316</v>
      </c>
      <c r="X8" s="780">
        <f t="shared" si="1"/>
        <v>733.69595788043489</v>
      </c>
      <c r="Y8" s="780">
        <f t="shared" si="1"/>
        <v>715.20915387894297</v>
      </c>
      <c r="Z8" s="780">
        <f t="shared" si="1"/>
        <v>768.84935587761674</v>
      </c>
      <c r="AA8" s="781">
        <f t="shared" si="1"/>
        <v>750.45835240274596</v>
      </c>
      <c r="AB8" s="782">
        <f t="shared" si="1"/>
        <v>733.90644927536243</v>
      </c>
      <c r="AC8" s="780">
        <f t="shared" si="1"/>
        <v>718.93091787439619</v>
      </c>
      <c r="AD8" s="780">
        <f t="shared" si="1"/>
        <v>705.31679841897244</v>
      </c>
      <c r="AE8" s="780">
        <f t="shared" si="1"/>
        <v>692.88651543793321</v>
      </c>
      <c r="AF8" s="780">
        <f t="shared" si="1"/>
        <v>681.49208937198068</v>
      </c>
      <c r="AG8" s="780">
        <f t="shared" si="1"/>
        <v>671.00921739130445</v>
      </c>
      <c r="AH8" s="780">
        <f t="shared" si="1"/>
        <v>661.33272017837248</v>
      </c>
      <c r="AI8" s="780">
        <f t="shared" si="1"/>
        <v>652.37300053676859</v>
      </c>
      <c r="AJ8" s="780">
        <f t="shared" si="1"/>
        <v>644.05326086956518</v>
      </c>
      <c r="AK8" s="780">
        <f t="shared" si="1"/>
        <v>636.30729635182411</v>
      </c>
      <c r="AL8" s="780">
        <f t="shared" si="1"/>
        <v>657.51522946859905</v>
      </c>
      <c r="AM8" s="780">
        <f t="shared" si="1"/>
        <v>649.83474754558199</v>
      </c>
      <c r="AN8" s="780">
        <f t="shared" si="1"/>
        <v>642.63429574275369</v>
      </c>
      <c r="AO8" s="780">
        <f t="shared" si="1"/>
        <v>635.87023495827839</v>
      </c>
      <c r="AP8" s="780">
        <f t="shared" si="1"/>
        <v>629.50406010230176</v>
      </c>
      <c r="AQ8" s="780">
        <f t="shared" si="1"/>
        <v>623.50166666666667</v>
      </c>
      <c r="AR8" s="780">
        <f t="shared" si="1"/>
        <v>617.83273953301136</v>
      </c>
      <c r="AS8" s="780">
        <f t="shared" si="1"/>
        <v>612.47024089306706</v>
      </c>
      <c r="AT8" s="780">
        <f t="shared" si="1"/>
        <v>607.38997902364611</v>
      </c>
      <c r="AU8" s="780">
        <f t="shared" si="1"/>
        <v>602.57024340393912</v>
      </c>
      <c r="AV8" s="780">
        <f t="shared" si="1"/>
        <v>597.99149456521741</v>
      </c>
      <c r="AW8" s="780">
        <f t="shared" si="1"/>
        <v>593.6360993283846</v>
      </c>
      <c r="AX8" s="780">
        <f t="shared" si="1"/>
        <v>589.48810386473428</v>
      </c>
      <c r="AY8" s="780">
        <f t="shared" si="1"/>
        <v>585.53303842264916</v>
      </c>
      <c r="AZ8" s="780">
        <f t="shared" si="1"/>
        <v>581.75774868247697</v>
      </c>
      <c r="BA8" s="780">
        <f t="shared" si="1"/>
        <v>578.15024959742357</v>
      </c>
      <c r="BB8" s="780">
        <f t="shared" si="1"/>
        <v>56.25</v>
      </c>
      <c r="BC8" s="783">
        <f t="shared" si="1"/>
        <v>222.5</v>
      </c>
      <c r="BE8" s="555"/>
    </row>
    <row r="9" spans="1:57" ht="24.75" customHeight="1" thickBot="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row>
    <row r="10" spans="1:57" s="3" customFormat="1" ht="24.75" customHeight="1">
      <c r="A10" s="798"/>
      <c r="B10" s="820" t="s">
        <v>136</v>
      </c>
      <c r="C10" s="818" t="s">
        <v>136</v>
      </c>
      <c r="D10" s="243"/>
      <c r="E10" s="243"/>
      <c r="F10" s="812"/>
      <c r="G10" s="809">
        <v>2</v>
      </c>
      <c r="H10" s="818" t="s">
        <v>136</v>
      </c>
      <c r="I10" s="817">
        <v>1</v>
      </c>
      <c r="J10" s="817">
        <v>2</v>
      </c>
      <c r="K10" s="817">
        <v>3</v>
      </c>
      <c r="L10" s="817">
        <v>4</v>
      </c>
      <c r="M10" s="817">
        <v>5</v>
      </c>
      <c r="N10" s="817">
        <v>6</v>
      </c>
      <c r="O10" s="817">
        <v>7</v>
      </c>
      <c r="P10" s="817">
        <v>8</v>
      </c>
      <c r="Q10" s="817">
        <v>9</v>
      </c>
      <c r="R10" s="817">
        <v>10</v>
      </c>
      <c r="S10" s="817">
        <v>11</v>
      </c>
      <c r="T10" s="817">
        <v>12</v>
      </c>
      <c r="U10" s="817">
        <v>13</v>
      </c>
      <c r="V10" s="817">
        <v>14</v>
      </c>
      <c r="W10" s="817">
        <v>15</v>
      </c>
      <c r="X10" s="817">
        <v>16</v>
      </c>
      <c r="Y10" s="817">
        <v>17</v>
      </c>
      <c r="Z10" s="817">
        <v>18</v>
      </c>
      <c r="AA10" s="817">
        <v>19</v>
      </c>
      <c r="AB10" s="817">
        <v>20</v>
      </c>
      <c r="AC10" s="817">
        <v>21</v>
      </c>
      <c r="AD10" s="817">
        <v>22</v>
      </c>
      <c r="AE10" s="817">
        <v>23</v>
      </c>
      <c r="AF10" s="817">
        <v>24</v>
      </c>
      <c r="AG10" s="817">
        <v>25</v>
      </c>
      <c r="AH10" s="817">
        <v>26</v>
      </c>
      <c r="AI10" s="817">
        <v>27</v>
      </c>
      <c r="AJ10" s="817">
        <v>28</v>
      </c>
      <c r="AK10" s="817">
        <v>29</v>
      </c>
      <c r="AL10" s="817">
        <v>30</v>
      </c>
      <c r="AM10" s="817">
        <v>31</v>
      </c>
      <c r="AN10" s="817">
        <v>32</v>
      </c>
      <c r="AO10" s="817">
        <v>33</v>
      </c>
      <c r="AP10" s="817">
        <v>34</v>
      </c>
      <c r="AQ10" s="817">
        <v>35</v>
      </c>
      <c r="AR10" s="817">
        <v>36</v>
      </c>
      <c r="AS10" s="817">
        <v>37</v>
      </c>
      <c r="AT10" s="817">
        <v>38</v>
      </c>
      <c r="AU10" s="817">
        <v>39</v>
      </c>
      <c r="AV10" s="817">
        <v>40</v>
      </c>
      <c r="AW10" s="817">
        <v>41</v>
      </c>
      <c r="AX10" s="817">
        <v>42</v>
      </c>
      <c r="AY10" s="817">
        <v>43</v>
      </c>
      <c r="AZ10" s="817">
        <v>44</v>
      </c>
      <c r="BA10" s="817">
        <v>45</v>
      </c>
      <c r="BB10" s="815" t="s">
        <v>21</v>
      </c>
      <c r="BC10" s="815" t="s">
        <v>24</v>
      </c>
      <c r="BE10" s="554"/>
    </row>
    <row r="11" spans="1:57">
      <c r="A11" s="799"/>
      <c r="B11" s="793" t="s">
        <v>136</v>
      </c>
      <c r="C11" s="794" t="s">
        <v>39</v>
      </c>
      <c r="D11" s="787"/>
      <c r="E11" s="83"/>
      <c r="F11" s="795"/>
      <c r="G11" s="799"/>
      <c r="H11" s="794" t="s">
        <v>39</v>
      </c>
      <c r="I11" s="690">
        <f>Services!F89</f>
        <v>1149.5652173913045</v>
      </c>
      <c r="J11" s="690">
        <f>Services!G89</f>
        <v>631.304347826087</v>
      </c>
      <c r="K11" s="690">
        <f>Services!H89</f>
        <v>531.01449275362324</v>
      </c>
      <c r="L11" s="690">
        <f>Services!I89</f>
        <v>426.52173913043481</v>
      </c>
      <c r="M11" s="690">
        <f>Services!J89</f>
        <v>586.9426666666667</v>
      </c>
      <c r="N11" s="690">
        <f>Services!K89</f>
        <v>644.2523429951691</v>
      </c>
      <c r="O11" s="690">
        <f>Services!L89</f>
        <v>575.61173913043478</v>
      </c>
      <c r="P11" s="690">
        <f>Services!M89</f>
        <v>517.79070652173914</v>
      </c>
      <c r="Q11" s="690">
        <f>Services!N89</f>
        <v>476.03940418679554</v>
      </c>
      <c r="R11" s="690">
        <f>Services!O89</f>
        <v>436.8412608695653</v>
      </c>
      <c r="S11" s="690">
        <f>Services!P89</f>
        <v>493.23882740447959</v>
      </c>
      <c r="T11" s="690">
        <f>Services!Q89</f>
        <v>462.76361111111112</v>
      </c>
      <c r="U11" s="690">
        <f>Services!R89</f>
        <v>436.97688963210703</v>
      </c>
      <c r="V11" s="690">
        <f>Services!S89</f>
        <v>414.8739855072464</v>
      </c>
      <c r="W11" s="690">
        <f>Services!T89</f>
        <v>398.13359420289851</v>
      </c>
      <c r="X11" s="690">
        <f>Services!U89</f>
        <v>378.95676630434781</v>
      </c>
      <c r="Y11" s="690">
        <f>Services!V89</f>
        <v>364.16732310315433</v>
      </c>
      <c r="Z11" s="690">
        <f>Services!W89</f>
        <v>407.0794847020934</v>
      </c>
      <c r="AA11" s="690">
        <f>Services!X89</f>
        <v>392.36668192219679</v>
      </c>
      <c r="AB11" s="690">
        <f>Services!Y89</f>
        <v>379.12515942028989</v>
      </c>
      <c r="AC11" s="690">
        <f>Services!Z89</f>
        <v>367.14473429951693</v>
      </c>
      <c r="AD11" s="690">
        <f>Services!AA89</f>
        <v>356.25343873517789</v>
      </c>
      <c r="AE11" s="690">
        <f>Services!AB89</f>
        <v>346.30921235034657</v>
      </c>
      <c r="AF11" s="690">
        <f>Services!AC89</f>
        <v>337.19367149758455</v>
      </c>
      <c r="AG11" s="690">
        <f>Services!AD89</f>
        <v>328.80737391304353</v>
      </c>
      <c r="AH11" s="690">
        <f>Services!AE89</f>
        <v>321.06617614269794</v>
      </c>
      <c r="AI11" s="690">
        <f>Services!AF89</f>
        <v>313.89840042941489</v>
      </c>
      <c r="AJ11" s="690">
        <f>Services!AG89</f>
        <v>307.24260869565217</v>
      </c>
      <c r="AK11" s="690">
        <f>Services!AH89</f>
        <v>301.0458370814593</v>
      </c>
      <c r="AL11" s="690">
        <f>Services!AI89</f>
        <v>318.01218357487926</v>
      </c>
      <c r="AM11" s="690">
        <f>Services!AJ89</f>
        <v>311.86779803646562</v>
      </c>
      <c r="AN11" s="690">
        <f>Services!AK89</f>
        <v>306.10743659420291</v>
      </c>
      <c r="AO11" s="690">
        <f>Services!AL89</f>
        <v>300.69618796662274</v>
      </c>
      <c r="AP11" s="690">
        <f>Services!AM89</f>
        <v>295.60324808184146</v>
      </c>
      <c r="AQ11" s="690">
        <f>Services!AN89</f>
        <v>290.80133333333333</v>
      </c>
      <c r="AR11" s="690">
        <f>Services!AO89</f>
        <v>286.26619162640907</v>
      </c>
      <c r="AS11" s="690">
        <f>Services!AP89</f>
        <v>281.97619271445365</v>
      </c>
      <c r="AT11" s="690">
        <f>Services!AQ89</f>
        <v>277.91198321891687</v>
      </c>
      <c r="AU11" s="690">
        <f>Services!AR89</f>
        <v>274.05619472315129</v>
      </c>
      <c r="AV11" s="690">
        <f>Services!AS89</f>
        <v>270.39319565217392</v>
      </c>
      <c r="AW11" s="690">
        <f>Services!AT89</f>
        <v>266.90887946270766</v>
      </c>
      <c r="AX11" s="690">
        <f>Services!AU89</f>
        <v>263.59048309178746</v>
      </c>
      <c r="AY11" s="690">
        <f>Services!AV89</f>
        <v>260.42643073811934</v>
      </c>
      <c r="AZ11" s="690">
        <f>Services!AW89</f>
        <v>257.4061989459816</v>
      </c>
      <c r="BA11" s="690">
        <f>Services!AX89</f>
        <v>254.52019967793882</v>
      </c>
      <c r="BB11" s="796"/>
      <c r="BC11" s="796"/>
    </row>
    <row r="12" spans="1:57" ht="24.75" customHeight="1">
      <c r="B12" s="829" t="s">
        <v>136</v>
      </c>
      <c r="C12" s="829" t="str">
        <f>C10</f>
        <v>3* STD HIGH</v>
      </c>
      <c r="D12" s="825"/>
      <c r="E12" s="821"/>
      <c r="F12" s="829"/>
      <c r="G12" s="826">
        <v>1</v>
      </c>
      <c r="H12" s="829" t="str">
        <f>H10</f>
        <v>3* STD HIGH</v>
      </c>
      <c r="I12" s="829">
        <f>Accommodation!L49</f>
        <v>240</v>
      </c>
      <c r="J12" s="829">
        <f>Accommodation!M49</f>
        <v>240</v>
      </c>
      <c r="K12" s="829">
        <f>Accommodation!N49</f>
        <v>240</v>
      </c>
      <c r="L12" s="829">
        <f>Accommodation!O49</f>
        <v>240</v>
      </c>
      <c r="M12" s="829">
        <f>Accommodation!P49</f>
        <v>240</v>
      </c>
      <c r="N12" s="829">
        <f>Accommodation!Q49</f>
        <v>240</v>
      </c>
      <c r="O12" s="829">
        <f>Accommodation!R49</f>
        <v>240</v>
      </c>
      <c r="P12" s="829">
        <f>Accommodation!S49</f>
        <v>240</v>
      </c>
      <c r="Q12" s="829">
        <f>Accommodation!T49</f>
        <v>240</v>
      </c>
      <c r="R12" s="829">
        <f>Accommodation!U49</f>
        <v>240</v>
      </c>
      <c r="S12" s="829">
        <f>Accommodation!V49</f>
        <v>240</v>
      </c>
      <c r="T12" s="829">
        <f>Accommodation!W49</f>
        <v>240</v>
      </c>
      <c r="U12" s="829">
        <f>Accommodation!X49</f>
        <v>240</v>
      </c>
      <c r="V12" s="829">
        <f>Accommodation!Y49</f>
        <v>240</v>
      </c>
      <c r="W12" s="829">
        <f>Accommodation!Z49</f>
        <v>240</v>
      </c>
      <c r="X12" s="829">
        <f>Accommodation!AA49</f>
        <v>240</v>
      </c>
      <c r="Y12" s="829">
        <f>Accommodation!AB49</f>
        <v>240</v>
      </c>
      <c r="Z12" s="829">
        <f>Accommodation!AC49</f>
        <v>240</v>
      </c>
      <c r="AA12" s="829">
        <f>Accommodation!AD49</f>
        <v>240</v>
      </c>
      <c r="AB12" s="829">
        <f>Accommodation!AE49</f>
        <v>240</v>
      </c>
      <c r="AC12" s="829">
        <f>Accommodation!AF49</f>
        <v>240</v>
      </c>
      <c r="AD12" s="829">
        <f>Accommodation!AG49</f>
        <v>240</v>
      </c>
      <c r="AE12" s="829">
        <f>Accommodation!AH49</f>
        <v>240</v>
      </c>
      <c r="AF12" s="829">
        <f>Accommodation!AI49</f>
        <v>240</v>
      </c>
      <c r="AG12" s="829">
        <f>Accommodation!AJ49</f>
        <v>240</v>
      </c>
      <c r="AH12" s="829">
        <f>Accommodation!AK49</f>
        <v>240</v>
      </c>
      <c r="AI12" s="829">
        <f>Accommodation!AL49</f>
        <v>240</v>
      </c>
      <c r="AJ12" s="829">
        <f>Accommodation!AM49</f>
        <v>240</v>
      </c>
      <c r="AK12" s="829">
        <f>Accommodation!AN49</f>
        <v>240</v>
      </c>
      <c r="AL12" s="829">
        <f>Accommodation!AO49</f>
        <v>240</v>
      </c>
      <c r="AM12" s="829">
        <f>Accommodation!AP49</f>
        <v>240</v>
      </c>
      <c r="AN12" s="829">
        <f>Accommodation!AQ49</f>
        <v>240</v>
      </c>
      <c r="AO12" s="829">
        <f>Accommodation!AR49</f>
        <v>240</v>
      </c>
      <c r="AP12" s="829">
        <f>Accommodation!AS49</f>
        <v>240</v>
      </c>
      <c r="AQ12" s="829">
        <f>Accommodation!AT49</f>
        <v>240</v>
      </c>
      <c r="AR12" s="829">
        <f>Accommodation!AU49</f>
        <v>240</v>
      </c>
      <c r="AS12" s="829">
        <f>Accommodation!AV49</f>
        <v>240</v>
      </c>
      <c r="AT12" s="829">
        <f>Accommodation!AW49</f>
        <v>240</v>
      </c>
      <c r="AU12" s="829">
        <f>Accommodation!AX49</f>
        <v>240</v>
      </c>
      <c r="AV12" s="829">
        <f>Accommodation!AY49</f>
        <v>240</v>
      </c>
      <c r="AW12" s="829">
        <f>Accommodation!AZ49</f>
        <v>240</v>
      </c>
      <c r="AX12" s="829">
        <f>Accommodation!BA49</f>
        <v>240</v>
      </c>
      <c r="AY12" s="829">
        <f>Accommodation!BB49</f>
        <v>240</v>
      </c>
      <c r="AZ12" s="829">
        <f>Accommodation!BC49</f>
        <v>240</v>
      </c>
      <c r="BA12" s="829">
        <f>Accommodation!BD49</f>
        <v>240</v>
      </c>
      <c r="BB12" s="829">
        <f>Accommodation!BE49</f>
        <v>45</v>
      </c>
      <c r="BC12" s="829">
        <f>Accommodation!BF49</f>
        <v>178</v>
      </c>
    </row>
    <row r="13" spans="1:57" ht="24.75" customHeight="1" thickBot="1">
      <c r="B13" s="790" t="s">
        <v>136</v>
      </c>
      <c r="C13" s="791" t="s">
        <v>37</v>
      </c>
      <c r="D13" s="4"/>
      <c r="E13" s="4"/>
      <c r="F13" s="792"/>
      <c r="G13" s="807"/>
      <c r="H13" s="791" t="s">
        <v>37</v>
      </c>
      <c r="I13" s="691">
        <f t="shared" ref="I13:BA13" si="2">SUM(I11:I12)</f>
        <v>1389.5652173913045</v>
      </c>
      <c r="J13" s="691">
        <f t="shared" si="2"/>
        <v>871.304347826087</v>
      </c>
      <c r="K13" s="691">
        <f t="shared" si="2"/>
        <v>771.01449275362324</v>
      </c>
      <c r="L13" s="691">
        <f t="shared" si="2"/>
        <v>666.52173913043475</v>
      </c>
      <c r="M13" s="691">
        <f t="shared" si="2"/>
        <v>826.9426666666667</v>
      </c>
      <c r="N13" s="691">
        <f t="shared" si="2"/>
        <v>884.2523429951691</v>
      </c>
      <c r="O13" s="691">
        <f t="shared" si="2"/>
        <v>815.61173913043478</v>
      </c>
      <c r="P13" s="691">
        <f t="shared" si="2"/>
        <v>757.79070652173914</v>
      </c>
      <c r="Q13" s="691">
        <f t="shared" si="2"/>
        <v>716.03940418679554</v>
      </c>
      <c r="R13" s="691">
        <f t="shared" si="2"/>
        <v>676.8412608695653</v>
      </c>
      <c r="S13" s="691">
        <f t="shared" si="2"/>
        <v>733.23882740447959</v>
      </c>
      <c r="T13" s="691">
        <f t="shared" si="2"/>
        <v>702.76361111111112</v>
      </c>
      <c r="U13" s="691">
        <f t="shared" si="2"/>
        <v>676.97688963210703</v>
      </c>
      <c r="V13" s="691">
        <f t="shared" si="2"/>
        <v>654.8739855072464</v>
      </c>
      <c r="W13" s="691">
        <f t="shared" si="2"/>
        <v>638.13359420289851</v>
      </c>
      <c r="X13" s="691">
        <f t="shared" si="2"/>
        <v>618.95676630434787</v>
      </c>
      <c r="Y13" s="691">
        <f t="shared" si="2"/>
        <v>604.16732310315433</v>
      </c>
      <c r="Z13" s="691">
        <f t="shared" si="2"/>
        <v>647.0794847020934</v>
      </c>
      <c r="AA13" s="691">
        <f t="shared" si="2"/>
        <v>632.36668192219679</v>
      </c>
      <c r="AB13" s="691">
        <f t="shared" si="2"/>
        <v>619.12515942028995</v>
      </c>
      <c r="AC13" s="691">
        <f t="shared" si="2"/>
        <v>607.14473429951693</v>
      </c>
      <c r="AD13" s="691">
        <f t="shared" si="2"/>
        <v>596.25343873517795</v>
      </c>
      <c r="AE13" s="691">
        <f t="shared" si="2"/>
        <v>586.30921235034657</v>
      </c>
      <c r="AF13" s="691">
        <f t="shared" si="2"/>
        <v>577.19367149758455</v>
      </c>
      <c r="AG13" s="691">
        <f t="shared" si="2"/>
        <v>568.80737391304353</v>
      </c>
      <c r="AH13" s="691">
        <f t="shared" si="2"/>
        <v>561.06617614269794</v>
      </c>
      <c r="AI13" s="691">
        <f t="shared" si="2"/>
        <v>553.89840042941489</v>
      </c>
      <c r="AJ13" s="691">
        <f t="shared" si="2"/>
        <v>547.24260869565217</v>
      </c>
      <c r="AK13" s="691">
        <f t="shared" si="2"/>
        <v>541.04583708145924</v>
      </c>
      <c r="AL13" s="691">
        <f t="shared" si="2"/>
        <v>558.01218357487926</v>
      </c>
      <c r="AM13" s="691">
        <f t="shared" si="2"/>
        <v>551.86779803646562</v>
      </c>
      <c r="AN13" s="691">
        <f t="shared" si="2"/>
        <v>546.10743659420291</v>
      </c>
      <c r="AO13" s="691">
        <f t="shared" si="2"/>
        <v>540.6961879666228</v>
      </c>
      <c r="AP13" s="691">
        <f t="shared" si="2"/>
        <v>535.60324808184146</v>
      </c>
      <c r="AQ13" s="691">
        <f t="shared" si="2"/>
        <v>530.80133333333333</v>
      </c>
      <c r="AR13" s="691">
        <f t="shared" si="2"/>
        <v>526.26619162640907</v>
      </c>
      <c r="AS13" s="691">
        <f t="shared" si="2"/>
        <v>521.97619271445365</v>
      </c>
      <c r="AT13" s="691">
        <f t="shared" si="2"/>
        <v>517.91198321891693</v>
      </c>
      <c r="AU13" s="691">
        <f t="shared" si="2"/>
        <v>514.05619472315129</v>
      </c>
      <c r="AV13" s="691">
        <f t="shared" si="2"/>
        <v>510.39319565217392</v>
      </c>
      <c r="AW13" s="691">
        <f t="shared" si="2"/>
        <v>506.90887946270766</v>
      </c>
      <c r="AX13" s="691">
        <f t="shared" si="2"/>
        <v>503.59048309178746</v>
      </c>
      <c r="AY13" s="691">
        <f t="shared" si="2"/>
        <v>500.42643073811934</v>
      </c>
      <c r="AZ13" s="691">
        <f t="shared" si="2"/>
        <v>497.4061989459816</v>
      </c>
      <c r="BA13" s="691">
        <f t="shared" si="2"/>
        <v>494.52019967793882</v>
      </c>
      <c r="BB13" s="691">
        <f>SUM(BB12:BB12)</f>
        <v>45</v>
      </c>
      <c r="BC13" s="691">
        <f>SUM(BC12:BC12)</f>
        <v>178</v>
      </c>
    </row>
    <row r="14" spans="1:57" ht="24.75" customHeight="1" thickBot="1">
      <c r="A14" s="800"/>
      <c r="B14" s="785" t="s">
        <v>136</v>
      </c>
      <c r="C14" s="747" t="s">
        <v>28</v>
      </c>
      <c r="D14" s="77"/>
      <c r="E14" s="77"/>
      <c r="F14" s="748">
        <f>F1</f>
        <v>0.25</v>
      </c>
      <c r="G14" s="807"/>
      <c r="H14" s="747" t="s">
        <v>441</v>
      </c>
      <c r="I14" s="746">
        <f>I13*F14</f>
        <v>347.39130434782612</v>
      </c>
      <c r="J14" s="746">
        <f>J13*F14</f>
        <v>217.82608695652175</v>
      </c>
      <c r="K14" s="746">
        <f>K13*F14</f>
        <v>192.75362318840581</v>
      </c>
      <c r="L14" s="746">
        <f>L13*F14</f>
        <v>166.63043478260869</v>
      </c>
      <c r="M14" s="746">
        <f>M13*F14</f>
        <v>206.73566666666667</v>
      </c>
      <c r="N14" s="746">
        <f>N13*F14</f>
        <v>221.06308574879228</v>
      </c>
      <c r="O14" s="746">
        <f>O13*F14</f>
        <v>203.9029347826087</v>
      </c>
      <c r="P14" s="746">
        <f>P13*F14</f>
        <v>189.44767663043478</v>
      </c>
      <c r="Q14" s="746">
        <f>Q13*F14</f>
        <v>179.00985104669888</v>
      </c>
      <c r="R14" s="746">
        <f>R13*F14</f>
        <v>169.21031521739133</v>
      </c>
      <c r="S14" s="746">
        <f>S13*F14</f>
        <v>183.3097068511199</v>
      </c>
      <c r="T14" s="746">
        <f>T13*F14</f>
        <v>175.69090277777778</v>
      </c>
      <c r="U14" s="746">
        <f>U13*F14</f>
        <v>169.24422240802676</v>
      </c>
      <c r="V14" s="746">
        <f>V13*F14</f>
        <v>163.7184963768116</v>
      </c>
      <c r="W14" s="746">
        <f>W13*F14</f>
        <v>159.53339855072463</v>
      </c>
      <c r="X14" s="746">
        <f>X13*F14</f>
        <v>154.73919157608697</v>
      </c>
      <c r="Y14" s="746">
        <f>Y13*F14</f>
        <v>151.04183077578858</v>
      </c>
      <c r="Z14" s="746">
        <f>Z13*F14</f>
        <v>161.76987117552335</v>
      </c>
      <c r="AA14" s="746">
        <f>AA13*F14</f>
        <v>158.0916704805492</v>
      </c>
      <c r="AB14" s="746">
        <f>AB13*F14</f>
        <v>154.78128985507249</v>
      </c>
      <c r="AC14" s="746">
        <f>AC13*F14</f>
        <v>151.78618357487923</v>
      </c>
      <c r="AD14" s="746">
        <f>AD13*F14</f>
        <v>149.06335968379449</v>
      </c>
      <c r="AE14" s="746">
        <f>AE13*F14</f>
        <v>146.57730308758664</v>
      </c>
      <c r="AF14" s="746">
        <f>AF13*F14</f>
        <v>144.29841787439614</v>
      </c>
      <c r="AG14" s="746">
        <f>AG13*F14</f>
        <v>142.20184347826088</v>
      </c>
      <c r="AH14" s="746">
        <f>AH13*F14</f>
        <v>140.26654403567449</v>
      </c>
      <c r="AI14" s="746">
        <f>AI13*F14</f>
        <v>138.47460010735372</v>
      </c>
      <c r="AJ14" s="746">
        <f>AJ13*F14</f>
        <v>136.81065217391304</v>
      </c>
      <c r="AK14" s="746">
        <f>AK13*F14</f>
        <v>135.26145927036481</v>
      </c>
      <c r="AL14" s="746">
        <f>AL13*F14</f>
        <v>139.50304589371981</v>
      </c>
      <c r="AM14" s="746">
        <f>AM13*F14</f>
        <v>137.9669495091164</v>
      </c>
      <c r="AN14" s="746">
        <f>AN13*F14</f>
        <v>136.52685914855073</v>
      </c>
      <c r="AO14" s="746">
        <f>AO13*F14</f>
        <v>135.1740469916557</v>
      </c>
      <c r="AP14" s="746">
        <f>AP13*F14</f>
        <v>133.90081202046036</v>
      </c>
      <c r="AQ14" s="746">
        <f>AQ13*F14</f>
        <v>132.70033333333333</v>
      </c>
      <c r="AR14" s="746">
        <f>AR13*F14</f>
        <v>131.56654790660227</v>
      </c>
      <c r="AS14" s="746">
        <f>AS13*F14</f>
        <v>130.49404817861341</v>
      </c>
      <c r="AT14" s="746">
        <f>AT13*F14</f>
        <v>129.47799580472923</v>
      </c>
      <c r="AU14" s="746">
        <f>AU13*F14</f>
        <v>128.51404868078782</v>
      </c>
      <c r="AV14" s="746">
        <f>AV13*F14</f>
        <v>127.59829891304348</v>
      </c>
      <c r="AW14" s="746">
        <f>AW13*F14</f>
        <v>126.72721986567691</v>
      </c>
      <c r="AX14" s="746">
        <f>AX13*F14</f>
        <v>125.89762077294687</v>
      </c>
      <c r="AY14" s="746">
        <f>AY13*F14</f>
        <v>125.10660768452983</v>
      </c>
      <c r="AZ14" s="746">
        <f>AZ13*F14</f>
        <v>124.3515497364954</v>
      </c>
      <c r="BA14" s="746">
        <f>BA13*F14</f>
        <v>123.6300499194847</v>
      </c>
      <c r="BB14" s="746">
        <f>BB13*F14</f>
        <v>11.25</v>
      </c>
      <c r="BC14" s="746">
        <f>BC13*F14</f>
        <v>44.5</v>
      </c>
    </row>
    <row r="15" spans="1:57" s="86" customFormat="1" ht="29.25" customHeight="1" thickBot="1">
      <c r="A15" s="801"/>
      <c r="B15" s="784" t="s">
        <v>136</v>
      </c>
      <c r="C15" s="84" t="s">
        <v>25</v>
      </c>
      <c r="D15" s="84"/>
      <c r="E15" s="84"/>
      <c r="F15" s="85"/>
      <c r="G15" s="808"/>
      <c r="H15" s="84" t="s">
        <v>167</v>
      </c>
      <c r="I15" s="779">
        <f t="shared" ref="I15:BC15" si="3">SUM(I13:I14)</f>
        <v>1736.9565217391305</v>
      </c>
      <c r="J15" s="780">
        <f t="shared" si="3"/>
        <v>1089.1304347826087</v>
      </c>
      <c r="K15" s="780">
        <f t="shared" si="3"/>
        <v>963.768115942029</v>
      </c>
      <c r="L15" s="780">
        <f t="shared" si="3"/>
        <v>833.1521739130435</v>
      </c>
      <c r="M15" s="780">
        <f t="shared" si="3"/>
        <v>1033.6783333333333</v>
      </c>
      <c r="N15" s="780">
        <f t="shared" si="3"/>
        <v>1105.3154287439613</v>
      </c>
      <c r="O15" s="780">
        <f t="shared" si="3"/>
        <v>1019.5146739130435</v>
      </c>
      <c r="P15" s="780">
        <f t="shared" si="3"/>
        <v>947.23838315217392</v>
      </c>
      <c r="Q15" s="780">
        <f t="shared" si="3"/>
        <v>895.04925523349448</v>
      </c>
      <c r="R15" s="780">
        <f t="shared" si="3"/>
        <v>846.05157608695663</v>
      </c>
      <c r="S15" s="780">
        <f t="shared" si="3"/>
        <v>916.54853425559952</v>
      </c>
      <c r="T15" s="780">
        <f t="shared" si="3"/>
        <v>878.45451388888887</v>
      </c>
      <c r="U15" s="780">
        <f t="shared" si="3"/>
        <v>846.22111204013379</v>
      </c>
      <c r="V15" s="780">
        <f t="shared" si="3"/>
        <v>818.59248188405797</v>
      </c>
      <c r="W15" s="780">
        <f t="shared" si="3"/>
        <v>797.66699275362316</v>
      </c>
      <c r="X15" s="780">
        <f t="shared" si="3"/>
        <v>773.69595788043489</v>
      </c>
      <c r="Y15" s="780">
        <f t="shared" si="3"/>
        <v>755.20915387894297</v>
      </c>
      <c r="Z15" s="780">
        <f t="shared" si="3"/>
        <v>808.84935587761674</v>
      </c>
      <c r="AA15" s="781">
        <f t="shared" si="3"/>
        <v>790.45835240274596</v>
      </c>
      <c r="AB15" s="782">
        <f t="shared" si="3"/>
        <v>773.90644927536243</v>
      </c>
      <c r="AC15" s="780">
        <f t="shared" si="3"/>
        <v>758.93091787439619</v>
      </c>
      <c r="AD15" s="780">
        <f t="shared" si="3"/>
        <v>745.31679841897244</v>
      </c>
      <c r="AE15" s="780">
        <f t="shared" si="3"/>
        <v>732.88651543793321</v>
      </c>
      <c r="AF15" s="780">
        <f t="shared" si="3"/>
        <v>721.49208937198068</v>
      </c>
      <c r="AG15" s="780">
        <f t="shared" si="3"/>
        <v>711.00921739130445</v>
      </c>
      <c r="AH15" s="780">
        <f t="shared" si="3"/>
        <v>701.33272017837248</v>
      </c>
      <c r="AI15" s="780">
        <f t="shared" si="3"/>
        <v>692.37300053676859</v>
      </c>
      <c r="AJ15" s="780">
        <f t="shared" si="3"/>
        <v>684.05326086956518</v>
      </c>
      <c r="AK15" s="780">
        <f t="shared" si="3"/>
        <v>676.30729635182411</v>
      </c>
      <c r="AL15" s="780">
        <f t="shared" si="3"/>
        <v>697.51522946859905</v>
      </c>
      <c r="AM15" s="780">
        <f t="shared" si="3"/>
        <v>689.83474754558199</v>
      </c>
      <c r="AN15" s="780">
        <f t="shared" si="3"/>
        <v>682.63429574275369</v>
      </c>
      <c r="AO15" s="780">
        <f t="shared" si="3"/>
        <v>675.8702349582785</v>
      </c>
      <c r="AP15" s="780">
        <f t="shared" si="3"/>
        <v>669.50406010230176</v>
      </c>
      <c r="AQ15" s="780">
        <f t="shared" si="3"/>
        <v>663.50166666666667</v>
      </c>
      <c r="AR15" s="780">
        <f t="shared" si="3"/>
        <v>657.83273953301136</v>
      </c>
      <c r="AS15" s="780">
        <f t="shared" si="3"/>
        <v>652.47024089306706</v>
      </c>
      <c r="AT15" s="780">
        <f t="shared" si="3"/>
        <v>647.38997902364622</v>
      </c>
      <c r="AU15" s="780">
        <f t="shared" si="3"/>
        <v>642.57024340393912</v>
      </c>
      <c r="AV15" s="780">
        <f t="shared" si="3"/>
        <v>637.99149456521741</v>
      </c>
      <c r="AW15" s="780">
        <f t="shared" si="3"/>
        <v>633.6360993283846</v>
      </c>
      <c r="AX15" s="780">
        <f t="shared" si="3"/>
        <v>629.48810386473428</v>
      </c>
      <c r="AY15" s="780">
        <f t="shared" si="3"/>
        <v>625.53303842264916</v>
      </c>
      <c r="AZ15" s="780">
        <f t="shared" si="3"/>
        <v>621.75774868247697</v>
      </c>
      <c r="BA15" s="780">
        <f t="shared" si="3"/>
        <v>618.15024959742357</v>
      </c>
      <c r="BB15" s="780">
        <f t="shared" si="3"/>
        <v>56.25</v>
      </c>
      <c r="BC15" s="783">
        <f t="shared" si="3"/>
        <v>222.5</v>
      </c>
      <c r="BE15" s="555"/>
    </row>
    <row r="16" spans="1:57" ht="24.75" customHeight="1" thickBot="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row>
    <row r="17" spans="1:57" s="3" customFormat="1" ht="24.75" customHeight="1">
      <c r="A17" s="798"/>
      <c r="B17" s="820" t="s">
        <v>137</v>
      </c>
      <c r="C17" s="818" t="s">
        <v>137</v>
      </c>
      <c r="D17" s="243"/>
      <c r="E17" s="243"/>
      <c r="F17" s="812"/>
      <c r="G17" s="809">
        <v>2</v>
      </c>
      <c r="H17" s="818" t="s">
        <v>137</v>
      </c>
      <c r="I17" s="817">
        <v>1</v>
      </c>
      <c r="J17" s="817">
        <v>2</v>
      </c>
      <c r="K17" s="817">
        <v>3</v>
      </c>
      <c r="L17" s="817">
        <v>4</v>
      </c>
      <c r="M17" s="817">
        <v>5</v>
      </c>
      <c r="N17" s="817">
        <v>6</v>
      </c>
      <c r="O17" s="817">
        <v>7</v>
      </c>
      <c r="P17" s="817">
        <v>8</v>
      </c>
      <c r="Q17" s="817">
        <v>9</v>
      </c>
      <c r="R17" s="817">
        <v>10</v>
      </c>
      <c r="S17" s="817">
        <v>11</v>
      </c>
      <c r="T17" s="817">
        <v>12</v>
      </c>
      <c r="U17" s="817">
        <v>13</v>
      </c>
      <c r="V17" s="817">
        <v>14</v>
      </c>
      <c r="W17" s="817">
        <v>15</v>
      </c>
      <c r="X17" s="817">
        <v>16</v>
      </c>
      <c r="Y17" s="817">
        <v>17</v>
      </c>
      <c r="Z17" s="817">
        <v>18</v>
      </c>
      <c r="AA17" s="817">
        <v>19</v>
      </c>
      <c r="AB17" s="817">
        <v>20</v>
      </c>
      <c r="AC17" s="817">
        <v>21</v>
      </c>
      <c r="AD17" s="817">
        <v>22</v>
      </c>
      <c r="AE17" s="817">
        <v>23</v>
      </c>
      <c r="AF17" s="817">
        <v>24</v>
      </c>
      <c r="AG17" s="817">
        <v>25</v>
      </c>
      <c r="AH17" s="817">
        <v>26</v>
      </c>
      <c r="AI17" s="817">
        <v>27</v>
      </c>
      <c r="AJ17" s="817">
        <v>28</v>
      </c>
      <c r="AK17" s="817">
        <v>29</v>
      </c>
      <c r="AL17" s="817">
        <v>30</v>
      </c>
      <c r="AM17" s="817">
        <v>31</v>
      </c>
      <c r="AN17" s="817">
        <v>32</v>
      </c>
      <c r="AO17" s="817">
        <v>33</v>
      </c>
      <c r="AP17" s="817">
        <v>34</v>
      </c>
      <c r="AQ17" s="817">
        <v>35</v>
      </c>
      <c r="AR17" s="817">
        <v>36</v>
      </c>
      <c r="AS17" s="817">
        <v>37</v>
      </c>
      <c r="AT17" s="817">
        <v>38</v>
      </c>
      <c r="AU17" s="817">
        <v>39</v>
      </c>
      <c r="AV17" s="817">
        <v>40</v>
      </c>
      <c r="AW17" s="817">
        <v>41</v>
      </c>
      <c r="AX17" s="817">
        <v>42</v>
      </c>
      <c r="AY17" s="817">
        <v>43</v>
      </c>
      <c r="AZ17" s="817">
        <v>44</v>
      </c>
      <c r="BA17" s="817">
        <v>45</v>
      </c>
      <c r="BB17" s="815" t="s">
        <v>21</v>
      </c>
      <c r="BC17" s="815" t="s">
        <v>24</v>
      </c>
      <c r="BE17" s="554"/>
    </row>
    <row r="18" spans="1:57">
      <c r="A18" s="799"/>
      <c r="B18" s="823" t="s">
        <v>137</v>
      </c>
      <c r="C18" s="794" t="s">
        <v>39</v>
      </c>
      <c r="D18" s="787"/>
      <c r="E18" s="83"/>
      <c r="F18" s="795"/>
      <c r="G18" s="799"/>
      <c r="H18" s="794" t="s">
        <v>39</v>
      </c>
      <c r="I18" s="690">
        <f>Services!F89</f>
        <v>1149.5652173913045</v>
      </c>
      <c r="J18" s="690">
        <f>Services!G89</f>
        <v>631.304347826087</v>
      </c>
      <c r="K18" s="690">
        <f>Services!H89</f>
        <v>531.01449275362324</v>
      </c>
      <c r="L18" s="690">
        <f>Services!I89</f>
        <v>426.52173913043481</v>
      </c>
      <c r="M18" s="690">
        <f>Services!J89</f>
        <v>586.9426666666667</v>
      </c>
      <c r="N18" s="690">
        <f>Services!K89</f>
        <v>644.2523429951691</v>
      </c>
      <c r="O18" s="690">
        <f>Services!L89</f>
        <v>575.61173913043478</v>
      </c>
      <c r="P18" s="690">
        <f>Services!M89</f>
        <v>517.79070652173914</v>
      </c>
      <c r="Q18" s="690">
        <f>Services!N89</f>
        <v>476.03940418679554</v>
      </c>
      <c r="R18" s="690">
        <f>Services!O89</f>
        <v>436.8412608695653</v>
      </c>
      <c r="S18" s="690">
        <f>Services!P89</f>
        <v>493.23882740447959</v>
      </c>
      <c r="T18" s="690">
        <f>Services!Q89</f>
        <v>462.76361111111112</v>
      </c>
      <c r="U18" s="690">
        <f>Services!R89</f>
        <v>436.97688963210703</v>
      </c>
      <c r="V18" s="690">
        <f>Services!S89</f>
        <v>414.8739855072464</v>
      </c>
      <c r="W18" s="690">
        <f>Services!T89</f>
        <v>398.13359420289851</v>
      </c>
      <c r="X18" s="690">
        <f>Services!U89</f>
        <v>378.95676630434781</v>
      </c>
      <c r="Y18" s="690">
        <f>Services!V89</f>
        <v>364.16732310315433</v>
      </c>
      <c r="Z18" s="690">
        <f>Services!W89</f>
        <v>407.0794847020934</v>
      </c>
      <c r="AA18" s="690">
        <f>Services!X89</f>
        <v>392.36668192219679</v>
      </c>
      <c r="AB18" s="690">
        <f>Services!Y89</f>
        <v>379.12515942028989</v>
      </c>
      <c r="AC18" s="690">
        <f>Services!Z89</f>
        <v>367.14473429951693</v>
      </c>
      <c r="AD18" s="690">
        <f>Services!AA89</f>
        <v>356.25343873517789</v>
      </c>
      <c r="AE18" s="690">
        <f>Services!AB89</f>
        <v>346.30921235034657</v>
      </c>
      <c r="AF18" s="690">
        <f>Services!AC89</f>
        <v>337.19367149758455</v>
      </c>
      <c r="AG18" s="690">
        <f>Services!AD89</f>
        <v>328.80737391304353</v>
      </c>
      <c r="AH18" s="690">
        <f>Services!AE89</f>
        <v>321.06617614269794</v>
      </c>
      <c r="AI18" s="690">
        <f>Services!AF89</f>
        <v>313.89840042941489</v>
      </c>
      <c r="AJ18" s="690">
        <f>Services!AG89</f>
        <v>307.24260869565217</v>
      </c>
      <c r="AK18" s="690">
        <f>Services!AH89</f>
        <v>301.0458370814593</v>
      </c>
      <c r="AL18" s="690">
        <f>Services!AI89</f>
        <v>318.01218357487926</v>
      </c>
      <c r="AM18" s="690">
        <f>Services!AJ89</f>
        <v>311.86779803646562</v>
      </c>
      <c r="AN18" s="690">
        <f>Services!AK89</f>
        <v>306.10743659420291</v>
      </c>
      <c r="AO18" s="690">
        <f>Services!AL89</f>
        <v>300.69618796662274</v>
      </c>
      <c r="AP18" s="690">
        <f>Services!AM89</f>
        <v>295.60324808184146</v>
      </c>
      <c r="AQ18" s="690">
        <f>Services!AN89</f>
        <v>290.80133333333333</v>
      </c>
      <c r="AR18" s="690">
        <f>Services!AO89</f>
        <v>286.26619162640907</v>
      </c>
      <c r="AS18" s="690">
        <f>Services!AP89</f>
        <v>281.97619271445365</v>
      </c>
      <c r="AT18" s="690">
        <f>Services!AQ89</f>
        <v>277.91198321891687</v>
      </c>
      <c r="AU18" s="690">
        <f>Services!AR89</f>
        <v>274.05619472315129</v>
      </c>
      <c r="AV18" s="690">
        <f>Services!AS89</f>
        <v>270.39319565217392</v>
      </c>
      <c r="AW18" s="690">
        <f>Services!AT89</f>
        <v>266.90887946270766</v>
      </c>
      <c r="AX18" s="690">
        <f>Services!AU89</f>
        <v>263.59048309178746</v>
      </c>
      <c r="AY18" s="690">
        <f>Services!AV89</f>
        <v>260.42643073811934</v>
      </c>
      <c r="AZ18" s="690">
        <f>Services!AW89</f>
        <v>257.4061989459816</v>
      </c>
      <c r="BA18" s="690">
        <f>Services!AX89</f>
        <v>254.52019967793882</v>
      </c>
      <c r="BB18" s="796"/>
      <c r="BC18" s="796"/>
    </row>
    <row r="19" spans="1:57" ht="24.75" customHeight="1">
      <c r="B19" s="829" t="s">
        <v>137</v>
      </c>
      <c r="C19" s="829" t="str">
        <f>C17</f>
        <v>3* STD Peak</v>
      </c>
      <c r="D19" s="825"/>
      <c r="E19" s="821"/>
      <c r="F19" s="829"/>
      <c r="G19" s="826">
        <v>1</v>
      </c>
      <c r="H19" s="829" t="str">
        <f>H17</f>
        <v>3* STD Peak</v>
      </c>
      <c r="I19" s="829">
        <f>Accommodation!L66</f>
        <v>260</v>
      </c>
      <c r="J19" s="829">
        <f>Accommodation!M66</f>
        <v>260</v>
      </c>
      <c r="K19" s="829">
        <f>Accommodation!N66</f>
        <v>260</v>
      </c>
      <c r="L19" s="829">
        <f>Accommodation!O66</f>
        <v>260</v>
      </c>
      <c r="M19" s="829">
        <f>Accommodation!P66</f>
        <v>260</v>
      </c>
      <c r="N19" s="829">
        <f>Accommodation!Q66</f>
        <v>260</v>
      </c>
      <c r="O19" s="829">
        <f>Accommodation!R66</f>
        <v>260</v>
      </c>
      <c r="P19" s="829">
        <f>Accommodation!S66</f>
        <v>260</v>
      </c>
      <c r="Q19" s="829">
        <f>Accommodation!T66</f>
        <v>260</v>
      </c>
      <c r="R19" s="829">
        <f>Accommodation!U66</f>
        <v>260</v>
      </c>
      <c r="S19" s="829">
        <f>Accommodation!V66</f>
        <v>260</v>
      </c>
      <c r="T19" s="829">
        <f>Accommodation!W66</f>
        <v>260</v>
      </c>
      <c r="U19" s="829">
        <f>Accommodation!X66</f>
        <v>260</v>
      </c>
      <c r="V19" s="829">
        <f>Accommodation!Y66</f>
        <v>260</v>
      </c>
      <c r="W19" s="829">
        <f>Accommodation!Z66</f>
        <v>260</v>
      </c>
      <c r="X19" s="829">
        <f>Accommodation!AA66</f>
        <v>260</v>
      </c>
      <c r="Y19" s="829">
        <f>Accommodation!AB66</f>
        <v>260</v>
      </c>
      <c r="Z19" s="829">
        <f>Accommodation!AC66</f>
        <v>260</v>
      </c>
      <c r="AA19" s="829">
        <f>Accommodation!AD66</f>
        <v>260</v>
      </c>
      <c r="AB19" s="829">
        <f>Accommodation!AE66</f>
        <v>260</v>
      </c>
      <c r="AC19" s="829">
        <f>Accommodation!AF66</f>
        <v>260</v>
      </c>
      <c r="AD19" s="829">
        <f>Accommodation!AG66</f>
        <v>260</v>
      </c>
      <c r="AE19" s="829">
        <f>Accommodation!AH66</f>
        <v>260</v>
      </c>
      <c r="AF19" s="829">
        <f>Accommodation!AI66</f>
        <v>260</v>
      </c>
      <c r="AG19" s="829">
        <f>Accommodation!AJ66</f>
        <v>260</v>
      </c>
      <c r="AH19" s="829">
        <f>Accommodation!AK66</f>
        <v>260</v>
      </c>
      <c r="AI19" s="829">
        <f>Accommodation!AL66</f>
        <v>260</v>
      </c>
      <c r="AJ19" s="829">
        <f>Accommodation!AM66</f>
        <v>260</v>
      </c>
      <c r="AK19" s="829">
        <f>Accommodation!AN66</f>
        <v>260</v>
      </c>
      <c r="AL19" s="829">
        <f>Accommodation!AO66</f>
        <v>260</v>
      </c>
      <c r="AM19" s="829">
        <f>Accommodation!AP66</f>
        <v>260</v>
      </c>
      <c r="AN19" s="829">
        <f>Accommodation!AQ66</f>
        <v>260</v>
      </c>
      <c r="AO19" s="829">
        <f>Accommodation!AR66</f>
        <v>260</v>
      </c>
      <c r="AP19" s="829">
        <f>Accommodation!AS66</f>
        <v>260</v>
      </c>
      <c r="AQ19" s="829">
        <f>Accommodation!AT66</f>
        <v>260</v>
      </c>
      <c r="AR19" s="829">
        <f>Accommodation!AU66</f>
        <v>260</v>
      </c>
      <c r="AS19" s="829">
        <f>Accommodation!AV66</f>
        <v>260</v>
      </c>
      <c r="AT19" s="829">
        <f>Accommodation!AW66</f>
        <v>260</v>
      </c>
      <c r="AU19" s="829">
        <f>Accommodation!AX66</f>
        <v>260</v>
      </c>
      <c r="AV19" s="829">
        <f>Accommodation!AY66</f>
        <v>260</v>
      </c>
      <c r="AW19" s="829">
        <f>Accommodation!AZ66</f>
        <v>260</v>
      </c>
      <c r="AX19" s="829">
        <f>Accommodation!BA66</f>
        <v>260</v>
      </c>
      <c r="AY19" s="829">
        <f>Accommodation!BB66</f>
        <v>260</v>
      </c>
      <c r="AZ19" s="829">
        <f>Accommodation!BC66</f>
        <v>260</v>
      </c>
      <c r="BA19" s="829">
        <f>Accommodation!BD66</f>
        <v>260</v>
      </c>
      <c r="BB19" s="829">
        <f>Accommodation!BE66</f>
        <v>45</v>
      </c>
      <c r="BC19" s="829">
        <f>Accommodation!BF66</f>
        <v>178</v>
      </c>
    </row>
    <row r="20" spans="1:57" ht="24.75" customHeight="1">
      <c r="B20" s="824" t="s">
        <v>137</v>
      </c>
      <c r="C20" s="791" t="s">
        <v>37</v>
      </c>
      <c r="D20" s="4"/>
      <c r="E20" s="4"/>
      <c r="F20" s="792"/>
      <c r="G20" s="807"/>
      <c r="H20" s="791" t="s">
        <v>37</v>
      </c>
      <c r="I20" s="691">
        <f t="shared" ref="I20:BA20" si="4">SUM(I18:I19)</f>
        <v>1409.5652173913045</v>
      </c>
      <c r="J20" s="691">
        <f t="shared" si="4"/>
        <v>891.304347826087</v>
      </c>
      <c r="K20" s="691">
        <f t="shared" si="4"/>
        <v>791.01449275362324</v>
      </c>
      <c r="L20" s="691">
        <f t="shared" si="4"/>
        <v>686.52173913043475</v>
      </c>
      <c r="M20" s="691">
        <f t="shared" si="4"/>
        <v>846.9426666666667</v>
      </c>
      <c r="N20" s="691">
        <f t="shared" si="4"/>
        <v>904.2523429951691</v>
      </c>
      <c r="O20" s="691">
        <f t="shared" si="4"/>
        <v>835.61173913043478</v>
      </c>
      <c r="P20" s="691">
        <f t="shared" si="4"/>
        <v>777.79070652173914</v>
      </c>
      <c r="Q20" s="691">
        <f t="shared" si="4"/>
        <v>736.03940418679554</v>
      </c>
      <c r="R20" s="691">
        <f t="shared" si="4"/>
        <v>696.8412608695653</v>
      </c>
      <c r="S20" s="691">
        <f t="shared" si="4"/>
        <v>753.23882740447959</v>
      </c>
      <c r="T20" s="691">
        <f t="shared" si="4"/>
        <v>722.76361111111112</v>
      </c>
      <c r="U20" s="691">
        <f t="shared" si="4"/>
        <v>696.97688963210703</v>
      </c>
      <c r="V20" s="691">
        <f t="shared" si="4"/>
        <v>674.8739855072464</v>
      </c>
      <c r="W20" s="691">
        <f t="shared" si="4"/>
        <v>658.13359420289851</v>
      </c>
      <c r="X20" s="691">
        <f t="shared" si="4"/>
        <v>638.95676630434787</v>
      </c>
      <c r="Y20" s="691">
        <f t="shared" si="4"/>
        <v>624.16732310315433</v>
      </c>
      <c r="Z20" s="691">
        <f t="shared" si="4"/>
        <v>667.0794847020934</v>
      </c>
      <c r="AA20" s="691">
        <f t="shared" si="4"/>
        <v>652.36668192219679</v>
      </c>
      <c r="AB20" s="691">
        <f t="shared" si="4"/>
        <v>639.12515942028995</v>
      </c>
      <c r="AC20" s="691">
        <f t="shared" si="4"/>
        <v>627.14473429951693</v>
      </c>
      <c r="AD20" s="691">
        <f t="shared" si="4"/>
        <v>616.25343873517795</v>
      </c>
      <c r="AE20" s="691">
        <f t="shared" si="4"/>
        <v>606.30921235034657</v>
      </c>
      <c r="AF20" s="691">
        <f t="shared" si="4"/>
        <v>597.19367149758455</v>
      </c>
      <c r="AG20" s="691">
        <f t="shared" si="4"/>
        <v>588.80737391304353</v>
      </c>
      <c r="AH20" s="691">
        <f t="shared" si="4"/>
        <v>581.06617614269794</v>
      </c>
      <c r="AI20" s="691">
        <f t="shared" si="4"/>
        <v>573.89840042941489</v>
      </c>
      <c r="AJ20" s="691">
        <f t="shared" si="4"/>
        <v>567.24260869565217</v>
      </c>
      <c r="AK20" s="691">
        <f t="shared" si="4"/>
        <v>561.04583708145924</v>
      </c>
      <c r="AL20" s="691">
        <f t="shared" si="4"/>
        <v>578.01218357487926</v>
      </c>
      <c r="AM20" s="691">
        <f t="shared" si="4"/>
        <v>571.86779803646562</v>
      </c>
      <c r="AN20" s="691">
        <f t="shared" si="4"/>
        <v>566.10743659420291</v>
      </c>
      <c r="AO20" s="691">
        <f t="shared" si="4"/>
        <v>560.6961879666228</v>
      </c>
      <c r="AP20" s="691">
        <f t="shared" si="4"/>
        <v>555.60324808184146</v>
      </c>
      <c r="AQ20" s="691">
        <f t="shared" si="4"/>
        <v>550.80133333333333</v>
      </c>
      <c r="AR20" s="691">
        <f t="shared" si="4"/>
        <v>546.26619162640907</v>
      </c>
      <c r="AS20" s="691">
        <f t="shared" si="4"/>
        <v>541.97619271445365</v>
      </c>
      <c r="AT20" s="691">
        <f t="shared" si="4"/>
        <v>537.91198321891693</v>
      </c>
      <c r="AU20" s="691">
        <f t="shared" si="4"/>
        <v>534.05619472315129</v>
      </c>
      <c r="AV20" s="691">
        <f t="shared" si="4"/>
        <v>530.39319565217397</v>
      </c>
      <c r="AW20" s="691">
        <f t="shared" si="4"/>
        <v>526.90887946270766</v>
      </c>
      <c r="AX20" s="691">
        <f t="shared" si="4"/>
        <v>523.59048309178752</v>
      </c>
      <c r="AY20" s="691">
        <f t="shared" si="4"/>
        <v>520.42643073811928</v>
      </c>
      <c r="AZ20" s="691">
        <f t="shared" si="4"/>
        <v>517.4061989459816</v>
      </c>
      <c r="BA20" s="691">
        <f t="shared" si="4"/>
        <v>514.52019967793876</v>
      </c>
      <c r="BB20" s="691">
        <f>SUM(BB19:BB19)</f>
        <v>45</v>
      </c>
      <c r="BC20" s="691">
        <f>SUM(BC19:BC19)</f>
        <v>178</v>
      </c>
    </row>
    <row r="21" spans="1:57" ht="24.75" customHeight="1">
      <c r="A21" s="800"/>
      <c r="B21" s="786" t="s">
        <v>137</v>
      </c>
      <c r="C21" s="747" t="s">
        <v>28</v>
      </c>
      <c r="D21" s="77"/>
      <c r="E21" s="77"/>
      <c r="F21" s="748">
        <f>F1</f>
        <v>0.25</v>
      </c>
      <c r="G21" s="807"/>
      <c r="H21" s="747" t="s">
        <v>441</v>
      </c>
      <c r="I21" s="746">
        <f>I20*F21</f>
        <v>352.39130434782612</v>
      </c>
      <c r="J21" s="746">
        <f>J20*F21</f>
        <v>222.82608695652175</v>
      </c>
      <c r="K21" s="746">
        <f>K20*F21</f>
        <v>197.75362318840581</v>
      </c>
      <c r="L21" s="746">
        <f>L20*F21</f>
        <v>171.63043478260869</v>
      </c>
      <c r="M21" s="746">
        <f>M20*F21</f>
        <v>211.73566666666667</v>
      </c>
      <c r="N21" s="746">
        <f>N20*F21</f>
        <v>226.06308574879228</v>
      </c>
      <c r="O21" s="746">
        <f>O20*F21</f>
        <v>208.9029347826087</v>
      </c>
      <c r="P21" s="746">
        <f>P20*F21</f>
        <v>194.44767663043478</v>
      </c>
      <c r="Q21" s="746">
        <f>Q20*F21</f>
        <v>184.00985104669888</v>
      </c>
      <c r="R21" s="746">
        <f>R20*F21</f>
        <v>174.21031521739133</v>
      </c>
      <c r="S21" s="746">
        <f>S20*F21</f>
        <v>188.3097068511199</v>
      </c>
      <c r="T21" s="746">
        <f>T20*F21</f>
        <v>180.69090277777778</v>
      </c>
      <c r="U21" s="746">
        <f>U20*F21</f>
        <v>174.24422240802676</v>
      </c>
      <c r="V21" s="746">
        <f>V20*F21</f>
        <v>168.7184963768116</v>
      </c>
      <c r="W21" s="746">
        <f>W20*F21</f>
        <v>164.53339855072463</v>
      </c>
      <c r="X21" s="746">
        <f>X20*F21</f>
        <v>159.73919157608697</v>
      </c>
      <c r="Y21" s="746">
        <f>Y20*F21</f>
        <v>156.04183077578858</v>
      </c>
      <c r="Z21" s="746">
        <f>Z20*F21</f>
        <v>166.76987117552335</v>
      </c>
      <c r="AA21" s="746">
        <f>AA20*F21</f>
        <v>163.0916704805492</v>
      </c>
      <c r="AB21" s="746">
        <f>AB20*F21</f>
        <v>159.78128985507249</v>
      </c>
      <c r="AC21" s="746">
        <f>AC20*F21</f>
        <v>156.78618357487923</v>
      </c>
      <c r="AD21" s="746">
        <f>AD20*F21</f>
        <v>154.06335968379449</v>
      </c>
      <c r="AE21" s="746">
        <f>AE20*F21</f>
        <v>151.57730308758664</v>
      </c>
      <c r="AF21" s="746">
        <f>AF20*F21</f>
        <v>149.29841787439614</v>
      </c>
      <c r="AG21" s="746">
        <f>AG20*F21</f>
        <v>147.20184347826088</v>
      </c>
      <c r="AH21" s="746">
        <f>AH20*F21</f>
        <v>145.26654403567449</v>
      </c>
      <c r="AI21" s="746">
        <f>AI20*F21</f>
        <v>143.47460010735372</v>
      </c>
      <c r="AJ21" s="746">
        <f>AJ20*F21</f>
        <v>141.81065217391304</v>
      </c>
      <c r="AK21" s="746">
        <f>AK20*F21</f>
        <v>140.26145927036481</v>
      </c>
      <c r="AL21" s="746">
        <f>AL20*F21</f>
        <v>144.50304589371981</v>
      </c>
      <c r="AM21" s="746">
        <f>AM20*F21</f>
        <v>142.9669495091164</v>
      </c>
      <c r="AN21" s="746">
        <f>AN20*F21</f>
        <v>141.52685914855073</v>
      </c>
      <c r="AO21" s="746">
        <f>AO20*F21</f>
        <v>140.1740469916557</v>
      </c>
      <c r="AP21" s="746">
        <f>AP20*F21</f>
        <v>138.90081202046036</v>
      </c>
      <c r="AQ21" s="746">
        <f>AQ20*F21</f>
        <v>137.70033333333333</v>
      </c>
      <c r="AR21" s="746">
        <f>AR20*F21</f>
        <v>136.56654790660227</v>
      </c>
      <c r="AS21" s="746">
        <f>AS20*F21</f>
        <v>135.49404817861341</v>
      </c>
      <c r="AT21" s="746">
        <f>AT20*F21</f>
        <v>134.47799580472923</v>
      </c>
      <c r="AU21" s="746">
        <f>AU20*F21</f>
        <v>133.51404868078782</v>
      </c>
      <c r="AV21" s="746">
        <f>AV20*F21</f>
        <v>132.59829891304349</v>
      </c>
      <c r="AW21" s="746">
        <f>AW20*F21</f>
        <v>131.72721986567691</v>
      </c>
      <c r="AX21" s="746">
        <f>AX20*F21</f>
        <v>130.89762077294688</v>
      </c>
      <c r="AY21" s="746">
        <f>AY20*F21</f>
        <v>130.10660768452982</v>
      </c>
      <c r="AZ21" s="746">
        <f>AZ20*F21</f>
        <v>129.3515497364954</v>
      </c>
      <c r="BA21" s="746">
        <f>BA20*F21</f>
        <v>128.63004991948469</v>
      </c>
      <c r="BB21" s="746">
        <f>BB20*F21</f>
        <v>11.25</v>
      </c>
      <c r="BC21" s="746">
        <f>BC20*F21</f>
        <v>44.5</v>
      </c>
    </row>
    <row r="22" spans="1:57" s="86" customFormat="1" ht="29.25" customHeight="1" thickBot="1">
      <c r="A22" s="801"/>
      <c r="B22" s="778" t="s">
        <v>137</v>
      </c>
      <c r="C22" s="84" t="s">
        <v>25</v>
      </c>
      <c r="D22" s="84"/>
      <c r="E22" s="84"/>
      <c r="F22" s="85"/>
      <c r="G22" s="808"/>
      <c r="H22" s="84" t="s">
        <v>171</v>
      </c>
      <c r="I22" s="779">
        <f t="shared" ref="I22:BC22" si="5">SUM(I20:I21)</f>
        <v>1761.9565217391305</v>
      </c>
      <c r="J22" s="780">
        <f t="shared" si="5"/>
        <v>1114.1304347826087</v>
      </c>
      <c r="K22" s="780">
        <f t="shared" si="5"/>
        <v>988.768115942029</v>
      </c>
      <c r="L22" s="780">
        <f t="shared" si="5"/>
        <v>858.1521739130435</v>
      </c>
      <c r="M22" s="780">
        <f t="shared" si="5"/>
        <v>1058.6783333333333</v>
      </c>
      <c r="N22" s="780">
        <f t="shared" si="5"/>
        <v>1130.3154287439613</v>
      </c>
      <c r="O22" s="780">
        <f t="shared" si="5"/>
        <v>1044.5146739130435</v>
      </c>
      <c r="P22" s="780">
        <f t="shared" si="5"/>
        <v>972.23838315217392</v>
      </c>
      <c r="Q22" s="780">
        <f t="shared" si="5"/>
        <v>920.04925523349448</v>
      </c>
      <c r="R22" s="780">
        <f t="shared" si="5"/>
        <v>871.05157608695663</v>
      </c>
      <c r="S22" s="780">
        <f t="shared" si="5"/>
        <v>941.54853425559952</v>
      </c>
      <c r="T22" s="780">
        <f t="shared" si="5"/>
        <v>903.45451388888887</v>
      </c>
      <c r="U22" s="780">
        <f t="shared" si="5"/>
        <v>871.22111204013379</v>
      </c>
      <c r="V22" s="780">
        <f t="shared" si="5"/>
        <v>843.59248188405797</v>
      </c>
      <c r="W22" s="780">
        <f t="shared" si="5"/>
        <v>822.66699275362316</v>
      </c>
      <c r="X22" s="780">
        <f t="shared" si="5"/>
        <v>798.69595788043489</v>
      </c>
      <c r="Y22" s="780">
        <f t="shared" si="5"/>
        <v>780.20915387894297</v>
      </c>
      <c r="Z22" s="780">
        <f t="shared" si="5"/>
        <v>833.84935587761674</v>
      </c>
      <c r="AA22" s="781">
        <f t="shared" si="5"/>
        <v>815.45835240274596</v>
      </c>
      <c r="AB22" s="782">
        <f t="shared" si="5"/>
        <v>798.90644927536243</v>
      </c>
      <c r="AC22" s="780">
        <f t="shared" si="5"/>
        <v>783.93091787439619</v>
      </c>
      <c r="AD22" s="780">
        <f t="shared" si="5"/>
        <v>770.31679841897244</v>
      </c>
      <c r="AE22" s="780">
        <f t="shared" si="5"/>
        <v>757.88651543793321</v>
      </c>
      <c r="AF22" s="780">
        <f t="shared" si="5"/>
        <v>746.49208937198068</v>
      </c>
      <c r="AG22" s="780">
        <f t="shared" si="5"/>
        <v>736.00921739130445</v>
      </c>
      <c r="AH22" s="780">
        <f t="shared" si="5"/>
        <v>726.33272017837248</v>
      </c>
      <c r="AI22" s="780">
        <f t="shared" si="5"/>
        <v>717.37300053676859</v>
      </c>
      <c r="AJ22" s="780">
        <f t="shared" si="5"/>
        <v>709.05326086956518</v>
      </c>
      <c r="AK22" s="780">
        <f t="shared" si="5"/>
        <v>701.30729635182411</v>
      </c>
      <c r="AL22" s="780">
        <f t="shared" si="5"/>
        <v>722.51522946859905</v>
      </c>
      <c r="AM22" s="780">
        <f t="shared" si="5"/>
        <v>714.83474754558199</v>
      </c>
      <c r="AN22" s="780">
        <f t="shared" si="5"/>
        <v>707.63429574275369</v>
      </c>
      <c r="AO22" s="780">
        <f t="shared" si="5"/>
        <v>700.8702349582785</v>
      </c>
      <c r="AP22" s="780">
        <f t="shared" si="5"/>
        <v>694.50406010230176</v>
      </c>
      <c r="AQ22" s="780">
        <f t="shared" si="5"/>
        <v>688.50166666666667</v>
      </c>
      <c r="AR22" s="780">
        <f t="shared" si="5"/>
        <v>682.83273953301136</v>
      </c>
      <c r="AS22" s="780">
        <f t="shared" si="5"/>
        <v>677.47024089306706</v>
      </c>
      <c r="AT22" s="780">
        <f t="shared" si="5"/>
        <v>672.38997902364622</v>
      </c>
      <c r="AU22" s="780">
        <f t="shared" si="5"/>
        <v>667.57024340393912</v>
      </c>
      <c r="AV22" s="780">
        <f t="shared" si="5"/>
        <v>662.99149456521741</v>
      </c>
      <c r="AW22" s="780">
        <f t="shared" si="5"/>
        <v>658.6360993283846</v>
      </c>
      <c r="AX22" s="780">
        <f t="shared" si="5"/>
        <v>654.4881038647344</v>
      </c>
      <c r="AY22" s="780">
        <f t="shared" si="5"/>
        <v>650.53303842264904</v>
      </c>
      <c r="AZ22" s="780">
        <f t="shared" si="5"/>
        <v>646.75774868247697</v>
      </c>
      <c r="BA22" s="780">
        <f t="shared" si="5"/>
        <v>643.15024959742345</v>
      </c>
      <c r="BB22" s="780">
        <f t="shared" si="5"/>
        <v>56.25</v>
      </c>
      <c r="BC22" s="783">
        <f t="shared" si="5"/>
        <v>222.5</v>
      </c>
      <c r="BE22" s="555"/>
    </row>
    <row r="23" spans="1:57" ht="24.75" customHeight="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7" ht="24.75" customHeight="1" thickBot="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7" s="3" customFormat="1" ht="24.75" customHeight="1">
      <c r="A25" s="798"/>
      <c r="B25" s="820" t="s">
        <v>142</v>
      </c>
      <c r="C25" s="818" t="s">
        <v>142</v>
      </c>
      <c r="D25" s="243"/>
      <c r="E25" s="243"/>
      <c r="F25" s="812"/>
      <c r="G25" s="809">
        <v>2</v>
      </c>
      <c r="H25" s="818" t="s">
        <v>142</v>
      </c>
      <c r="I25" s="817">
        <v>1</v>
      </c>
      <c r="J25" s="817">
        <v>2</v>
      </c>
      <c r="K25" s="817">
        <v>3</v>
      </c>
      <c r="L25" s="817">
        <v>4</v>
      </c>
      <c r="M25" s="817">
        <v>5</v>
      </c>
      <c r="N25" s="817">
        <v>6</v>
      </c>
      <c r="O25" s="817">
        <v>7</v>
      </c>
      <c r="P25" s="817">
        <v>8</v>
      </c>
      <c r="Q25" s="817">
        <v>9</v>
      </c>
      <c r="R25" s="817">
        <v>10</v>
      </c>
      <c r="S25" s="817">
        <v>11</v>
      </c>
      <c r="T25" s="817">
        <v>12</v>
      </c>
      <c r="U25" s="817">
        <v>13</v>
      </c>
      <c r="V25" s="817">
        <v>14</v>
      </c>
      <c r="W25" s="817">
        <v>15</v>
      </c>
      <c r="X25" s="817">
        <v>16</v>
      </c>
      <c r="Y25" s="817">
        <v>17</v>
      </c>
      <c r="Z25" s="817">
        <v>18</v>
      </c>
      <c r="AA25" s="817">
        <v>19</v>
      </c>
      <c r="AB25" s="817">
        <v>20</v>
      </c>
      <c r="AC25" s="817">
        <v>21</v>
      </c>
      <c r="AD25" s="817">
        <v>22</v>
      </c>
      <c r="AE25" s="817">
        <v>23</v>
      </c>
      <c r="AF25" s="817">
        <v>24</v>
      </c>
      <c r="AG25" s="817">
        <v>25</v>
      </c>
      <c r="AH25" s="817">
        <v>26</v>
      </c>
      <c r="AI25" s="817">
        <v>27</v>
      </c>
      <c r="AJ25" s="817">
        <v>28</v>
      </c>
      <c r="AK25" s="817">
        <v>29</v>
      </c>
      <c r="AL25" s="817">
        <v>30</v>
      </c>
      <c r="AM25" s="817">
        <v>31</v>
      </c>
      <c r="AN25" s="817">
        <v>32</v>
      </c>
      <c r="AO25" s="817">
        <v>33</v>
      </c>
      <c r="AP25" s="817">
        <v>34</v>
      </c>
      <c r="AQ25" s="817">
        <v>35</v>
      </c>
      <c r="AR25" s="817">
        <v>36</v>
      </c>
      <c r="AS25" s="817">
        <v>37</v>
      </c>
      <c r="AT25" s="817">
        <v>38</v>
      </c>
      <c r="AU25" s="817">
        <v>39</v>
      </c>
      <c r="AV25" s="817">
        <v>40</v>
      </c>
      <c r="AW25" s="817">
        <v>41</v>
      </c>
      <c r="AX25" s="817">
        <v>42</v>
      </c>
      <c r="AY25" s="817">
        <v>43</v>
      </c>
      <c r="AZ25" s="817">
        <v>44</v>
      </c>
      <c r="BA25" s="817">
        <v>45</v>
      </c>
      <c r="BB25" s="815" t="s">
        <v>21</v>
      </c>
      <c r="BC25" s="815" t="s">
        <v>24</v>
      </c>
      <c r="BE25" s="554"/>
    </row>
    <row r="26" spans="1:57">
      <c r="A26" s="799"/>
      <c r="B26" s="823" t="s">
        <v>142</v>
      </c>
      <c r="C26" s="794" t="s">
        <v>39</v>
      </c>
      <c r="D26" s="787"/>
      <c r="E26" s="83"/>
      <c r="F26" s="795"/>
      <c r="G26" s="799"/>
      <c r="H26" s="794" t="s">
        <v>39</v>
      </c>
      <c r="I26" s="690">
        <f>Services!F89</f>
        <v>1149.5652173913045</v>
      </c>
      <c r="J26" s="690">
        <f>Services!G89</f>
        <v>631.304347826087</v>
      </c>
      <c r="K26" s="690">
        <f>Services!H89</f>
        <v>531.01449275362324</v>
      </c>
      <c r="L26" s="690">
        <f>Services!I89</f>
        <v>426.52173913043481</v>
      </c>
      <c r="M26" s="690">
        <f>Services!J89</f>
        <v>586.9426666666667</v>
      </c>
      <c r="N26" s="690">
        <f>Services!K89</f>
        <v>644.2523429951691</v>
      </c>
      <c r="O26" s="690">
        <f>Services!L89</f>
        <v>575.61173913043478</v>
      </c>
      <c r="P26" s="690">
        <f>Services!M89</f>
        <v>517.79070652173914</v>
      </c>
      <c r="Q26" s="690">
        <f>Services!N89</f>
        <v>476.03940418679554</v>
      </c>
      <c r="R26" s="690">
        <f>Services!O89</f>
        <v>436.8412608695653</v>
      </c>
      <c r="S26" s="690">
        <f>Services!P89</f>
        <v>493.23882740447959</v>
      </c>
      <c r="T26" s="690">
        <f>Services!Q89</f>
        <v>462.76361111111112</v>
      </c>
      <c r="U26" s="690">
        <f>Services!R89</f>
        <v>436.97688963210703</v>
      </c>
      <c r="V26" s="690">
        <f>Services!S89</f>
        <v>414.8739855072464</v>
      </c>
      <c r="W26" s="690">
        <f>Services!T89</f>
        <v>398.13359420289851</v>
      </c>
      <c r="X26" s="690">
        <f>Services!U89</f>
        <v>378.95676630434781</v>
      </c>
      <c r="Y26" s="690">
        <f>Services!V89</f>
        <v>364.16732310315433</v>
      </c>
      <c r="Z26" s="690">
        <f>Services!W89</f>
        <v>407.0794847020934</v>
      </c>
      <c r="AA26" s="690">
        <f>Services!X89</f>
        <v>392.36668192219679</v>
      </c>
      <c r="AB26" s="690">
        <f>Services!Y89</f>
        <v>379.12515942028989</v>
      </c>
      <c r="AC26" s="690">
        <f>Services!Z89</f>
        <v>367.14473429951693</v>
      </c>
      <c r="AD26" s="690">
        <f>Services!AA89</f>
        <v>356.25343873517789</v>
      </c>
      <c r="AE26" s="690">
        <f>Services!AB89</f>
        <v>346.30921235034657</v>
      </c>
      <c r="AF26" s="690">
        <f>Services!AC89</f>
        <v>337.19367149758455</v>
      </c>
      <c r="AG26" s="690">
        <f>Services!AD89</f>
        <v>328.80737391304353</v>
      </c>
      <c r="AH26" s="690">
        <f>Services!AE89</f>
        <v>321.06617614269794</v>
      </c>
      <c r="AI26" s="690">
        <f>Services!AF89</f>
        <v>313.89840042941489</v>
      </c>
      <c r="AJ26" s="690">
        <f>Services!AG89</f>
        <v>307.24260869565217</v>
      </c>
      <c r="AK26" s="690">
        <f>Services!AH89</f>
        <v>301.0458370814593</v>
      </c>
      <c r="AL26" s="690">
        <f>Services!AI89</f>
        <v>318.01218357487926</v>
      </c>
      <c r="AM26" s="690">
        <f>Services!AJ89</f>
        <v>311.86779803646562</v>
      </c>
      <c r="AN26" s="690">
        <f>Services!AK89</f>
        <v>306.10743659420291</v>
      </c>
      <c r="AO26" s="690">
        <f>Services!AL89</f>
        <v>300.69618796662274</v>
      </c>
      <c r="AP26" s="690">
        <f>Services!AM89</f>
        <v>295.60324808184146</v>
      </c>
      <c r="AQ26" s="690">
        <f>Services!AN89</f>
        <v>290.80133333333333</v>
      </c>
      <c r="AR26" s="690">
        <f>Services!AO89</f>
        <v>286.26619162640907</v>
      </c>
      <c r="AS26" s="690">
        <f>Services!AP89</f>
        <v>281.97619271445365</v>
      </c>
      <c r="AT26" s="690">
        <f>Services!AQ89</f>
        <v>277.91198321891687</v>
      </c>
      <c r="AU26" s="690">
        <f>Services!AR89</f>
        <v>274.05619472315129</v>
      </c>
      <c r="AV26" s="690">
        <f>Services!AS89</f>
        <v>270.39319565217392</v>
      </c>
      <c r="AW26" s="690">
        <f>Services!AT89</f>
        <v>266.90887946270766</v>
      </c>
      <c r="AX26" s="690">
        <f>Services!AU89</f>
        <v>263.59048309178746</v>
      </c>
      <c r="AY26" s="690">
        <f>Services!AV89</f>
        <v>260.42643073811934</v>
      </c>
      <c r="AZ26" s="690">
        <f>Services!AW89</f>
        <v>257.4061989459816</v>
      </c>
      <c r="BA26" s="690">
        <f>Services!AX89</f>
        <v>254.52019967793882</v>
      </c>
      <c r="BB26" s="796"/>
      <c r="BC26" s="796"/>
    </row>
    <row r="27" spans="1:57" ht="24.75" customHeight="1">
      <c r="B27" s="829" t="s">
        <v>142</v>
      </c>
      <c r="C27" s="829" t="str">
        <f>C25</f>
        <v>3* DLX LOW</v>
      </c>
      <c r="D27" s="825"/>
      <c r="E27" s="821"/>
      <c r="F27" s="829"/>
      <c r="G27" s="826">
        <v>1</v>
      </c>
      <c r="H27" s="829" t="str">
        <f>H25</f>
        <v>3* DLX LOW</v>
      </c>
      <c r="I27" s="829">
        <f>Accommodation!L83</f>
        <v>226</v>
      </c>
      <c r="J27" s="829">
        <f>Accommodation!M83</f>
        <v>226</v>
      </c>
      <c r="K27" s="829">
        <f>Accommodation!N83</f>
        <v>226</v>
      </c>
      <c r="L27" s="829">
        <f>Accommodation!O83</f>
        <v>226</v>
      </c>
      <c r="M27" s="829">
        <f>Accommodation!P83</f>
        <v>226</v>
      </c>
      <c r="N27" s="829">
        <f>Accommodation!Q83</f>
        <v>226</v>
      </c>
      <c r="O27" s="829">
        <f>Accommodation!R83</f>
        <v>226</v>
      </c>
      <c r="P27" s="829">
        <f>Accommodation!S83</f>
        <v>226</v>
      </c>
      <c r="Q27" s="829">
        <f>Accommodation!T83</f>
        <v>226</v>
      </c>
      <c r="R27" s="829">
        <f>Accommodation!U83</f>
        <v>226</v>
      </c>
      <c r="S27" s="829">
        <f>Accommodation!V83</f>
        <v>226</v>
      </c>
      <c r="T27" s="829">
        <f>Accommodation!W83</f>
        <v>226</v>
      </c>
      <c r="U27" s="829">
        <f>Accommodation!X83</f>
        <v>226</v>
      </c>
      <c r="V27" s="829">
        <f>Accommodation!Y83</f>
        <v>226</v>
      </c>
      <c r="W27" s="829">
        <f>Accommodation!Z83</f>
        <v>226</v>
      </c>
      <c r="X27" s="829">
        <f>Accommodation!AA83</f>
        <v>226</v>
      </c>
      <c r="Y27" s="829">
        <f>Accommodation!AB83</f>
        <v>226</v>
      </c>
      <c r="Z27" s="829">
        <f>Accommodation!AC83</f>
        <v>226</v>
      </c>
      <c r="AA27" s="829">
        <f>Accommodation!AD83</f>
        <v>226</v>
      </c>
      <c r="AB27" s="829">
        <f>Accommodation!AE83</f>
        <v>226</v>
      </c>
      <c r="AC27" s="829">
        <f>Accommodation!AF83</f>
        <v>226</v>
      </c>
      <c r="AD27" s="829">
        <f>Accommodation!AG83</f>
        <v>226</v>
      </c>
      <c r="AE27" s="829">
        <f>Accommodation!AH83</f>
        <v>226</v>
      </c>
      <c r="AF27" s="829">
        <f>Accommodation!AI83</f>
        <v>226</v>
      </c>
      <c r="AG27" s="829">
        <f>Accommodation!AJ83</f>
        <v>226</v>
      </c>
      <c r="AH27" s="829">
        <f>Accommodation!AK83</f>
        <v>226</v>
      </c>
      <c r="AI27" s="829">
        <f>Accommodation!AL83</f>
        <v>226</v>
      </c>
      <c r="AJ27" s="829">
        <f>Accommodation!AM83</f>
        <v>226</v>
      </c>
      <c r="AK27" s="829">
        <f>Accommodation!AN83</f>
        <v>226</v>
      </c>
      <c r="AL27" s="829">
        <f>Accommodation!AO83</f>
        <v>226</v>
      </c>
      <c r="AM27" s="829">
        <f>Accommodation!AP83</f>
        <v>226</v>
      </c>
      <c r="AN27" s="829">
        <f>Accommodation!AQ83</f>
        <v>226</v>
      </c>
      <c r="AO27" s="829">
        <f>Accommodation!AR83</f>
        <v>226</v>
      </c>
      <c r="AP27" s="829">
        <f>Accommodation!AS83</f>
        <v>226</v>
      </c>
      <c r="AQ27" s="829">
        <f>Accommodation!AT83</f>
        <v>226</v>
      </c>
      <c r="AR27" s="829">
        <f>Accommodation!AU83</f>
        <v>226</v>
      </c>
      <c r="AS27" s="829">
        <f>Accommodation!AV83</f>
        <v>226</v>
      </c>
      <c r="AT27" s="829">
        <f>Accommodation!AW83</f>
        <v>226</v>
      </c>
      <c r="AU27" s="829">
        <f>Accommodation!AX83</f>
        <v>226</v>
      </c>
      <c r="AV27" s="829">
        <f>Accommodation!AY83</f>
        <v>226</v>
      </c>
      <c r="AW27" s="829">
        <f>Accommodation!AZ83</f>
        <v>226</v>
      </c>
      <c r="AX27" s="829">
        <f>Accommodation!BA83</f>
        <v>226</v>
      </c>
      <c r="AY27" s="829">
        <f>Accommodation!BB83</f>
        <v>226</v>
      </c>
      <c r="AZ27" s="829">
        <f>Accommodation!BC83</f>
        <v>226</v>
      </c>
      <c r="BA27" s="829">
        <f>Accommodation!BD83</f>
        <v>226</v>
      </c>
      <c r="BB27" s="829">
        <f>Accommodation!BE83</f>
        <v>59</v>
      </c>
      <c r="BC27" s="829">
        <f>Accommodation!BF83</f>
        <v>182</v>
      </c>
    </row>
    <row r="28" spans="1:57" ht="24.75" customHeight="1">
      <c r="B28" s="824" t="s">
        <v>142</v>
      </c>
      <c r="C28" s="791" t="s">
        <v>37</v>
      </c>
      <c r="D28" s="4"/>
      <c r="E28" s="4"/>
      <c r="F28" s="792"/>
      <c r="G28" s="807"/>
      <c r="H28" s="791" t="s">
        <v>37</v>
      </c>
      <c r="I28" s="691">
        <f t="shared" ref="I28:BA28" si="6">SUM(I26:I27)</f>
        <v>1375.5652173913045</v>
      </c>
      <c r="J28" s="691">
        <f t="shared" si="6"/>
        <v>857.304347826087</v>
      </c>
      <c r="K28" s="691">
        <f t="shared" si="6"/>
        <v>757.01449275362324</v>
      </c>
      <c r="L28" s="691">
        <f t="shared" si="6"/>
        <v>652.52173913043475</v>
      </c>
      <c r="M28" s="691">
        <f t="shared" si="6"/>
        <v>812.9426666666667</v>
      </c>
      <c r="N28" s="691">
        <f t="shared" si="6"/>
        <v>870.2523429951691</v>
      </c>
      <c r="O28" s="691">
        <f t="shared" si="6"/>
        <v>801.61173913043478</v>
      </c>
      <c r="P28" s="691">
        <f t="shared" si="6"/>
        <v>743.79070652173914</v>
      </c>
      <c r="Q28" s="691">
        <f t="shared" si="6"/>
        <v>702.03940418679554</v>
      </c>
      <c r="R28" s="691">
        <f t="shared" si="6"/>
        <v>662.8412608695653</v>
      </c>
      <c r="S28" s="691">
        <f t="shared" si="6"/>
        <v>719.23882740447959</v>
      </c>
      <c r="T28" s="691">
        <f t="shared" si="6"/>
        <v>688.76361111111112</v>
      </c>
      <c r="U28" s="691">
        <f t="shared" si="6"/>
        <v>662.97688963210703</v>
      </c>
      <c r="V28" s="691">
        <f t="shared" si="6"/>
        <v>640.8739855072464</v>
      </c>
      <c r="W28" s="691">
        <f t="shared" si="6"/>
        <v>624.13359420289851</v>
      </c>
      <c r="X28" s="691">
        <f t="shared" si="6"/>
        <v>604.95676630434787</v>
      </c>
      <c r="Y28" s="691">
        <f t="shared" si="6"/>
        <v>590.16732310315433</v>
      </c>
      <c r="Z28" s="691">
        <f t="shared" si="6"/>
        <v>633.0794847020934</v>
      </c>
      <c r="AA28" s="691">
        <f t="shared" si="6"/>
        <v>618.36668192219679</v>
      </c>
      <c r="AB28" s="691">
        <f t="shared" si="6"/>
        <v>605.12515942028995</v>
      </c>
      <c r="AC28" s="691">
        <f t="shared" si="6"/>
        <v>593.14473429951693</v>
      </c>
      <c r="AD28" s="691">
        <f t="shared" si="6"/>
        <v>582.25343873517795</v>
      </c>
      <c r="AE28" s="691">
        <f t="shared" si="6"/>
        <v>572.30921235034657</v>
      </c>
      <c r="AF28" s="691">
        <f t="shared" si="6"/>
        <v>563.19367149758455</v>
      </c>
      <c r="AG28" s="691">
        <f t="shared" si="6"/>
        <v>554.80737391304353</v>
      </c>
      <c r="AH28" s="691">
        <f t="shared" si="6"/>
        <v>547.06617614269794</v>
      </c>
      <c r="AI28" s="691">
        <f t="shared" si="6"/>
        <v>539.89840042941489</v>
      </c>
      <c r="AJ28" s="691">
        <f t="shared" si="6"/>
        <v>533.24260869565217</v>
      </c>
      <c r="AK28" s="691">
        <f t="shared" si="6"/>
        <v>527.04583708145924</v>
      </c>
      <c r="AL28" s="691">
        <f t="shared" si="6"/>
        <v>544.01218357487926</v>
      </c>
      <c r="AM28" s="691">
        <f t="shared" si="6"/>
        <v>537.86779803646562</v>
      </c>
      <c r="AN28" s="691">
        <f t="shared" si="6"/>
        <v>532.10743659420291</v>
      </c>
      <c r="AO28" s="691">
        <f t="shared" si="6"/>
        <v>526.6961879666228</v>
      </c>
      <c r="AP28" s="691">
        <f t="shared" si="6"/>
        <v>521.60324808184146</v>
      </c>
      <c r="AQ28" s="691">
        <f t="shared" si="6"/>
        <v>516.80133333333333</v>
      </c>
      <c r="AR28" s="691">
        <f t="shared" si="6"/>
        <v>512.26619162640907</v>
      </c>
      <c r="AS28" s="691">
        <f t="shared" si="6"/>
        <v>507.97619271445365</v>
      </c>
      <c r="AT28" s="691">
        <f t="shared" si="6"/>
        <v>503.91198321891687</v>
      </c>
      <c r="AU28" s="691">
        <f t="shared" si="6"/>
        <v>500.05619472315129</v>
      </c>
      <c r="AV28" s="691">
        <f t="shared" si="6"/>
        <v>496.39319565217392</v>
      </c>
      <c r="AW28" s="691">
        <f t="shared" si="6"/>
        <v>492.90887946270766</v>
      </c>
      <c r="AX28" s="691">
        <f t="shared" si="6"/>
        <v>489.59048309178746</v>
      </c>
      <c r="AY28" s="691">
        <f t="shared" si="6"/>
        <v>486.42643073811934</v>
      </c>
      <c r="AZ28" s="691">
        <f t="shared" si="6"/>
        <v>483.4061989459816</v>
      </c>
      <c r="BA28" s="691">
        <f t="shared" si="6"/>
        <v>480.52019967793882</v>
      </c>
      <c r="BB28" s="691">
        <f>SUM(BB27:BB27)</f>
        <v>59</v>
      </c>
      <c r="BC28" s="691">
        <f>SUM(BC27:BC27)</f>
        <v>182</v>
      </c>
    </row>
    <row r="29" spans="1:57" ht="24.75" customHeight="1">
      <c r="A29" s="800"/>
      <c r="B29" s="786" t="s">
        <v>142</v>
      </c>
      <c r="C29" s="747" t="s">
        <v>28</v>
      </c>
      <c r="D29" s="77"/>
      <c r="E29" s="77"/>
      <c r="F29" s="748">
        <f>F1</f>
        <v>0.25</v>
      </c>
      <c r="G29" s="807"/>
      <c r="H29" s="747" t="s">
        <v>441</v>
      </c>
      <c r="I29" s="746">
        <f>I28*F29</f>
        <v>343.89130434782612</v>
      </c>
      <c r="J29" s="746">
        <f>J28*F29</f>
        <v>214.32608695652175</v>
      </c>
      <c r="K29" s="746">
        <f>K28*F29</f>
        <v>189.25362318840581</v>
      </c>
      <c r="L29" s="746">
        <f>L28*F29</f>
        <v>163.13043478260869</v>
      </c>
      <c r="M29" s="746">
        <f>M28*F29</f>
        <v>203.23566666666667</v>
      </c>
      <c r="N29" s="746">
        <f>N28*F29</f>
        <v>217.56308574879228</v>
      </c>
      <c r="O29" s="746">
        <f>O28*F29</f>
        <v>200.4029347826087</v>
      </c>
      <c r="P29" s="746">
        <f>P28*F29</f>
        <v>185.94767663043478</v>
      </c>
      <c r="Q29" s="746">
        <f>Q28*F29</f>
        <v>175.50985104669888</v>
      </c>
      <c r="R29" s="746">
        <f>R28*F29</f>
        <v>165.71031521739133</v>
      </c>
      <c r="S29" s="746">
        <f>S28*F29</f>
        <v>179.8097068511199</v>
      </c>
      <c r="T29" s="746">
        <f>T28*F29</f>
        <v>172.19090277777778</v>
      </c>
      <c r="U29" s="746">
        <f>U28*F29</f>
        <v>165.74422240802676</v>
      </c>
      <c r="V29" s="746">
        <f>V28*F29</f>
        <v>160.2184963768116</v>
      </c>
      <c r="W29" s="746">
        <f>W28*F29</f>
        <v>156.03339855072463</v>
      </c>
      <c r="X29" s="746">
        <f>X28*F29</f>
        <v>151.23919157608697</v>
      </c>
      <c r="Y29" s="746">
        <f>Y28*F29</f>
        <v>147.54183077578858</v>
      </c>
      <c r="Z29" s="746">
        <f>Z28*F29</f>
        <v>158.26987117552335</v>
      </c>
      <c r="AA29" s="746">
        <f>AA28*F29</f>
        <v>154.5916704805492</v>
      </c>
      <c r="AB29" s="746">
        <f>AB28*F29</f>
        <v>151.28128985507249</v>
      </c>
      <c r="AC29" s="746">
        <f>AC28*F29</f>
        <v>148.28618357487923</v>
      </c>
      <c r="AD29" s="746">
        <f>AD28*F29</f>
        <v>145.56335968379449</v>
      </c>
      <c r="AE29" s="746">
        <f>AE28*F29</f>
        <v>143.07730308758664</v>
      </c>
      <c r="AF29" s="746">
        <f>AF28*F29</f>
        <v>140.79841787439614</v>
      </c>
      <c r="AG29" s="746">
        <f>AG28*F29</f>
        <v>138.70184347826088</v>
      </c>
      <c r="AH29" s="746">
        <f>AH28*F29</f>
        <v>136.76654403567449</v>
      </c>
      <c r="AI29" s="746">
        <f>AI28*F29</f>
        <v>134.97460010735372</v>
      </c>
      <c r="AJ29" s="746">
        <f>AJ28*F29</f>
        <v>133.31065217391304</v>
      </c>
      <c r="AK29" s="746">
        <f>AK28*F29</f>
        <v>131.76145927036481</v>
      </c>
      <c r="AL29" s="746">
        <f>AL28*F29</f>
        <v>136.00304589371981</v>
      </c>
      <c r="AM29" s="746">
        <f>AM28*F29</f>
        <v>134.4669495091164</v>
      </c>
      <c r="AN29" s="746">
        <f>AN28*F29</f>
        <v>133.02685914855073</v>
      </c>
      <c r="AO29" s="746">
        <f>AO28*F29</f>
        <v>131.6740469916557</v>
      </c>
      <c r="AP29" s="746">
        <f>AP28*F29</f>
        <v>130.40081202046036</v>
      </c>
      <c r="AQ29" s="746">
        <f>AQ28*F29</f>
        <v>129.20033333333333</v>
      </c>
      <c r="AR29" s="746">
        <f>AR28*F29</f>
        <v>128.06654790660227</v>
      </c>
      <c r="AS29" s="746">
        <f>AS28*F29</f>
        <v>126.99404817861341</v>
      </c>
      <c r="AT29" s="746">
        <f>AT28*F29</f>
        <v>125.97799580472922</v>
      </c>
      <c r="AU29" s="746">
        <f>AU28*F29</f>
        <v>125.01404868078782</v>
      </c>
      <c r="AV29" s="746">
        <f>AV28*F29</f>
        <v>124.09829891304348</v>
      </c>
      <c r="AW29" s="746">
        <f>AW28*F29</f>
        <v>123.22721986567691</v>
      </c>
      <c r="AX29" s="746">
        <f>AX28*F29</f>
        <v>122.39762077294687</v>
      </c>
      <c r="AY29" s="746">
        <f>AY28*F29</f>
        <v>121.60660768452983</v>
      </c>
      <c r="AZ29" s="746">
        <f>AZ28*F29</f>
        <v>120.8515497364954</v>
      </c>
      <c r="BA29" s="746">
        <f>BA28*F29</f>
        <v>120.1300499194847</v>
      </c>
      <c r="BB29" s="746">
        <f>BB28*F29</f>
        <v>14.75</v>
      </c>
      <c r="BC29" s="746">
        <f>BC28*F29</f>
        <v>45.5</v>
      </c>
    </row>
    <row r="30" spans="1:57" s="775" customFormat="1" ht="29.25" customHeight="1" thickBot="1">
      <c r="A30" s="801"/>
      <c r="B30" s="777" t="s">
        <v>142</v>
      </c>
      <c r="C30" s="768" t="s">
        <v>25</v>
      </c>
      <c r="D30" s="87"/>
      <c r="E30" s="87"/>
      <c r="F30" s="769"/>
      <c r="G30" s="808"/>
      <c r="H30" s="768" t="s">
        <v>166</v>
      </c>
      <c r="I30" s="770">
        <f t="shared" ref="I30:BC30" si="7">SUM(I28:I29)</f>
        <v>1719.4565217391305</v>
      </c>
      <c r="J30" s="771">
        <f t="shared" si="7"/>
        <v>1071.6304347826087</v>
      </c>
      <c r="K30" s="771">
        <f t="shared" si="7"/>
        <v>946.268115942029</v>
      </c>
      <c r="L30" s="771">
        <f t="shared" si="7"/>
        <v>815.6521739130435</v>
      </c>
      <c r="M30" s="771">
        <f t="shared" si="7"/>
        <v>1016.1783333333334</v>
      </c>
      <c r="N30" s="771">
        <f t="shared" si="7"/>
        <v>1087.8154287439613</v>
      </c>
      <c r="O30" s="771">
        <f t="shared" si="7"/>
        <v>1002.0146739130435</v>
      </c>
      <c r="P30" s="771">
        <f t="shared" si="7"/>
        <v>929.73838315217392</v>
      </c>
      <c r="Q30" s="771">
        <f t="shared" si="7"/>
        <v>877.54925523349448</v>
      </c>
      <c r="R30" s="771">
        <f t="shared" si="7"/>
        <v>828.55157608695663</v>
      </c>
      <c r="S30" s="771">
        <f t="shared" si="7"/>
        <v>899.04853425559952</v>
      </c>
      <c r="T30" s="771">
        <f t="shared" si="7"/>
        <v>860.95451388888887</v>
      </c>
      <c r="U30" s="771">
        <f t="shared" si="7"/>
        <v>828.72111204013379</v>
      </c>
      <c r="V30" s="771">
        <f t="shared" si="7"/>
        <v>801.09248188405797</v>
      </c>
      <c r="W30" s="771">
        <f t="shared" si="7"/>
        <v>780.16699275362316</v>
      </c>
      <c r="X30" s="771">
        <f t="shared" si="7"/>
        <v>756.19595788043489</v>
      </c>
      <c r="Y30" s="771">
        <f t="shared" si="7"/>
        <v>737.70915387894297</v>
      </c>
      <c r="Z30" s="771">
        <f t="shared" si="7"/>
        <v>791.34935587761674</v>
      </c>
      <c r="AA30" s="772">
        <f t="shared" si="7"/>
        <v>772.95835240274596</v>
      </c>
      <c r="AB30" s="773">
        <f t="shared" si="7"/>
        <v>756.40644927536243</v>
      </c>
      <c r="AC30" s="771">
        <f t="shared" si="7"/>
        <v>741.43091787439619</v>
      </c>
      <c r="AD30" s="771">
        <f t="shared" si="7"/>
        <v>727.81679841897244</v>
      </c>
      <c r="AE30" s="771">
        <f t="shared" si="7"/>
        <v>715.38651543793321</v>
      </c>
      <c r="AF30" s="771">
        <f t="shared" si="7"/>
        <v>703.99208937198068</v>
      </c>
      <c r="AG30" s="771">
        <f t="shared" si="7"/>
        <v>693.50921739130445</v>
      </c>
      <c r="AH30" s="771">
        <f t="shared" si="7"/>
        <v>683.83272017837248</v>
      </c>
      <c r="AI30" s="771">
        <f t="shared" si="7"/>
        <v>674.87300053676859</v>
      </c>
      <c r="AJ30" s="771">
        <f t="shared" si="7"/>
        <v>666.55326086956518</v>
      </c>
      <c r="AK30" s="771">
        <f t="shared" si="7"/>
        <v>658.80729635182411</v>
      </c>
      <c r="AL30" s="771">
        <f t="shared" si="7"/>
        <v>680.01522946859905</v>
      </c>
      <c r="AM30" s="771">
        <f t="shared" si="7"/>
        <v>672.33474754558199</v>
      </c>
      <c r="AN30" s="771">
        <f t="shared" si="7"/>
        <v>665.13429574275369</v>
      </c>
      <c r="AO30" s="771">
        <f t="shared" si="7"/>
        <v>658.3702349582785</v>
      </c>
      <c r="AP30" s="771">
        <f t="shared" si="7"/>
        <v>652.00406010230176</v>
      </c>
      <c r="AQ30" s="771">
        <f t="shared" si="7"/>
        <v>646.00166666666667</v>
      </c>
      <c r="AR30" s="771">
        <f t="shared" si="7"/>
        <v>640.33273953301136</v>
      </c>
      <c r="AS30" s="771">
        <f t="shared" si="7"/>
        <v>634.97024089306706</v>
      </c>
      <c r="AT30" s="771">
        <f t="shared" si="7"/>
        <v>629.88997902364611</v>
      </c>
      <c r="AU30" s="771">
        <f t="shared" si="7"/>
        <v>625.07024340393912</v>
      </c>
      <c r="AV30" s="771">
        <f t="shared" si="7"/>
        <v>620.49149456521741</v>
      </c>
      <c r="AW30" s="771">
        <f t="shared" si="7"/>
        <v>616.1360993283846</v>
      </c>
      <c r="AX30" s="771">
        <f t="shared" si="7"/>
        <v>611.98810386473428</v>
      </c>
      <c r="AY30" s="771">
        <f t="shared" si="7"/>
        <v>608.03303842264916</v>
      </c>
      <c r="AZ30" s="771">
        <f t="shared" si="7"/>
        <v>604.25774868247697</v>
      </c>
      <c r="BA30" s="771">
        <f t="shared" si="7"/>
        <v>600.65024959742357</v>
      </c>
      <c r="BB30" s="771">
        <f t="shared" si="7"/>
        <v>73.75</v>
      </c>
      <c r="BC30" s="774">
        <f t="shared" si="7"/>
        <v>227.5</v>
      </c>
      <c r="BE30" s="776"/>
    </row>
    <row r="31" spans="1:57" ht="24.75" customHeight="1" thickBot="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row>
    <row r="32" spans="1:57" s="3" customFormat="1" ht="24.75" customHeight="1">
      <c r="A32" s="798"/>
      <c r="B32" s="820" t="s">
        <v>141</v>
      </c>
      <c r="C32" s="818" t="s">
        <v>141</v>
      </c>
      <c r="D32" s="243"/>
      <c r="E32" s="243"/>
      <c r="F32" s="812"/>
      <c r="G32" s="809">
        <v>2</v>
      </c>
      <c r="H32" s="818" t="s">
        <v>141</v>
      </c>
      <c r="I32" s="817">
        <v>1</v>
      </c>
      <c r="J32" s="817">
        <v>2</v>
      </c>
      <c r="K32" s="817">
        <v>3</v>
      </c>
      <c r="L32" s="817">
        <v>4</v>
      </c>
      <c r="M32" s="817">
        <v>5</v>
      </c>
      <c r="N32" s="817">
        <v>6</v>
      </c>
      <c r="O32" s="817">
        <v>7</v>
      </c>
      <c r="P32" s="817">
        <v>8</v>
      </c>
      <c r="Q32" s="817">
        <v>9</v>
      </c>
      <c r="R32" s="817">
        <v>10</v>
      </c>
      <c r="S32" s="817">
        <v>11</v>
      </c>
      <c r="T32" s="817">
        <v>12</v>
      </c>
      <c r="U32" s="817">
        <v>13</v>
      </c>
      <c r="V32" s="817">
        <v>14</v>
      </c>
      <c r="W32" s="817">
        <v>15</v>
      </c>
      <c r="X32" s="817">
        <v>16</v>
      </c>
      <c r="Y32" s="817">
        <v>17</v>
      </c>
      <c r="Z32" s="817">
        <v>18</v>
      </c>
      <c r="AA32" s="817">
        <v>19</v>
      </c>
      <c r="AB32" s="817">
        <v>20</v>
      </c>
      <c r="AC32" s="817">
        <v>21</v>
      </c>
      <c r="AD32" s="817">
        <v>22</v>
      </c>
      <c r="AE32" s="817">
        <v>23</v>
      </c>
      <c r="AF32" s="817">
        <v>24</v>
      </c>
      <c r="AG32" s="817">
        <v>25</v>
      </c>
      <c r="AH32" s="817">
        <v>26</v>
      </c>
      <c r="AI32" s="817">
        <v>27</v>
      </c>
      <c r="AJ32" s="817">
        <v>28</v>
      </c>
      <c r="AK32" s="817">
        <v>29</v>
      </c>
      <c r="AL32" s="817">
        <v>30</v>
      </c>
      <c r="AM32" s="817">
        <v>31</v>
      </c>
      <c r="AN32" s="817">
        <v>32</v>
      </c>
      <c r="AO32" s="817">
        <v>33</v>
      </c>
      <c r="AP32" s="817">
        <v>34</v>
      </c>
      <c r="AQ32" s="817">
        <v>35</v>
      </c>
      <c r="AR32" s="817">
        <v>36</v>
      </c>
      <c r="AS32" s="817">
        <v>37</v>
      </c>
      <c r="AT32" s="817">
        <v>38</v>
      </c>
      <c r="AU32" s="817">
        <v>39</v>
      </c>
      <c r="AV32" s="817">
        <v>40</v>
      </c>
      <c r="AW32" s="817">
        <v>41</v>
      </c>
      <c r="AX32" s="817">
        <v>42</v>
      </c>
      <c r="AY32" s="817">
        <v>43</v>
      </c>
      <c r="AZ32" s="817">
        <v>44</v>
      </c>
      <c r="BA32" s="817">
        <v>45</v>
      </c>
      <c r="BB32" s="815" t="s">
        <v>21</v>
      </c>
      <c r="BC32" s="815" t="s">
        <v>24</v>
      </c>
      <c r="BE32" s="554"/>
    </row>
    <row r="33" spans="1:57">
      <c r="A33" s="799"/>
      <c r="B33" s="823" t="s">
        <v>141</v>
      </c>
      <c r="C33" s="794" t="s">
        <v>39</v>
      </c>
      <c r="D33" s="787"/>
      <c r="E33" s="83"/>
      <c r="F33" s="795"/>
      <c r="G33" s="799"/>
      <c r="H33" s="794" t="s">
        <v>39</v>
      </c>
      <c r="I33" s="690">
        <f>Services!F89</f>
        <v>1149.5652173913045</v>
      </c>
      <c r="J33" s="690">
        <f>Services!G89</f>
        <v>631.304347826087</v>
      </c>
      <c r="K33" s="690">
        <f>Services!H89</f>
        <v>531.01449275362324</v>
      </c>
      <c r="L33" s="690">
        <f>Services!I89</f>
        <v>426.52173913043481</v>
      </c>
      <c r="M33" s="690">
        <f>Services!J89</f>
        <v>586.9426666666667</v>
      </c>
      <c r="N33" s="690">
        <f>Services!K89</f>
        <v>644.2523429951691</v>
      </c>
      <c r="O33" s="690">
        <f>Services!L89</f>
        <v>575.61173913043478</v>
      </c>
      <c r="P33" s="690">
        <f>Services!M89</f>
        <v>517.79070652173914</v>
      </c>
      <c r="Q33" s="690">
        <f>Services!N89</f>
        <v>476.03940418679554</v>
      </c>
      <c r="R33" s="690">
        <f>Services!O89</f>
        <v>436.8412608695653</v>
      </c>
      <c r="S33" s="690">
        <f>Services!P89</f>
        <v>493.23882740447959</v>
      </c>
      <c r="T33" s="690">
        <f>Services!Q89</f>
        <v>462.76361111111112</v>
      </c>
      <c r="U33" s="690">
        <f>Services!R89</f>
        <v>436.97688963210703</v>
      </c>
      <c r="V33" s="690">
        <f>Services!S89</f>
        <v>414.8739855072464</v>
      </c>
      <c r="W33" s="690">
        <f>Services!T89</f>
        <v>398.13359420289851</v>
      </c>
      <c r="X33" s="690">
        <f>Services!U89</f>
        <v>378.95676630434781</v>
      </c>
      <c r="Y33" s="690">
        <f>Services!V89</f>
        <v>364.16732310315433</v>
      </c>
      <c r="Z33" s="690">
        <f>Services!W89</f>
        <v>407.0794847020934</v>
      </c>
      <c r="AA33" s="690">
        <f>Services!X89</f>
        <v>392.36668192219679</v>
      </c>
      <c r="AB33" s="690">
        <f>Services!Y89</f>
        <v>379.12515942028989</v>
      </c>
      <c r="AC33" s="690">
        <f>Services!Z89</f>
        <v>367.14473429951693</v>
      </c>
      <c r="AD33" s="690">
        <f>Services!AA89</f>
        <v>356.25343873517789</v>
      </c>
      <c r="AE33" s="690">
        <f>Services!AB89</f>
        <v>346.30921235034657</v>
      </c>
      <c r="AF33" s="690">
        <f>Services!AC89</f>
        <v>337.19367149758455</v>
      </c>
      <c r="AG33" s="690">
        <f>Services!AD89</f>
        <v>328.80737391304353</v>
      </c>
      <c r="AH33" s="690">
        <f>Services!AE89</f>
        <v>321.06617614269794</v>
      </c>
      <c r="AI33" s="690">
        <f>Services!AF89</f>
        <v>313.89840042941489</v>
      </c>
      <c r="AJ33" s="690">
        <f>Services!AG89</f>
        <v>307.24260869565217</v>
      </c>
      <c r="AK33" s="690">
        <f>Services!AH89</f>
        <v>301.0458370814593</v>
      </c>
      <c r="AL33" s="690">
        <f>Services!AI89</f>
        <v>318.01218357487926</v>
      </c>
      <c r="AM33" s="690">
        <f>Services!AJ89</f>
        <v>311.86779803646562</v>
      </c>
      <c r="AN33" s="690">
        <f>Services!AK89</f>
        <v>306.10743659420291</v>
      </c>
      <c r="AO33" s="690">
        <f>Services!AL89</f>
        <v>300.69618796662274</v>
      </c>
      <c r="AP33" s="690">
        <f>Services!AM89</f>
        <v>295.60324808184146</v>
      </c>
      <c r="AQ33" s="690">
        <f>Services!AN89</f>
        <v>290.80133333333333</v>
      </c>
      <c r="AR33" s="690">
        <f>Services!AO89</f>
        <v>286.26619162640907</v>
      </c>
      <c r="AS33" s="690">
        <f>Services!AP89</f>
        <v>281.97619271445365</v>
      </c>
      <c r="AT33" s="690">
        <f>Services!AQ89</f>
        <v>277.91198321891687</v>
      </c>
      <c r="AU33" s="690">
        <f>Services!AR89</f>
        <v>274.05619472315129</v>
      </c>
      <c r="AV33" s="690">
        <f>Services!AS89</f>
        <v>270.39319565217392</v>
      </c>
      <c r="AW33" s="690">
        <f>Services!AT89</f>
        <v>266.90887946270766</v>
      </c>
      <c r="AX33" s="690">
        <f>Services!AU89</f>
        <v>263.59048309178746</v>
      </c>
      <c r="AY33" s="690">
        <f>Services!AV89</f>
        <v>260.42643073811934</v>
      </c>
      <c r="AZ33" s="690">
        <f>Services!AW89</f>
        <v>257.4061989459816</v>
      </c>
      <c r="BA33" s="690">
        <f>Services!AX89</f>
        <v>254.52019967793882</v>
      </c>
      <c r="BB33" s="796"/>
      <c r="BC33" s="796"/>
    </row>
    <row r="34" spans="1:57" ht="24.75" customHeight="1">
      <c r="B34" s="829" t="s">
        <v>141</v>
      </c>
      <c r="C34" s="829" t="str">
        <f>C32</f>
        <v>3* DLX HIGH</v>
      </c>
      <c r="D34" s="825"/>
      <c r="E34" s="821"/>
      <c r="F34" s="829"/>
      <c r="G34" s="826">
        <v>1</v>
      </c>
      <c r="H34" s="829" t="str">
        <f>H32</f>
        <v>3* DLX HIGH</v>
      </c>
      <c r="I34" s="829">
        <f>Accommodation!L100</f>
        <v>246</v>
      </c>
      <c r="J34" s="829">
        <f>Accommodation!M100</f>
        <v>246</v>
      </c>
      <c r="K34" s="829">
        <f>Accommodation!N100</f>
        <v>246</v>
      </c>
      <c r="L34" s="829">
        <f>Accommodation!O100</f>
        <v>246</v>
      </c>
      <c r="M34" s="829">
        <f>Accommodation!P100</f>
        <v>246</v>
      </c>
      <c r="N34" s="829">
        <f>Accommodation!Q100</f>
        <v>246</v>
      </c>
      <c r="O34" s="829">
        <f>Accommodation!R100</f>
        <v>246</v>
      </c>
      <c r="P34" s="829">
        <f>Accommodation!S100</f>
        <v>246</v>
      </c>
      <c r="Q34" s="829">
        <f>Accommodation!T100</f>
        <v>246</v>
      </c>
      <c r="R34" s="829">
        <f>Accommodation!U100</f>
        <v>246</v>
      </c>
      <c r="S34" s="829">
        <f>Accommodation!V100</f>
        <v>246</v>
      </c>
      <c r="T34" s="829">
        <f>Accommodation!W100</f>
        <v>246</v>
      </c>
      <c r="U34" s="829">
        <f>Accommodation!X100</f>
        <v>246</v>
      </c>
      <c r="V34" s="829">
        <f>Accommodation!Y100</f>
        <v>246</v>
      </c>
      <c r="W34" s="829">
        <f>Accommodation!Z100</f>
        <v>246</v>
      </c>
      <c r="X34" s="829">
        <f>Accommodation!AA100</f>
        <v>246</v>
      </c>
      <c r="Y34" s="829">
        <f>Accommodation!AB100</f>
        <v>246</v>
      </c>
      <c r="Z34" s="829">
        <f>Accommodation!AC100</f>
        <v>246</v>
      </c>
      <c r="AA34" s="829">
        <f>Accommodation!AD100</f>
        <v>246</v>
      </c>
      <c r="AB34" s="829">
        <f>Accommodation!AE100</f>
        <v>246</v>
      </c>
      <c r="AC34" s="829">
        <f>Accommodation!AF100</f>
        <v>246</v>
      </c>
      <c r="AD34" s="829">
        <f>Accommodation!AG100</f>
        <v>246</v>
      </c>
      <c r="AE34" s="829">
        <f>Accommodation!AH100</f>
        <v>246</v>
      </c>
      <c r="AF34" s="829">
        <f>Accommodation!AI100</f>
        <v>246</v>
      </c>
      <c r="AG34" s="829">
        <f>Accommodation!AJ100</f>
        <v>246</v>
      </c>
      <c r="AH34" s="829">
        <f>Accommodation!AK100</f>
        <v>246</v>
      </c>
      <c r="AI34" s="829">
        <f>Accommodation!AL100</f>
        <v>246</v>
      </c>
      <c r="AJ34" s="829">
        <f>Accommodation!AM100</f>
        <v>246</v>
      </c>
      <c r="AK34" s="829">
        <f>Accommodation!AN100</f>
        <v>246</v>
      </c>
      <c r="AL34" s="829">
        <f>Accommodation!AO100</f>
        <v>246</v>
      </c>
      <c r="AM34" s="829">
        <f>Accommodation!AP100</f>
        <v>246</v>
      </c>
      <c r="AN34" s="829">
        <f>Accommodation!AQ100</f>
        <v>246</v>
      </c>
      <c r="AO34" s="829">
        <f>Accommodation!AR100</f>
        <v>246</v>
      </c>
      <c r="AP34" s="829">
        <f>Accommodation!AS100</f>
        <v>246</v>
      </c>
      <c r="AQ34" s="829">
        <f>Accommodation!AT100</f>
        <v>246</v>
      </c>
      <c r="AR34" s="829">
        <f>Accommodation!AU100</f>
        <v>246</v>
      </c>
      <c r="AS34" s="829">
        <f>Accommodation!AV100</f>
        <v>246</v>
      </c>
      <c r="AT34" s="829">
        <f>Accommodation!AW100</f>
        <v>246</v>
      </c>
      <c r="AU34" s="829">
        <f>Accommodation!AX100</f>
        <v>246</v>
      </c>
      <c r="AV34" s="829">
        <f>Accommodation!AY100</f>
        <v>246</v>
      </c>
      <c r="AW34" s="829">
        <f>Accommodation!AZ100</f>
        <v>246</v>
      </c>
      <c r="AX34" s="829">
        <f>Accommodation!BA100</f>
        <v>246</v>
      </c>
      <c r="AY34" s="829">
        <f>Accommodation!BB100</f>
        <v>246</v>
      </c>
      <c r="AZ34" s="829">
        <f>Accommodation!BC100</f>
        <v>246</v>
      </c>
      <c r="BA34" s="829">
        <f>Accommodation!BD100</f>
        <v>246</v>
      </c>
      <c r="BB34" s="829">
        <f>Accommodation!BE100</f>
        <v>59</v>
      </c>
      <c r="BC34" s="829">
        <f>Accommodation!BF100</f>
        <v>190</v>
      </c>
    </row>
    <row r="35" spans="1:57" ht="24.75" customHeight="1">
      <c r="B35" s="824" t="s">
        <v>141</v>
      </c>
      <c r="C35" s="791" t="s">
        <v>37</v>
      </c>
      <c r="D35" s="4"/>
      <c r="E35" s="4"/>
      <c r="F35" s="792"/>
      <c r="G35" s="807"/>
      <c r="H35" s="791" t="s">
        <v>37</v>
      </c>
      <c r="I35" s="691">
        <f t="shared" ref="I35:BA35" si="8">SUM(I33:I34)</f>
        <v>1395.5652173913045</v>
      </c>
      <c r="J35" s="691">
        <f t="shared" si="8"/>
        <v>877.304347826087</v>
      </c>
      <c r="K35" s="691">
        <f t="shared" si="8"/>
        <v>777.01449275362324</v>
      </c>
      <c r="L35" s="691">
        <f t="shared" si="8"/>
        <v>672.52173913043475</v>
      </c>
      <c r="M35" s="691">
        <f t="shared" si="8"/>
        <v>832.9426666666667</v>
      </c>
      <c r="N35" s="691">
        <f t="shared" si="8"/>
        <v>890.2523429951691</v>
      </c>
      <c r="O35" s="691">
        <f t="shared" si="8"/>
        <v>821.61173913043478</v>
      </c>
      <c r="P35" s="691">
        <f t="shared" si="8"/>
        <v>763.79070652173914</v>
      </c>
      <c r="Q35" s="691">
        <f t="shared" si="8"/>
        <v>722.03940418679554</v>
      </c>
      <c r="R35" s="691">
        <f t="shared" si="8"/>
        <v>682.8412608695653</v>
      </c>
      <c r="S35" s="691">
        <f t="shared" si="8"/>
        <v>739.23882740447959</v>
      </c>
      <c r="T35" s="691">
        <f t="shared" si="8"/>
        <v>708.76361111111112</v>
      </c>
      <c r="U35" s="691">
        <f t="shared" si="8"/>
        <v>682.97688963210703</v>
      </c>
      <c r="V35" s="691">
        <f t="shared" si="8"/>
        <v>660.8739855072464</v>
      </c>
      <c r="W35" s="691">
        <f t="shared" si="8"/>
        <v>644.13359420289851</v>
      </c>
      <c r="X35" s="691">
        <f t="shared" si="8"/>
        <v>624.95676630434787</v>
      </c>
      <c r="Y35" s="691">
        <f t="shared" si="8"/>
        <v>610.16732310315433</v>
      </c>
      <c r="Z35" s="691">
        <f t="shared" si="8"/>
        <v>653.0794847020934</v>
      </c>
      <c r="AA35" s="691">
        <f t="shared" si="8"/>
        <v>638.36668192219679</v>
      </c>
      <c r="AB35" s="691">
        <f t="shared" si="8"/>
        <v>625.12515942028995</v>
      </c>
      <c r="AC35" s="691">
        <f t="shared" si="8"/>
        <v>613.14473429951693</v>
      </c>
      <c r="AD35" s="691">
        <f t="shared" si="8"/>
        <v>602.25343873517795</v>
      </c>
      <c r="AE35" s="691">
        <f t="shared" si="8"/>
        <v>592.30921235034657</v>
      </c>
      <c r="AF35" s="691">
        <f t="shared" si="8"/>
        <v>583.19367149758455</v>
      </c>
      <c r="AG35" s="691">
        <f t="shared" si="8"/>
        <v>574.80737391304353</v>
      </c>
      <c r="AH35" s="691">
        <f t="shared" si="8"/>
        <v>567.06617614269794</v>
      </c>
      <c r="AI35" s="691">
        <f t="shared" si="8"/>
        <v>559.89840042941489</v>
      </c>
      <c r="AJ35" s="691">
        <f t="shared" si="8"/>
        <v>553.24260869565217</v>
      </c>
      <c r="AK35" s="691">
        <f t="shared" si="8"/>
        <v>547.04583708145924</v>
      </c>
      <c r="AL35" s="691">
        <f t="shared" si="8"/>
        <v>564.01218357487926</v>
      </c>
      <c r="AM35" s="691">
        <f t="shared" si="8"/>
        <v>557.86779803646562</v>
      </c>
      <c r="AN35" s="691">
        <f t="shared" si="8"/>
        <v>552.10743659420291</v>
      </c>
      <c r="AO35" s="691">
        <f t="shared" si="8"/>
        <v>546.6961879666228</v>
      </c>
      <c r="AP35" s="691">
        <f t="shared" si="8"/>
        <v>541.60324808184146</v>
      </c>
      <c r="AQ35" s="691">
        <f t="shared" si="8"/>
        <v>536.80133333333333</v>
      </c>
      <c r="AR35" s="691">
        <f t="shared" si="8"/>
        <v>532.26619162640907</v>
      </c>
      <c r="AS35" s="691">
        <f t="shared" si="8"/>
        <v>527.97619271445365</v>
      </c>
      <c r="AT35" s="691">
        <f t="shared" si="8"/>
        <v>523.91198321891693</v>
      </c>
      <c r="AU35" s="691">
        <f t="shared" si="8"/>
        <v>520.05619472315129</v>
      </c>
      <c r="AV35" s="691">
        <f t="shared" si="8"/>
        <v>516.39319565217397</v>
      </c>
      <c r="AW35" s="691">
        <f t="shared" si="8"/>
        <v>512.90887946270766</v>
      </c>
      <c r="AX35" s="691">
        <f t="shared" si="8"/>
        <v>509.59048309178746</v>
      </c>
      <c r="AY35" s="691">
        <f t="shared" si="8"/>
        <v>506.42643073811934</v>
      </c>
      <c r="AZ35" s="691">
        <f t="shared" si="8"/>
        <v>503.4061989459816</v>
      </c>
      <c r="BA35" s="691">
        <f t="shared" si="8"/>
        <v>500.52019967793882</v>
      </c>
      <c r="BB35" s="691">
        <f>SUM(BB34:BB34)</f>
        <v>59</v>
      </c>
      <c r="BC35" s="691">
        <f>SUM(BC34:BC34)</f>
        <v>190</v>
      </c>
    </row>
    <row r="36" spans="1:57" ht="24.75" customHeight="1">
      <c r="A36" s="800"/>
      <c r="B36" s="786" t="s">
        <v>141</v>
      </c>
      <c r="C36" s="747" t="s">
        <v>28</v>
      </c>
      <c r="D36" s="77"/>
      <c r="E36" s="77"/>
      <c r="F36" s="748">
        <f>F1</f>
        <v>0.25</v>
      </c>
      <c r="G36" s="807"/>
      <c r="H36" s="747" t="s">
        <v>441</v>
      </c>
      <c r="I36" s="746">
        <f>I35*F36</f>
        <v>348.89130434782612</v>
      </c>
      <c r="J36" s="746">
        <f>J35*F36</f>
        <v>219.32608695652175</v>
      </c>
      <c r="K36" s="746">
        <f>K35*F36</f>
        <v>194.25362318840581</v>
      </c>
      <c r="L36" s="746">
        <f>L35*F36</f>
        <v>168.13043478260869</v>
      </c>
      <c r="M36" s="746">
        <f>M35*F36</f>
        <v>208.23566666666667</v>
      </c>
      <c r="N36" s="746">
        <f>N35*F36</f>
        <v>222.56308574879228</v>
      </c>
      <c r="O36" s="746">
        <f>O35*F36</f>
        <v>205.4029347826087</v>
      </c>
      <c r="P36" s="746">
        <f>P35*F36</f>
        <v>190.94767663043478</v>
      </c>
      <c r="Q36" s="746">
        <f>Q35*F36</f>
        <v>180.50985104669888</v>
      </c>
      <c r="R36" s="746">
        <f>R35*F36</f>
        <v>170.71031521739133</v>
      </c>
      <c r="S36" s="746">
        <f>S35*F36</f>
        <v>184.8097068511199</v>
      </c>
      <c r="T36" s="746">
        <f>T35*F36</f>
        <v>177.19090277777778</v>
      </c>
      <c r="U36" s="746">
        <f>U35*F36</f>
        <v>170.74422240802676</v>
      </c>
      <c r="V36" s="746">
        <f>V35*F36</f>
        <v>165.2184963768116</v>
      </c>
      <c r="W36" s="746">
        <f>W35*F36</f>
        <v>161.03339855072463</v>
      </c>
      <c r="X36" s="746">
        <f>X35*F36</f>
        <v>156.23919157608697</v>
      </c>
      <c r="Y36" s="746">
        <f>Y35*F36</f>
        <v>152.54183077578858</v>
      </c>
      <c r="Z36" s="746">
        <f>Z35*F36</f>
        <v>163.26987117552335</v>
      </c>
      <c r="AA36" s="746">
        <f>AA35*F36</f>
        <v>159.5916704805492</v>
      </c>
      <c r="AB36" s="746">
        <f>AB35*F36</f>
        <v>156.28128985507249</v>
      </c>
      <c r="AC36" s="746">
        <f>AC35*F36</f>
        <v>153.28618357487923</v>
      </c>
      <c r="AD36" s="746">
        <f>AD35*F36</f>
        <v>150.56335968379449</v>
      </c>
      <c r="AE36" s="746">
        <f>AE35*F36</f>
        <v>148.07730308758664</v>
      </c>
      <c r="AF36" s="746">
        <f>AF35*F36</f>
        <v>145.79841787439614</v>
      </c>
      <c r="AG36" s="746">
        <f>AG35*F36</f>
        <v>143.70184347826088</v>
      </c>
      <c r="AH36" s="746">
        <f>AH35*F36</f>
        <v>141.76654403567449</v>
      </c>
      <c r="AI36" s="746">
        <f>AI35*F36</f>
        <v>139.97460010735372</v>
      </c>
      <c r="AJ36" s="746">
        <f>AJ35*F36</f>
        <v>138.31065217391304</v>
      </c>
      <c r="AK36" s="746">
        <f>AK35*F36</f>
        <v>136.76145927036481</v>
      </c>
      <c r="AL36" s="746">
        <f>AL35*F36</f>
        <v>141.00304589371981</v>
      </c>
      <c r="AM36" s="746">
        <f>AM35*F36</f>
        <v>139.4669495091164</v>
      </c>
      <c r="AN36" s="746">
        <f>AN35*F36</f>
        <v>138.02685914855073</v>
      </c>
      <c r="AO36" s="746">
        <f>AO35*F36</f>
        <v>136.6740469916557</v>
      </c>
      <c r="AP36" s="746">
        <f>AP35*F36</f>
        <v>135.40081202046036</v>
      </c>
      <c r="AQ36" s="746">
        <f>AQ35*F36</f>
        <v>134.20033333333333</v>
      </c>
      <c r="AR36" s="746">
        <f>AR35*F36</f>
        <v>133.06654790660227</v>
      </c>
      <c r="AS36" s="746">
        <f>AS35*F36</f>
        <v>131.99404817861341</v>
      </c>
      <c r="AT36" s="746">
        <f>AT35*F36</f>
        <v>130.97799580472923</v>
      </c>
      <c r="AU36" s="746">
        <f>AU35*F36</f>
        <v>130.01404868078782</v>
      </c>
      <c r="AV36" s="746">
        <f>AV35*F36</f>
        <v>129.09829891304349</v>
      </c>
      <c r="AW36" s="746">
        <f>AW35*F36</f>
        <v>128.22721986567691</v>
      </c>
      <c r="AX36" s="746">
        <f>AX35*F36</f>
        <v>127.39762077294687</v>
      </c>
      <c r="AY36" s="746">
        <f>AY35*F36</f>
        <v>126.60660768452983</v>
      </c>
      <c r="AZ36" s="746">
        <f>AZ35*F36</f>
        <v>125.8515497364954</v>
      </c>
      <c r="BA36" s="746">
        <f>BA35*F36</f>
        <v>125.1300499194847</v>
      </c>
      <c r="BB36" s="746">
        <f>BB35*F36</f>
        <v>14.75</v>
      </c>
      <c r="BC36" s="746">
        <f>BC35*F36</f>
        <v>47.5</v>
      </c>
    </row>
    <row r="37" spans="1:57" s="775" customFormat="1" ht="29.25" customHeight="1" thickBot="1">
      <c r="A37" s="801"/>
      <c r="B37" s="777" t="s">
        <v>141</v>
      </c>
      <c r="C37" s="768" t="s">
        <v>25</v>
      </c>
      <c r="D37" s="87"/>
      <c r="E37" s="87"/>
      <c r="F37" s="769"/>
      <c r="G37" s="808"/>
      <c r="H37" s="768" t="s">
        <v>168</v>
      </c>
      <c r="I37" s="770">
        <f t="shared" ref="I37:BC37" si="9">SUM(I35:I36)</f>
        <v>1744.4565217391305</v>
      </c>
      <c r="J37" s="771">
        <f t="shared" si="9"/>
        <v>1096.6304347826087</v>
      </c>
      <c r="K37" s="771">
        <f t="shared" si="9"/>
        <v>971.268115942029</v>
      </c>
      <c r="L37" s="771">
        <f t="shared" si="9"/>
        <v>840.6521739130435</v>
      </c>
      <c r="M37" s="771">
        <f t="shared" si="9"/>
        <v>1041.1783333333333</v>
      </c>
      <c r="N37" s="771">
        <f t="shared" si="9"/>
        <v>1112.8154287439613</v>
      </c>
      <c r="O37" s="771">
        <f t="shared" si="9"/>
        <v>1027.0146739130435</v>
      </c>
      <c r="P37" s="771">
        <f t="shared" si="9"/>
        <v>954.73838315217392</v>
      </c>
      <c r="Q37" s="771">
        <f t="shared" si="9"/>
        <v>902.54925523349448</v>
      </c>
      <c r="R37" s="771">
        <f t="shared" si="9"/>
        <v>853.55157608695663</v>
      </c>
      <c r="S37" s="771">
        <f t="shared" si="9"/>
        <v>924.04853425559952</v>
      </c>
      <c r="T37" s="771">
        <f t="shared" si="9"/>
        <v>885.95451388888887</v>
      </c>
      <c r="U37" s="771">
        <f t="shared" si="9"/>
        <v>853.72111204013379</v>
      </c>
      <c r="V37" s="771">
        <f t="shared" si="9"/>
        <v>826.09248188405797</v>
      </c>
      <c r="W37" s="771">
        <f t="shared" si="9"/>
        <v>805.16699275362316</v>
      </c>
      <c r="X37" s="771">
        <f t="shared" si="9"/>
        <v>781.19595788043489</v>
      </c>
      <c r="Y37" s="771">
        <f t="shared" si="9"/>
        <v>762.70915387894297</v>
      </c>
      <c r="Z37" s="771">
        <f t="shared" si="9"/>
        <v>816.34935587761674</v>
      </c>
      <c r="AA37" s="772">
        <f t="shared" si="9"/>
        <v>797.95835240274596</v>
      </c>
      <c r="AB37" s="773">
        <f t="shared" si="9"/>
        <v>781.40644927536243</v>
      </c>
      <c r="AC37" s="771">
        <f t="shared" si="9"/>
        <v>766.43091787439619</v>
      </c>
      <c r="AD37" s="771">
        <f t="shared" si="9"/>
        <v>752.81679841897244</v>
      </c>
      <c r="AE37" s="771">
        <f t="shared" si="9"/>
        <v>740.38651543793321</v>
      </c>
      <c r="AF37" s="771">
        <f t="shared" si="9"/>
        <v>728.99208937198068</v>
      </c>
      <c r="AG37" s="771">
        <f t="shared" si="9"/>
        <v>718.50921739130445</v>
      </c>
      <c r="AH37" s="771">
        <f t="shared" si="9"/>
        <v>708.83272017837248</v>
      </c>
      <c r="AI37" s="771">
        <f t="shared" si="9"/>
        <v>699.87300053676859</v>
      </c>
      <c r="AJ37" s="771">
        <f t="shared" si="9"/>
        <v>691.55326086956518</v>
      </c>
      <c r="AK37" s="771">
        <f t="shared" si="9"/>
        <v>683.80729635182411</v>
      </c>
      <c r="AL37" s="771">
        <f t="shared" si="9"/>
        <v>705.01522946859905</v>
      </c>
      <c r="AM37" s="771">
        <f t="shared" si="9"/>
        <v>697.33474754558199</v>
      </c>
      <c r="AN37" s="771">
        <f t="shared" si="9"/>
        <v>690.13429574275369</v>
      </c>
      <c r="AO37" s="771">
        <f t="shared" si="9"/>
        <v>683.3702349582785</v>
      </c>
      <c r="AP37" s="771">
        <f t="shared" si="9"/>
        <v>677.00406010230176</v>
      </c>
      <c r="AQ37" s="771">
        <f t="shared" si="9"/>
        <v>671.00166666666667</v>
      </c>
      <c r="AR37" s="771">
        <f t="shared" si="9"/>
        <v>665.33273953301136</v>
      </c>
      <c r="AS37" s="771">
        <f t="shared" si="9"/>
        <v>659.97024089306706</v>
      </c>
      <c r="AT37" s="771">
        <f t="shared" si="9"/>
        <v>654.88997902364622</v>
      </c>
      <c r="AU37" s="771">
        <f t="shared" si="9"/>
        <v>650.07024340393912</v>
      </c>
      <c r="AV37" s="771">
        <f t="shared" si="9"/>
        <v>645.49149456521741</v>
      </c>
      <c r="AW37" s="771">
        <f t="shared" si="9"/>
        <v>641.1360993283846</v>
      </c>
      <c r="AX37" s="771">
        <f t="shared" si="9"/>
        <v>636.98810386473428</v>
      </c>
      <c r="AY37" s="771">
        <f t="shared" si="9"/>
        <v>633.03303842264916</v>
      </c>
      <c r="AZ37" s="771">
        <f t="shared" si="9"/>
        <v>629.25774868247697</v>
      </c>
      <c r="BA37" s="771">
        <f t="shared" si="9"/>
        <v>625.65024959742357</v>
      </c>
      <c r="BB37" s="771">
        <f t="shared" si="9"/>
        <v>73.75</v>
      </c>
      <c r="BC37" s="774">
        <f t="shared" si="9"/>
        <v>237.5</v>
      </c>
      <c r="BE37" s="776"/>
    </row>
    <row r="38" spans="1:57" ht="24.75" customHeight="1" thickBot="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row>
    <row r="39" spans="1:57" s="3" customFormat="1" ht="24.75" customHeight="1">
      <c r="A39" s="798"/>
      <c r="B39" s="820" t="s">
        <v>140</v>
      </c>
      <c r="C39" s="818" t="s">
        <v>140</v>
      </c>
      <c r="D39" s="243"/>
      <c r="E39" s="243"/>
      <c r="F39" s="812"/>
      <c r="G39" s="809">
        <v>2</v>
      </c>
      <c r="H39" s="818" t="s">
        <v>140</v>
      </c>
      <c r="I39" s="817">
        <v>1</v>
      </c>
      <c r="J39" s="817">
        <v>2</v>
      </c>
      <c r="K39" s="817">
        <v>3</v>
      </c>
      <c r="L39" s="817">
        <v>4</v>
      </c>
      <c r="M39" s="817">
        <v>5</v>
      </c>
      <c r="N39" s="817">
        <v>6</v>
      </c>
      <c r="O39" s="817">
        <v>7</v>
      </c>
      <c r="P39" s="817">
        <v>8</v>
      </c>
      <c r="Q39" s="817">
        <v>9</v>
      </c>
      <c r="R39" s="817">
        <v>10</v>
      </c>
      <c r="S39" s="817">
        <v>11</v>
      </c>
      <c r="T39" s="817">
        <v>12</v>
      </c>
      <c r="U39" s="817">
        <v>13</v>
      </c>
      <c r="V39" s="817">
        <v>14</v>
      </c>
      <c r="W39" s="817">
        <v>15</v>
      </c>
      <c r="X39" s="817">
        <v>16</v>
      </c>
      <c r="Y39" s="817">
        <v>17</v>
      </c>
      <c r="Z39" s="817">
        <v>18</v>
      </c>
      <c r="AA39" s="817">
        <v>19</v>
      </c>
      <c r="AB39" s="817">
        <v>20</v>
      </c>
      <c r="AC39" s="817">
        <v>21</v>
      </c>
      <c r="AD39" s="817">
        <v>22</v>
      </c>
      <c r="AE39" s="817">
        <v>23</v>
      </c>
      <c r="AF39" s="817">
        <v>24</v>
      </c>
      <c r="AG39" s="817">
        <v>25</v>
      </c>
      <c r="AH39" s="817">
        <v>26</v>
      </c>
      <c r="AI39" s="817">
        <v>27</v>
      </c>
      <c r="AJ39" s="817">
        <v>28</v>
      </c>
      <c r="AK39" s="817">
        <v>29</v>
      </c>
      <c r="AL39" s="817">
        <v>30</v>
      </c>
      <c r="AM39" s="817">
        <v>31</v>
      </c>
      <c r="AN39" s="817">
        <v>32</v>
      </c>
      <c r="AO39" s="817">
        <v>33</v>
      </c>
      <c r="AP39" s="817">
        <v>34</v>
      </c>
      <c r="AQ39" s="817">
        <v>35</v>
      </c>
      <c r="AR39" s="817">
        <v>36</v>
      </c>
      <c r="AS39" s="817">
        <v>37</v>
      </c>
      <c r="AT39" s="817">
        <v>38</v>
      </c>
      <c r="AU39" s="817">
        <v>39</v>
      </c>
      <c r="AV39" s="817">
        <v>40</v>
      </c>
      <c r="AW39" s="817">
        <v>41</v>
      </c>
      <c r="AX39" s="817">
        <v>42</v>
      </c>
      <c r="AY39" s="817">
        <v>43</v>
      </c>
      <c r="AZ39" s="817">
        <v>44</v>
      </c>
      <c r="BA39" s="817">
        <v>45</v>
      </c>
      <c r="BB39" s="815" t="s">
        <v>21</v>
      </c>
      <c r="BC39" s="815" t="s">
        <v>24</v>
      </c>
      <c r="BE39" s="554"/>
    </row>
    <row r="40" spans="1:57">
      <c r="A40" s="799"/>
      <c r="B40" s="793" t="s">
        <v>140</v>
      </c>
      <c r="C40" s="794" t="s">
        <v>39</v>
      </c>
      <c r="D40" s="787"/>
      <c r="E40" s="83"/>
      <c r="F40" s="795"/>
      <c r="G40" s="799"/>
      <c r="H40" s="794" t="s">
        <v>39</v>
      </c>
      <c r="I40" s="690">
        <f>Services!F89</f>
        <v>1149.5652173913045</v>
      </c>
      <c r="J40" s="690">
        <f>Services!G89</f>
        <v>631.304347826087</v>
      </c>
      <c r="K40" s="690">
        <f>Services!H89</f>
        <v>531.01449275362324</v>
      </c>
      <c r="L40" s="690">
        <f>Services!I89</f>
        <v>426.52173913043481</v>
      </c>
      <c r="M40" s="690">
        <f>Services!J89</f>
        <v>586.9426666666667</v>
      </c>
      <c r="N40" s="690">
        <f>Services!K89</f>
        <v>644.2523429951691</v>
      </c>
      <c r="O40" s="690">
        <f>Services!L89</f>
        <v>575.61173913043478</v>
      </c>
      <c r="P40" s="690">
        <f>Services!M89</f>
        <v>517.79070652173914</v>
      </c>
      <c r="Q40" s="690">
        <f>Services!N89</f>
        <v>476.03940418679554</v>
      </c>
      <c r="R40" s="690">
        <f>Services!O89</f>
        <v>436.8412608695653</v>
      </c>
      <c r="S40" s="690">
        <f>Services!P89</f>
        <v>493.23882740447959</v>
      </c>
      <c r="T40" s="690">
        <f>Services!Q89</f>
        <v>462.76361111111112</v>
      </c>
      <c r="U40" s="690">
        <f>Services!R89</f>
        <v>436.97688963210703</v>
      </c>
      <c r="V40" s="690">
        <f>Services!S89</f>
        <v>414.8739855072464</v>
      </c>
      <c r="W40" s="690">
        <f>Services!T89</f>
        <v>398.13359420289851</v>
      </c>
      <c r="X40" s="690">
        <f>Services!U89</f>
        <v>378.95676630434781</v>
      </c>
      <c r="Y40" s="690">
        <f>Services!V89</f>
        <v>364.16732310315433</v>
      </c>
      <c r="Z40" s="690">
        <f>Services!W89</f>
        <v>407.0794847020934</v>
      </c>
      <c r="AA40" s="690">
        <f>Services!X89</f>
        <v>392.36668192219679</v>
      </c>
      <c r="AB40" s="690">
        <f>Services!Y89</f>
        <v>379.12515942028989</v>
      </c>
      <c r="AC40" s="690">
        <f>Services!Z89</f>
        <v>367.14473429951693</v>
      </c>
      <c r="AD40" s="690">
        <f>Services!AA89</f>
        <v>356.25343873517789</v>
      </c>
      <c r="AE40" s="690">
        <f>Services!AB89</f>
        <v>346.30921235034657</v>
      </c>
      <c r="AF40" s="690">
        <f>Services!AC89</f>
        <v>337.19367149758455</v>
      </c>
      <c r="AG40" s="690">
        <f>Services!AD89</f>
        <v>328.80737391304353</v>
      </c>
      <c r="AH40" s="690">
        <f>Services!AE89</f>
        <v>321.06617614269794</v>
      </c>
      <c r="AI40" s="690">
        <f>Services!AF89</f>
        <v>313.89840042941489</v>
      </c>
      <c r="AJ40" s="690">
        <f>Services!AG89</f>
        <v>307.24260869565217</v>
      </c>
      <c r="AK40" s="690">
        <f>Services!AH89</f>
        <v>301.0458370814593</v>
      </c>
      <c r="AL40" s="690">
        <f>Services!AI89</f>
        <v>318.01218357487926</v>
      </c>
      <c r="AM40" s="690">
        <f>Services!AJ89</f>
        <v>311.86779803646562</v>
      </c>
      <c r="AN40" s="690">
        <f>Services!AK89</f>
        <v>306.10743659420291</v>
      </c>
      <c r="AO40" s="690">
        <f>Services!AL89</f>
        <v>300.69618796662274</v>
      </c>
      <c r="AP40" s="690">
        <f>Services!AM89</f>
        <v>295.60324808184146</v>
      </c>
      <c r="AQ40" s="690">
        <f>Services!AN89</f>
        <v>290.80133333333333</v>
      </c>
      <c r="AR40" s="690">
        <f>Services!AO89</f>
        <v>286.26619162640907</v>
      </c>
      <c r="AS40" s="690">
        <f>Services!AP89</f>
        <v>281.97619271445365</v>
      </c>
      <c r="AT40" s="690">
        <f>Services!AQ89</f>
        <v>277.91198321891687</v>
      </c>
      <c r="AU40" s="690">
        <f>Services!AR89</f>
        <v>274.05619472315129</v>
      </c>
      <c r="AV40" s="690">
        <f>Services!AS89</f>
        <v>270.39319565217392</v>
      </c>
      <c r="AW40" s="690">
        <f>Services!AT89</f>
        <v>266.90887946270766</v>
      </c>
      <c r="AX40" s="690">
        <f>Services!AU89</f>
        <v>263.59048309178746</v>
      </c>
      <c r="AY40" s="690">
        <f>Services!AV89</f>
        <v>260.42643073811934</v>
      </c>
      <c r="AZ40" s="690">
        <f>Services!AW89</f>
        <v>257.4061989459816</v>
      </c>
      <c r="BA40" s="690">
        <f>Services!AX89</f>
        <v>254.52019967793882</v>
      </c>
      <c r="BB40" s="796"/>
      <c r="BC40" s="796"/>
    </row>
    <row r="41" spans="1:57" ht="24.75" customHeight="1">
      <c r="B41" s="829" t="s">
        <v>140</v>
      </c>
      <c r="C41" s="829" t="str">
        <f>C39</f>
        <v>3* DLX Peak</v>
      </c>
      <c r="D41" s="825"/>
      <c r="E41" s="821"/>
      <c r="F41" s="829"/>
      <c r="G41" s="826">
        <v>1</v>
      </c>
      <c r="H41" s="829" t="str">
        <f>H39</f>
        <v>3* DLX Peak</v>
      </c>
      <c r="I41" s="829">
        <f>Accommodation!L117</f>
        <v>280</v>
      </c>
      <c r="J41" s="829">
        <f>Accommodation!M117</f>
        <v>280</v>
      </c>
      <c r="K41" s="829">
        <f>Accommodation!N117</f>
        <v>280</v>
      </c>
      <c r="L41" s="829">
        <f>Accommodation!O117</f>
        <v>280</v>
      </c>
      <c r="M41" s="829">
        <f>Accommodation!P117</f>
        <v>280</v>
      </c>
      <c r="N41" s="829">
        <f>Accommodation!Q117</f>
        <v>280</v>
      </c>
      <c r="O41" s="829">
        <f>Accommodation!R117</f>
        <v>280</v>
      </c>
      <c r="P41" s="829">
        <f>Accommodation!S117</f>
        <v>280</v>
      </c>
      <c r="Q41" s="829">
        <f>Accommodation!T117</f>
        <v>280</v>
      </c>
      <c r="R41" s="829">
        <f>Accommodation!U117</f>
        <v>280</v>
      </c>
      <c r="S41" s="829">
        <f>Accommodation!V117</f>
        <v>280</v>
      </c>
      <c r="T41" s="829">
        <f>Accommodation!W117</f>
        <v>280</v>
      </c>
      <c r="U41" s="829">
        <f>Accommodation!X117</f>
        <v>280</v>
      </c>
      <c r="V41" s="829">
        <f>Accommodation!Y117</f>
        <v>280</v>
      </c>
      <c r="W41" s="829">
        <f>Accommodation!Z117</f>
        <v>280</v>
      </c>
      <c r="X41" s="829">
        <f>Accommodation!AA117</f>
        <v>280</v>
      </c>
      <c r="Y41" s="829">
        <f>Accommodation!AB117</f>
        <v>280</v>
      </c>
      <c r="Z41" s="829">
        <f>Accommodation!AC117</f>
        <v>280</v>
      </c>
      <c r="AA41" s="829">
        <f>Accommodation!AD117</f>
        <v>280</v>
      </c>
      <c r="AB41" s="829">
        <f>Accommodation!AE117</f>
        <v>280</v>
      </c>
      <c r="AC41" s="829">
        <f>Accommodation!AF117</f>
        <v>280</v>
      </c>
      <c r="AD41" s="829">
        <f>Accommodation!AG117</f>
        <v>280</v>
      </c>
      <c r="AE41" s="829">
        <f>Accommodation!AH117</f>
        <v>280</v>
      </c>
      <c r="AF41" s="829">
        <f>Accommodation!AI117</f>
        <v>280</v>
      </c>
      <c r="AG41" s="829">
        <f>Accommodation!AJ117</f>
        <v>280</v>
      </c>
      <c r="AH41" s="829">
        <f>Accommodation!AK117</f>
        <v>280</v>
      </c>
      <c r="AI41" s="829">
        <f>Accommodation!AL117</f>
        <v>280</v>
      </c>
      <c r="AJ41" s="829">
        <f>Accommodation!AM117</f>
        <v>280</v>
      </c>
      <c r="AK41" s="829">
        <f>Accommodation!AN117</f>
        <v>280</v>
      </c>
      <c r="AL41" s="829">
        <f>Accommodation!AO117</f>
        <v>280</v>
      </c>
      <c r="AM41" s="829">
        <f>Accommodation!AP117</f>
        <v>280</v>
      </c>
      <c r="AN41" s="829">
        <f>Accommodation!AQ117</f>
        <v>280</v>
      </c>
      <c r="AO41" s="829">
        <f>Accommodation!AR117</f>
        <v>280</v>
      </c>
      <c r="AP41" s="829">
        <f>Accommodation!AS117</f>
        <v>280</v>
      </c>
      <c r="AQ41" s="829">
        <f>Accommodation!AT117</f>
        <v>280</v>
      </c>
      <c r="AR41" s="829">
        <f>Accommodation!AU117</f>
        <v>280</v>
      </c>
      <c r="AS41" s="829">
        <f>Accommodation!AV117</f>
        <v>280</v>
      </c>
      <c r="AT41" s="829">
        <f>Accommodation!AW117</f>
        <v>280</v>
      </c>
      <c r="AU41" s="829">
        <f>Accommodation!AX117</f>
        <v>280</v>
      </c>
      <c r="AV41" s="829">
        <f>Accommodation!AY117</f>
        <v>280</v>
      </c>
      <c r="AW41" s="829">
        <f>Accommodation!AZ117</f>
        <v>280</v>
      </c>
      <c r="AX41" s="829">
        <f>Accommodation!BA117</f>
        <v>280</v>
      </c>
      <c r="AY41" s="829">
        <f>Accommodation!BB117</f>
        <v>280</v>
      </c>
      <c r="AZ41" s="829">
        <f>Accommodation!BC117</f>
        <v>280</v>
      </c>
      <c r="BA41" s="829">
        <f>Accommodation!BD117</f>
        <v>280</v>
      </c>
      <c r="BB41" s="829">
        <f>Accommodation!BE117</f>
        <v>59</v>
      </c>
      <c r="BC41" s="829">
        <f>Accommodation!BF117</f>
        <v>190</v>
      </c>
    </row>
    <row r="42" spans="1:57" ht="24.75" customHeight="1" thickBot="1">
      <c r="B42" s="790" t="s">
        <v>140</v>
      </c>
      <c r="C42" s="791" t="s">
        <v>37</v>
      </c>
      <c r="D42" s="4"/>
      <c r="E42" s="4"/>
      <c r="F42" s="792"/>
      <c r="G42" s="807"/>
      <c r="H42" s="791" t="s">
        <v>37</v>
      </c>
      <c r="I42" s="691">
        <f t="shared" ref="I42:BA42" si="10">SUM(I40:I41)</f>
        <v>1429.5652173913045</v>
      </c>
      <c r="J42" s="691">
        <f t="shared" si="10"/>
        <v>911.304347826087</v>
      </c>
      <c r="K42" s="691">
        <f t="shared" si="10"/>
        <v>811.01449275362324</v>
      </c>
      <c r="L42" s="691">
        <f t="shared" si="10"/>
        <v>706.52173913043475</v>
      </c>
      <c r="M42" s="691">
        <f t="shared" si="10"/>
        <v>866.9426666666667</v>
      </c>
      <c r="N42" s="691">
        <f t="shared" si="10"/>
        <v>924.2523429951691</v>
      </c>
      <c r="O42" s="691">
        <f t="shared" si="10"/>
        <v>855.61173913043478</v>
      </c>
      <c r="P42" s="691">
        <f t="shared" si="10"/>
        <v>797.79070652173914</v>
      </c>
      <c r="Q42" s="691">
        <f t="shared" si="10"/>
        <v>756.03940418679554</v>
      </c>
      <c r="R42" s="691">
        <f t="shared" si="10"/>
        <v>716.8412608695653</v>
      </c>
      <c r="S42" s="691">
        <f t="shared" si="10"/>
        <v>773.23882740447959</v>
      </c>
      <c r="T42" s="691">
        <f t="shared" si="10"/>
        <v>742.76361111111112</v>
      </c>
      <c r="U42" s="691">
        <f t="shared" si="10"/>
        <v>716.97688963210703</v>
      </c>
      <c r="V42" s="691">
        <f t="shared" si="10"/>
        <v>694.8739855072464</v>
      </c>
      <c r="W42" s="691">
        <f t="shared" si="10"/>
        <v>678.13359420289851</v>
      </c>
      <c r="X42" s="691">
        <f t="shared" si="10"/>
        <v>658.95676630434787</v>
      </c>
      <c r="Y42" s="691">
        <f t="shared" si="10"/>
        <v>644.16732310315433</v>
      </c>
      <c r="Z42" s="691">
        <f t="shared" si="10"/>
        <v>687.0794847020934</v>
      </c>
      <c r="AA42" s="691">
        <f t="shared" si="10"/>
        <v>672.36668192219679</v>
      </c>
      <c r="AB42" s="691">
        <f t="shared" si="10"/>
        <v>659.12515942028995</v>
      </c>
      <c r="AC42" s="691">
        <f t="shared" si="10"/>
        <v>647.14473429951693</v>
      </c>
      <c r="AD42" s="691">
        <f t="shared" si="10"/>
        <v>636.25343873517795</v>
      </c>
      <c r="AE42" s="691">
        <f t="shared" si="10"/>
        <v>626.30921235034657</v>
      </c>
      <c r="AF42" s="691">
        <f t="shared" si="10"/>
        <v>617.19367149758455</v>
      </c>
      <c r="AG42" s="691">
        <f t="shared" si="10"/>
        <v>608.80737391304353</v>
      </c>
      <c r="AH42" s="691">
        <f t="shared" si="10"/>
        <v>601.06617614269794</v>
      </c>
      <c r="AI42" s="691">
        <f t="shared" si="10"/>
        <v>593.89840042941489</v>
      </c>
      <c r="AJ42" s="691">
        <f t="shared" si="10"/>
        <v>587.24260869565217</v>
      </c>
      <c r="AK42" s="691">
        <f t="shared" si="10"/>
        <v>581.04583708145924</v>
      </c>
      <c r="AL42" s="691">
        <f t="shared" si="10"/>
        <v>598.01218357487926</v>
      </c>
      <c r="AM42" s="691">
        <f t="shared" si="10"/>
        <v>591.86779803646562</v>
      </c>
      <c r="AN42" s="691">
        <f t="shared" si="10"/>
        <v>586.10743659420291</v>
      </c>
      <c r="AO42" s="691">
        <f t="shared" si="10"/>
        <v>580.6961879666228</v>
      </c>
      <c r="AP42" s="691">
        <f t="shared" si="10"/>
        <v>575.60324808184146</v>
      </c>
      <c r="AQ42" s="691">
        <f t="shared" si="10"/>
        <v>570.80133333333333</v>
      </c>
      <c r="AR42" s="691">
        <f t="shared" si="10"/>
        <v>566.26619162640907</v>
      </c>
      <c r="AS42" s="691">
        <f t="shared" si="10"/>
        <v>561.97619271445365</v>
      </c>
      <c r="AT42" s="691">
        <f t="shared" si="10"/>
        <v>557.91198321891693</v>
      </c>
      <c r="AU42" s="691">
        <f t="shared" si="10"/>
        <v>554.05619472315129</v>
      </c>
      <c r="AV42" s="691">
        <f t="shared" si="10"/>
        <v>550.39319565217397</v>
      </c>
      <c r="AW42" s="691">
        <f t="shared" si="10"/>
        <v>546.90887946270766</v>
      </c>
      <c r="AX42" s="691">
        <f t="shared" si="10"/>
        <v>543.59048309178752</v>
      </c>
      <c r="AY42" s="691">
        <f t="shared" si="10"/>
        <v>540.42643073811928</v>
      </c>
      <c r="AZ42" s="691">
        <f t="shared" si="10"/>
        <v>537.4061989459816</v>
      </c>
      <c r="BA42" s="691">
        <f t="shared" si="10"/>
        <v>534.52019967793876</v>
      </c>
      <c r="BB42" s="691">
        <f>SUM(BB41:BB41)</f>
        <v>59</v>
      </c>
      <c r="BC42" s="691">
        <f>SUM(BC41:BC41)</f>
        <v>190</v>
      </c>
    </row>
    <row r="43" spans="1:57" ht="24.75" customHeight="1" thickBot="1">
      <c r="A43" s="800"/>
      <c r="B43" s="785" t="s">
        <v>140</v>
      </c>
      <c r="C43" s="747" t="s">
        <v>28</v>
      </c>
      <c r="D43" s="77"/>
      <c r="E43" s="77"/>
      <c r="F43" s="748">
        <f>F1</f>
        <v>0.25</v>
      </c>
      <c r="G43" s="807"/>
      <c r="H43" s="747" t="s">
        <v>441</v>
      </c>
      <c r="I43" s="746">
        <f>I42*F43</f>
        <v>357.39130434782612</v>
      </c>
      <c r="J43" s="746">
        <f>J42*F43</f>
        <v>227.82608695652175</v>
      </c>
      <c r="K43" s="746">
        <f>K42*F43</f>
        <v>202.75362318840581</v>
      </c>
      <c r="L43" s="746">
        <f>L42*F43</f>
        <v>176.63043478260869</v>
      </c>
      <c r="M43" s="746">
        <f>M42*F43</f>
        <v>216.73566666666667</v>
      </c>
      <c r="N43" s="746">
        <f>N42*F43</f>
        <v>231.06308574879228</v>
      </c>
      <c r="O43" s="746">
        <f>O42*F43</f>
        <v>213.9029347826087</v>
      </c>
      <c r="P43" s="746">
        <f>P42*F43</f>
        <v>199.44767663043478</v>
      </c>
      <c r="Q43" s="746">
        <f>Q42*F43</f>
        <v>189.00985104669888</v>
      </c>
      <c r="R43" s="746">
        <f>R42*F43</f>
        <v>179.21031521739133</v>
      </c>
      <c r="S43" s="746">
        <f>S42*F43</f>
        <v>193.3097068511199</v>
      </c>
      <c r="T43" s="746">
        <f>T42*F43</f>
        <v>185.69090277777778</v>
      </c>
      <c r="U43" s="746">
        <f>U42*F43</f>
        <v>179.24422240802676</v>
      </c>
      <c r="V43" s="746">
        <f>V42*F43</f>
        <v>173.7184963768116</v>
      </c>
      <c r="W43" s="746">
        <f>W42*F43</f>
        <v>169.53339855072463</v>
      </c>
      <c r="X43" s="746">
        <f>X42*F43</f>
        <v>164.73919157608697</v>
      </c>
      <c r="Y43" s="746">
        <f>Y42*F43</f>
        <v>161.04183077578858</v>
      </c>
      <c r="Z43" s="746">
        <f>Z42*F43</f>
        <v>171.76987117552335</v>
      </c>
      <c r="AA43" s="746">
        <f>AA42*F43</f>
        <v>168.0916704805492</v>
      </c>
      <c r="AB43" s="746">
        <f>AB42*F43</f>
        <v>164.78128985507249</v>
      </c>
      <c r="AC43" s="746">
        <f>AC42*F43</f>
        <v>161.78618357487923</v>
      </c>
      <c r="AD43" s="746">
        <f>AD42*F43</f>
        <v>159.06335968379449</v>
      </c>
      <c r="AE43" s="746">
        <f>AE42*F43</f>
        <v>156.57730308758664</v>
      </c>
      <c r="AF43" s="746">
        <f>AF42*F43</f>
        <v>154.29841787439614</v>
      </c>
      <c r="AG43" s="746">
        <f>AG42*F43</f>
        <v>152.20184347826088</v>
      </c>
      <c r="AH43" s="746">
        <f>AH42*F43</f>
        <v>150.26654403567449</v>
      </c>
      <c r="AI43" s="746">
        <f>AI42*F43</f>
        <v>148.47460010735372</v>
      </c>
      <c r="AJ43" s="746">
        <f>AJ42*F43</f>
        <v>146.81065217391304</v>
      </c>
      <c r="AK43" s="746">
        <f>AK42*F43</f>
        <v>145.26145927036481</v>
      </c>
      <c r="AL43" s="746">
        <f>AL42*F43</f>
        <v>149.50304589371981</v>
      </c>
      <c r="AM43" s="746">
        <f>AM42*F43</f>
        <v>147.9669495091164</v>
      </c>
      <c r="AN43" s="746">
        <f>AN42*F43</f>
        <v>146.52685914855073</v>
      </c>
      <c r="AO43" s="746">
        <f>AO42*F43</f>
        <v>145.1740469916557</v>
      </c>
      <c r="AP43" s="746">
        <f>AP42*F43</f>
        <v>143.90081202046036</v>
      </c>
      <c r="AQ43" s="746">
        <f>AQ42*F43</f>
        <v>142.70033333333333</v>
      </c>
      <c r="AR43" s="746">
        <f>AR42*F43</f>
        <v>141.56654790660227</v>
      </c>
      <c r="AS43" s="746">
        <f>AS42*F43</f>
        <v>140.49404817861341</v>
      </c>
      <c r="AT43" s="746">
        <f>AT42*F43</f>
        <v>139.47799580472923</v>
      </c>
      <c r="AU43" s="746">
        <f>AU42*F43</f>
        <v>138.51404868078782</v>
      </c>
      <c r="AV43" s="746">
        <f>AV42*F43</f>
        <v>137.59829891304349</v>
      </c>
      <c r="AW43" s="746">
        <f>AW42*F43</f>
        <v>136.72721986567691</v>
      </c>
      <c r="AX43" s="746">
        <f>AX42*F43</f>
        <v>135.89762077294688</v>
      </c>
      <c r="AY43" s="746">
        <f>AY42*F43</f>
        <v>135.10660768452982</v>
      </c>
      <c r="AZ43" s="746">
        <f>AZ42*F43</f>
        <v>134.3515497364954</v>
      </c>
      <c r="BA43" s="746">
        <f>BA42*F43</f>
        <v>133.63004991948469</v>
      </c>
      <c r="BB43" s="746">
        <f>BB42*F43</f>
        <v>14.75</v>
      </c>
      <c r="BC43" s="746">
        <f>BC42*F43</f>
        <v>47.5</v>
      </c>
    </row>
    <row r="44" spans="1:57" s="775" customFormat="1" ht="29.25" customHeight="1" thickBot="1">
      <c r="A44" s="801"/>
      <c r="B44" s="767" t="s">
        <v>140</v>
      </c>
      <c r="C44" s="768" t="s">
        <v>25</v>
      </c>
      <c r="D44" s="87"/>
      <c r="E44" s="87"/>
      <c r="F44" s="769"/>
      <c r="G44" s="808"/>
      <c r="H44" s="768" t="s">
        <v>172</v>
      </c>
      <c r="I44" s="770">
        <f t="shared" ref="I44:BC44" si="11">SUM(I42:I43)</f>
        <v>1786.9565217391305</v>
      </c>
      <c r="J44" s="771">
        <f t="shared" si="11"/>
        <v>1139.1304347826087</v>
      </c>
      <c r="K44" s="771">
        <f t="shared" si="11"/>
        <v>1013.768115942029</v>
      </c>
      <c r="L44" s="771">
        <f t="shared" si="11"/>
        <v>883.1521739130435</v>
      </c>
      <c r="M44" s="771">
        <f t="shared" si="11"/>
        <v>1083.6783333333333</v>
      </c>
      <c r="N44" s="771">
        <f t="shared" si="11"/>
        <v>1155.3154287439613</v>
      </c>
      <c r="O44" s="771">
        <f t="shared" si="11"/>
        <v>1069.5146739130435</v>
      </c>
      <c r="P44" s="771">
        <f t="shared" si="11"/>
        <v>997.23838315217392</v>
      </c>
      <c r="Q44" s="771">
        <f t="shared" si="11"/>
        <v>945.04925523349448</v>
      </c>
      <c r="R44" s="771">
        <f t="shared" si="11"/>
        <v>896.05157608695663</v>
      </c>
      <c r="S44" s="771">
        <f t="shared" si="11"/>
        <v>966.54853425559952</v>
      </c>
      <c r="T44" s="771">
        <f t="shared" si="11"/>
        <v>928.45451388888887</v>
      </c>
      <c r="U44" s="771">
        <f t="shared" si="11"/>
        <v>896.22111204013379</v>
      </c>
      <c r="V44" s="771">
        <f t="shared" si="11"/>
        <v>868.59248188405797</v>
      </c>
      <c r="W44" s="771">
        <f t="shared" si="11"/>
        <v>847.66699275362316</v>
      </c>
      <c r="X44" s="771">
        <f t="shared" si="11"/>
        <v>823.69595788043489</v>
      </c>
      <c r="Y44" s="771">
        <f t="shared" si="11"/>
        <v>805.20915387894297</v>
      </c>
      <c r="Z44" s="771">
        <f t="shared" si="11"/>
        <v>858.84935587761674</v>
      </c>
      <c r="AA44" s="772">
        <f t="shared" si="11"/>
        <v>840.45835240274596</v>
      </c>
      <c r="AB44" s="773">
        <f t="shared" si="11"/>
        <v>823.90644927536243</v>
      </c>
      <c r="AC44" s="771">
        <f t="shared" si="11"/>
        <v>808.93091787439619</v>
      </c>
      <c r="AD44" s="771">
        <f t="shared" si="11"/>
        <v>795.31679841897244</v>
      </c>
      <c r="AE44" s="771">
        <f t="shared" si="11"/>
        <v>782.88651543793321</v>
      </c>
      <c r="AF44" s="771">
        <f t="shared" si="11"/>
        <v>771.49208937198068</v>
      </c>
      <c r="AG44" s="771">
        <f t="shared" si="11"/>
        <v>761.00921739130445</v>
      </c>
      <c r="AH44" s="771">
        <f t="shared" si="11"/>
        <v>751.33272017837248</v>
      </c>
      <c r="AI44" s="771">
        <f t="shared" si="11"/>
        <v>742.37300053676859</v>
      </c>
      <c r="AJ44" s="771">
        <f t="shared" si="11"/>
        <v>734.05326086956518</v>
      </c>
      <c r="AK44" s="771">
        <f t="shared" si="11"/>
        <v>726.30729635182411</v>
      </c>
      <c r="AL44" s="771">
        <f t="shared" si="11"/>
        <v>747.51522946859905</v>
      </c>
      <c r="AM44" s="771">
        <f t="shared" si="11"/>
        <v>739.83474754558199</v>
      </c>
      <c r="AN44" s="771">
        <f t="shared" si="11"/>
        <v>732.63429574275369</v>
      </c>
      <c r="AO44" s="771">
        <f t="shared" si="11"/>
        <v>725.8702349582785</v>
      </c>
      <c r="AP44" s="771">
        <f t="shared" si="11"/>
        <v>719.50406010230176</v>
      </c>
      <c r="AQ44" s="771">
        <f t="shared" si="11"/>
        <v>713.50166666666667</v>
      </c>
      <c r="AR44" s="771">
        <f t="shared" si="11"/>
        <v>707.83273953301136</v>
      </c>
      <c r="AS44" s="771">
        <f t="shared" si="11"/>
        <v>702.47024089306706</v>
      </c>
      <c r="AT44" s="771">
        <f t="shared" si="11"/>
        <v>697.38997902364622</v>
      </c>
      <c r="AU44" s="771">
        <f t="shared" si="11"/>
        <v>692.57024340393912</v>
      </c>
      <c r="AV44" s="771">
        <f t="shared" si="11"/>
        <v>687.99149456521741</v>
      </c>
      <c r="AW44" s="771">
        <f t="shared" si="11"/>
        <v>683.6360993283846</v>
      </c>
      <c r="AX44" s="771">
        <f t="shared" si="11"/>
        <v>679.4881038647344</v>
      </c>
      <c r="AY44" s="771">
        <f t="shared" si="11"/>
        <v>675.53303842264904</v>
      </c>
      <c r="AZ44" s="771">
        <f t="shared" si="11"/>
        <v>671.75774868247697</v>
      </c>
      <c r="BA44" s="771">
        <f t="shared" si="11"/>
        <v>668.15024959742345</v>
      </c>
      <c r="BB44" s="771">
        <f t="shared" si="11"/>
        <v>73.75</v>
      </c>
      <c r="BC44" s="774">
        <f t="shared" si="11"/>
        <v>237.5</v>
      </c>
      <c r="BE44" s="776"/>
    </row>
    <row r="45" spans="1:57" ht="24.75" customHeight="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row>
    <row r="46" spans="1:57" ht="24.75" customHeight="1">
      <c r="C46" s="433"/>
      <c r="D46" s="433"/>
      <c r="E46" s="433"/>
      <c r="H46" s="433"/>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row>
    <row r="47" spans="1:57" ht="24.75" customHeight="1" thickBot="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row>
    <row r="48" spans="1:57" s="3" customFormat="1" ht="24.75" customHeight="1">
      <c r="A48" s="798"/>
      <c r="B48" s="820" t="s">
        <v>138</v>
      </c>
      <c r="C48" s="818" t="s">
        <v>138</v>
      </c>
      <c r="D48" s="243"/>
      <c r="E48" s="243"/>
      <c r="F48" s="812"/>
      <c r="G48" s="809">
        <v>2</v>
      </c>
      <c r="H48" s="818" t="s">
        <v>138</v>
      </c>
      <c r="I48" s="817">
        <v>1</v>
      </c>
      <c r="J48" s="817">
        <v>2</v>
      </c>
      <c r="K48" s="817">
        <v>3</v>
      </c>
      <c r="L48" s="817">
        <v>4</v>
      </c>
      <c r="M48" s="817">
        <v>5</v>
      </c>
      <c r="N48" s="817">
        <v>6</v>
      </c>
      <c r="O48" s="817">
        <v>7</v>
      </c>
      <c r="P48" s="817">
        <v>8</v>
      </c>
      <c r="Q48" s="817">
        <v>9</v>
      </c>
      <c r="R48" s="817">
        <v>10</v>
      </c>
      <c r="S48" s="817">
        <v>11</v>
      </c>
      <c r="T48" s="817">
        <v>12</v>
      </c>
      <c r="U48" s="817">
        <v>13</v>
      </c>
      <c r="V48" s="817">
        <v>14</v>
      </c>
      <c r="W48" s="817">
        <v>15</v>
      </c>
      <c r="X48" s="817">
        <v>16</v>
      </c>
      <c r="Y48" s="817">
        <v>17</v>
      </c>
      <c r="Z48" s="817">
        <v>18</v>
      </c>
      <c r="AA48" s="817">
        <v>19</v>
      </c>
      <c r="AB48" s="817">
        <v>20</v>
      </c>
      <c r="AC48" s="817">
        <v>21</v>
      </c>
      <c r="AD48" s="817">
        <v>22</v>
      </c>
      <c r="AE48" s="817">
        <v>23</v>
      </c>
      <c r="AF48" s="817">
        <v>24</v>
      </c>
      <c r="AG48" s="817">
        <v>25</v>
      </c>
      <c r="AH48" s="817">
        <v>26</v>
      </c>
      <c r="AI48" s="817">
        <v>27</v>
      </c>
      <c r="AJ48" s="817">
        <v>28</v>
      </c>
      <c r="AK48" s="817">
        <v>29</v>
      </c>
      <c r="AL48" s="817">
        <v>30</v>
      </c>
      <c r="AM48" s="817">
        <v>31</v>
      </c>
      <c r="AN48" s="817">
        <v>32</v>
      </c>
      <c r="AO48" s="817">
        <v>33</v>
      </c>
      <c r="AP48" s="817">
        <v>34</v>
      </c>
      <c r="AQ48" s="817">
        <v>35</v>
      </c>
      <c r="AR48" s="817">
        <v>36</v>
      </c>
      <c r="AS48" s="817">
        <v>37</v>
      </c>
      <c r="AT48" s="817">
        <v>38</v>
      </c>
      <c r="AU48" s="817">
        <v>39</v>
      </c>
      <c r="AV48" s="817">
        <v>40</v>
      </c>
      <c r="AW48" s="817">
        <v>41</v>
      </c>
      <c r="AX48" s="817">
        <v>42</v>
      </c>
      <c r="AY48" s="817">
        <v>43</v>
      </c>
      <c r="AZ48" s="817">
        <v>44</v>
      </c>
      <c r="BA48" s="817">
        <v>45</v>
      </c>
      <c r="BB48" s="815" t="s">
        <v>21</v>
      </c>
      <c r="BC48" s="815" t="s">
        <v>24</v>
      </c>
      <c r="BE48" s="554"/>
    </row>
    <row r="49" spans="1:57">
      <c r="A49" s="799"/>
      <c r="B49" s="793" t="s">
        <v>138</v>
      </c>
      <c r="C49" s="794" t="s">
        <v>39</v>
      </c>
      <c r="D49" s="787"/>
      <c r="E49" s="83"/>
      <c r="F49" s="795"/>
      <c r="G49" s="799"/>
      <c r="H49" s="794" t="s">
        <v>39</v>
      </c>
      <c r="I49" s="690">
        <f>Services!F89</f>
        <v>1149.5652173913045</v>
      </c>
      <c r="J49" s="690">
        <f>Services!G89</f>
        <v>631.304347826087</v>
      </c>
      <c r="K49" s="690">
        <f>Services!H89</f>
        <v>531.01449275362324</v>
      </c>
      <c r="L49" s="690">
        <f>Services!I89</f>
        <v>426.52173913043481</v>
      </c>
      <c r="M49" s="690">
        <f>Services!J89</f>
        <v>586.9426666666667</v>
      </c>
      <c r="N49" s="690">
        <f>Services!K89</f>
        <v>644.2523429951691</v>
      </c>
      <c r="O49" s="690">
        <f>Services!L89</f>
        <v>575.61173913043478</v>
      </c>
      <c r="P49" s="690">
        <f>Services!M89</f>
        <v>517.79070652173914</v>
      </c>
      <c r="Q49" s="690">
        <f>Services!N89</f>
        <v>476.03940418679554</v>
      </c>
      <c r="R49" s="690">
        <f>Services!O89</f>
        <v>436.8412608695653</v>
      </c>
      <c r="S49" s="690">
        <f>Services!P89</f>
        <v>493.23882740447959</v>
      </c>
      <c r="T49" s="690">
        <f>Services!Q89</f>
        <v>462.76361111111112</v>
      </c>
      <c r="U49" s="690">
        <f>Services!R89</f>
        <v>436.97688963210703</v>
      </c>
      <c r="V49" s="690">
        <f>Services!S89</f>
        <v>414.8739855072464</v>
      </c>
      <c r="W49" s="690">
        <f>Services!T89</f>
        <v>398.13359420289851</v>
      </c>
      <c r="X49" s="690">
        <f>Services!U89</f>
        <v>378.95676630434781</v>
      </c>
      <c r="Y49" s="690">
        <f>Services!V89</f>
        <v>364.16732310315433</v>
      </c>
      <c r="Z49" s="690">
        <f>Services!W89</f>
        <v>407.0794847020934</v>
      </c>
      <c r="AA49" s="690">
        <f>Services!X89</f>
        <v>392.36668192219679</v>
      </c>
      <c r="AB49" s="690">
        <f>Services!Y89</f>
        <v>379.12515942028989</v>
      </c>
      <c r="AC49" s="690">
        <f>Services!Z89</f>
        <v>367.14473429951693</v>
      </c>
      <c r="AD49" s="690">
        <f>Services!AA89</f>
        <v>356.25343873517789</v>
      </c>
      <c r="AE49" s="690">
        <f>Services!AB89</f>
        <v>346.30921235034657</v>
      </c>
      <c r="AF49" s="690">
        <f>Services!AC89</f>
        <v>337.19367149758455</v>
      </c>
      <c r="AG49" s="690">
        <f>Services!AD89</f>
        <v>328.80737391304353</v>
      </c>
      <c r="AH49" s="690">
        <f>Services!AE89</f>
        <v>321.06617614269794</v>
      </c>
      <c r="AI49" s="690">
        <f>Services!AF89</f>
        <v>313.89840042941489</v>
      </c>
      <c r="AJ49" s="690">
        <f>Services!AG89</f>
        <v>307.24260869565217</v>
      </c>
      <c r="AK49" s="690">
        <f>Services!AH89</f>
        <v>301.0458370814593</v>
      </c>
      <c r="AL49" s="690">
        <f>Services!AI89</f>
        <v>318.01218357487926</v>
      </c>
      <c r="AM49" s="690">
        <f>Services!AJ89</f>
        <v>311.86779803646562</v>
      </c>
      <c r="AN49" s="690">
        <f>Services!AK89</f>
        <v>306.10743659420291</v>
      </c>
      <c r="AO49" s="690">
        <f>Services!AL89</f>
        <v>300.69618796662274</v>
      </c>
      <c r="AP49" s="690">
        <f>Services!AM89</f>
        <v>295.60324808184146</v>
      </c>
      <c r="AQ49" s="690">
        <f>Services!AN89</f>
        <v>290.80133333333333</v>
      </c>
      <c r="AR49" s="690">
        <f>Services!AO89</f>
        <v>286.26619162640907</v>
      </c>
      <c r="AS49" s="690">
        <f>Services!AP89</f>
        <v>281.97619271445365</v>
      </c>
      <c r="AT49" s="690">
        <f>Services!AQ89</f>
        <v>277.91198321891687</v>
      </c>
      <c r="AU49" s="690">
        <f>Services!AR89</f>
        <v>274.05619472315129</v>
      </c>
      <c r="AV49" s="690">
        <f>Services!AS89</f>
        <v>270.39319565217392</v>
      </c>
      <c r="AW49" s="690">
        <f>Services!AT89</f>
        <v>266.90887946270766</v>
      </c>
      <c r="AX49" s="690">
        <f>Services!AU89</f>
        <v>263.59048309178746</v>
      </c>
      <c r="AY49" s="690">
        <f>Services!AV89</f>
        <v>260.42643073811934</v>
      </c>
      <c r="AZ49" s="690">
        <f>Services!AW89</f>
        <v>257.4061989459816</v>
      </c>
      <c r="BA49" s="690">
        <f>Services!AX89</f>
        <v>254.52019967793882</v>
      </c>
      <c r="BB49" s="796"/>
      <c r="BC49" s="796"/>
    </row>
    <row r="50" spans="1:57" ht="24.75" customHeight="1">
      <c r="B50" s="829" t="s">
        <v>138</v>
      </c>
      <c r="C50" s="829" t="str">
        <f>C48</f>
        <v>4* STD LOW</v>
      </c>
      <c r="D50" s="827"/>
      <c r="E50" s="822"/>
      <c r="F50" s="829"/>
      <c r="G50" s="826">
        <v>1</v>
      </c>
      <c r="H50" s="829" t="str">
        <f>H48</f>
        <v>4* STD LOW</v>
      </c>
      <c r="I50" s="829">
        <f>Accommodation!L134</f>
        <v>298</v>
      </c>
      <c r="J50" s="829">
        <f>Accommodation!M134</f>
        <v>298</v>
      </c>
      <c r="K50" s="829">
        <f>Accommodation!N134</f>
        <v>298</v>
      </c>
      <c r="L50" s="829">
        <f>Accommodation!O134</f>
        <v>298</v>
      </c>
      <c r="M50" s="829">
        <f>Accommodation!P134</f>
        <v>298</v>
      </c>
      <c r="N50" s="829">
        <f>Accommodation!Q134</f>
        <v>298</v>
      </c>
      <c r="O50" s="829">
        <f>Accommodation!R134</f>
        <v>298</v>
      </c>
      <c r="P50" s="829">
        <f>Accommodation!S134</f>
        <v>298</v>
      </c>
      <c r="Q50" s="829">
        <f>Accommodation!T134</f>
        <v>298</v>
      </c>
      <c r="R50" s="829">
        <f>Accommodation!U134</f>
        <v>298</v>
      </c>
      <c r="S50" s="829">
        <f>Accommodation!V134</f>
        <v>298</v>
      </c>
      <c r="T50" s="829">
        <f>Accommodation!W134</f>
        <v>298</v>
      </c>
      <c r="U50" s="829">
        <f>Accommodation!X134</f>
        <v>298</v>
      </c>
      <c r="V50" s="829">
        <f>Accommodation!Y134</f>
        <v>298</v>
      </c>
      <c r="W50" s="829">
        <f>Accommodation!Z134</f>
        <v>298</v>
      </c>
      <c r="X50" s="829">
        <f>Accommodation!AA134</f>
        <v>298</v>
      </c>
      <c r="Y50" s="829">
        <f>Accommodation!AB134</f>
        <v>298</v>
      </c>
      <c r="Z50" s="829">
        <f>Accommodation!AC134</f>
        <v>298</v>
      </c>
      <c r="AA50" s="829">
        <f>Accommodation!AD134</f>
        <v>298</v>
      </c>
      <c r="AB50" s="829">
        <f>Accommodation!AE134</f>
        <v>298</v>
      </c>
      <c r="AC50" s="829">
        <f>Accommodation!AF134</f>
        <v>298</v>
      </c>
      <c r="AD50" s="829">
        <f>Accommodation!AG134</f>
        <v>298</v>
      </c>
      <c r="AE50" s="829">
        <f>Accommodation!AH134</f>
        <v>298</v>
      </c>
      <c r="AF50" s="829">
        <f>Accommodation!AI134</f>
        <v>298</v>
      </c>
      <c r="AG50" s="829">
        <f>Accommodation!AJ134</f>
        <v>298</v>
      </c>
      <c r="AH50" s="829">
        <f>Accommodation!AK134</f>
        <v>298</v>
      </c>
      <c r="AI50" s="829">
        <f>Accommodation!AL134</f>
        <v>298</v>
      </c>
      <c r="AJ50" s="829">
        <f>Accommodation!AM134</f>
        <v>298</v>
      </c>
      <c r="AK50" s="829">
        <f>Accommodation!AN134</f>
        <v>298</v>
      </c>
      <c r="AL50" s="829">
        <f>Accommodation!AO134</f>
        <v>298</v>
      </c>
      <c r="AM50" s="829">
        <f>Accommodation!AP134</f>
        <v>298</v>
      </c>
      <c r="AN50" s="829">
        <f>Accommodation!AQ134</f>
        <v>298</v>
      </c>
      <c r="AO50" s="829">
        <f>Accommodation!AR134</f>
        <v>298</v>
      </c>
      <c r="AP50" s="829">
        <f>Accommodation!AS134</f>
        <v>298</v>
      </c>
      <c r="AQ50" s="829">
        <f>Accommodation!AT134</f>
        <v>298</v>
      </c>
      <c r="AR50" s="829">
        <f>Accommodation!AU134</f>
        <v>298</v>
      </c>
      <c r="AS50" s="829">
        <f>Accommodation!AV134</f>
        <v>298</v>
      </c>
      <c r="AT50" s="829">
        <f>Accommodation!AW134</f>
        <v>298</v>
      </c>
      <c r="AU50" s="829">
        <f>Accommodation!AX134</f>
        <v>298</v>
      </c>
      <c r="AV50" s="829">
        <f>Accommodation!AY134</f>
        <v>298</v>
      </c>
      <c r="AW50" s="829">
        <f>Accommodation!AZ134</f>
        <v>298</v>
      </c>
      <c r="AX50" s="829">
        <f>Accommodation!BA134</f>
        <v>298</v>
      </c>
      <c r="AY50" s="829">
        <f>Accommodation!BB134</f>
        <v>298</v>
      </c>
      <c r="AZ50" s="829">
        <f>Accommodation!BC134</f>
        <v>298</v>
      </c>
      <c r="BA50" s="829">
        <f>Accommodation!BD134</f>
        <v>298</v>
      </c>
      <c r="BB50" s="829">
        <f>Accommodation!BE134</f>
        <v>49</v>
      </c>
      <c r="BC50" s="829">
        <f>Accommodation!BF134</f>
        <v>255</v>
      </c>
    </row>
    <row r="51" spans="1:57" ht="24.75" customHeight="1" thickBot="1">
      <c r="B51" s="790" t="s">
        <v>138</v>
      </c>
      <c r="C51" s="791" t="s">
        <v>37</v>
      </c>
      <c r="D51" s="4"/>
      <c r="E51" s="4"/>
      <c r="F51" s="792"/>
      <c r="G51" s="807"/>
      <c r="H51" s="791" t="s">
        <v>37</v>
      </c>
      <c r="I51" s="691">
        <f t="shared" ref="I51:BA51" si="12">SUM(I49:I50)</f>
        <v>1447.5652173913045</v>
      </c>
      <c r="J51" s="691">
        <f t="shared" si="12"/>
        <v>929.304347826087</v>
      </c>
      <c r="K51" s="691">
        <f t="shared" si="12"/>
        <v>829.01449275362324</v>
      </c>
      <c r="L51" s="691">
        <f t="shared" si="12"/>
        <v>724.52173913043475</v>
      </c>
      <c r="M51" s="691">
        <f t="shared" si="12"/>
        <v>884.9426666666667</v>
      </c>
      <c r="N51" s="691">
        <f t="shared" si="12"/>
        <v>942.2523429951691</v>
      </c>
      <c r="O51" s="691">
        <f t="shared" si="12"/>
        <v>873.61173913043478</v>
      </c>
      <c r="P51" s="691">
        <f t="shared" si="12"/>
        <v>815.79070652173914</v>
      </c>
      <c r="Q51" s="691">
        <f t="shared" si="12"/>
        <v>774.03940418679554</v>
      </c>
      <c r="R51" s="691">
        <f t="shared" si="12"/>
        <v>734.8412608695653</v>
      </c>
      <c r="S51" s="691">
        <f t="shared" si="12"/>
        <v>791.23882740447959</v>
      </c>
      <c r="T51" s="691">
        <f t="shared" si="12"/>
        <v>760.76361111111112</v>
      </c>
      <c r="U51" s="691">
        <f t="shared" si="12"/>
        <v>734.97688963210703</v>
      </c>
      <c r="V51" s="691">
        <f t="shared" si="12"/>
        <v>712.8739855072464</v>
      </c>
      <c r="W51" s="691">
        <f t="shared" si="12"/>
        <v>696.13359420289851</v>
      </c>
      <c r="X51" s="691">
        <f t="shared" si="12"/>
        <v>676.95676630434787</v>
      </c>
      <c r="Y51" s="691">
        <f t="shared" si="12"/>
        <v>662.16732310315433</v>
      </c>
      <c r="Z51" s="691">
        <f t="shared" si="12"/>
        <v>705.0794847020934</v>
      </c>
      <c r="AA51" s="691">
        <f t="shared" si="12"/>
        <v>690.36668192219679</v>
      </c>
      <c r="AB51" s="691">
        <f t="shared" si="12"/>
        <v>677.12515942028995</v>
      </c>
      <c r="AC51" s="691">
        <f t="shared" si="12"/>
        <v>665.14473429951693</v>
      </c>
      <c r="AD51" s="691">
        <f t="shared" si="12"/>
        <v>654.25343873517795</v>
      </c>
      <c r="AE51" s="691">
        <f t="shared" si="12"/>
        <v>644.30921235034657</v>
      </c>
      <c r="AF51" s="691">
        <f t="shared" si="12"/>
        <v>635.19367149758455</v>
      </c>
      <c r="AG51" s="691">
        <f t="shared" si="12"/>
        <v>626.80737391304353</v>
      </c>
      <c r="AH51" s="691">
        <f t="shared" si="12"/>
        <v>619.06617614269794</v>
      </c>
      <c r="AI51" s="691">
        <f t="shared" si="12"/>
        <v>611.89840042941489</v>
      </c>
      <c r="AJ51" s="691">
        <f t="shared" si="12"/>
        <v>605.24260869565217</v>
      </c>
      <c r="AK51" s="691">
        <f t="shared" si="12"/>
        <v>599.04583708145924</v>
      </c>
      <c r="AL51" s="691">
        <f t="shared" si="12"/>
        <v>616.01218357487926</v>
      </c>
      <c r="AM51" s="691">
        <f t="shared" si="12"/>
        <v>609.86779803646562</v>
      </c>
      <c r="AN51" s="691">
        <f t="shared" si="12"/>
        <v>604.10743659420291</v>
      </c>
      <c r="AO51" s="691">
        <f t="shared" si="12"/>
        <v>598.6961879666228</v>
      </c>
      <c r="AP51" s="691">
        <f t="shared" si="12"/>
        <v>593.60324808184146</v>
      </c>
      <c r="AQ51" s="691">
        <f t="shared" si="12"/>
        <v>588.80133333333333</v>
      </c>
      <c r="AR51" s="691">
        <f t="shared" si="12"/>
        <v>584.26619162640907</v>
      </c>
      <c r="AS51" s="691">
        <f t="shared" si="12"/>
        <v>579.97619271445365</v>
      </c>
      <c r="AT51" s="691">
        <f t="shared" si="12"/>
        <v>575.91198321891693</v>
      </c>
      <c r="AU51" s="691">
        <f t="shared" si="12"/>
        <v>572.05619472315129</v>
      </c>
      <c r="AV51" s="691">
        <f t="shared" si="12"/>
        <v>568.39319565217397</v>
      </c>
      <c r="AW51" s="691">
        <f t="shared" si="12"/>
        <v>564.90887946270766</v>
      </c>
      <c r="AX51" s="691">
        <f t="shared" si="12"/>
        <v>561.59048309178752</v>
      </c>
      <c r="AY51" s="691">
        <f t="shared" si="12"/>
        <v>558.42643073811928</v>
      </c>
      <c r="AZ51" s="691">
        <f t="shared" si="12"/>
        <v>555.4061989459816</v>
      </c>
      <c r="BA51" s="691">
        <f t="shared" si="12"/>
        <v>552.52019967793876</v>
      </c>
      <c r="BB51" s="691">
        <f>SUM(BB50:BB50)</f>
        <v>49</v>
      </c>
      <c r="BC51" s="691">
        <f>SUM(BC50:BC50)</f>
        <v>255</v>
      </c>
    </row>
    <row r="52" spans="1:57" ht="24.75" customHeight="1" thickBot="1">
      <c r="A52" s="800"/>
      <c r="B52" s="785" t="s">
        <v>138</v>
      </c>
      <c r="C52" s="747" t="s">
        <v>28</v>
      </c>
      <c r="D52" s="77"/>
      <c r="E52" s="77"/>
      <c r="F52" s="748">
        <f>F1</f>
        <v>0.25</v>
      </c>
      <c r="G52" s="807"/>
      <c r="H52" s="747" t="s">
        <v>441</v>
      </c>
      <c r="I52" s="746">
        <f>I51*F52</f>
        <v>361.89130434782612</v>
      </c>
      <c r="J52" s="746">
        <f>J51*F52</f>
        <v>232.32608695652175</v>
      </c>
      <c r="K52" s="746">
        <f>K51*F52</f>
        <v>207.25362318840581</v>
      </c>
      <c r="L52" s="746">
        <f>L51*F52</f>
        <v>181.13043478260869</v>
      </c>
      <c r="M52" s="746">
        <f>M51*F52</f>
        <v>221.23566666666667</v>
      </c>
      <c r="N52" s="746">
        <f>N51*F52</f>
        <v>235.56308574879228</v>
      </c>
      <c r="O52" s="746">
        <f>O51*F52</f>
        <v>218.4029347826087</v>
      </c>
      <c r="P52" s="746">
        <f>P51*F52</f>
        <v>203.94767663043478</v>
      </c>
      <c r="Q52" s="746">
        <f>Q51*F52</f>
        <v>193.50985104669888</v>
      </c>
      <c r="R52" s="746">
        <f>R51*F52</f>
        <v>183.71031521739133</v>
      </c>
      <c r="S52" s="746">
        <f>S51*F52</f>
        <v>197.8097068511199</v>
      </c>
      <c r="T52" s="746">
        <f>T51*F52</f>
        <v>190.19090277777778</v>
      </c>
      <c r="U52" s="746">
        <f>U51*F52</f>
        <v>183.74422240802676</v>
      </c>
      <c r="V52" s="746">
        <f>V51*F52</f>
        <v>178.2184963768116</v>
      </c>
      <c r="W52" s="746">
        <f>W51*F52</f>
        <v>174.03339855072463</v>
      </c>
      <c r="X52" s="746">
        <f>X51*F52</f>
        <v>169.23919157608697</v>
      </c>
      <c r="Y52" s="746">
        <f>Y51*F52</f>
        <v>165.54183077578858</v>
      </c>
      <c r="Z52" s="746">
        <f>Z51*F52</f>
        <v>176.26987117552335</v>
      </c>
      <c r="AA52" s="746">
        <f>AA51*F52</f>
        <v>172.5916704805492</v>
      </c>
      <c r="AB52" s="746">
        <f>AB51*F52</f>
        <v>169.28128985507249</v>
      </c>
      <c r="AC52" s="746">
        <f>AC51*F52</f>
        <v>166.28618357487923</v>
      </c>
      <c r="AD52" s="746">
        <f>AD51*F52</f>
        <v>163.56335968379449</v>
      </c>
      <c r="AE52" s="746">
        <f>AE51*F52</f>
        <v>161.07730308758664</v>
      </c>
      <c r="AF52" s="746">
        <f>AF51*F52</f>
        <v>158.79841787439614</v>
      </c>
      <c r="AG52" s="746">
        <f>AG51*F52</f>
        <v>156.70184347826088</v>
      </c>
      <c r="AH52" s="746">
        <f>AH51*F52</f>
        <v>154.76654403567449</v>
      </c>
      <c r="AI52" s="746">
        <f>AI51*F52</f>
        <v>152.97460010735372</v>
      </c>
      <c r="AJ52" s="746">
        <f>AJ51*F52</f>
        <v>151.31065217391304</v>
      </c>
      <c r="AK52" s="746">
        <f>AK51*F52</f>
        <v>149.76145927036481</v>
      </c>
      <c r="AL52" s="746">
        <f>AL51*F52</f>
        <v>154.00304589371981</v>
      </c>
      <c r="AM52" s="746">
        <f>AM51*F52</f>
        <v>152.4669495091164</v>
      </c>
      <c r="AN52" s="746">
        <f>AN51*F52</f>
        <v>151.02685914855073</v>
      </c>
      <c r="AO52" s="746">
        <f>AO51*F52</f>
        <v>149.6740469916557</v>
      </c>
      <c r="AP52" s="746">
        <f>AP51*F52</f>
        <v>148.40081202046036</v>
      </c>
      <c r="AQ52" s="746">
        <f>AQ51*F52</f>
        <v>147.20033333333333</v>
      </c>
      <c r="AR52" s="746">
        <f>AR51*F52</f>
        <v>146.06654790660227</v>
      </c>
      <c r="AS52" s="746">
        <f>AS51*F52</f>
        <v>144.99404817861341</v>
      </c>
      <c r="AT52" s="746">
        <f>AT51*F52</f>
        <v>143.97799580472923</v>
      </c>
      <c r="AU52" s="746">
        <f>AU51*F52</f>
        <v>143.01404868078782</v>
      </c>
      <c r="AV52" s="746">
        <f>AV51*F52</f>
        <v>142.09829891304349</v>
      </c>
      <c r="AW52" s="746">
        <f>AW51*F52</f>
        <v>141.22721986567691</v>
      </c>
      <c r="AX52" s="746">
        <f>AX51*F52</f>
        <v>140.39762077294688</v>
      </c>
      <c r="AY52" s="746">
        <f>AY51*F52</f>
        <v>139.60660768452982</v>
      </c>
      <c r="AZ52" s="746">
        <f>AZ51*F52</f>
        <v>138.8515497364954</v>
      </c>
      <c r="BA52" s="746">
        <f>BA51*F52</f>
        <v>138.13004991948469</v>
      </c>
      <c r="BB52" s="746">
        <f>BB51*F52</f>
        <v>12.25</v>
      </c>
      <c r="BC52" s="746">
        <f>BC51*F52</f>
        <v>63.75</v>
      </c>
    </row>
    <row r="53" spans="1:57" s="763" customFormat="1" ht="29.25" customHeight="1">
      <c r="A53" s="801"/>
      <c r="B53" s="759" t="s">
        <v>138</v>
      </c>
      <c r="C53" s="760" t="s">
        <v>25</v>
      </c>
      <c r="D53" s="88"/>
      <c r="E53" s="88"/>
      <c r="F53" s="761"/>
      <c r="G53" s="808"/>
      <c r="H53" s="760" t="s">
        <v>180</v>
      </c>
      <c r="I53" s="762">
        <f t="shared" ref="I53:BC53" si="13">SUM(I51:I52)</f>
        <v>1809.4565217391305</v>
      </c>
      <c r="J53" s="762">
        <f t="shared" si="13"/>
        <v>1161.6304347826087</v>
      </c>
      <c r="K53" s="762">
        <f t="shared" si="13"/>
        <v>1036.268115942029</v>
      </c>
      <c r="L53" s="762">
        <f t="shared" si="13"/>
        <v>905.6521739130435</v>
      </c>
      <c r="M53" s="762">
        <f t="shared" si="13"/>
        <v>1106.1783333333333</v>
      </c>
      <c r="N53" s="762">
        <f t="shared" si="13"/>
        <v>1177.8154287439613</v>
      </c>
      <c r="O53" s="762">
        <f t="shared" si="13"/>
        <v>1092.0146739130435</v>
      </c>
      <c r="P53" s="762">
        <f t="shared" si="13"/>
        <v>1019.7383831521739</v>
      </c>
      <c r="Q53" s="762">
        <f t="shared" si="13"/>
        <v>967.54925523349448</v>
      </c>
      <c r="R53" s="762">
        <f t="shared" si="13"/>
        <v>918.55157608695663</v>
      </c>
      <c r="S53" s="762">
        <f t="shared" si="13"/>
        <v>989.04853425559952</v>
      </c>
      <c r="T53" s="762">
        <f t="shared" si="13"/>
        <v>950.95451388888887</v>
      </c>
      <c r="U53" s="762">
        <f t="shared" si="13"/>
        <v>918.72111204013379</v>
      </c>
      <c r="V53" s="762">
        <f t="shared" si="13"/>
        <v>891.09248188405797</v>
      </c>
      <c r="W53" s="762">
        <f t="shared" si="13"/>
        <v>870.16699275362316</v>
      </c>
      <c r="X53" s="762">
        <f t="shared" si="13"/>
        <v>846.19595788043489</v>
      </c>
      <c r="Y53" s="762">
        <f t="shared" si="13"/>
        <v>827.70915387894297</v>
      </c>
      <c r="Z53" s="762">
        <f t="shared" si="13"/>
        <v>881.34935587761674</v>
      </c>
      <c r="AA53" s="762">
        <f t="shared" si="13"/>
        <v>862.95835240274596</v>
      </c>
      <c r="AB53" s="762">
        <f t="shared" si="13"/>
        <v>846.40644927536243</v>
      </c>
      <c r="AC53" s="762">
        <f t="shared" si="13"/>
        <v>831.43091787439619</v>
      </c>
      <c r="AD53" s="762">
        <f t="shared" si="13"/>
        <v>817.81679841897244</v>
      </c>
      <c r="AE53" s="762">
        <f t="shared" si="13"/>
        <v>805.38651543793321</v>
      </c>
      <c r="AF53" s="762">
        <f t="shared" si="13"/>
        <v>793.99208937198068</v>
      </c>
      <c r="AG53" s="762">
        <f t="shared" si="13"/>
        <v>783.50921739130445</v>
      </c>
      <c r="AH53" s="762">
        <f t="shared" si="13"/>
        <v>773.83272017837248</v>
      </c>
      <c r="AI53" s="762">
        <f t="shared" si="13"/>
        <v>764.87300053676859</v>
      </c>
      <c r="AJ53" s="762">
        <f t="shared" si="13"/>
        <v>756.55326086956518</v>
      </c>
      <c r="AK53" s="762">
        <f t="shared" si="13"/>
        <v>748.80729635182411</v>
      </c>
      <c r="AL53" s="762">
        <f t="shared" si="13"/>
        <v>770.01522946859905</v>
      </c>
      <c r="AM53" s="762">
        <f t="shared" si="13"/>
        <v>762.33474754558199</v>
      </c>
      <c r="AN53" s="762">
        <f t="shared" si="13"/>
        <v>755.13429574275369</v>
      </c>
      <c r="AO53" s="762">
        <f t="shared" si="13"/>
        <v>748.3702349582785</v>
      </c>
      <c r="AP53" s="762">
        <f t="shared" si="13"/>
        <v>742.00406010230176</v>
      </c>
      <c r="AQ53" s="762">
        <f t="shared" si="13"/>
        <v>736.00166666666667</v>
      </c>
      <c r="AR53" s="762">
        <f t="shared" si="13"/>
        <v>730.33273953301136</v>
      </c>
      <c r="AS53" s="762">
        <f t="shared" si="13"/>
        <v>724.97024089306706</v>
      </c>
      <c r="AT53" s="762">
        <f t="shared" si="13"/>
        <v>719.88997902364622</v>
      </c>
      <c r="AU53" s="762">
        <f t="shared" si="13"/>
        <v>715.07024340393912</v>
      </c>
      <c r="AV53" s="762">
        <f t="shared" si="13"/>
        <v>710.49149456521741</v>
      </c>
      <c r="AW53" s="762">
        <f t="shared" si="13"/>
        <v>706.1360993283846</v>
      </c>
      <c r="AX53" s="762">
        <f t="shared" si="13"/>
        <v>701.9881038647344</v>
      </c>
      <c r="AY53" s="762">
        <f t="shared" si="13"/>
        <v>698.03303842264904</v>
      </c>
      <c r="AZ53" s="762">
        <f t="shared" si="13"/>
        <v>694.25774868247697</v>
      </c>
      <c r="BA53" s="762">
        <f t="shared" si="13"/>
        <v>690.65024959742345</v>
      </c>
      <c r="BB53" s="762">
        <f t="shared" si="13"/>
        <v>61.25</v>
      </c>
      <c r="BC53" s="762">
        <f t="shared" si="13"/>
        <v>318.75</v>
      </c>
      <c r="BE53" s="764"/>
    </row>
    <row r="54" spans="1:57" ht="24.75" customHeight="1" thickBot="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row>
    <row r="55" spans="1:57" s="3" customFormat="1" ht="24.75" customHeight="1">
      <c r="A55" s="798"/>
      <c r="B55" s="820" t="s">
        <v>139</v>
      </c>
      <c r="C55" s="818" t="s">
        <v>139</v>
      </c>
      <c r="D55" s="243"/>
      <c r="E55" s="243"/>
      <c r="F55" s="812"/>
      <c r="G55" s="809">
        <v>2</v>
      </c>
      <c r="H55" s="818" t="s">
        <v>139</v>
      </c>
      <c r="I55" s="817">
        <v>1</v>
      </c>
      <c r="J55" s="817">
        <v>2</v>
      </c>
      <c r="K55" s="817">
        <v>3</v>
      </c>
      <c r="L55" s="817">
        <v>4</v>
      </c>
      <c r="M55" s="817">
        <v>5</v>
      </c>
      <c r="N55" s="817">
        <v>6</v>
      </c>
      <c r="O55" s="817">
        <v>7</v>
      </c>
      <c r="P55" s="817">
        <v>8</v>
      </c>
      <c r="Q55" s="817">
        <v>9</v>
      </c>
      <c r="R55" s="817">
        <v>10</v>
      </c>
      <c r="S55" s="817">
        <v>11</v>
      </c>
      <c r="T55" s="817">
        <v>12</v>
      </c>
      <c r="U55" s="817">
        <v>13</v>
      </c>
      <c r="V55" s="817">
        <v>14</v>
      </c>
      <c r="W55" s="817">
        <v>15</v>
      </c>
      <c r="X55" s="817">
        <v>16</v>
      </c>
      <c r="Y55" s="817">
        <v>17</v>
      </c>
      <c r="Z55" s="817">
        <v>18</v>
      </c>
      <c r="AA55" s="817">
        <v>19</v>
      </c>
      <c r="AB55" s="817">
        <v>20</v>
      </c>
      <c r="AC55" s="817">
        <v>21</v>
      </c>
      <c r="AD55" s="817">
        <v>22</v>
      </c>
      <c r="AE55" s="817">
        <v>23</v>
      </c>
      <c r="AF55" s="817">
        <v>24</v>
      </c>
      <c r="AG55" s="817">
        <v>25</v>
      </c>
      <c r="AH55" s="817">
        <v>26</v>
      </c>
      <c r="AI55" s="817">
        <v>27</v>
      </c>
      <c r="AJ55" s="817">
        <v>28</v>
      </c>
      <c r="AK55" s="817">
        <v>29</v>
      </c>
      <c r="AL55" s="817">
        <v>30</v>
      </c>
      <c r="AM55" s="817">
        <v>31</v>
      </c>
      <c r="AN55" s="817">
        <v>32</v>
      </c>
      <c r="AO55" s="817">
        <v>33</v>
      </c>
      <c r="AP55" s="817">
        <v>34</v>
      </c>
      <c r="AQ55" s="817">
        <v>35</v>
      </c>
      <c r="AR55" s="817">
        <v>36</v>
      </c>
      <c r="AS55" s="817">
        <v>37</v>
      </c>
      <c r="AT55" s="817">
        <v>38</v>
      </c>
      <c r="AU55" s="817">
        <v>39</v>
      </c>
      <c r="AV55" s="817">
        <v>40</v>
      </c>
      <c r="AW55" s="817">
        <v>41</v>
      </c>
      <c r="AX55" s="817">
        <v>42</v>
      </c>
      <c r="AY55" s="817">
        <v>43</v>
      </c>
      <c r="AZ55" s="817">
        <v>44</v>
      </c>
      <c r="BA55" s="817">
        <v>45</v>
      </c>
      <c r="BB55" s="815" t="s">
        <v>21</v>
      </c>
      <c r="BC55" s="815" t="s">
        <v>24</v>
      </c>
      <c r="BE55" s="554"/>
    </row>
    <row r="56" spans="1:57">
      <c r="A56" s="799"/>
      <c r="B56" s="793" t="s">
        <v>139</v>
      </c>
      <c r="C56" s="794" t="s">
        <v>39</v>
      </c>
      <c r="D56" s="787"/>
      <c r="E56" s="83"/>
      <c r="F56" s="795"/>
      <c r="G56" s="799"/>
      <c r="H56" s="794" t="s">
        <v>39</v>
      </c>
      <c r="I56" s="690">
        <f>Services!F89</f>
        <v>1149.5652173913045</v>
      </c>
      <c r="J56" s="690">
        <f>Services!G89</f>
        <v>631.304347826087</v>
      </c>
      <c r="K56" s="690">
        <f>Services!H89</f>
        <v>531.01449275362324</v>
      </c>
      <c r="L56" s="690">
        <f>Services!I89</f>
        <v>426.52173913043481</v>
      </c>
      <c r="M56" s="690">
        <f>Services!J89</f>
        <v>586.9426666666667</v>
      </c>
      <c r="N56" s="690">
        <f>Services!K89</f>
        <v>644.2523429951691</v>
      </c>
      <c r="O56" s="690">
        <f>Services!L89</f>
        <v>575.61173913043478</v>
      </c>
      <c r="P56" s="690">
        <f>Services!M89</f>
        <v>517.79070652173914</v>
      </c>
      <c r="Q56" s="690">
        <f>Services!N89</f>
        <v>476.03940418679554</v>
      </c>
      <c r="R56" s="690">
        <f>Services!O89</f>
        <v>436.8412608695653</v>
      </c>
      <c r="S56" s="690">
        <f>Services!P89</f>
        <v>493.23882740447959</v>
      </c>
      <c r="T56" s="690">
        <f>Services!Q89</f>
        <v>462.76361111111112</v>
      </c>
      <c r="U56" s="690">
        <f>Services!R89</f>
        <v>436.97688963210703</v>
      </c>
      <c r="V56" s="690">
        <f>Services!S89</f>
        <v>414.8739855072464</v>
      </c>
      <c r="W56" s="690">
        <f>Services!T89</f>
        <v>398.13359420289851</v>
      </c>
      <c r="X56" s="690">
        <f>Services!U89</f>
        <v>378.95676630434781</v>
      </c>
      <c r="Y56" s="690">
        <f>Services!V89</f>
        <v>364.16732310315433</v>
      </c>
      <c r="Z56" s="690">
        <f>Services!W89</f>
        <v>407.0794847020934</v>
      </c>
      <c r="AA56" s="690">
        <f>Services!X89</f>
        <v>392.36668192219679</v>
      </c>
      <c r="AB56" s="690">
        <f>Services!Y89</f>
        <v>379.12515942028989</v>
      </c>
      <c r="AC56" s="690">
        <f>Services!Z89</f>
        <v>367.14473429951693</v>
      </c>
      <c r="AD56" s="690">
        <f>Services!AA89</f>
        <v>356.25343873517789</v>
      </c>
      <c r="AE56" s="690">
        <f>Services!AB89</f>
        <v>346.30921235034657</v>
      </c>
      <c r="AF56" s="690">
        <f>Services!AC89</f>
        <v>337.19367149758455</v>
      </c>
      <c r="AG56" s="690">
        <f>Services!AD89</f>
        <v>328.80737391304353</v>
      </c>
      <c r="AH56" s="690">
        <f>Services!AE89</f>
        <v>321.06617614269794</v>
      </c>
      <c r="AI56" s="690">
        <f>Services!AF89</f>
        <v>313.89840042941489</v>
      </c>
      <c r="AJ56" s="690">
        <f>Services!AG89</f>
        <v>307.24260869565217</v>
      </c>
      <c r="AK56" s="690">
        <f>Services!AH89</f>
        <v>301.0458370814593</v>
      </c>
      <c r="AL56" s="690">
        <f>Services!AI89</f>
        <v>318.01218357487926</v>
      </c>
      <c r="AM56" s="690">
        <f>Services!AJ89</f>
        <v>311.86779803646562</v>
      </c>
      <c r="AN56" s="690">
        <f>Services!AK89</f>
        <v>306.10743659420291</v>
      </c>
      <c r="AO56" s="690">
        <f>Services!AL89</f>
        <v>300.69618796662274</v>
      </c>
      <c r="AP56" s="690">
        <f>Services!AM89</f>
        <v>295.60324808184146</v>
      </c>
      <c r="AQ56" s="690">
        <f>Services!AN89</f>
        <v>290.80133333333333</v>
      </c>
      <c r="AR56" s="690">
        <f>Services!AO89</f>
        <v>286.26619162640907</v>
      </c>
      <c r="AS56" s="690">
        <f>Services!AP89</f>
        <v>281.97619271445365</v>
      </c>
      <c r="AT56" s="690">
        <f>Services!AQ89</f>
        <v>277.91198321891687</v>
      </c>
      <c r="AU56" s="690">
        <f>Services!AR89</f>
        <v>274.05619472315129</v>
      </c>
      <c r="AV56" s="690">
        <f>Services!AS89</f>
        <v>270.39319565217392</v>
      </c>
      <c r="AW56" s="690">
        <f>Services!AT89</f>
        <v>266.90887946270766</v>
      </c>
      <c r="AX56" s="690">
        <f>Services!AU89</f>
        <v>263.59048309178746</v>
      </c>
      <c r="AY56" s="690">
        <f>Services!AV89</f>
        <v>260.42643073811934</v>
      </c>
      <c r="AZ56" s="690">
        <f>Services!AW89</f>
        <v>257.4061989459816</v>
      </c>
      <c r="BA56" s="690">
        <f>Services!AX89</f>
        <v>254.52019967793882</v>
      </c>
      <c r="BB56" s="796"/>
      <c r="BC56" s="796"/>
    </row>
    <row r="57" spans="1:57" ht="24.75" customHeight="1">
      <c r="B57" s="829" t="s">
        <v>139</v>
      </c>
      <c r="C57" s="829" t="str">
        <f>C55</f>
        <v>4* STD HIGH</v>
      </c>
      <c r="D57" s="827"/>
      <c r="E57" s="822"/>
      <c r="F57" s="829"/>
      <c r="G57" s="826">
        <v>1</v>
      </c>
      <c r="H57" s="829" t="str">
        <f>H55</f>
        <v>4* STD HIGH</v>
      </c>
      <c r="I57" s="829">
        <f>Accommodation!L151</f>
        <v>398</v>
      </c>
      <c r="J57" s="829">
        <f>Accommodation!M151</f>
        <v>398</v>
      </c>
      <c r="K57" s="829">
        <f>Accommodation!N151</f>
        <v>398</v>
      </c>
      <c r="L57" s="829">
        <f>Accommodation!O151</f>
        <v>398</v>
      </c>
      <c r="M57" s="829">
        <f>Accommodation!P151</f>
        <v>398</v>
      </c>
      <c r="N57" s="829">
        <f>Accommodation!Q151</f>
        <v>398</v>
      </c>
      <c r="O57" s="829">
        <f>Accommodation!R151</f>
        <v>398</v>
      </c>
      <c r="P57" s="829">
        <f>Accommodation!S151</f>
        <v>398</v>
      </c>
      <c r="Q57" s="829">
        <f>Accommodation!T151</f>
        <v>398</v>
      </c>
      <c r="R57" s="829">
        <f>Accommodation!U151</f>
        <v>398</v>
      </c>
      <c r="S57" s="829">
        <f>Accommodation!V151</f>
        <v>398</v>
      </c>
      <c r="T57" s="829">
        <f>Accommodation!W151</f>
        <v>398</v>
      </c>
      <c r="U57" s="829">
        <f>Accommodation!X151</f>
        <v>398</v>
      </c>
      <c r="V57" s="829">
        <f>Accommodation!Y151</f>
        <v>398</v>
      </c>
      <c r="W57" s="829">
        <f>Accommodation!Z151</f>
        <v>398</v>
      </c>
      <c r="X57" s="829">
        <f>Accommodation!AA151</f>
        <v>398</v>
      </c>
      <c r="Y57" s="829">
        <f>Accommodation!AB151</f>
        <v>398</v>
      </c>
      <c r="Z57" s="829">
        <f>Accommodation!AC151</f>
        <v>398</v>
      </c>
      <c r="AA57" s="829">
        <f>Accommodation!AD151</f>
        <v>398</v>
      </c>
      <c r="AB57" s="829">
        <f>Accommodation!AE151</f>
        <v>398</v>
      </c>
      <c r="AC57" s="829">
        <f>Accommodation!AF151</f>
        <v>398</v>
      </c>
      <c r="AD57" s="829">
        <f>Accommodation!AG151</f>
        <v>398</v>
      </c>
      <c r="AE57" s="829">
        <f>Accommodation!AH151</f>
        <v>398</v>
      </c>
      <c r="AF57" s="829">
        <f>Accommodation!AI151</f>
        <v>398</v>
      </c>
      <c r="AG57" s="829">
        <f>Accommodation!AJ151</f>
        <v>398</v>
      </c>
      <c r="AH57" s="829">
        <f>Accommodation!AK151</f>
        <v>398</v>
      </c>
      <c r="AI57" s="829">
        <f>Accommodation!AL151</f>
        <v>398</v>
      </c>
      <c r="AJ57" s="829">
        <f>Accommodation!AM151</f>
        <v>398</v>
      </c>
      <c r="AK57" s="829">
        <f>Accommodation!AN151</f>
        <v>398</v>
      </c>
      <c r="AL57" s="829">
        <f>Accommodation!AO151</f>
        <v>398</v>
      </c>
      <c r="AM57" s="829">
        <f>Accommodation!AP151</f>
        <v>398</v>
      </c>
      <c r="AN57" s="829">
        <f>Accommodation!AQ151</f>
        <v>398</v>
      </c>
      <c r="AO57" s="829">
        <f>Accommodation!AR151</f>
        <v>398</v>
      </c>
      <c r="AP57" s="829">
        <f>Accommodation!AS151</f>
        <v>398</v>
      </c>
      <c r="AQ57" s="829">
        <f>Accommodation!AT151</f>
        <v>398</v>
      </c>
      <c r="AR57" s="829">
        <f>Accommodation!AU151</f>
        <v>398</v>
      </c>
      <c r="AS57" s="829">
        <f>Accommodation!AV151</f>
        <v>398</v>
      </c>
      <c r="AT57" s="829">
        <f>Accommodation!AW151</f>
        <v>398</v>
      </c>
      <c r="AU57" s="829">
        <f>Accommodation!AX151</f>
        <v>398</v>
      </c>
      <c r="AV57" s="829">
        <f>Accommodation!AY151</f>
        <v>398</v>
      </c>
      <c r="AW57" s="829">
        <f>Accommodation!AZ151</f>
        <v>398</v>
      </c>
      <c r="AX57" s="829">
        <f>Accommodation!BA151</f>
        <v>398</v>
      </c>
      <c r="AY57" s="829">
        <f>Accommodation!BB151</f>
        <v>398</v>
      </c>
      <c r="AZ57" s="829">
        <f>Accommodation!BC151</f>
        <v>398</v>
      </c>
      <c r="BA57" s="829">
        <f>Accommodation!BD151</f>
        <v>398</v>
      </c>
      <c r="BB57" s="829">
        <f>Accommodation!BE151</f>
        <v>69</v>
      </c>
      <c r="BC57" s="829">
        <f>Accommodation!BF151</f>
        <v>310</v>
      </c>
      <c r="BE57" s="556"/>
    </row>
    <row r="58" spans="1:57" ht="24.75" customHeight="1" thickBot="1">
      <c r="B58" s="790" t="s">
        <v>139</v>
      </c>
      <c r="C58" s="791" t="s">
        <v>37</v>
      </c>
      <c r="D58" s="4"/>
      <c r="E58" s="4"/>
      <c r="F58" s="792"/>
      <c r="G58" s="807"/>
      <c r="H58" s="791" t="s">
        <v>37</v>
      </c>
      <c r="I58" s="691">
        <f t="shared" ref="I58:BA58" si="14">SUM(I56:I57)</f>
        <v>1547.5652173913045</v>
      </c>
      <c r="J58" s="691">
        <f t="shared" si="14"/>
        <v>1029.304347826087</v>
      </c>
      <c r="K58" s="691">
        <f t="shared" si="14"/>
        <v>929.01449275362324</v>
      </c>
      <c r="L58" s="691">
        <f t="shared" si="14"/>
        <v>824.52173913043475</v>
      </c>
      <c r="M58" s="691">
        <f t="shared" si="14"/>
        <v>984.9426666666667</v>
      </c>
      <c r="N58" s="691">
        <f t="shared" si="14"/>
        <v>1042.2523429951691</v>
      </c>
      <c r="O58" s="691">
        <f t="shared" si="14"/>
        <v>973.61173913043478</v>
      </c>
      <c r="P58" s="691">
        <f t="shared" si="14"/>
        <v>915.79070652173914</v>
      </c>
      <c r="Q58" s="691">
        <f t="shared" si="14"/>
        <v>874.03940418679554</v>
      </c>
      <c r="R58" s="691">
        <f t="shared" si="14"/>
        <v>834.8412608695653</v>
      </c>
      <c r="S58" s="691">
        <f t="shared" si="14"/>
        <v>891.23882740447959</v>
      </c>
      <c r="T58" s="691">
        <f t="shared" si="14"/>
        <v>860.76361111111112</v>
      </c>
      <c r="U58" s="691">
        <f t="shared" si="14"/>
        <v>834.97688963210703</v>
      </c>
      <c r="V58" s="691">
        <f t="shared" si="14"/>
        <v>812.8739855072464</v>
      </c>
      <c r="W58" s="691">
        <f t="shared" si="14"/>
        <v>796.13359420289851</v>
      </c>
      <c r="X58" s="691">
        <f t="shared" si="14"/>
        <v>776.95676630434787</v>
      </c>
      <c r="Y58" s="691">
        <f t="shared" si="14"/>
        <v>762.16732310315433</v>
      </c>
      <c r="Z58" s="691">
        <f t="shared" si="14"/>
        <v>805.0794847020934</v>
      </c>
      <c r="AA58" s="691">
        <f t="shared" si="14"/>
        <v>790.36668192219679</v>
      </c>
      <c r="AB58" s="691">
        <f t="shared" si="14"/>
        <v>777.12515942028995</v>
      </c>
      <c r="AC58" s="691">
        <f t="shared" si="14"/>
        <v>765.14473429951693</v>
      </c>
      <c r="AD58" s="691">
        <f t="shared" si="14"/>
        <v>754.25343873517795</v>
      </c>
      <c r="AE58" s="691">
        <f t="shared" si="14"/>
        <v>744.30921235034657</v>
      </c>
      <c r="AF58" s="691">
        <f t="shared" si="14"/>
        <v>735.19367149758455</v>
      </c>
      <c r="AG58" s="691">
        <f t="shared" si="14"/>
        <v>726.80737391304353</v>
      </c>
      <c r="AH58" s="691">
        <f t="shared" si="14"/>
        <v>719.06617614269794</v>
      </c>
      <c r="AI58" s="691">
        <f t="shared" si="14"/>
        <v>711.89840042941489</v>
      </c>
      <c r="AJ58" s="691">
        <f t="shared" si="14"/>
        <v>705.24260869565217</v>
      </c>
      <c r="AK58" s="691">
        <f t="shared" si="14"/>
        <v>699.04583708145924</v>
      </c>
      <c r="AL58" s="691">
        <f t="shared" si="14"/>
        <v>716.01218357487926</v>
      </c>
      <c r="AM58" s="691">
        <f t="shared" si="14"/>
        <v>709.86779803646562</v>
      </c>
      <c r="AN58" s="691">
        <f t="shared" si="14"/>
        <v>704.10743659420291</v>
      </c>
      <c r="AO58" s="691">
        <f t="shared" si="14"/>
        <v>698.6961879666228</v>
      </c>
      <c r="AP58" s="691">
        <f t="shared" si="14"/>
        <v>693.60324808184146</v>
      </c>
      <c r="AQ58" s="691">
        <f t="shared" si="14"/>
        <v>688.80133333333333</v>
      </c>
      <c r="AR58" s="691">
        <f t="shared" si="14"/>
        <v>684.26619162640907</v>
      </c>
      <c r="AS58" s="691">
        <f t="shared" si="14"/>
        <v>679.97619271445365</v>
      </c>
      <c r="AT58" s="691">
        <f t="shared" si="14"/>
        <v>675.91198321891693</v>
      </c>
      <c r="AU58" s="691">
        <f t="shared" si="14"/>
        <v>672.05619472315129</v>
      </c>
      <c r="AV58" s="691">
        <f t="shared" si="14"/>
        <v>668.39319565217397</v>
      </c>
      <c r="AW58" s="691">
        <f t="shared" si="14"/>
        <v>664.90887946270766</v>
      </c>
      <c r="AX58" s="691">
        <f t="shared" si="14"/>
        <v>661.59048309178752</v>
      </c>
      <c r="AY58" s="691">
        <f t="shared" si="14"/>
        <v>658.42643073811928</v>
      </c>
      <c r="AZ58" s="691">
        <f t="shared" si="14"/>
        <v>655.4061989459816</v>
      </c>
      <c r="BA58" s="691">
        <f t="shared" si="14"/>
        <v>652.52019967793876</v>
      </c>
      <c r="BB58" s="691">
        <f>SUM(BB57:BB57)</f>
        <v>69</v>
      </c>
      <c r="BC58" s="691">
        <f>SUM(BC57:BC57)</f>
        <v>310</v>
      </c>
    </row>
    <row r="59" spans="1:57" ht="24.75" customHeight="1" thickBot="1">
      <c r="A59" s="800"/>
      <c r="B59" s="785" t="s">
        <v>139</v>
      </c>
      <c r="C59" s="747" t="s">
        <v>28</v>
      </c>
      <c r="D59" s="77"/>
      <c r="E59" s="77"/>
      <c r="F59" s="748">
        <f>F1</f>
        <v>0.25</v>
      </c>
      <c r="G59" s="807"/>
      <c r="H59" s="747" t="s">
        <v>441</v>
      </c>
      <c r="I59" s="746">
        <f>I58*F59</f>
        <v>386.89130434782612</v>
      </c>
      <c r="J59" s="746">
        <f>J58*F59</f>
        <v>257.32608695652175</v>
      </c>
      <c r="K59" s="746">
        <f>K58*F59</f>
        <v>232.25362318840581</v>
      </c>
      <c r="L59" s="746">
        <f>L58*F59</f>
        <v>206.13043478260869</v>
      </c>
      <c r="M59" s="746">
        <f>M58*F59</f>
        <v>246.23566666666667</v>
      </c>
      <c r="N59" s="746">
        <f>N58*F59</f>
        <v>260.56308574879228</v>
      </c>
      <c r="O59" s="746">
        <f>O58*F59</f>
        <v>243.4029347826087</v>
      </c>
      <c r="P59" s="746">
        <f>P58*F59</f>
        <v>228.94767663043478</v>
      </c>
      <c r="Q59" s="746">
        <f>Q58*F59</f>
        <v>218.50985104669888</v>
      </c>
      <c r="R59" s="746">
        <f>R58*F59</f>
        <v>208.71031521739133</v>
      </c>
      <c r="S59" s="746">
        <f>S58*F59</f>
        <v>222.8097068511199</v>
      </c>
      <c r="T59" s="746">
        <f>T58*F59</f>
        <v>215.19090277777778</v>
      </c>
      <c r="U59" s="746">
        <f>U58*F59</f>
        <v>208.74422240802676</v>
      </c>
      <c r="V59" s="746">
        <f>V58*F59</f>
        <v>203.2184963768116</v>
      </c>
      <c r="W59" s="746">
        <f>W58*F59</f>
        <v>199.03339855072463</v>
      </c>
      <c r="X59" s="746">
        <f>X58*F59</f>
        <v>194.23919157608697</v>
      </c>
      <c r="Y59" s="746">
        <f>Y58*F59</f>
        <v>190.54183077578858</v>
      </c>
      <c r="Z59" s="746">
        <f>Z58*F59</f>
        <v>201.26987117552335</v>
      </c>
      <c r="AA59" s="746">
        <f>AA58*F59</f>
        <v>197.5916704805492</v>
      </c>
      <c r="AB59" s="746">
        <f>AB58*F59</f>
        <v>194.28128985507249</v>
      </c>
      <c r="AC59" s="746">
        <f>AC58*F59</f>
        <v>191.28618357487923</v>
      </c>
      <c r="AD59" s="746">
        <f>AD58*F59</f>
        <v>188.56335968379449</v>
      </c>
      <c r="AE59" s="746">
        <f>AE58*F59</f>
        <v>186.07730308758664</v>
      </c>
      <c r="AF59" s="746">
        <f>AF58*F59</f>
        <v>183.79841787439614</v>
      </c>
      <c r="AG59" s="746">
        <f>AG58*F59</f>
        <v>181.70184347826088</v>
      </c>
      <c r="AH59" s="746">
        <f>AH58*F59</f>
        <v>179.76654403567449</v>
      </c>
      <c r="AI59" s="746">
        <f>AI58*F59</f>
        <v>177.97460010735372</v>
      </c>
      <c r="AJ59" s="746">
        <f>AJ58*F59</f>
        <v>176.31065217391304</v>
      </c>
      <c r="AK59" s="746">
        <f>AK58*F59</f>
        <v>174.76145927036481</v>
      </c>
      <c r="AL59" s="746">
        <f>AL58*F59</f>
        <v>179.00304589371981</v>
      </c>
      <c r="AM59" s="746">
        <f>AM58*F59</f>
        <v>177.4669495091164</v>
      </c>
      <c r="AN59" s="746">
        <f>AN58*F59</f>
        <v>176.02685914855073</v>
      </c>
      <c r="AO59" s="746">
        <f>AO58*F59</f>
        <v>174.6740469916557</v>
      </c>
      <c r="AP59" s="746">
        <f>AP58*F59</f>
        <v>173.40081202046036</v>
      </c>
      <c r="AQ59" s="746">
        <f>AQ58*F59</f>
        <v>172.20033333333333</v>
      </c>
      <c r="AR59" s="746">
        <f>AR58*F59</f>
        <v>171.06654790660227</v>
      </c>
      <c r="AS59" s="746">
        <f>AS58*F59</f>
        <v>169.99404817861341</v>
      </c>
      <c r="AT59" s="746">
        <f>AT58*F59</f>
        <v>168.97799580472923</v>
      </c>
      <c r="AU59" s="746">
        <f>AU58*F59</f>
        <v>168.01404868078782</v>
      </c>
      <c r="AV59" s="746">
        <f>AV58*F59</f>
        <v>167.09829891304349</v>
      </c>
      <c r="AW59" s="746">
        <f>AW58*F59</f>
        <v>166.22721986567691</v>
      </c>
      <c r="AX59" s="746">
        <f>AX58*F59</f>
        <v>165.39762077294688</v>
      </c>
      <c r="AY59" s="746">
        <f>AY58*F59</f>
        <v>164.60660768452982</v>
      </c>
      <c r="AZ59" s="746">
        <f>AZ58*F59</f>
        <v>163.8515497364954</v>
      </c>
      <c r="BA59" s="746">
        <f>BA58*F59</f>
        <v>163.13004991948469</v>
      </c>
      <c r="BB59" s="746">
        <f>BB58*F59</f>
        <v>17.25</v>
      </c>
      <c r="BC59" s="746">
        <f>BC58*F59</f>
        <v>77.5</v>
      </c>
    </row>
    <row r="60" spans="1:57" s="763" customFormat="1" ht="29.25" customHeight="1">
      <c r="A60" s="801"/>
      <c r="B60" s="759" t="s">
        <v>139</v>
      </c>
      <c r="C60" s="760" t="s">
        <v>25</v>
      </c>
      <c r="D60" s="88"/>
      <c r="E60" s="88"/>
      <c r="F60" s="761"/>
      <c r="G60" s="808"/>
      <c r="H60" s="760" t="s">
        <v>170</v>
      </c>
      <c r="I60" s="762">
        <f t="shared" ref="I60:BC60" si="15">SUM(I58:I59)</f>
        <v>1934.4565217391305</v>
      </c>
      <c r="J60" s="762">
        <f t="shared" si="15"/>
        <v>1286.6304347826087</v>
      </c>
      <c r="K60" s="762">
        <f t="shared" si="15"/>
        <v>1161.268115942029</v>
      </c>
      <c r="L60" s="762">
        <f t="shared" si="15"/>
        <v>1030.6521739130435</v>
      </c>
      <c r="M60" s="762">
        <f t="shared" si="15"/>
        <v>1231.1783333333333</v>
      </c>
      <c r="N60" s="762">
        <f t="shared" si="15"/>
        <v>1302.8154287439613</v>
      </c>
      <c r="O60" s="762">
        <f t="shared" si="15"/>
        <v>1217.0146739130435</v>
      </c>
      <c r="P60" s="762">
        <f t="shared" si="15"/>
        <v>1144.7383831521738</v>
      </c>
      <c r="Q60" s="762">
        <f t="shared" si="15"/>
        <v>1092.5492552334945</v>
      </c>
      <c r="R60" s="762">
        <f t="shared" si="15"/>
        <v>1043.5515760869566</v>
      </c>
      <c r="S60" s="762">
        <f t="shared" si="15"/>
        <v>1114.0485342555994</v>
      </c>
      <c r="T60" s="762">
        <f t="shared" si="15"/>
        <v>1075.9545138888889</v>
      </c>
      <c r="U60" s="762">
        <f t="shared" si="15"/>
        <v>1043.7211120401339</v>
      </c>
      <c r="V60" s="762">
        <f t="shared" si="15"/>
        <v>1016.092481884058</v>
      </c>
      <c r="W60" s="762">
        <f t="shared" si="15"/>
        <v>995.16699275362316</v>
      </c>
      <c r="X60" s="762">
        <f t="shared" si="15"/>
        <v>971.19595788043489</v>
      </c>
      <c r="Y60" s="762">
        <f t="shared" si="15"/>
        <v>952.70915387894297</v>
      </c>
      <c r="Z60" s="762">
        <f t="shared" si="15"/>
        <v>1006.3493558776167</v>
      </c>
      <c r="AA60" s="762">
        <f t="shared" si="15"/>
        <v>987.95835240274596</v>
      </c>
      <c r="AB60" s="762">
        <f t="shared" si="15"/>
        <v>971.40644927536243</v>
      </c>
      <c r="AC60" s="762">
        <f t="shared" si="15"/>
        <v>956.43091787439619</v>
      </c>
      <c r="AD60" s="762">
        <f t="shared" si="15"/>
        <v>942.81679841897244</v>
      </c>
      <c r="AE60" s="762">
        <f t="shared" si="15"/>
        <v>930.38651543793321</v>
      </c>
      <c r="AF60" s="762">
        <f t="shared" si="15"/>
        <v>918.99208937198068</v>
      </c>
      <c r="AG60" s="762">
        <f t="shared" si="15"/>
        <v>908.50921739130445</v>
      </c>
      <c r="AH60" s="762">
        <f t="shared" si="15"/>
        <v>898.83272017837248</v>
      </c>
      <c r="AI60" s="762">
        <f t="shared" si="15"/>
        <v>889.87300053676859</v>
      </c>
      <c r="AJ60" s="762">
        <f t="shared" si="15"/>
        <v>881.55326086956518</v>
      </c>
      <c r="AK60" s="762">
        <f t="shared" si="15"/>
        <v>873.80729635182411</v>
      </c>
      <c r="AL60" s="762">
        <f t="shared" si="15"/>
        <v>895.01522946859905</v>
      </c>
      <c r="AM60" s="762">
        <f t="shared" si="15"/>
        <v>887.33474754558199</v>
      </c>
      <c r="AN60" s="762">
        <f t="shared" si="15"/>
        <v>880.13429574275369</v>
      </c>
      <c r="AO60" s="762">
        <f t="shared" si="15"/>
        <v>873.3702349582785</v>
      </c>
      <c r="AP60" s="762">
        <f t="shared" si="15"/>
        <v>867.00406010230176</v>
      </c>
      <c r="AQ60" s="762">
        <f t="shared" si="15"/>
        <v>861.00166666666667</v>
      </c>
      <c r="AR60" s="762">
        <f t="shared" si="15"/>
        <v>855.33273953301136</v>
      </c>
      <c r="AS60" s="762">
        <f t="shared" si="15"/>
        <v>849.97024089306706</v>
      </c>
      <c r="AT60" s="762">
        <f t="shared" si="15"/>
        <v>844.88997902364622</v>
      </c>
      <c r="AU60" s="762">
        <f t="shared" si="15"/>
        <v>840.07024340393912</v>
      </c>
      <c r="AV60" s="762">
        <f t="shared" si="15"/>
        <v>835.49149456521741</v>
      </c>
      <c r="AW60" s="762">
        <f t="shared" si="15"/>
        <v>831.1360993283846</v>
      </c>
      <c r="AX60" s="762">
        <f t="shared" si="15"/>
        <v>826.9881038647344</v>
      </c>
      <c r="AY60" s="762">
        <f t="shared" si="15"/>
        <v>823.03303842264904</v>
      </c>
      <c r="AZ60" s="762">
        <f t="shared" si="15"/>
        <v>819.25774868247697</v>
      </c>
      <c r="BA60" s="762">
        <f t="shared" si="15"/>
        <v>815.65024959742345</v>
      </c>
      <c r="BB60" s="762">
        <f t="shared" si="15"/>
        <v>86.25</v>
      </c>
      <c r="BC60" s="762">
        <f t="shared" si="15"/>
        <v>387.5</v>
      </c>
      <c r="BE60" s="764"/>
    </row>
    <row r="61" spans="1:57" ht="24.75" customHeight="1" thickBot="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7" s="3" customFormat="1" ht="24.75" customHeight="1">
      <c r="A62" s="798"/>
      <c r="B62" s="820" t="s">
        <v>144</v>
      </c>
      <c r="C62" s="818" t="s">
        <v>144</v>
      </c>
      <c r="D62" s="243"/>
      <c r="E62" s="243"/>
      <c r="F62" s="812"/>
      <c r="G62" s="809">
        <v>2</v>
      </c>
      <c r="H62" s="818" t="s">
        <v>144</v>
      </c>
      <c r="I62" s="817">
        <v>1</v>
      </c>
      <c r="J62" s="817">
        <v>2</v>
      </c>
      <c r="K62" s="817">
        <v>3</v>
      </c>
      <c r="L62" s="817">
        <v>4</v>
      </c>
      <c r="M62" s="817">
        <v>5</v>
      </c>
      <c r="N62" s="817">
        <v>6</v>
      </c>
      <c r="O62" s="817">
        <v>7</v>
      </c>
      <c r="P62" s="817">
        <v>8</v>
      </c>
      <c r="Q62" s="817">
        <v>9</v>
      </c>
      <c r="R62" s="817">
        <v>10</v>
      </c>
      <c r="S62" s="817">
        <v>11</v>
      </c>
      <c r="T62" s="817">
        <v>12</v>
      </c>
      <c r="U62" s="817">
        <v>13</v>
      </c>
      <c r="V62" s="817">
        <v>14</v>
      </c>
      <c r="W62" s="817">
        <v>15</v>
      </c>
      <c r="X62" s="817">
        <v>16</v>
      </c>
      <c r="Y62" s="817">
        <v>17</v>
      </c>
      <c r="Z62" s="817">
        <v>18</v>
      </c>
      <c r="AA62" s="817">
        <v>19</v>
      </c>
      <c r="AB62" s="817">
        <v>20</v>
      </c>
      <c r="AC62" s="817">
        <v>21</v>
      </c>
      <c r="AD62" s="817">
        <v>22</v>
      </c>
      <c r="AE62" s="817">
        <v>23</v>
      </c>
      <c r="AF62" s="817">
        <v>24</v>
      </c>
      <c r="AG62" s="817">
        <v>25</v>
      </c>
      <c r="AH62" s="817">
        <v>26</v>
      </c>
      <c r="AI62" s="817">
        <v>27</v>
      </c>
      <c r="AJ62" s="817">
        <v>28</v>
      </c>
      <c r="AK62" s="817">
        <v>29</v>
      </c>
      <c r="AL62" s="817">
        <v>30</v>
      </c>
      <c r="AM62" s="817">
        <v>31</v>
      </c>
      <c r="AN62" s="817">
        <v>32</v>
      </c>
      <c r="AO62" s="817">
        <v>33</v>
      </c>
      <c r="AP62" s="817">
        <v>34</v>
      </c>
      <c r="AQ62" s="817">
        <v>35</v>
      </c>
      <c r="AR62" s="817">
        <v>36</v>
      </c>
      <c r="AS62" s="817">
        <v>37</v>
      </c>
      <c r="AT62" s="817">
        <v>38</v>
      </c>
      <c r="AU62" s="817">
        <v>39</v>
      </c>
      <c r="AV62" s="817">
        <v>40</v>
      </c>
      <c r="AW62" s="817">
        <v>41</v>
      </c>
      <c r="AX62" s="817">
        <v>42</v>
      </c>
      <c r="AY62" s="817">
        <v>43</v>
      </c>
      <c r="AZ62" s="817">
        <v>44</v>
      </c>
      <c r="BA62" s="817">
        <v>45</v>
      </c>
      <c r="BB62" s="815" t="s">
        <v>21</v>
      </c>
      <c r="BC62" s="815" t="s">
        <v>24</v>
      </c>
      <c r="BE62" s="554"/>
    </row>
    <row r="63" spans="1:57">
      <c r="A63" s="799"/>
      <c r="B63" s="793" t="s">
        <v>144</v>
      </c>
      <c r="C63" s="794" t="s">
        <v>39</v>
      </c>
      <c r="D63" s="787"/>
      <c r="E63" s="83"/>
      <c r="F63" s="795"/>
      <c r="G63" s="799"/>
      <c r="H63" s="794" t="s">
        <v>39</v>
      </c>
      <c r="I63" s="690">
        <f>Services!F89</f>
        <v>1149.5652173913045</v>
      </c>
      <c r="J63" s="690">
        <f>Services!G89</f>
        <v>631.304347826087</v>
      </c>
      <c r="K63" s="690">
        <f>Services!H89</f>
        <v>531.01449275362324</v>
      </c>
      <c r="L63" s="690">
        <f>Services!I89</f>
        <v>426.52173913043481</v>
      </c>
      <c r="M63" s="690">
        <f>Services!J89</f>
        <v>586.9426666666667</v>
      </c>
      <c r="N63" s="690">
        <f>Services!K89</f>
        <v>644.2523429951691</v>
      </c>
      <c r="O63" s="690">
        <f>Services!L89</f>
        <v>575.61173913043478</v>
      </c>
      <c r="P63" s="690">
        <f>Services!M89</f>
        <v>517.79070652173914</v>
      </c>
      <c r="Q63" s="690">
        <f>Services!N89</f>
        <v>476.03940418679554</v>
      </c>
      <c r="R63" s="690">
        <f>Services!O89</f>
        <v>436.8412608695653</v>
      </c>
      <c r="S63" s="690">
        <f>Services!P89</f>
        <v>493.23882740447959</v>
      </c>
      <c r="T63" s="690">
        <f>Services!Q89</f>
        <v>462.76361111111112</v>
      </c>
      <c r="U63" s="690">
        <f>Services!R89</f>
        <v>436.97688963210703</v>
      </c>
      <c r="V63" s="690">
        <f>Services!S89</f>
        <v>414.8739855072464</v>
      </c>
      <c r="W63" s="690">
        <f>Services!T89</f>
        <v>398.13359420289851</v>
      </c>
      <c r="X63" s="690">
        <f>Services!U89</f>
        <v>378.95676630434781</v>
      </c>
      <c r="Y63" s="690">
        <f>Services!V89</f>
        <v>364.16732310315433</v>
      </c>
      <c r="Z63" s="690">
        <f>Services!W89</f>
        <v>407.0794847020934</v>
      </c>
      <c r="AA63" s="690">
        <f>Services!X89</f>
        <v>392.36668192219679</v>
      </c>
      <c r="AB63" s="690">
        <f>Services!Y89</f>
        <v>379.12515942028989</v>
      </c>
      <c r="AC63" s="690">
        <f>Services!Z89</f>
        <v>367.14473429951693</v>
      </c>
      <c r="AD63" s="690">
        <f>Services!AA89</f>
        <v>356.25343873517789</v>
      </c>
      <c r="AE63" s="690">
        <f>Services!AB89</f>
        <v>346.30921235034657</v>
      </c>
      <c r="AF63" s="690">
        <f>Services!AC89</f>
        <v>337.19367149758455</v>
      </c>
      <c r="AG63" s="690">
        <f>Services!AD89</f>
        <v>328.80737391304353</v>
      </c>
      <c r="AH63" s="690">
        <f>Services!AE89</f>
        <v>321.06617614269794</v>
      </c>
      <c r="AI63" s="690">
        <f>Services!AF89</f>
        <v>313.89840042941489</v>
      </c>
      <c r="AJ63" s="690">
        <f>Services!AG89</f>
        <v>307.24260869565217</v>
      </c>
      <c r="AK63" s="690">
        <f>Services!AH89</f>
        <v>301.0458370814593</v>
      </c>
      <c r="AL63" s="690">
        <f>Services!AI89</f>
        <v>318.01218357487926</v>
      </c>
      <c r="AM63" s="690">
        <f>Services!AJ89</f>
        <v>311.86779803646562</v>
      </c>
      <c r="AN63" s="690">
        <f>Services!AK89</f>
        <v>306.10743659420291</v>
      </c>
      <c r="AO63" s="690">
        <f>Services!AL89</f>
        <v>300.69618796662274</v>
      </c>
      <c r="AP63" s="690">
        <f>Services!AM89</f>
        <v>295.60324808184146</v>
      </c>
      <c r="AQ63" s="690">
        <f>Services!AN89</f>
        <v>290.80133333333333</v>
      </c>
      <c r="AR63" s="690">
        <f>Services!AO89</f>
        <v>286.26619162640907</v>
      </c>
      <c r="AS63" s="690">
        <f>Services!AP89</f>
        <v>281.97619271445365</v>
      </c>
      <c r="AT63" s="690">
        <f>Services!AQ89</f>
        <v>277.91198321891687</v>
      </c>
      <c r="AU63" s="690">
        <f>Services!AR89</f>
        <v>274.05619472315129</v>
      </c>
      <c r="AV63" s="690">
        <f>Services!AS89</f>
        <v>270.39319565217392</v>
      </c>
      <c r="AW63" s="690">
        <f>Services!AT89</f>
        <v>266.90887946270766</v>
      </c>
      <c r="AX63" s="690">
        <f>Services!AU89</f>
        <v>263.59048309178746</v>
      </c>
      <c r="AY63" s="690">
        <f>Services!AV89</f>
        <v>260.42643073811934</v>
      </c>
      <c r="AZ63" s="690">
        <f>Services!AW89</f>
        <v>257.4061989459816</v>
      </c>
      <c r="BA63" s="690">
        <f>Services!AX89</f>
        <v>254.52019967793882</v>
      </c>
      <c r="BB63" s="796"/>
      <c r="BC63" s="796"/>
    </row>
    <row r="64" spans="1:57" ht="24.75" customHeight="1">
      <c r="B64" s="829" t="s">
        <v>144</v>
      </c>
      <c r="C64" s="829" t="str">
        <f>C62</f>
        <v>4* STD Peak</v>
      </c>
      <c r="D64" s="827"/>
      <c r="E64" s="822"/>
      <c r="F64" s="829"/>
      <c r="G64" s="826">
        <v>1</v>
      </c>
      <c r="H64" s="829" t="str">
        <f>H62</f>
        <v>4* STD Peak</v>
      </c>
      <c r="I64" s="829">
        <f>Accommodation!L168</f>
        <v>463</v>
      </c>
      <c r="J64" s="829">
        <f>Accommodation!M168</f>
        <v>463</v>
      </c>
      <c r="K64" s="829">
        <f>Accommodation!N168</f>
        <v>463</v>
      </c>
      <c r="L64" s="829">
        <f>Accommodation!O168</f>
        <v>463</v>
      </c>
      <c r="M64" s="829">
        <f>Accommodation!P168</f>
        <v>463</v>
      </c>
      <c r="N64" s="829">
        <f>Accommodation!Q168</f>
        <v>463</v>
      </c>
      <c r="O64" s="829">
        <f>Accommodation!R168</f>
        <v>463</v>
      </c>
      <c r="P64" s="829">
        <f>Accommodation!S168</f>
        <v>463</v>
      </c>
      <c r="Q64" s="829">
        <f>Accommodation!T168</f>
        <v>463</v>
      </c>
      <c r="R64" s="829">
        <f>Accommodation!U168</f>
        <v>463</v>
      </c>
      <c r="S64" s="829">
        <f>Accommodation!V168</f>
        <v>463</v>
      </c>
      <c r="T64" s="829">
        <f>Accommodation!W168</f>
        <v>463</v>
      </c>
      <c r="U64" s="829">
        <f>Accommodation!X168</f>
        <v>463</v>
      </c>
      <c r="V64" s="829">
        <f>Accommodation!Y168</f>
        <v>463</v>
      </c>
      <c r="W64" s="829">
        <f>Accommodation!Z168</f>
        <v>463</v>
      </c>
      <c r="X64" s="829">
        <f>Accommodation!AA168</f>
        <v>463</v>
      </c>
      <c r="Y64" s="829">
        <f>Accommodation!AB168</f>
        <v>463</v>
      </c>
      <c r="Z64" s="829">
        <f>Accommodation!AC168</f>
        <v>463</v>
      </c>
      <c r="AA64" s="829">
        <f>Accommodation!AD168</f>
        <v>463</v>
      </c>
      <c r="AB64" s="829">
        <f>Accommodation!AE168</f>
        <v>463</v>
      </c>
      <c r="AC64" s="829">
        <f>Accommodation!AF168</f>
        <v>463</v>
      </c>
      <c r="AD64" s="829">
        <f>Accommodation!AG168</f>
        <v>463</v>
      </c>
      <c r="AE64" s="829">
        <f>Accommodation!AH168</f>
        <v>463</v>
      </c>
      <c r="AF64" s="829">
        <f>Accommodation!AI168</f>
        <v>463</v>
      </c>
      <c r="AG64" s="829">
        <f>Accommodation!AJ168</f>
        <v>463</v>
      </c>
      <c r="AH64" s="829">
        <f>Accommodation!AK168</f>
        <v>463</v>
      </c>
      <c r="AI64" s="829">
        <f>Accommodation!AL168</f>
        <v>463</v>
      </c>
      <c r="AJ64" s="829">
        <f>Accommodation!AM168</f>
        <v>463</v>
      </c>
      <c r="AK64" s="829">
        <f>Accommodation!AN168</f>
        <v>463</v>
      </c>
      <c r="AL64" s="829">
        <f>Accommodation!AO168</f>
        <v>463</v>
      </c>
      <c r="AM64" s="829">
        <f>Accommodation!AP168</f>
        <v>463</v>
      </c>
      <c r="AN64" s="829">
        <f>Accommodation!AQ168</f>
        <v>463</v>
      </c>
      <c r="AO64" s="829">
        <f>Accommodation!AR168</f>
        <v>463</v>
      </c>
      <c r="AP64" s="829">
        <f>Accommodation!AS168</f>
        <v>463</v>
      </c>
      <c r="AQ64" s="829">
        <f>Accommodation!AT168</f>
        <v>463</v>
      </c>
      <c r="AR64" s="829">
        <f>Accommodation!AU168</f>
        <v>463</v>
      </c>
      <c r="AS64" s="829">
        <f>Accommodation!AV168</f>
        <v>463</v>
      </c>
      <c r="AT64" s="829">
        <f>Accommodation!AW168</f>
        <v>463</v>
      </c>
      <c r="AU64" s="829">
        <f>Accommodation!AX168</f>
        <v>463</v>
      </c>
      <c r="AV64" s="829">
        <f>Accommodation!AY168</f>
        <v>463</v>
      </c>
      <c r="AW64" s="829">
        <f>Accommodation!AZ168</f>
        <v>463</v>
      </c>
      <c r="AX64" s="829">
        <f>Accommodation!BA168</f>
        <v>463</v>
      </c>
      <c r="AY64" s="829">
        <f>Accommodation!BB168</f>
        <v>463</v>
      </c>
      <c r="AZ64" s="829">
        <f>Accommodation!BC168</f>
        <v>463</v>
      </c>
      <c r="BA64" s="829">
        <f>Accommodation!BD168</f>
        <v>463</v>
      </c>
      <c r="BB64" s="829">
        <f>Accommodation!BE168</f>
        <v>69</v>
      </c>
      <c r="BC64" s="829">
        <f>Accommodation!BF168</f>
        <v>310</v>
      </c>
    </row>
    <row r="65" spans="1:57" ht="24.75" customHeight="1" thickBot="1">
      <c r="B65" s="790" t="s">
        <v>144</v>
      </c>
      <c r="C65" s="791" t="s">
        <v>37</v>
      </c>
      <c r="D65" s="4"/>
      <c r="E65" s="4"/>
      <c r="F65" s="792"/>
      <c r="G65" s="807"/>
      <c r="H65" s="791" t="s">
        <v>37</v>
      </c>
      <c r="I65" s="691">
        <f t="shared" ref="I65:BA65" si="16">SUM(I63:I64)</f>
        <v>1612.5652173913045</v>
      </c>
      <c r="J65" s="691">
        <f t="shared" si="16"/>
        <v>1094.304347826087</v>
      </c>
      <c r="K65" s="691">
        <f t="shared" si="16"/>
        <v>994.01449275362324</v>
      </c>
      <c r="L65" s="691">
        <f t="shared" si="16"/>
        <v>889.52173913043475</v>
      </c>
      <c r="M65" s="691">
        <f t="shared" si="16"/>
        <v>1049.9426666666668</v>
      </c>
      <c r="N65" s="691">
        <f t="shared" si="16"/>
        <v>1107.2523429951691</v>
      </c>
      <c r="O65" s="691">
        <f t="shared" si="16"/>
        <v>1038.6117391304347</v>
      </c>
      <c r="P65" s="691">
        <f t="shared" si="16"/>
        <v>980.79070652173914</v>
      </c>
      <c r="Q65" s="691">
        <f t="shared" si="16"/>
        <v>939.03940418679554</v>
      </c>
      <c r="R65" s="691">
        <f t="shared" si="16"/>
        <v>899.8412608695653</v>
      </c>
      <c r="S65" s="691">
        <f t="shared" si="16"/>
        <v>956.23882740447959</v>
      </c>
      <c r="T65" s="691">
        <f t="shared" si="16"/>
        <v>925.76361111111112</v>
      </c>
      <c r="U65" s="691">
        <f t="shared" si="16"/>
        <v>899.97688963210703</v>
      </c>
      <c r="V65" s="691">
        <f t="shared" si="16"/>
        <v>877.8739855072464</v>
      </c>
      <c r="W65" s="691">
        <f t="shared" si="16"/>
        <v>861.13359420289851</v>
      </c>
      <c r="X65" s="691">
        <f t="shared" si="16"/>
        <v>841.95676630434787</v>
      </c>
      <c r="Y65" s="691">
        <f t="shared" si="16"/>
        <v>827.16732310315433</v>
      </c>
      <c r="Z65" s="691">
        <f t="shared" si="16"/>
        <v>870.0794847020934</v>
      </c>
      <c r="AA65" s="691">
        <f t="shared" si="16"/>
        <v>855.36668192219679</v>
      </c>
      <c r="AB65" s="691">
        <f t="shared" si="16"/>
        <v>842.12515942028995</v>
      </c>
      <c r="AC65" s="691">
        <f t="shared" si="16"/>
        <v>830.14473429951693</v>
      </c>
      <c r="AD65" s="691">
        <f t="shared" si="16"/>
        <v>819.25343873517795</v>
      </c>
      <c r="AE65" s="691">
        <f t="shared" si="16"/>
        <v>809.30921235034657</v>
      </c>
      <c r="AF65" s="691">
        <f t="shared" si="16"/>
        <v>800.19367149758455</v>
      </c>
      <c r="AG65" s="691">
        <f t="shared" si="16"/>
        <v>791.80737391304353</v>
      </c>
      <c r="AH65" s="691">
        <f t="shared" si="16"/>
        <v>784.06617614269794</v>
      </c>
      <c r="AI65" s="691">
        <f t="shared" si="16"/>
        <v>776.89840042941489</v>
      </c>
      <c r="AJ65" s="691">
        <f t="shared" si="16"/>
        <v>770.24260869565217</v>
      </c>
      <c r="AK65" s="691">
        <f t="shared" si="16"/>
        <v>764.04583708145924</v>
      </c>
      <c r="AL65" s="691">
        <f t="shared" si="16"/>
        <v>781.01218357487926</v>
      </c>
      <c r="AM65" s="691">
        <f t="shared" si="16"/>
        <v>774.86779803646562</v>
      </c>
      <c r="AN65" s="691">
        <f t="shared" si="16"/>
        <v>769.10743659420291</v>
      </c>
      <c r="AO65" s="691">
        <f t="shared" si="16"/>
        <v>763.6961879666228</v>
      </c>
      <c r="AP65" s="691">
        <f t="shared" si="16"/>
        <v>758.60324808184146</v>
      </c>
      <c r="AQ65" s="691">
        <f t="shared" si="16"/>
        <v>753.80133333333333</v>
      </c>
      <c r="AR65" s="691">
        <f t="shared" si="16"/>
        <v>749.26619162640907</v>
      </c>
      <c r="AS65" s="691">
        <f t="shared" si="16"/>
        <v>744.97619271445365</v>
      </c>
      <c r="AT65" s="691">
        <f t="shared" si="16"/>
        <v>740.91198321891693</v>
      </c>
      <c r="AU65" s="691">
        <f t="shared" si="16"/>
        <v>737.05619472315129</v>
      </c>
      <c r="AV65" s="691">
        <f t="shared" si="16"/>
        <v>733.39319565217397</v>
      </c>
      <c r="AW65" s="691">
        <f t="shared" si="16"/>
        <v>729.90887946270766</v>
      </c>
      <c r="AX65" s="691">
        <f t="shared" si="16"/>
        <v>726.59048309178752</v>
      </c>
      <c r="AY65" s="691">
        <f t="shared" si="16"/>
        <v>723.42643073811928</v>
      </c>
      <c r="AZ65" s="691">
        <f t="shared" si="16"/>
        <v>720.4061989459816</v>
      </c>
      <c r="BA65" s="691">
        <f t="shared" si="16"/>
        <v>717.52019967793876</v>
      </c>
      <c r="BB65" s="691">
        <f>SUM(BB64:BB64)</f>
        <v>69</v>
      </c>
      <c r="BC65" s="691">
        <f>SUM(BC64:BC64)</f>
        <v>310</v>
      </c>
    </row>
    <row r="66" spans="1:57" ht="24.75" customHeight="1" thickBot="1">
      <c r="A66" s="800"/>
      <c r="B66" s="785" t="s">
        <v>144</v>
      </c>
      <c r="C66" s="747" t="s">
        <v>28</v>
      </c>
      <c r="D66" s="77"/>
      <c r="E66" s="77"/>
      <c r="F66" s="748">
        <f>F1</f>
        <v>0.25</v>
      </c>
      <c r="G66" s="807"/>
      <c r="H66" s="747" t="s">
        <v>441</v>
      </c>
      <c r="I66" s="746">
        <f>I65*F66</f>
        <v>403.14130434782612</v>
      </c>
      <c r="J66" s="746">
        <f>J65*F66</f>
        <v>273.57608695652175</v>
      </c>
      <c r="K66" s="746">
        <f>K65*F66</f>
        <v>248.50362318840581</v>
      </c>
      <c r="L66" s="746">
        <f>L65*F66</f>
        <v>222.38043478260869</v>
      </c>
      <c r="M66" s="746">
        <f>M65*F66</f>
        <v>262.4856666666667</v>
      </c>
      <c r="N66" s="746">
        <f>N65*F66</f>
        <v>276.81308574879228</v>
      </c>
      <c r="O66" s="746">
        <f>O65*F66</f>
        <v>259.65293478260867</v>
      </c>
      <c r="P66" s="746">
        <f>P65*F66</f>
        <v>245.19767663043478</v>
      </c>
      <c r="Q66" s="746">
        <f>Q65*F66</f>
        <v>234.75985104669888</v>
      </c>
      <c r="R66" s="746">
        <f>R65*F66</f>
        <v>224.96031521739133</v>
      </c>
      <c r="S66" s="746">
        <f>S65*F66</f>
        <v>239.0597068511199</v>
      </c>
      <c r="T66" s="746">
        <f>T65*F66</f>
        <v>231.44090277777778</v>
      </c>
      <c r="U66" s="746">
        <f>U65*F66</f>
        <v>224.99422240802676</v>
      </c>
      <c r="V66" s="746">
        <f>V65*F66</f>
        <v>219.4684963768116</v>
      </c>
      <c r="W66" s="746">
        <f>W65*F66</f>
        <v>215.28339855072463</v>
      </c>
      <c r="X66" s="746">
        <f>X65*F66</f>
        <v>210.48919157608697</v>
      </c>
      <c r="Y66" s="746">
        <f>Y65*F66</f>
        <v>206.79183077578858</v>
      </c>
      <c r="Z66" s="746">
        <f>Z65*F66</f>
        <v>217.51987117552335</v>
      </c>
      <c r="AA66" s="746">
        <f>AA65*F66</f>
        <v>213.8416704805492</v>
      </c>
      <c r="AB66" s="746">
        <f>AB65*F66</f>
        <v>210.53128985507249</v>
      </c>
      <c r="AC66" s="746">
        <f>AC65*F66</f>
        <v>207.53618357487923</v>
      </c>
      <c r="AD66" s="746">
        <f>AD65*F66</f>
        <v>204.81335968379449</v>
      </c>
      <c r="AE66" s="746">
        <f>AE65*F66</f>
        <v>202.32730308758664</v>
      </c>
      <c r="AF66" s="746">
        <f>AF65*F66</f>
        <v>200.04841787439614</v>
      </c>
      <c r="AG66" s="746">
        <f>AG65*F66</f>
        <v>197.95184347826088</v>
      </c>
      <c r="AH66" s="746">
        <f>AH65*F66</f>
        <v>196.01654403567449</v>
      </c>
      <c r="AI66" s="746">
        <f>AI65*F66</f>
        <v>194.22460010735372</v>
      </c>
      <c r="AJ66" s="746">
        <f>AJ65*F66</f>
        <v>192.56065217391304</v>
      </c>
      <c r="AK66" s="746">
        <f>AK65*F66</f>
        <v>191.01145927036481</v>
      </c>
      <c r="AL66" s="746">
        <f>AL65*F66</f>
        <v>195.25304589371981</v>
      </c>
      <c r="AM66" s="746">
        <f>AM65*F66</f>
        <v>193.7169495091164</v>
      </c>
      <c r="AN66" s="746">
        <f>AN65*F66</f>
        <v>192.27685914855073</v>
      </c>
      <c r="AO66" s="746">
        <f>AO65*F66</f>
        <v>190.9240469916557</v>
      </c>
      <c r="AP66" s="746">
        <f>AP65*F66</f>
        <v>189.65081202046036</v>
      </c>
      <c r="AQ66" s="746">
        <f>AQ65*F66</f>
        <v>188.45033333333333</v>
      </c>
      <c r="AR66" s="746">
        <f>AR65*F66</f>
        <v>187.31654790660227</v>
      </c>
      <c r="AS66" s="746">
        <f>AS65*F66</f>
        <v>186.24404817861341</v>
      </c>
      <c r="AT66" s="746">
        <f>AT65*F66</f>
        <v>185.22799580472923</v>
      </c>
      <c r="AU66" s="746">
        <f>AU65*F66</f>
        <v>184.26404868078782</v>
      </c>
      <c r="AV66" s="746">
        <f>AV65*F66</f>
        <v>183.34829891304349</v>
      </c>
      <c r="AW66" s="746">
        <f>AW65*F66</f>
        <v>182.47721986567691</v>
      </c>
      <c r="AX66" s="746">
        <f>AX65*F66</f>
        <v>181.64762077294688</v>
      </c>
      <c r="AY66" s="746">
        <f>AY65*F66</f>
        <v>180.85660768452982</v>
      </c>
      <c r="AZ66" s="746">
        <f>AZ65*F66</f>
        <v>180.1015497364954</v>
      </c>
      <c r="BA66" s="746">
        <f>BA65*F66</f>
        <v>179.38004991948469</v>
      </c>
      <c r="BB66" s="746">
        <f>BB65*F66</f>
        <v>17.25</v>
      </c>
      <c r="BC66" s="746">
        <f>BC65*F66</f>
        <v>77.5</v>
      </c>
    </row>
    <row r="67" spans="1:57" s="763" customFormat="1" ht="29.25" customHeight="1">
      <c r="A67" s="801"/>
      <c r="B67" s="759" t="s">
        <v>144</v>
      </c>
      <c r="C67" s="760" t="s">
        <v>25</v>
      </c>
      <c r="D67" s="88"/>
      <c r="E67" s="88"/>
      <c r="F67" s="761"/>
      <c r="G67" s="808"/>
      <c r="H67" s="760" t="s">
        <v>173</v>
      </c>
      <c r="I67" s="762">
        <f t="shared" ref="I67:BC67" si="17">SUM(I65:I66)</f>
        <v>2015.7065217391305</v>
      </c>
      <c r="J67" s="762">
        <f t="shared" si="17"/>
        <v>1367.8804347826087</v>
      </c>
      <c r="K67" s="762">
        <f t="shared" si="17"/>
        <v>1242.518115942029</v>
      </c>
      <c r="L67" s="762">
        <f t="shared" si="17"/>
        <v>1111.9021739130435</v>
      </c>
      <c r="M67" s="762">
        <f t="shared" si="17"/>
        <v>1312.4283333333335</v>
      </c>
      <c r="N67" s="762">
        <f t="shared" si="17"/>
        <v>1384.0654287439613</v>
      </c>
      <c r="O67" s="762">
        <f t="shared" si="17"/>
        <v>1298.2646739130432</v>
      </c>
      <c r="P67" s="762">
        <f t="shared" si="17"/>
        <v>1225.9883831521738</v>
      </c>
      <c r="Q67" s="762">
        <f t="shared" si="17"/>
        <v>1173.7992552334945</v>
      </c>
      <c r="R67" s="762">
        <f t="shared" si="17"/>
        <v>1124.8015760869566</v>
      </c>
      <c r="S67" s="762">
        <f t="shared" si="17"/>
        <v>1195.2985342555994</v>
      </c>
      <c r="T67" s="762">
        <f t="shared" si="17"/>
        <v>1157.2045138888889</v>
      </c>
      <c r="U67" s="762">
        <f t="shared" si="17"/>
        <v>1124.9711120401339</v>
      </c>
      <c r="V67" s="762">
        <f t="shared" si="17"/>
        <v>1097.3424818840581</v>
      </c>
      <c r="W67" s="762">
        <f t="shared" si="17"/>
        <v>1076.4169927536232</v>
      </c>
      <c r="X67" s="762">
        <f t="shared" si="17"/>
        <v>1052.4459578804349</v>
      </c>
      <c r="Y67" s="762">
        <f t="shared" si="17"/>
        <v>1033.959153878943</v>
      </c>
      <c r="Z67" s="762">
        <f t="shared" si="17"/>
        <v>1087.5993558776167</v>
      </c>
      <c r="AA67" s="762">
        <f t="shared" si="17"/>
        <v>1069.208352402746</v>
      </c>
      <c r="AB67" s="762">
        <f t="shared" si="17"/>
        <v>1052.6564492753623</v>
      </c>
      <c r="AC67" s="762">
        <f t="shared" si="17"/>
        <v>1037.6809178743961</v>
      </c>
      <c r="AD67" s="762">
        <f t="shared" si="17"/>
        <v>1024.0667984189724</v>
      </c>
      <c r="AE67" s="762">
        <f t="shared" si="17"/>
        <v>1011.6365154379332</v>
      </c>
      <c r="AF67" s="762">
        <f t="shared" si="17"/>
        <v>1000.2420893719807</v>
      </c>
      <c r="AG67" s="762">
        <f t="shared" si="17"/>
        <v>989.75921739130445</v>
      </c>
      <c r="AH67" s="762">
        <f t="shared" si="17"/>
        <v>980.08272017837248</v>
      </c>
      <c r="AI67" s="762">
        <f t="shared" si="17"/>
        <v>971.12300053676859</v>
      </c>
      <c r="AJ67" s="762">
        <f t="shared" si="17"/>
        <v>962.80326086956518</v>
      </c>
      <c r="AK67" s="762">
        <f t="shared" si="17"/>
        <v>955.05729635182411</v>
      </c>
      <c r="AL67" s="762">
        <f t="shared" si="17"/>
        <v>976.26522946859905</v>
      </c>
      <c r="AM67" s="762">
        <f t="shared" si="17"/>
        <v>968.58474754558199</v>
      </c>
      <c r="AN67" s="762">
        <f t="shared" si="17"/>
        <v>961.38429574275369</v>
      </c>
      <c r="AO67" s="762">
        <f t="shared" si="17"/>
        <v>954.6202349582785</v>
      </c>
      <c r="AP67" s="762">
        <f t="shared" si="17"/>
        <v>948.25406010230176</v>
      </c>
      <c r="AQ67" s="762">
        <f t="shared" si="17"/>
        <v>942.25166666666667</v>
      </c>
      <c r="AR67" s="762">
        <f t="shared" si="17"/>
        <v>936.58273953301136</v>
      </c>
      <c r="AS67" s="762">
        <f t="shared" si="17"/>
        <v>931.22024089306706</v>
      </c>
      <c r="AT67" s="762">
        <f t="shared" si="17"/>
        <v>926.13997902364622</v>
      </c>
      <c r="AU67" s="762">
        <f t="shared" si="17"/>
        <v>921.32024340393912</v>
      </c>
      <c r="AV67" s="762">
        <f t="shared" si="17"/>
        <v>916.74149456521741</v>
      </c>
      <c r="AW67" s="762">
        <f t="shared" si="17"/>
        <v>912.3860993283846</v>
      </c>
      <c r="AX67" s="762">
        <f t="shared" si="17"/>
        <v>908.2381038647344</v>
      </c>
      <c r="AY67" s="762">
        <f t="shared" si="17"/>
        <v>904.28303842264904</v>
      </c>
      <c r="AZ67" s="762">
        <f t="shared" si="17"/>
        <v>900.50774868247697</v>
      </c>
      <c r="BA67" s="762">
        <f t="shared" si="17"/>
        <v>896.90024959742345</v>
      </c>
      <c r="BB67" s="762">
        <f t="shared" si="17"/>
        <v>86.25</v>
      </c>
      <c r="BC67" s="762">
        <f t="shared" si="17"/>
        <v>387.5</v>
      </c>
      <c r="BE67" s="764"/>
    </row>
    <row r="68" spans="1:57" ht="24.75" customHeight="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7" ht="24.75" customHeight="1" thickBot="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7" s="3" customFormat="1" ht="24.75" customHeight="1">
      <c r="A70" s="798"/>
      <c r="B70" s="820" t="s">
        <v>145</v>
      </c>
      <c r="C70" s="818" t="s">
        <v>145</v>
      </c>
      <c r="D70" s="243"/>
      <c r="E70" s="243"/>
      <c r="F70" s="812"/>
      <c r="G70" s="809">
        <v>2</v>
      </c>
      <c r="H70" s="818" t="s">
        <v>145</v>
      </c>
      <c r="I70" s="817">
        <v>1</v>
      </c>
      <c r="J70" s="817">
        <v>2</v>
      </c>
      <c r="K70" s="817">
        <v>3</v>
      </c>
      <c r="L70" s="817">
        <v>4</v>
      </c>
      <c r="M70" s="817">
        <v>5</v>
      </c>
      <c r="N70" s="817">
        <v>6</v>
      </c>
      <c r="O70" s="817">
        <v>7</v>
      </c>
      <c r="P70" s="817">
        <v>8</v>
      </c>
      <c r="Q70" s="817">
        <v>9</v>
      </c>
      <c r="R70" s="817">
        <v>10</v>
      </c>
      <c r="S70" s="817">
        <v>11</v>
      </c>
      <c r="T70" s="817">
        <v>12</v>
      </c>
      <c r="U70" s="817">
        <v>13</v>
      </c>
      <c r="V70" s="817">
        <v>14</v>
      </c>
      <c r="W70" s="817">
        <v>15</v>
      </c>
      <c r="X70" s="817">
        <v>16</v>
      </c>
      <c r="Y70" s="817">
        <v>17</v>
      </c>
      <c r="Z70" s="817">
        <v>18</v>
      </c>
      <c r="AA70" s="817">
        <v>19</v>
      </c>
      <c r="AB70" s="817">
        <v>20</v>
      </c>
      <c r="AC70" s="817">
        <v>21</v>
      </c>
      <c r="AD70" s="817">
        <v>22</v>
      </c>
      <c r="AE70" s="817">
        <v>23</v>
      </c>
      <c r="AF70" s="817">
        <v>24</v>
      </c>
      <c r="AG70" s="817">
        <v>25</v>
      </c>
      <c r="AH70" s="817">
        <v>26</v>
      </c>
      <c r="AI70" s="817">
        <v>27</v>
      </c>
      <c r="AJ70" s="817">
        <v>28</v>
      </c>
      <c r="AK70" s="817">
        <v>29</v>
      </c>
      <c r="AL70" s="817">
        <v>30</v>
      </c>
      <c r="AM70" s="817">
        <v>31</v>
      </c>
      <c r="AN70" s="817">
        <v>32</v>
      </c>
      <c r="AO70" s="817">
        <v>33</v>
      </c>
      <c r="AP70" s="817">
        <v>34</v>
      </c>
      <c r="AQ70" s="817">
        <v>35</v>
      </c>
      <c r="AR70" s="817">
        <v>36</v>
      </c>
      <c r="AS70" s="817">
        <v>37</v>
      </c>
      <c r="AT70" s="817">
        <v>38</v>
      </c>
      <c r="AU70" s="817">
        <v>39</v>
      </c>
      <c r="AV70" s="817">
        <v>40</v>
      </c>
      <c r="AW70" s="817">
        <v>41</v>
      </c>
      <c r="AX70" s="817">
        <v>42</v>
      </c>
      <c r="AY70" s="817">
        <v>43</v>
      </c>
      <c r="AZ70" s="817">
        <v>44</v>
      </c>
      <c r="BA70" s="817">
        <v>45</v>
      </c>
      <c r="BB70" s="815" t="s">
        <v>21</v>
      </c>
      <c r="BC70" s="815" t="s">
        <v>24</v>
      </c>
      <c r="BE70" s="554"/>
    </row>
    <row r="71" spans="1:57">
      <c r="A71" s="799"/>
      <c r="B71" s="793" t="s">
        <v>145</v>
      </c>
      <c r="C71" s="794" t="s">
        <v>39</v>
      </c>
      <c r="D71" s="787"/>
      <c r="E71" s="83"/>
      <c r="F71" s="795"/>
      <c r="G71" s="799"/>
      <c r="H71" s="794" t="s">
        <v>39</v>
      </c>
      <c r="I71" s="690">
        <f>Services!F89</f>
        <v>1149.5652173913045</v>
      </c>
      <c r="J71" s="690">
        <f>Services!G89</f>
        <v>631.304347826087</v>
      </c>
      <c r="K71" s="690">
        <f>Services!H89</f>
        <v>531.01449275362324</v>
      </c>
      <c r="L71" s="690">
        <f>Services!I89</f>
        <v>426.52173913043481</v>
      </c>
      <c r="M71" s="690">
        <f>Services!J89</f>
        <v>586.9426666666667</v>
      </c>
      <c r="N71" s="690">
        <f>Services!K89</f>
        <v>644.2523429951691</v>
      </c>
      <c r="O71" s="690">
        <f>Services!L89</f>
        <v>575.61173913043478</v>
      </c>
      <c r="P71" s="690">
        <f>Services!M89</f>
        <v>517.79070652173914</v>
      </c>
      <c r="Q71" s="690">
        <f>Services!N89</f>
        <v>476.03940418679554</v>
      </c>
      <c r="R71" s="690">
        <f>Services!O89</f>
        <v>436.8412608695653</v>
      </c>
      <c r="S71" s="690">
        <f>Services!P89</f>
        <v>493.23882740447959</v>
      </c>
      <c r="T71" s="690">
        <f>Services!Q89</f>
        <v>462.76361111111112</v>
      </c>
      <c r="U71" s="690">
        <f>Services!R89</f>
        <v>436.97688963210703</v>
      </c>
      <c r="V71" s="690">
        <f>Services!S89</f>
        <v>414.8739855072464</v>
      </c>
      <c r="W71" s="690">
        <f>Services!T89</f>
        <v>398.13359420289851</v>
      </c>
      <c r="X71" s="690">
        <f>Services!U89</f>
        <v>378.95676630434781</v>
      </c>
      <c r="Y71" s="690">
        <f>Services!V89</f>
        <v>364.16732310315433</v>
      </c>
      <c r="Z71" s="690">
        <f>Services!W89</f>
        <v>407.0794847020934</v>
      </c>
      <c r="AA71" s="690">
        <f>Services!X89</f>
        <v>392.36668192219679</v>
      </c>
      <c r="AB71" s="690">
        <f>Services!Y89</f>
        <v>379.12515942028989</v>
      </c>
      <c r="AC71" s="690">
        <f>Services!Z89</f>
        <v>367.14473429951693</v>
      </c>
      <c r="AD71" s="690">
        <f>Services!AA89</f>
        <v>356.25343873517789</v>
      </c>
      <c r="AE71" s="690">
        <f>Services!AB89</f>
        <v>346.30921235034657</v>
      </c>
      <c r="AF71" s="690">
        <f>Services!AC89</f>
        <v>337.19367149758455</v>
      </c>
      <c r="AG71" s="690">
        <f>Services!AD89</f>
        <v>328.80737391304353</v>
      </c>
      <c r="AH71" s="690">
        <f>Services!AE89</f>
        <v>321.06617614269794</v>
      </c>
      <c r="AI71" s="690">
        <f>Services!AF89</f>
        <v>313.89840042941489</v>
      </c>
      <c r="AJ71" s="690">
        <f>Services!AG89</f>
        <v>307.24260869565217</v>
      </c>
      <c r="AK71" s="690">
        <f>Services!AH89</f>
        <v>301.0458370814593</v>
      </c>
      <c r="AL71" s="690">
        <f>Services!AI89</f>
        <v>318.01218357487926</v>
      </c>
      <c r="AM71" s="690">
        <f>Services!AJ89</f>
        <v>311.86779803646562</v>
      </c>
      <c r="AN71" s="690">
        <f>Services!AK89</f>
        <v>306.10743659420291</v>
      </c>
      <c r="AO71" s="690">
        <f>Services!AL89</f>
        <v>300.69618796662274</v>
      </c>
      <c r="AP71" s="690">
        <f>Services!AM89</f>
        <v>295.60324808184146</v>
      </c>
      <c r="AQ71" s="690">
        <f>Services!AN89</f>
        <v>290.80133333333333</v>
      </c>
      <c r="AR71" s="690">
        <f>Services!AO89</f>
        <v>286.26619162640907</v>
      </c>
      <c r="AS71" s="690">
        <f>Services!AP89</f>
        <v>281.97619271445365</v>
      </c>
      <c r="AT71" s="690">
        <f>Services!AQ89</f>
        <v>277.91198321891687</v>
      </c>
      <c r="AU71" s="690">
        <f>Services!AR89</f>
        <v>274.05619472315129</v>
      </c>
      <c r="AV71" s="690">
        <f>Services!AS89</f>
        <v>270.39319565217392</v>
      </c>
      <c r="AW71" s="690">
        <f>Services!AT89</f>
        <v>266.90887946270766</v>
      </c>
      <c r="AX71" s="690">
        <f>Services!AU89</f>
        <v>263.59048309178746</v>
      </c>
      <c r="AY71" s="690">
        <f>Services!AV89</f>
        <v>260.42643073811934</v>
      </c>
      <c r="AZ71" s="690">
        <f>Services!AW89</f>
        <v>257.4061989459816</v>
      </c>
      <c r="BA71" s="690">
        <f>Services!AX89</f>
        <v>254.52019967793882</v>
      </c>
      <c r="BB71" s="796"/>
      <c r="BC71" s="796"/>
    </row>
    <row r="72" spans="1:57" ht="24.75" customHeight="1">
      <c r="B72" s="829" t="s">
        <v>145</v>
      </c>
      <c r="C72" s="829" t="str">
        <f>C70</f>
        <v>4* DLX LOW</v>
      </c>
      <c r="D72" s="827"/>
      <c r="E72" s="822"/>
      <c r="F72" s="829"/>
      <c r="G72" s="826">
        <v>1</v>
      </c>
      <c r="H72" s="829" t="str">
        <f>H70</f>
        <v>4* DLX LOW</v>
      </c>
      <c r="I72" s="829">
        <f>Accommodation!L185</f>
        <v>345.58192090395482</v>
      </c>
      <c r="J72" s="829">
        <f>Accommodation!M185</f>
        <v>345.58192090395482</v>
      </c>
      <c r="K72" s="829">
        <f>Accommodation!N185</f>
        <v>345.58192090395482</v>
      </c>
      <c r="L72" s="829">
        <f>Accommodation!O185</f>
        <v>345.58192090395482</v>
      </c>
      <c r="M72" s="829">
        <f>Accommodation!P185</f>
        <v>345.58192090395482</v>
      </c>
      <c r="N72" s="829">
        <f>Accommodation!Q185</f>
        <v>345.58192090395482</v>
      </c>
      <c r="O72" s="829">
        <f>Accommodation!R185</f>
        <v>345.58192090395482</v>
      </c>
      <c r="P72" s="829">
        <f>Accommodation!S185</f>
        <v>345.58192090395482</v>
      </c>
      <c r="Q72" s="829">
        <f>Accommodation!T185</f>
        <v>345.58192090395482</v>
      </c>
      <c r="R72" s="829">
        <f>Accommodation!U185</f>
        <v>345.58192090395482</v>
      </c>
      <c r="S72" s="829">
        <f>Accommodation!V185</f>
        <v>345.58192090395482</v>
      </c>
      <c r="T72" s="829">
        <f>Accommodation!W185</f>
        <v>345.58192090395482</v>
      </c>
      <c r="U72" s="829">
        <f>Accommodation!X185</f>
        <v>345.58192090395482</v>
      </c>
      <c r="V72" s="829">
        <f>Accommodation!Y185</f>
        <v>345.58192090395482</v>
      </c>
      <c r="W72" s="829">
        <f>Accommodation!Z185</f>
        <v>345.58192090395482</v>
      </c>
      <c r="X72" s="829">
        <f>Accommodation!AA185</f>
        <v>345.58192090395482</v>
      </c>
      <c r="Y72" s="829">
        <f>Accommodation!AB185</f>
        <v>345.58192090395482</v>
      </c>
      <c r="Z72" s="829">
        <f>Accommodation!AC185</f>
        <v>345.58192090395482</v>
      </c>
      <c r="AA72" s="829">
        <f>Accommodation!AD185</f>
        <v>345.58192090395482</v>
      </c>
      <c r="AB72" s="829">
        <f>Accommodation!AE185</f>
        <v>345.58192090395482</v>
      </c>
      <c r="AC72" s="829">
        <f>Accommodation!AF185</f>
        <v>345.58192090395482</v>
      </c>
      <c r="AD72" s="829">
        <f>Accommodation!AG185</f>
        <v>345.58192090395482</v>
      </c>
      <c r="AE72" s="829">
        <f>Accommodation!AH185</f>
        <v>345.58192090395482</v>
      </c>
      <c r="AF72" s="829">
        <f>Accommodation!AI185</f>
        <v>345.58192090395482</v>
      </c>
      <c r="AG72" s="829">
        <f>Accommodation!AJ185</f>
        <v>345.58192090395482</v>
      </c>
      <c r="AH72" s="829">
        <f>Accommodation!AK185</f>
        <v>345.58192090395482</v>
      </c>
      <c r="AI72" s="829">
        <f>Accommodation!AL185</f>
        <v>345.58192090395482</v>
      </c>
      <c r="AJ72" s="829">
        <f>Accommodation!AM185</f>
        <v>345.58192090395482</v>
      </c>
      <c r="AK72" s="829">
        <f>Accommodation!AN185</f>
        <v>345.58192090395482</v>
      </c>
      <c r="AL72" s="829">
        <f>Accommodation!AO185</f>
        <v>345.58192090395482</v>
      </c>
      <c r="AM72" s="829">
        <f>Accommodation!AP185</f>
        <v>345.58192090395482</v>
      </c>
      <c r="AN72" s="829">
        <f>Accommodation!AQ185</f>
        <v>345.58192090395482</v>
      </c>
      <c r="AO72" s="829">
        <f>Accommodation!AR185</f>
        <v>345.58192090395482</v>
      </c>
      <c r="AP72" s="829">
        <f>Accommodation!AS185</f>
        <v>345.58192090395482</v>
      </c>
      <c r="AQ72" s="829">
        <f>Accommodation!AT185</f>
        <v>345.58192090395482</v>
      </c>
      <c r="AR72" s="829">
        <f>Accommodation!AU185</f>
        <v>345.58192090395482</v>
      </c>
      <c r="AS72" s="829">
        <f>Accommodation!AV185</f>
        <v>345.58192090395482</v>
      </c>
      <c r="AT72" s="829">
        <f>Accommodation!AW185</f>
        <v>345.58192090395482</v>
      </c>
      <c r="AU72" s="829">
        <f>Accommodation!AX185</f>
        <v>345.58192090395482</v>
      </c>
      <c r="AV72" s="829">
        <f>Accommodation!AY185</f>
        <v>345.58192090395482</v>
      </c>
      <c r="AW72" s="829">
        <f>Accommodation!AZ185</f>
        <v>345.58192090395482</v>
      </c>
      <c r="AX72" s="829">
        <f>Accommodation!BA185</f>
        <v>345.58192090395482</v>
      </c>
      <c r="AY72" s="829">
        <f>Accommodation!BB185</f>
        <v>345.58192090395482</v>
      </c>
      <c r="AZ72" s="829">
        <f>Accommodation!BC185</f>
        <v>345.58192090395482</v>
      </c>
      <c r="BA72" s="829">
        <f>Accommodation!BD185</f>
        <v>345.58192090395482</v>
      </c>
      <c r="BB72" s="829">
        <f>Accommodation!BE185</f>
        <v>127.37288135593221</v>
      </c>
      <c r="BC72" s="829">
        <f>Accommodation!BF185</f>
        <v>312</v>
      </c>
    </row>
    <row r="73" spans="1:57" ht="24.75" customHeight="1" thickBot="1">
      <c r="B73" s="790" t="s">
        <v>145</v>
      </c>
      <c r="C73" s="791" t="s">
        <v>37</v>
      </c>
      <c r="D73" s="4"/>
      <c r="E73" s="4"/>
      <c r="F73" s="792"/>
      <c r="G73" s="807"/>
      <c r="H73" s="791" t="s">
        <v>37</v>
      </c>
      <c r="I73" s="691">
        <f t="shared" ref="I73:BA73" si="18">SUM(I71:I72)</f>
        <v>1495.1471382952593</v>
      </c>
      <c r="J73" s="691">
        <f t="shared" si="18"/>
        <v>976.88626873004182</v>
      </c>
      <c r="K73" s="691">
        <f t="shared" si="18"/>
        <v>876.59641365757807</v>
      </c>
      <c r="L73" s="691">
        <f t="shared" si="18"/>
        <v>772.10366003438958</v>
      </c>
      <c r="M73" s="691">
        <f t="shared" si="18"/>
        <v>932.52458757062152</v>
      </c>
      <c r="N73" s="691">
        <f t="shared" si="18"/>
        <v>989.83426389912393</v>
      </c>
      <c r="O73" s="691">
        <f t="shared" si="18"/>
        <v>921.19366003438961</v>
      </c>
      <c r="P73" s="691">
        <f t="shared" si="18"/>
        <v>863.37262742569396</v>
      </c>
      <c r="Q73" s="691">
        <f t="shared" si="18"/>
        <v>821.62132509075036</v>
      </c>
      <c r="R73" s="691">
        <f t="shared" si="18"/>
        <v>782.42318177352013</v>
      </c>
      <c r="S73" s="691">
        <f t="shared" si="18"/>
        <v>838.82074830843442</v>
      </c>
      <c r="T73" s="691">
        <f t="shared" si="18"/>
        <v>808.34553201506594</v>
      </c>
      <c r="U73" s="691">
        <f t="shared" si="18"/>
        <v>782.55881053606186</v>
      </c>
      <c r="V73" s="691">
        <f t="shared" si="18"/>
        <v>760.45590641120123</v>
      </c>
      <c r="W73" s="691">
        <f t="shared" si="18"/>
        <v>743.71551510685333</v>
      </c>
      <c r="X73" s="691">
        <f t="shared" si="18"/>
        <v>724.53868720830269</v>
      </c>
      <c r="Y73" s="691">
        <f t="shared" si="18"/>
        <v>709.74924400710916</v>
      </c>
      <c r="Z73" s="691">
        <f t="shared" si="18"/>
        <v>752.66140560604822</v>
      </c>
      <c r="AA73" s="691">
        <f t="shared" si="18"/>
        <v>737.94860282615161</v>
      </c>
      <c r="AB73" s="691">
        <f t="shared" si="18"/>
        <v>724.70708032424477</v>
      </c>
      <c r="AC73" s="691">
        <f t="shared" si="18"/>
        <v>712.72665520347175</v>
      </c>
      <c r="AD73" s="691">
        <f t="shared" si="18"/>
        <v>701.83535963913278</v>
      </c>
      <c r="AE73" s="691">
        <f t="shared" si="18"/>
        <v>691.89113325430139</v>
      </c>
      <c r="AF73" s="691">
        <f t="shared" si="18"/>
        <v>682.77559240153937</v>
      </c>
      <c r="AG73" s="691">
        <f t="shared" si="18"/>
        <v>674.38929481699836</v>
      </c>
      <c r="AH73" s="691">
        <f t="shared" si="18"/>
        <v>666.64809704665277</v>
      </c>
      <c r="AI73" s="691">
        <f t="shared" si="18"/>
        <v>659.48032133336972</v>
      </c>
      <c r="AJ73" s="691">
        <f t="shared" si="18"/>
        <v>652.82452959960699</v>
      </c>
      <c r="AK73" s="691">
        <f t="shared" si="18"/>
        <v>646.62775798541406</v>
      </c>
      <c r="AL73" s="691">
        <f t="shared" si="18"/>
        <v>663.59410447883408</v>
      </c>
      <c r="AM73" s="691">
        <f t="shared" si="18"/>
        <v>657.44971894042044</v>
      </c>
      <c r="AN73" s="691">
        <f t="shared" si="18"/>
        <v>651.68935749815773</v>
      </c>
      <c r="AO73" s="691">
        <f t="shared" si="18"/>
        <v>646.27810887057763</v>
      </c>
      <c r="AP73" s="691">
        <f t="shared" si="18"/>
        <v>641.18516898579628</v>
      </c>
      <c r="AQ73" s="691">
        <f t="shared" si="18"/>
        <v>636.38325423728816</v>
      </c>
      <c r="AR73" s="691">
        <f t="shared" si="18"/>
        <v>631.84811253036389</v>
      </c>
      <c r="AS73" s="691">
        <f t="shared" si="18"/>
        <v>627.55811361840847</v>
      </c>
      <c r="AT73" s="691">
        <f t="shared" si="18"/>
        <v>623.49390412287175</v>
      </c>
      <c r="AU73" s="691">
        <f t="shared" si="18"/>
        <v>619.63811562710612</v>
      </c>
      <c r="AV73" s="691">
        <f t="shared" si="18"/>
        <v>615.9751165561288</v>
      </c>
      <c r="AW73" s="691">
        <f t="shared" si="18"/>
        <v>612.49080036666248</v>
      </c>
      <c r="AX73" s="691">
        <f t="shared" si="18"/>
        <v>609.17240399574234</v>
      </c>
      <c r="AY73" s="691">
        <f t="shared" si="18"/>
        <v>606.0083516420741</v>
      </c>
      <c r="AZ73" s="691">
        <f t="shared" si="18"/>
        <v>602.98811984993642</v>
      </c>
      <c r="BA73" s="691">
        <f t="shared" si="18"/>
        <v>600.10212058189359</v>
      </c>
      <c r="BB73" s="691">
        <f>SUM(BB72:BB72)</f>
        <v>127.37288135593221</v>
      </c>
      <c r="BC73" s="691">
        <f>SUM(BC72:BC72)</f>
        <v>312</v>
      </c>
    </row>
    <row r="74" spans="1:57" ht="24.75" customHeight="1" thickBot="1">
      <c r="A74" s="800"/>
      <c r="B74" s="785" t="s">
        <v>145</v>
      </c>
      <c r="C74" s="747" t="s">
        <v>28</v>
      </c>
      <c r="D74" s="77"/>
      <c r="E74" s="77"/>
      <c r="F74" s="748">
        <f>F1</f>
        <v>0.25</v>
      </c>
      <c r="G74" s="807"/>
      <c r="H74" s="747" t="s">
        <v>441</v>
      </c>
      <c r="I74" s="746">
        <f>I73*F74</f>
        <v>373.78678457381483</v>
      </c>
      <c r="J74" s="746">
        <f>J73*F74</f>
        <v>244.22156718251046</v>
      </c>
      <c r="K74" s="746">
        <f>K73*F74</f>
        <v>219.14910341439452</v>
      </c>
      <c r="L74" s="746">
        <f>L73*F74</f>
        <v>193.02591500859739</v>
      </c>
      <c r="M74" s="746">
        <f>M73*F74</f>
        <v>233.13114689265538</v>
      </c>
      <c r="N74" s="746">
        <f>N73*F74</f>
        <v>247.45856597478098</v>
      </c>
      <c r="O74" s="746">
        <f>O73*F74</f>
        <v>230.2984150085974</v>
      </c>
      <c r="P74" s="746">
        <f>P73*F74</f>
        <v>215.84315685642349</v>
      </c>
      <c r="Q74" s="746">
        <f>Q73*F74</f>
        <v>205.40533127268759</v>
      </c>
      <c r="R74" s="746">
        <f>R73*F74</f>
        <v>195.60579544338003</v>
      </c>
      <c r="S74" s="746">
        <f>S73*F74</f>
        <v>209.7051870771086</v>
      </c>
      <c r="T74" s="746">
        <f>T73*F74</f>
        <v>202.08638300376649</v>
      </c>
      <c r="U74" s="746">
        <f>U73*F74</f>
        <v>195.63970263401546</v>
      </c>
      <c r="V74" s="746">
        <f>V73*F74</f>
        <v>190.11397660280031</v>
      </c>
      <c r="W74" s="746">
        <f>W73*F74</f>
        <v>185.92887877671333</v>
      </c>
      <c r="X74" s="746">
        <f>X73*F74</f>
        <v>181.13467180207567</v>
      </c>
      <c r="Y74" s="746">
        <f>Y73*F74</f>
        <v>177.43731100177729</v>
      </c>
      <c r="Z74" s="746">
        <f>Z73*F74</f>
        <v>188.16535140151205</v>
      </c>
      <c r="AA74" s="746">
        <f>AA73*F74</f>
        <v>184.4871507065379</v>
      </c>
      <c r="AB74" s="746">
        <f>AB73*F74</f>
        <v>181.17677008106119</v>
      </c>
      <c r="AC74" s="746">
        <f>AC73*F74</f>
        <v>178.18166380086794</v>
      </c>
      <c r="AD74" s="746">
        <f>AD73*F74</f>
        <v>175.45883990978319</v>
      </c>
      <c r="AE74" s="746">
        <f>AE73*F74</f>
        <v>172.97278331357535</v>
      </c>
      <c r="AF74" s="746">
        <f>AF73*F74</f>
        <v>170.69389810038484</v>
      </c>
      <c r="AG74" s="746">
        <f>AG73*F74</f>
        <v>168.59732370424959</v>
      </c>
      <c r="AH74" s="746">
        <f>AH73*F74</f>
        <v>166.66202426166319</v>
      </c>
      <c r="AI74" s="746">
        <f>AI73*F74</f>
        <v>164.87008033334243</v>
      </c>
      <c r="AJ74" s="746">
        <f>AJ73*F74</f>
        <v>163.20613239990175</v>
      </c>
      <c r="AK74" s="746">
        <f>AK73*F74</f>
        <v>161.65693949635352</v>
      </c>
      <c r="AL74" s="746">
        <f>AL73*F74</f>
        <v>165.89852611970852</v>
      </c>
      <c r="AM74" s="746">
        <f>AM73*F74</f>
        <v>164.36242973510511</v>
      </c>
      <c r="AN74" s="746">
        <f>AN73*F74</f>
        <v>162.92233937453943</v>
      </c>
      <c r="AO74" s="746">
        <f>AO73*F74</f>
        <v>161.56952721764441</v>
      </c>
      <c r="AP74" s="746">
        <f>AP73*F74</f>
        <v>160.29629224644907</v>
      </c>
      <c r="AQ74" s="746">
        <f>AQ73*F74</f>
        <v>159.09581355932204</v>
      </c>
      <c r="AR74" s="746">
        <f>AR73*F74</f>
        <v>157.96202813259097</v>
      </c>
      <c r="AS74" s="746">
        <f>AS73*F74</f>
        <v>156.88952840460212</v>
      </c>
      <c r="AT74" s="746">
        <f>AT73*F74</f>
        <v>155.87347603071794</v>
      </c>
      <c r="AU74" s="746">
        <f>AU73*F74</f>
        <v>154.90952890677653</v>
      </c>
      <c r="AV74" s="746">
        <f>AV73*F74</f>
        <v>153.9937791390322</v>
      </c>
      <c r="AW74" s="746">
        <f>AW73*F74</f>
        <v>153.12270009166562</v>
      </c>
      <c r="AX74" s="746">
        <f>AX73*F74</f>
        <v>152.29310099893559</v>
      </c>
      <c r="AY74" s="746">
        <f>AY73*F74</f>
        <v>151.50208791051853</v>
      </c>
      <c r="AZ74" s="746">
        <f>AZ73*F74</f>
        <v>150.74702996248411</v>
      </c>
      <c r="BA74" s="746">
        <f>BA73*F74</f>
        <v>150.0255301454734</v>
      </c>
      <c r="BB74" s="746">
        <f>BB73*F74</f>
        <v>31.843220338983052</v>
      </c>
      <c r="BC74" s="746">
        <f>BC73*F74</f>
        <v>78</v>
      </c>
    </row>
    <row r="75" spans="1:57" s="757" customFormat="1" ht="29.25" customHeight="1">
      <c r="A75" s="801"/>
      <c r="B75" s="753" t="s">
        <v>145</v>
      </c>
      <c r="C75" s="754" t="s">
        <v>25</v>
      </c>
      <c r="D75" s="89"/>
      <c r="E75" s="89"/>
      <c r="F75" s="755"/>
      <c r="G75" s="808"/>
      <c r="H75" s="754" t="s">
        <v>169</v>
      </c>
      <c r="I75" s="756">
        <f t="shared" ref="I75:BC75" si="19">SUM(I73:I74)</f>
        <v>1868.9339228690742</v>
      </c>
      <c r="J75" s="756">
        <f t="shared" si="19"/>
        <v>1221.1078359125522</v>
      </c>
      <c r="K75" s="756">
        <f t="shared" si="19"/>
        <v>1095.7455170719727</v>
      </c>
      <c r="L75" s="756">
        <f t="shared" si="19"/>
        <v>965.12957504298697</v>
      </c>
      <c r="M75" s="756">
        <f t="shared" si="19"/>
        <v>1165.655734463277</v>
      </c>
      <c r="N75" s="756">
        <f t="shared" si="19"/>
        <v>1237.2928298739048</v>
      </c>
      <c r="O75" s="756">
        <f t="shared" si="19"/>
        <v>1151.4920750429869</v>
      </c>
      <c r="P75" s="756">
        <f t="shared" si="19"/>
        <v>1079.2157842821175</v>
      </c>
      <c r="Q75" s="756">
        <f t="shared" si="19"/>
        <v>1027.026656363438</v>
      </c>
      <c r="R75" s="756">
        <f t="shared" si="19"/>
        <v>978.0289772169001</v>
      </c>
      <c r="S75" s="756">
        <f t="shared" si="19"/>
        <v>1048.5259353855431</v>
      </c>
      <c r="T75" s="756">
        <f t="shared" si="19"/>
        <v>1010.4319150188325</v>
      </c>
      <c r="U75" s="756">
        <f t="shared" si="19"/>
        <v>978.19851317007738</v>
      </c>
      <c r="V75" s="756">
        <f t="shared" si="19"/>
        <v>950.56988301400156</v>
      </c>
      <c r="W75" s="756">
        <f t="shared" si="19"/>
        <v>929.64439388356664</v>
      </c>
      <c r="X75" s="756">
        <f t="shared" si="19"/>
        <v>905.67335901037836</v>
      </c>
      <c r="Y75" s="756">
        <f t="shared" si="19"/>
        <v>887.18655500888644</v>
      </c>
      <c r="Z75" s="756">
        <f t="shared" si="19"/>
        <v>940.82675700756022</v>
      </c>
      <c r="AA75" s="756">
        <f t="shared" si="19"/>
        <v>922.43575353268955</v>
      </c>
      <c r="AB75" s="756">
        <f t="shared" si="19"/>
        <v>905.88385040530602</v>
      </c>
      <c r="AC75" s="756">
        <f t="shared" si="19"/>
        <v>890.90831900433966</v>
      </c>
      <c r="AD75" s="756">
        <f t="shared" si="19"/>
        <v>877.29419954891591</v>
      </c>
      <c r="AE75" s="756">
        <f t="shared" si="19"/>
        <v>864.86391656787669</v>
      </c>
      <c r="AF75" s="756">
        <f t="shared" si="19"/>
        <v>853.46949050192416</v>
      </c>
      <c r="AG75" s="756">
        <f t="shared" si="19"/>
        <v>842.98661852124792</v>
      </c>
      <c r="AH75" s="756">
        <f t="shared" si="19"/>
        <v>833.31012130831596</v>
      </c>
      <c r="AI75" s="756">
        <f t="shared" si="19"/>
        <v>824.35040166671217</v>
      </c>
      <c r="AJ75" s="756">
        <f t="shared" si="19"/>
        <v>816.03066199950877</v>
      </c>
      <c r="AK75" s="756">
        <f t="shared" si="19"/>
        <v>808.28469748176758</v>
      </c>
      <c r="AL75" s="756">
        <f t="shared" si="19"/>
        <v>829.49263059854263</v>
      </c>
      <c r="AM75" s="756">
        <f t="shared" si="19"/>
        <v>821.81214867552558</v>
      </c>
      <c r="AN75" s="756">
        <f t="shared" si="19"/>
        <v>814.61169687269717</v>
      </c>
      <c r="AO75" s="756">
        <f t="shared" si="19"/>
        <v>807.84763608822209</v>
      </c>
      <c r="AP75" s="756">
        <f t="shared" si="19"/>
        <v>801.48146123224535</v>
      </c>
      <c r="AQ75" s="756">
        <f t="shared" si="19"/>
        <v>795.47906779661025</v>
      </c>
      <c r="AR75" s="756">
        <f t="shared" si="19"/>
        <v>789.81014066295484</v>
      </c>
      <c r="AS75" s="756">
        <f t="shared" si="19"/>
        <v>784.44764202301053</v>
      </c>
      <c r="AT75" s="756">
        <f t="shared" si="19"/>
        <v>779.36738015358969</v>
      </c>
      <c r="AU75" s="756">
        <f t="shared" si="19"/>
        <v>774.5476445338827</v>
      </c>
      <c r="AV75" s="756">
        <f t="shared" si="19"/>
        <v>769.968895695161</v>
      </c>
      <c r="AW75" s="756">
        <f t="shared" si="19"/>
        <v>765.61350045832808</v>
      </c>
      <c r="AX75" s="756">
        <f t="shared" si="19"/>
        <v>761.46550499467799</v>
      </c>
      <c r="AY75" s="756">
        <f t="shared" si="19"/>
        <v>757.51043955259263</v>
      </c>
      <c r="AZ75" s="756">
        <f t="shared" si="19"/>
        <v>753.73514981242056</v>
      </c>
      <c r="BA75" s="756">
        <f t="shared" si="19"/>
        <v>750.12765072736693</v>
      </c>
      <c r="BB75" s="756">
        <f t="shared" si="19"/>
        <v>159.21610169491527</v>
      </c>
      <c r="BC75" s="756">
        <f t="shared" si="19"/>
        <v>390</v>
      </c>
      <c r="BE75" s="758"/>
    </row>
    <row r="76" spans="1:57" ht="24.75" customHeight="1" thickBot="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7" s="3" customFormat="1" ht="24.75" customHeight="1">
      <c r="A77" s="798"/>
      <c r="B77" s="820" t="s">
        <v>146</v>
      </c>
      <c r="C77" s="818" t="s">
        <v>146</v>
      </c>
      <c r="D77" s="243"/>
      <c r="E77" s="243"/>
      <c r="F77" s="812"/>
      <c r="G77" s="809">
        <v>2</v>
      </c>
      <c r="H77" s="818" t="s">
        <v>146</v>
      </c>
      <c r="I77" s="817">
        <v>1</v>
      </c>
      <c r="J77" s="817">
        <v>2</v>
      </c>
      <c r="K77" s="817">
        <v>3</v>
      </c>
      <c r="L77" s="817">
        <v>4</v>
      </c>
      <c r="M77" s="817">
        <v>5</v>
      </c>
      <c r="N77" s="817">
        <v>6</v>
      </c>
      <c r="O77" s="817">
        <v>7</v>
      </c>
      <c r="P77" s="817">
        <v>8</v>
      </c>
      <c r="Q77" s="817">
        <v>9</v>
      </c>
      <c r="R77" s="817">
        <v>10</v>
      </c>
      <c r="S77" s="817">
        <v>11</v>
      </c>
      <c r="T77" s="817">
        <v>12</v>
      </c>
      <c r="U77" s="817">
        <v>13</v>
      </c>
      <c r="V77" s="817">
        <v>14</v>
      </c>
      <c r="W77" s="817">
        <v>15</v>
      </c>
      <c r="X77" s="817">
        <v>16</v>
      </c>
      <c r="Y77" s="817">
        <v>17</v>
      </c>
      <c r="Z77" s="817">
        <v>18</v>
      </c>
      <c r="AA77" s="817">
        <v>19</v>
      </c>
      <c r="AB77" s="817">
        <v>20</v>
      </c>
      <c r="AC77" s="817">
        <v>21</v>
      </c>
      <c r="AD77" s="817">
        <v>22</v>
      </c>
      <c r="AE77" s="817">
        <v>23</v>
      </c>
      <c r="AF77" s="817">
        <v>24</v>
      </c>
      <c r="AG77" s="817">
        <v>25</v>
      </c>
      <c r="AH77" s="817">
        <v>26</v>
      </c>
      <c r="AI77" s="817">
        <v>27</v>
      </c>
      <c r="AJ77" s="817">
        <v>28</v>
      </c>
      <c r="AK77" s="817">
        <v>29</v>
      </c>
      <c r="AL77" s="817">
        <v>30</v>
      </c>
      <c r="AM77" s="817">
        <v>31</v>
      </c>
      <c r="AN77" s="817">
        <v>32</v>
      </c>
      <c r="AO77" s="817">
        <v>33</v>
      </c>
      <c r="AP77" s="817">
        <v>34</v>
      </c>
      <c r="AQ77" s="817">
        <v>35</v>
      </c>
      <c r="AR77" s="817">
        <v>36</v>
      </c>
      <c r="AS77" s="817">
        <v>37</v>
      </c>
      <c r="AT77" s="817">
        <v>38</v>
      </c>
      <c r="AU77" s="817">
        <v>39</v>
      </c>
      <c r="AV77" s="817">
        <v>40</v>
      </c>
      <c r="AW77" s="817">
        <v>41</v>
      </c>
      <c r="AX77" s="817">
        <v>42</v>
      </c>
      <c r="AY77" s="817">
        <v>43</v>
      </c>
      <c r="AZ77" s="817">
        <v>44</v>
      </c>
      <c r="BA77" s="817">
        <v>45</v>
      </c>
      <c r="BB77" s="815" t="s">
        <v>21</v>
      </c>
      <c r="BC77" s="815" t="s">
        <v>24</v>
      </c>
      <c r="BE77" s="554"/>
    </row>
    <row r="78" spans="1:57">
      <c r="A78" s="799"/>
      <c r="B78" s="793" t="s">
        <v>146</v>
      </c>
      <c r="C78" s="794" t="s">
        <v>39</v>
      </c>
      <c r="D78" s="787"/>
      <c r="E78" s="83"/>
      <c r="F78" s="795"/>
      <c r="G78" s="799"/>
      <c r="H78" s="794" t="s">
        <v>39</v>
      </c>
      <c r="I78" s="690">
        <f>Services!F89</f>
        <v>1149.5652173913045</v>
      </c>
      <c r="J78" s="690">
        <f>Services!G89</f>
        <v>631.304347826087</v>
      </c>
      <c r="K78" s="690">
        <f>Services!H89</f>
        <v>531.01449275362324</v>
      </c>
      <c r="L78" s="690">
        <f>Services!I89</f>
        <v>426.52173913043481</v>
      </c>
      <c r="M78" s="690">
        <f>Services!J89</f>
        <v>586.9426666666667</v>
      </c>
      <c r="N78" s="690">
        <f>Services!K89</f>
        <v>644.2523429951691</v>
      </c>
      <c r="O78" s="690">
        <f>Services!L89</f>
        <v>575.61173913043478</v>
      </c>
      <c r="P78" s="690">
        <f>Services!M89</f>
        <v>517.79070652173914</v>
      </c>
      <c r="Q78" s="690">
        <f>Services!N89</f>
        <v>476.03940418679554</v>
      </c>
      <c r="R78" s="690">
        <f>Services!O89</f>
        <v>436.8412608695653</v>
      </c>
      <c r="S78" s="690">
        <f>Services!P89</f>
        <v>493.23882740447959</v>
      </c>
      <c r="T78" s="690">
        <f>Services!Q89</f>
        <v>462.76361111111112</v>
      </c>
      <c r="U78" s="690">
        <f>Services!R89</f>
        <v>436.97688963210703</v>
      </c>
      <c r="V78" s="690">
        <f>Services!S89</f>
        <v>414.8739855072464</v>
      </c>
      <c r="W78" s="690">
        <f>Services!T89</f>
        <v>398.13359420289851</v>
      </c>
      <c r="X78" s="690">
        <f>Services!U89</f>
        <v>378.95676630434781</v>
      </c>
      <c r="Y78" s="690">
        <f>Services!V89</f>
        <v>364.16732310315433</v>
      </c>
      <c r="Z78" s="690">
        <f>Services!W89</f>
        <v>407.0794847020934</v>
      </c>
      <c r="AA78" s="690">
        <f>Services!X89</f>
        <v>392.36668192219679</v>
      </c>
      <c r="AB78" s="690">
        <f>Services!Y89</f>
        <v>379.12515942028989</v>
      </c>
      <c r="AC78" s="690">
        <f>Services!Z89</f>
        <v>367.14473429951693</v>
      </c>
      <c r="AD78" s="690">
        <f>Services!AA89</f>
        <v>356.25343873517789</v>
      </c>
      <c r="AE78" s="690">
        <f>Services!AB89</f>
        <v>346.30921235034657</v>
      </c>
      <c r="AF78" s="690">
        <f>Services!AC89</f>
        <v>337.19367149758455</v>
      </c>
      <c r="AG78" s="690">
        <f>Services!AD89</f>
        <v>328.80737391304353</v>
      </c>
      <c r="AH78" s="690">
        <f>Services!AE89</f>
        <v>321.06617614269794</v>
      </c>
      <c r="AI78" s="690">
        <f>Services!AF89</f>
        <v>313.89840042941489</v>
      </c>
      <c r="AJ78" s="690">
        <f>Services!AG89</f>
        <v>307.24260869565217</v>
      </c>
      <c r="AK78" s="690">
        <f>Services!AH89</f>
        <v>301.0458370814593</v>
      </c>
      <c r="AL78" s="690">
        <f>Services!AI89</f>
        <v>318.01218357487926</v>
      </c>
      <c r="AM78" s="690">
        <f>Services!AJ89</f>
        <v>311.86779803646562</v>
      </c>
      <c r="AN78" s="690">
        <f>Services!AK89</f>
        <v>306.10743659420291</v>
      </c>
      <c r="AO78" s="690">
        <f>Services!AL89</f>
        <v>300.69618796662274</v>
      </c>
      <c r="AP78" s="690">
        <f>Services!AM89</f>
        <v>295.60324808184146</v>
      </c>
      <c r="AQ78" s="690">
        <f>Services!AN89</f>
        <v>290.80133333333333</v>
      </c>
      <c r="AR78" s="690">
        <f>Services!AO89</f>
        <v>286.26619162640907</v>
      </c>
      <c r="AS78" s="690">
        <f>Services!AP89</f>
        <v>281.97619271445365</v>
      </c>
      <c r="AT78" s="690">
        <f>Services!AQ89</f>
        <v>277.91198321891687</v>
      </c>
      <c r="AU78" s="690">
        <f>Services!AR89</f>
        <v>274.05619472315129</v>
      </c>
      <c r="AV78" s="690">
        <f>Services!AS89</f>
        <v>270.39319565217392</v>
      </c>
      <c r="AW78" s="690">
        <f>Services!AT89</f>
        <v>266.90887946270766</v>
      </c>
      <c r="AX78" s="690">
        <f>Services!AU89</f>
        <v>263.59048309178746</v>
      </c>
      <c r="AY78" s="690">
        <f>Services!AV89</f>
        <v>260.42643073811934</v>
      </c>
      <c r="AZ78" s="690">
        <f>Services!AW89</f>
        <v>257.4061989459816</v>
      </c>
      <c r="BA78" s="690">
        <f>Services!AX89</f>
        <v>254.52019967793882</v>
      </c>
      <c r="BB78" s="796"/>
      <c r="BC78" s="796"/>
    </row>
    <row r="79" spans="1:57" ht="24.75" customHeight="1">
      <c r="B79" s="829" t="s">
        <v>146</v>
      </c>
      <c r="C79" s="829" t="str">
        <f>C77</f>
        <v>4* DLX HIGH</v>
      </c>
      <c r="D79" s="827"/>
      <c r="E79" s="822"/>
      <c r="F79" s="829"/>
      <c r="G79" s="826">
        <v>1</v>
      </c>
      <c r="H79" s="829" t="str">
        <f>H77</f>
        <v>4* DLX HIGH</v>
      </c>
      <c r="I79" s="829">
        <f>Accommodation!L202</f>
        <v>490.35593220338984</v>
      </c>
      <c r="J79" s="829">
        <f>Accommodation!M202</f>
        <v>490.35593220338984</v>
      </c>
      <c r="K79" s="829">
        <f>Accommodation!N202</f>
        <v>490.35593220338984</v>
      </c>
      <c r="L79" s="829">
        <f>Accommodation!O202</f>
        <v>490.35593220338984</v>
      </c>
      <c r="M79" s="829">
        <f>Accommodation!P202</f>
        <v>490.35593220338984</v>
      </c>
      <c r="N79" s="829">
        <f>Accommodation!Q202</f>
        <v>490.35593220338984</v>
      </c>
      <c r="O79" s="829">
        <f>Accommodation!R202</f>
        <v>490.35593220338984</v>
      </c>
      <c r="P79" s="829">
        <f>Accommodation!S202</f>
        <v>490.35593220338984</v>
      </c>
      <c r="Q79" s="829">
        <f>Accommodation!T202</f>
        <v>490.35593220338984</v>
      </c>
      <c r="R79" s="829">
        <f>Accommodation!U202</f>
        <v>490.35593220338984</v>
      </c>
      <c r="S79" s="829">
        <f>Accommodation!V202</f>
        <v>490.35593220338984</v>
      </c>
      <c r="T79" s="829">
        <f>Accommodation!W202</f>
        <v>490.35593220338984</v>
      </c>
      <c r="U79" s="829">
        <f>Accommodation!X202</f>
        <v>490.35593220338984</v>
      </c>
      <c r="V79" s="829">
        <f>Accommodation!Y202</f>
        <v>490.35593220338984</v>
      </c>
      <c r="W79" s="829">
        <f>Accommodation!Z202</f>
        <v>490.35593220338984</v>
      </c>
      <c r="X79" s="829">
        <f>Accommodation!AA202</f>
        <v>490.35593220338984</v>
      </c>
      <c r="Y79" s="829">
        <f>Accommodation!AB202</f>
        <v>490.35593220338984</v>
      </c>
      <c r="Z79" s="829">
        <f>Accommodation!AC202</f>
        <v>490.35593220338984</v>
      </c>
      <c r="AA79" s="829">
        <f>Accommodation!AD202</f>
        <v>490.35593220338984</v>
      </c>
      <c r="AB79" s="829">
        <f>Accommodation!AE202</f>
        <v>490.35593220338984</v>
      </c>
      <c r="AC79" s="829">
        <f>Accommodation!AF202</f>
        <v>490.35593220338984</v>
      </c>
      <c r="AD79" s="829">
        <f>Accommodation!AG202</f>
        <v>490.35593220338984</v>
      </c>
      <c r="AE79" s="829">
        <f>Accommodation!AH202</f>
        <v>490.35593220338984</v>
      </c>
      <c r="AF79" s="829">
        <f>Accommodation!AI202</f>
        <v>490.35593220338984</v>
      </c>
      <c r="AG79" s="829">
        <f>Accommodation!AJ202</f>
        <v>490.35593220338984</v>
      </c>
      <c r="AH79" s="829">
        <f>Accommodation!AK202</f>
        <v>490.35593220338984</v>
      </c>
      <c r="AI79" s="829">
        <f>Accommodation!AL202</f>
        <v>490.35593220338984</v>
      </c>
      <c r="AJ79" s="829">
        <f>Accommodation!AM202</f>
        <v>490.35593220338984</v>
      </c>
      <c r="AK79" s="829">
        <f>Accommodation!AN202</f>
        <v>490.35593220338984</v>
      </c>
      <c r="AL79" s="829">
        <f>Accommodation!AO202</f>
        <v>490.35593220338984</v>
      </c>
      <c r="AM79" s="829">
        <f>Accommodation!AP202</f>
        <v>490.35593220338984</v>
      </c>
      <c r="AN79" s="829">
        <f>Accommodation!AQ202</f>
        <v>490.35593220338984</v>
      </c>
      <c r="AO79" s="829">
        <f>Accommodation!AR202</f>
        <v>490.35593220338984</v>
      </c>
      <c r="AP79" s="829">
        <f>Accommodation!AS202</f>
        <v>490.35593220338984</v>
      </c>
      <c r="AQ79" s="829">
        <f>Accommodation!AT202</f>
        <v>490.35593220338984</v>
      </c>
      <c r="AR79" s="829">
        <f>Accommodation!AU202</f>
        <v>490.35593220338984</v>
      </c>
      <c r="AS79" s="829">
        <f>Accommodation!AV202</f>
        <v>490.35593220338984</v>
      </c>
      <c r="AT79" s="829">
        <f>Accommodation!AW202</f>
        <v>490.35593220338984</v>
      </c>
      <c r="AU79" s="829">
        <f>Accommodation!AX202</f>
        <v>490.35593220338984</v>
      </c>
      <c r="AV79" s="829">
        <f>Accommodation!AY202</f>
        <v>490.35593220338984</v>
      </c>
      <c r="AW79" s="829">
        <f>Accommodation!AZ202</f>
        <v>490.35593220338984</v>
      </c>
      <c r="AX79" s="829">
        <f>Accommodation!BA202</f>
        <v>490.35593220338984</v>
      </c>
      <c r="AY79" s="829">
        <f>Accommodation!BB202</f>
        <v>490.35593220338984</v>
      </c>
      <c r="AZ79" s="829">
        <f>Accommodation!BC202</f>
        <v>490.35593220338984</v>
      </c>
      <c r="BA79" s="829">
        <f>Accommodation!BD202</f>
        <v>490.35593220338984</v>
      </c>
      <c r="BB79" s="829">
        <f>Accommodation!BE202</f>
        <v>127.37288135593221</v>
      </c>
      <c r="BC79" s="829">
        <f>Accommodation!BF202</f>
        <v>412</v>
      </c>
    </row>
    <row r="80" spans="1:57" ht="24.75" customHeight="1" thickBot="1">
      <c r="B80" s="790" t="s">
        <v>146</v>
      </c>
      <c r="C80" s="791" t="s">
        <v>37</v>
      </c>
      <c r="D80" s="4"/>
      <c r="E80" s="4"/>
      <c r="F80" s="792"/>
      <c r="G80" s="807"/>
      <c r="H80" s="791" t="s">
        <v>37</v>
      </c>
      <c r="I80" s="691">
        <f t="shared" ref="I80:BA80" si="20">SUM(I78:I79)</f>
        <v>1639.9211495946943</v>
      </c>
      <c r="J80" s="691">
        <f t="shared" si="20"/>
        <v>1121.6602800294768</v>
      </c>
      <c r="K80" s="691">
        <f t="shared" si="20"/>
        <v>1021.370424957013</v>
      </c>
      <c r="L80" s="691">
        <f t="shared" si="20"/>
        <v>916.87767133382465</v>
      </c>
      <c r="M80" s="691">
        <f t="shared" si="20"/>
        <v>1077.2985988700566</v>
      </c>
      <c r="N80" s="691">
        <f t="shared" si="20"/>
        <v>1134.6082751985589</v>
      </c>
      <c r="O80" s="691">
        <f t="shared" si="20"/>
        <v>1065.9676713338247</v>
      </c>
      <c r="P80" s="691">
        <f t="shared" si="20"/>
        <v>1008.1466387251289</v>
      </c>
      <c r="Q80" s="691">
        <f t="shared" si="20"/>
        <v>966.39533639018532</v>
      </c>
      <c r="R80" s="691">
        <f t="shared" si="20"/>
        <v>927.19719307295509</v>
      </c>
      <c r="S80" s="691">
        <f t="shared" si="20"/>
        <v>983.59475960786949</v>
      </c>
      <c r="T80" s="691">
        <f t="shared" si="20"/>
        <v>953.11954331450102</v>
      </c>
      <c r="U80" s="691">
        <f t="shared" si="20"/>
        <v>927.33282183549682</v>
      </c>
      <c r="V80" s="691">
        <f t="shared" si="20"/>
        <v>905.2299177106363</v>
      </c>
      <c r="W80" s="691">
        <f t="shared" si="20"/>
        <v>888.48952640628841</v>
      </c>
      <c r="X80" s="691">
        <f t="shared" si="20"/>
        <v>869.31269850773765</v>
      </c>
      <c r="Y80" s="691">
        <f t="shared" si="20"/>
        <v>854.52325530654412</v>
      </c>
      <c r="Z80" s="691">
        <f t="shared" si="20"/>
        <v>897.43541690548318</v>
      </c>
      <c r="AA80" s="691">
        <f t="shared" si="20"/>
        <v>882.72261412558669</v>
      </c>
      <c r="AB80" s="691">
        <f t="shared" si="20"/>
        <v>869.48109162367973</v>
      </c>
      <c r="AC80" s="691">
        <f t="shared" si="20"/>
        <v>857.50066650290682</v>
      </c>
      <c r="AD80" s="691">
        <f t="shared" si="20"/>
        <v>846.60937093856774</v>
      </c>
      <c r="AE80" s="691">
        <f t="shared" si="20"/>
        <v>836.66514455373635</v>
      </c>
      <c r="AF80" s="691">
        <f t="shared" si="20"/>
        <v>827.54960370097433</v>
      </c>
      <c r="AG80" s="691">
        <f t="shared" si="20"/>
        <v>819.16330611643343</v>
      </c>
      <c r="AH80" s="691">
        <f t="shared" si="20"/>
        <v>811.42210834608773</v>
      </c>
      <c r="AI80" s="691">
        <f t="shared" si="20"/>
        <v>804.25433263280479</v>
      </c>
      <c r="AJ80" s="691">
        <f t="shared" si="20"/>
        <v>797.59854089904206</v>
      </c>
      <c r="AK80" s="691">
        <f t="shared" si="20"/>
        <v>791.40176928484914</v>
      </c>
      <c r="AL80" s="691">
        <f t="shared" si="20"/>
        <v>808.36811577826916</v>
      </c>
      <c r="AM80" s="691">
        <f t="shared" si="20"/>
        <v>802.22373023985551</v>
      </c>
      <c r="AN80" s="691">
        <f t="shared" si="20"/>
        <v>796.46336879759269</v>
      </c>
      <c r="AO80" s="691">
        <f t="shared" si="20"/>
        <v>791.05212017001259</v>
      </c>
      <c r="AP80" s="691">
        <f t="shared" si="20"/>
        <v>785.95918028523124</v>
      </c>
      <c r="AQ80" s="691">
        <f t="shared" si="20"/>
        <v>781.15726553672312</v>
      </c>
      <c r="AR80" s="691">
        <f t="shared" si="20"/>
        <v>776.62212382979897</v>
      </c>
      <c r="AS80" s="691">
        <f t="shared" si="20"/>
        <v>772.33212491784343</v>
      </c>
      <c r="AT80" s="691">
        <f t="shared" si="20"/>
        <v>768.26791542230671</v>
      </c>
      <c r="AU80" s="691">
        <f t="shared" si="20"/>
        <v>764.41212692654108</v>
      </c>
      <c r="AV80" s="691">
        <f t="shared" si="20"/>
        <v>760.74912785556376</v>
      </c>
      <c r="AW80" s="691">
        <f t="shared" si="20"/>
        <v>757.26481166609756</v>
      </c>
      <c r="AX80" s="691">
        <f t="shared" si="20"/>
        <v>753.9464152951773</v>
      </c>
      <c r="AY80" s="691">
        <f t="shared" si="20"/>
        <v>750.78236294150918</v>
      </c>
      <c r="AZ80" s="691">
        <f t="shared" si="20"/>
        <v>747.7621311493715</v>
      </c>
      <c r="BA80" s="691">
        <f t="shared" si="20"/>
        <v>744.87613188132866</v>
      </c>
      <c r="BB80" s="691">
        <f>SUM(BB79:BB79)</f>
        <v>127.37288135593221</v>
      </c>
      <c r="BC80" s="691">
        <f>SUM(BC79:BC79)</f>
        <v>412</v>
      </c>
    </row>
    <row r="81" spans="1:57" ht="24.75" customHeight="1" thickBot="1">
      <c r="A81" s="800"/>
      <c r="B81" s="785" t="s">
        <v>146</v>
      </c>
      <c r="C81" s="747" t="s">
        <v>28</v>
      </c>
      <c r="D81" s="77"/>
      <c r="E81" s="77"/>
      <c r="F81" s="748">
        <f>F1</f>
        <v>0.25</v>
      </c>
      <c r="G81" s="807"/>
      <c r="H81" s="747" t="s">
        <v>441</v>
      </c>
      <c r="I81" s="746">
        <f>I80*F81</f>
        <v>409.98028739867357</v>
      </c>
      <c r="J81" s="746">
        <f>J80*F81</f>
        <v>280.4150700073692</v>
      </c>
      <c r="K81" s="746">
        <f>K80*F81</f>
        <v>255.34260623925326</v>
      </c>
      <c r="L81" s="746">
        <f>L80*F81</f>
        <v>229.21941783345616</v>
      </c>
      <c r="M81" s="746">
        <f>M80*F81</f>
        <v>269.32464971751415</v>
      </c>
      <c r="N81" s="746">
        <f>N80*F81</f>
        <v>283.65206879963972</v>
      </c>
      <c r="O81" s="746">
        <f>O80*F81</f>
        <v>266.49191783345617</v>
      </c>
      <c r="P81" s="746">
        <f>P80*F81</f>
        <v>252.03665968128223</v>
      </c>
      <c r="Q81" s="746">
        <f>Q80*F81</f>
        <v>241.59883409754633</v>
      </c>
      <c r="R81" s="746">
        <f>R80*F81</f>
        <v>231.79929826823877</v>
      </c>
      <c r="S81" s="746">
        <f>S80*F81</f>
        <v>245.89868990196737</v>
      </c>
      <c r="T81" s="746">
        <f>T80*F81</f>
        <v>238.27988582862525</v>
      </c>
      <c r="U81" s="746">
        <f>U80*F81</f>
        <v>231.8332054588742</v>
      </c>
      <c r="V81" s="746">
        <f>V80*F81</f>
        <v>226.30747942765908</v>
      </c>
      <c r="W81" s="746">
        <f>W80*F81</f>
        <v>222.1223816015721</v>
      </c>
      <c r="X81" s="746">
        <f>X80*F81</f>
        <v>217.32817462693441</v>
      </c>
      <c r="Y81" s="746">
        <f>Y80*F81</f>
        <v>213.63081382663603</v>
      </c>
      <c r="Z81" s="746">
        <f>Z80*F81</f>
        <v>224.3588542263708</v>
      </c>
      <c r="AA81" s="746">
        <f>AA80*F81</f>
        <v>220.68065353139667</v>
      </c>
      <c r="AB81" s="746">
        <f>AB80*F81</f>
        <v>217.37027290591993</v>
      </c>
      <c r="AC81" s="746">
        <f>AC80*F81</f>
        <v>214.37516662572671</v>
      </c>
      <c r="AD81" s="746">
        <f>AD80*F81</f>
        <v>211.65234273464193</v>
      </c>
      <c r="AE81" s="746">
        <f>AE80*F81</f>
        <v>209.16628613843409</v>
      </c>
      <c r="AF81" s="746">
        <f>AF80*F81</f>
        <v>206.88740092524358</v>
      </c>
      <c r="AG81" s="746">
        <f>AG80*F81</f>
        <v>204.79082652910836</v>
      </c>
      <c r="AH81" s="746">
        <f>AH80*F81</f>
        <v>202.85552708652193</v>
      </c>
      <c r="AI81" s="746">
        <f>AI80*F81</f>
        <v>201.0635831582012</v>
      </c>
      <c r="AJ81" s="746">
        <f>AJ80*F81</f>
        <v>199.39963522476052</v>
      </c>
      <c r="AK81" s="746">
        <f>AK80*F81</f>
        <v>197.85044232121228</v>
      </c>
      <c r="AL81" s="746">
        <f>AL80*F81</f>
        <v>202.09202894456729</v>
      </c>
      <c r="AM81" s="746">
        <f>AM80*F81</f>
        <v>200.55593255996388</v>
      </c>
      <c r="AN81" s="746">
        <f>AN80*F81</f>
        <v>199.11584219939817</v>
      </c>
      <c r="AO81" s="746">
        <f>AO80*F81</f>
        <v>197.76303004250315</v>
      </c>
      <c r="AP81" s="746">
        <f>AP80*F81</f>
        <v>196.48979507130781</v>
      </c>
      <c r="AQ81" s="746">
        <f>AQ80*F81</f>
        <v>195.28931638418078</v>
      </c>
      <c r="AR81" s="746">
        <f>AR80*F81</f>
        <v>194.15553095744974</v>
      </c>
      <c r="AS81" s="746">
        <f>AS80*F81</f>
        <v>193.08303122946086</v>
      </c>
      <c r="AT81" s="746">
        <f>AT80*F81</f>
        <v>192.06697885557668</v>
      </c>
      <c r="AU81" s="746">
        <f>AU80*F81</f>
        <v>191.10303173163527</v>
      </c>
      <c r="AV81" s="746">
        <f>AV80*F81</f>
        <v>190.18728196389094</v>
      </c>
      <c r="AW81" s="746">
        <f>AW80*F81</f>
        <v>189.31620291652439</v>
      </c>
      <c r="AX81" s="746">
        <f>AX80*F81</f>
        <v>188.48660382379433</v>
      </c>
      <c r="AY81" s="746">
        <f>AY80*F81</f>
        <v>187.69559073537729</v>
      </c>
      <c r="AZ81" s="746">
        <f>AZ80*F81</f>
        <v>186.94053278734287</v>
      </c>
      <c r="BA81" s="746">
        <f>BA80*F81</f>
        <v>186.21903297033217</v>
      </c>
      <c r="BB81" s="746">
        <f>BB80*F81</f>
        <v>31.843220338983052</v>
      </c>
      <c r="BC81" s="746">
        <f>BC80*F81</f>
        <v>103</v>
      </c>
    </row>
    <row r="82" spans="1:57" s="757" customFormat="1" ht="29.25" customHeight="1">
      <c r="A82" s="801"/>
      <c r="B82" s="753" t="s">
        <v>146</v>
      </c>
      <c r="C82" s="754" t="s">
        <v>25</v>
      </c>
      <c r="D82" s="89"/>
      <c r="E82" s="89"/>
      <c r="F82" s="755"/>
      <c r="G82" s="808"/>
      <c r="H82" s="754" t="s">
        <v>170</v>
      </c>
      <c r="I82" s="756">
        <f t="shared" ref="I82:BC82" si="21">SUM(I80:I81)</f>
        <v>2049.901436993368</v>
      </c>
      <c r="J82" s="756">
        <f t="shared" si="21"/>
        <v>1402.075350036846</v>
      </c>
      <c r="K82" s="756">
        <f t="shared" si="21"/>
        <v>1276.7130311962662</v>
      </c>
      <c r="L82" s="756">
        <f t="shared" si="21"/>
        <v>1146.0970891672807</v>
      </c>
      <c r="M82" s="756">
        <f t="shared" si="21"/>
        <v>1346.6232485875707</v>
      </c>
      <c r="N82" s="756">
        <f t="shared" si="21"/>
        <v>1418.2603439981986</v>
      </c>
      <c r="O82" s="756">
        <f t="shared" si="21"/>
        <v>1332.4595891672809</v>
      </c>
      <c r="P82" s="756">
        <f t="shared" si="21"/>
        <v>1260.1832984064113</v>
      </c>
      <c r="Q82" s="756">
        <f t="shared" si="21"/>
        <v>1207.9941704877317</v>
      </c>
      <c r="R82" s="756">
        <f t="shared" si="21"/>
        <v>1158.9964913411939</v>
      </c>
      <c r="S82" s="756">
        <f t="shared" si="21"/>
        <v>1229.4934495098369</v>
      </c>
      <c r="T82" s="756">
        <f t="shared" si="21"/>
        <v>1191.3994291431263</v>
      </c>
      <c r="U82" s="756">
        <f t="shared" si="21"/>
        <v>1159.1660272943709</v>
      </c>
      <c r="V82" s="756">
        <f t="shared" si="21"/>
        <v>1131.5373971382953</v>
      </c>
      <c r="W82" s="756">
        <f t="shared" si="21"/>
        <v>1110.6119080078606</v>
      </c>
      <c r="X82" s="756">
        <f t="shared" si="21"/>
        <v>1086.6408731346721</v>
      </c>
      <c r="Y82" s="756">
        <f t="shared" si="21"/>
        <v>1068.1540691331802</v>
      </c>
      <c r="Z82" s="756">
        <f t="shared" si="21"/>
        <v>1121.794271131854</v>
      </c>
      <c r="AA82" s="756">
        <f t="shared" si="21"/>
        <v>1103.4032676569834</v>
      </c>
      <c r="AB82" s="756">
        <f t="shared" si="21"/>
        <v>1086.8513645295998</v>
      </c>
      <c r="AC82" s="756">
        <f t="shared" si="21"/>
        <v>1071.8758331286335</v>
      </c>
      <c r="AD82" s="756">
        <f t="shared" si="21"/>
        <v>1058.2617136732097</v>
      </c>
      <c r="AE82" s="756">
        <f t="shared" si="21"/>
        <v>1045.8314306921704</v>
      </c>
      <c r="AF82" s="756">
        <f t="shared" si="21"/>
        <v>1034.4370046262179</v>
      </c>
      <c r="AG82" s="756">
        <f t="shared" si="21"/>
        <v>1023.9541326455418</v>
      </c>
      <c r="AH82" s="756">
        <f t="shared" si="21"/>
        <v>1014.2776354326097</v>
      </c>
      <c r="AI82" s="756">
        <f t="shared" si="21"/>
        <v>1005.317915791006</v>
      </c>
      <c r="AJ82" s="756">
        <f t="shared" si="21"/>
        <v>996.99817612380252</v>
      </c>
      <c r="AK82" s="756">
        <f t="shared" si="21"/>
        <v>989.25221160606145</v>
      </c>
      <c r="AL82" s="756">
        <f t="shared" si="21"/>
        <v>1010.4601447228365</v>
      </c>
      <c r="AM82" s="756">
        <f t="shared" si="21"/>
        <v>1002.7796627998193</v>
      </c>
      <c r="AN82" s="756">
        <f t="shared" si="21"/>
        <v>995.57921099699092</v>
      </c>
      <c r="AO82" s="756">
        <f t="shared" si="21"/>
        <v>988.81515021251573</v>
      </c>
      <c r="AP82" s="756">
        <f t="shared" si="21"/>
        <v>982.44897535653899</v>
      </c>
      <c r="AQ82" s="756">
        <f t="shared" si="21"/>
        <v>976.4465819209039</v>
      </c>
      <c r="AR82" s="756">
        <f t="shared" si="21"/>
        <v>970.77765478724871</v>
      </c>
      <c r="AS82" s="756">
        <f t="shared" si="21"/>
        <v>965.41515614730429</v>
      </c>
      <c r="AT82" s="756">
        <f t="shared" si="21"/>
        <v>960.33489427788345</v>
      </c>
      <c r="AU82" s="756">
        <f t="shared" si="21"/>
        <v>955.51515865817635</v>
      </c>
      <c r="AV82" s="756">
        <f t="shared" si="21"/>
        <v>950.93640981945464</v>
      </c>
      <c r="AW82" s="756">
        <f t="shared" si="21"/>
        <v>946.58101458262195</v>
      </c>
      <c r="AX82" s="756">
        <f t="shared" si="21"/>
        <v>942.43301911897163</v>
      </c>
      <c r="AY82" s="756">
        <f t="shared" si="21"/>
        <v>938.4779536768865</v>
      </c>
      <c r="AZ82" s="756">
        <f t="shared" si="21"/>
        <v>934.70266393671432</v>
      </c>
      <c r="BA82" s="756">
        <f t="shared" si="21"/>
        <v>931.0951648516608</v>
      </c>
      <c r="BB82" s="756">
        <f t="shared" si="21"/>
        <v>159.21610169491527</v>
      </c>
      <c r="BC82" s="756">
        <f t="shared" si="21"/>
        <v>515</v>
      </c>
      <c r="BE82" s="758"/>
    </row>
    <row r="83" spans="1:57" ht="24.75" customHeight="1" thickBot="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1:57" s="3" customFormat="1" ht="24.75" customHeight="1">
      <c r="A84" s="798"/>
      <c r="B84" s="820" t="s">
        <v>147</v>
      </c>
      <c r="C84" s="818" t="s">
        <v>147</v>
      </c>
      <c r="D84" s="243"/>
      <c r="E84" s="243"/>
      <c r="F84" s="812"/>
      <c r="G84" s="809">
        <v>2</v>
      </c>
      <c r="H84" s="818" t="s">
        <v>147</v>
      </c>
      <c r="I84" s="817">
        <v>1</v>
      </c>
      <c r="J84" s="817">
        <v>2</v>
      </c>
      <c r="K84" s="817">
        <v>3</v>
      </c>
      <c r="L84" s="817">
        <v>4</v>
      </c>
      <c r="M84" s="817">
        <v>5</v>
      </c>
      <c r="N84" s="817">
        <v>6</v>
      </c>
      <c r="O84" s="817">
        <v>7</v>
      </c>
      <c r="P84" s="817">
        <v>8</v>
      </c>
      <c r="Q84" s="817">
        <v>9</v>
      </c>
      <c r="R84" s="817">
        <v>10</v>
      </c>
      <c r="S84" s="817">
        <v>11</v>
      </c>
      <c r="T84" s="817">
        <v>12</v>
      </c>
      <c r="U84" s="817">
        <v>13</v>
      </c>
      <c r="V84" s="817">
        <v>14</v>
      </c>
      <c r="W84" s="817">
        <v>15</v>
      </c>
      <c r="X84" s="817">
        <v>16</v>
      </c>
      <c r="Y84" s="817">
        <v>17</v>
      </c>
      <c r="Z84" s="817">
        <v>18</v>
      </c>
      <c r="AA84" s="817">
        <v>19</v>
      </c>
      <c r="AB84" s="817">
        <v>20</v>
      </c>
      <c r="AC84" s="817">
        <v>21</v>
      </c>
      <c r="AD84" s="817">
        <v>22</v>
      </c>
      <c r="AE84" s="817">
        <v>23</v>
      </c>
      <c r="AF84" s="817">
        <v>24</v>
      </c>
      <c r="AG84" s="817">
        <v>25</v>
      </c>
      <c r="AH84" s="817">
        <v>26</v>
      </c>
      <c r="AI84" s="817">
        <v>27</v>
      </c>
      <c r="AJ84" s="817">
        <v>28</v>
      </c>
      <c r="AK84" s="817">
        <v>29</v>
      </c>
      <c r="AL84" s="817">
        <v>30</v>
      </c>
      <c r="AM84" s="817">
        <v>31</v>
      </c>
      <c r="AN84" s="817">
        <v>32</v>
      </c>
      <c r="AO84" s="817">
        <v>33</v>
      </c>
      <c r="AP84" s="817">
        <v>34</v>
      </c>
      <c r="AQ84" s="817">
        <v>35</v>
      </c>
      <c r="AR84" s="817">
        <v>36</v>
      </c>
      <c r="AS84" s="817">
        <v>37</v>
      </c>
      <c r="AT84" s="817">
        <v>38</v>
      </c>
      <c r="AU84" s="817">
        <v>39</v>
      </c>
      <c r="AV84" s="817">
        <v>40</v>
      </c>
      <c r="AW84" s="817">
        <v>41</v>
      </c>
      <c r="AX84" s="817">
        <v>42</v>
      </c>
      <c r="AY84" s="817">
        <v>43</v>
      </c>
      <c r="AZ84" s="817">
        <v>44</v>
      </c>
      <c r="BA84" s="817">
        <v>45</v>
      </c>
      <c r="BB84" s="815" t="s">
        <v>21</v>
      </c>
      <c r="BC84" s="815" t="s">
        <v>24</v>
      </c>
      <c r="BE84" s="554"/>
    </row>
    <row r="85" spans="1:57">
      <c r="A85" s="799"/>
      <c r="B85" s="793" t="s">
        <v>147</v>
      </c>
      <c r="C85" s="794" t="s">
        <v>39</v>
      </c>
      <c r="D85" s="787"/>
      <c r="E85" s="83"/>
      <c r="F85" s="795"/>
      <c r="G85" s="799"/>
      <c r="H85" s="794" t="s">
        <v>39</v>
      </c>
      <c r="I85" s="690">
        <f>Services!F89</f>
        <v>1149.5652173913045</v>
      </c>
      <c r="J85" s="690">
        <f>Services!G89</f>
        <v>631.304347826087</v>
      </c>
      <c r="K85" s="690">
        <f>Services!H89</f>
        <v>531.01449275362324</v>
      </c>
      <c r="L85" s="690">
        <f>Services!I89</f>
        <v>426.52173913043481</v>
      </c>
      <c r="M85" s="690">
        <f>Services!J89</f>
        <v>586.9426666666667</v>
      </c>
      <c r="N85" s="690">
        <f>Services!K89</f>
        <v>644.2523429951691</v>
      </c>
      <c r="O85" s="690">
        <f>Services!L89</f>
        <v>575.61173913043478</v>
      </c>
      <c r="P85" s="690">
        <f>Services!M89</f>
        <v>517.79070652173914</v>
      </c>
      <c r="Q85" s="690">
        <f>Services!N89</f>
        <v>476.03940418679554</v>
      </c>
      <c r="R85" s="690">
        <f>Services!O89</f>
        <v>436.8412608695653</v>
      </c>
      <c r="S85" s="690">
        <f>Services!P89</f>
        <v>493.23882740447959</v>
      </c>
      <c r="T85" s="690">
        <f>Services!Q89</f>
        <v>462.76361111111112</v>
      </c>
      <c r="U85" s="690">
        <f>Services!R89</f>
        <v>436.97688963210703</v>
      </c>
      <c r="V85" s="690">
        <f>Services!S89</f>
        <v>414.8739855072464</v>
      </c>
      <c r="W85" s="690">
        <f>Services!T89</f>
        <v>398.13359420289851</v>
      </c>
      <c r="X85" s="690">
        <f>Services!U89</f>
        <v>378.95676630434781</v>
      </c>
      <c r="Y85" s="690">
        <f>Services!V89</f>
        <v>364.16732310315433</v>
      </c>
      <c r="Z85" s="690">
        <f>Services!W89</f>
        <v>407.0794847020934</v>
      </c>
      <c r="AA85" s="690">
        <f>Services!X89</f>
        <v>392.36668192219679</v>
      </c>
      <c r="AB85" s="690">
        <f>Services!Y89</f>
        <v>379.12515942028989</v>
      </c>
      <c r="AC85" s="690">
        <f>Services!Z89</f>
        <v>367.14473429951693</v>
      </c>
      <c r="AD85" s="690">
        <f>Services!AA89</f>
        <v>356.25343873517789</v>
      </c>
      <c r="AE85" s="690">
        <f>Services!AB89</f>
        <v>346.30921235034657</v>
      </c>
      <c r="AF85" s="690">
        <f>Services!AC89</f>
        <v>337.19367149758455</v>
      </c>
      <c r="AG85" s="690">
        <f>Services!AD89</f>
        <v>328.80737391304353</v>
      </c>
      <c r="AH85" s="690">
        <f>Services!AE89</f>
        <v>321.06617614269794</v>
      </c>
      <c r="AI85" s="690">
        <f>Services!AF89</f>
        <v>313.89840042941489</v>
      </c>
      <c r="AJ85" s="690">
        <f>Services!AG89</f>
        <v>307.24260869565217</v>
      </c>
      <c r="AK85" s="690">
        <f>Services!AH89</f>
        <v>301.0458370814593</v>
      </c>
      <c r="AL85" s="690">
        <f>Services!AI89</f>
        <v>318.01218357487926</v>
      </c>
      <c r="AM85" s="690">
        <f>Services!AJ89</f>
        <v>311.86779803646562</v>
      </c>
      <c r="AN85" s="690">
        <f>Services!AK89</f>
        <v>306.10743659420291</v>
      </c>
      <c r="AO85" s="690">
        <f>Services!AL89</f>
        <v>300.69618796662274</v>
      </c>
      <c r="AP85" s="690">
        <f>Services!AM89</f>
        <v>295.60324808184146</v>
      </c>
      <c r="AQ85" s="690">
        <f>Services!AN89</f>
        <v>290.80133333333333</v>
      </c>
      <c r="AR85" s="690">
        <f>Services!AO89</f>
        <v>286.26619162640907</v>
      </c>
      <c r="AS85" s="690">
        <f>Services!AP89</f>
        <v>281.97619271445365</v>
      </c>
      <c r="AT85" s="690">
        <f>Services!AQ89</f>
        <v>277.91198321891687</v>
      </c>
      <c r="AU85" s="690">
        <f>Services!AR89</f>
        <v>274.05619472315129</v>
      </c>
      <c r="AV85" s="690">
        <f>Services!AS89</f>
        <v>270.39319565217392</v>
      </c>
      <c r="AW85" s="690">
        <f>Services!AT89</f>
        <v>266.90887946270766</v>
      </c>
      <c r="AX85" s="690">
        <f>Services!AU89</f>
        <v>263.59048309178746</v>
      </c>
      <c r="AY85" s="690">
        <f>Services!AV89</f>
        <v>260.42643073811934</v>
      </c>
      <c r="AZ85" s="690">
        <f>Services!AW89</f>
        <v>257.4061989459816</v>
      </c>
      <c r="BA85" s="690">
        <f>Services!AX89</f>
        <v>254.52019967793882</v>
      </c>
      <c r="BB85" s="796"/>
      <c r="BC85" s="796"/>
    </row>
    <row r="86" spans="1:57" ht="15">
      <c r="B86" s="829" t="s">
        <v>147</v>
      </c>
      <c r="C86" s="829" t="str">
        <f>C84</f>
        <v>4* DLX Peak</v>
      </c>
      <c r="D86" s="827"/>
      <c r="E86" s="822"/>
      <c r="F86" s="829"/>
      <c r="G86" s="826">
        <v>1</v>
      </c>
      <c r="H86" s="829" t="str">
        <f>H84</f>
        <v>4* DLX Peak</v>
      </c>
      <c r="I86" s="829">
        <f>Accommodation!L219</f>
        <v>579.67796610169489</v>
      </c>
      <c r="J86" s="829">
        <f>Accommodation!M219</f>
        <v>579.67796610169489</v>
      </c>
      <c r="K86" s="829">
        <f>Accommodation!N219</f>
        <v>579.67796610169489</v>
      </c>
      <c r="L86" s="829">
        <f>Accommodation!O219</f>
        <v>579.67796610169489</v>
      </c>
      <c r="M86" s="829">
        <f>Accommodation!P219</f>
        <v>579.67796610169489</v>
      </c>
      <c r="N86" s="829">
        <f>Accommodation!Q219</f>
        <v>579.67796610169489</v>
      </c>
      <c r="O86" s="829">
        <f>Accommodation!R219</f>
        <v>579.67796610169489</v>
      </c>
      <c r="P86" s="829">
        <f>Accommodation!S219</f>
        <v>579.67796610169489</v>
      </c>
      <c r="Q86" s="829">
        <f>Accommodation!T219</f>
        <v>579.67796610169489</v>
      </c>
      <c r="R86" s="829">
        <f>Accommodation!U219</f>
        <v>579.67796610169489</v>
      </c>
      <c r="S86" s="829">
        <f>Accommodation!V219</f>
        <v>579.67796610169489</v>
      </c>
      <c r="T86" s="829">
        <f>Accommodation!W219</f>
        <v>579.67796610169489</v>
      </c>
      <c r="U86" s="829">
        <f>Accommodation!X219</f>
        <v>579.67796610169489</v>
      </c>
      <c r="V86" s="829">
        <f>Accommodation!Y219</f>
        <v>579.67796610169489</v>
      </c>
      <c r="W86" s="829">
        <f>Accommodation!Z219</f>
        <v>579.67796610169489</v>
      </c>
      <c r="X86" s="829">
        <f>Accommodation!AA219</f>
        <v>579.67796610169489</v>
      </c>
      <c r="Y86" s="829">
        <f>Accommodation!AB219</f>
        <v>579.67796610169489</v>
      </c>
      <c r="Z86" s="829">
        <f>Accommodation!AC219</f>
        <v>579.67796610169489</v>
      </c>
      <c r="AA86" s="829">
        <f>Accommodation!AD219</f>
        <v>579.67796610169489</v>
      </c>
      <c r="AB86" s="829">
        <f>Accommodation!AE219</f>
        <v>579.67796610169489</v>
      </c>
      <c r="AC86" s="829">
        <f>Accommodation!AF219</f>
        <v>579.67796610169489</v>
      </c>
      <c r="AD86" s="829">
        <f>Accommodation!AG219</f>
        <v>579.67796610169489</v>
      </c>
      <c r="AE86" s="829">
        <f>Accommodation!AH219</f>
        <v>579.67796610169489</v>
      </c>
      <c r="AF86" s="829">
        <f>Accommodation!AI219</f>
        <v>579.67796610169489</v>
      </c>
      <c r="AG86" s="829">
        <f>Accommodation!AJ219</f>
        <v>579.67796610169489</v>
      </c>
      <c r="AH86" s="829">
        <f>Accommodation!AK219</f>
        <v>579.67796610169489</v>
      </c>
      <c r="AI86" s="829">
        <f>Accommodation!AL219</f>
        <v>579.67796610169489</v>
      </c>
      <c r="AJ86" s="829">
        <f>Accommodation!AM219</f>
        <v>579.67796610169489</v>
      </c>
      <c r="AK86" s="829">
        <f>Accommodation!AN219</f>
        <v>579.67796610169489</v>
      </c>
      <c r="AL86" s="829">
        <f>Accommodation!AO219</f>
        <v>579.67796610169489</v>
      </c>
      <c r="AM86" s="829">
        <f>Accommodation!AP219</f>
        <v>579.67796610169489</v>
      </c>
      <c r="AN86" s="829">
        <f>Accommodation!AQ219</f>
        <v>579.67796610169489</v>
      </c>
      <c r="AO86" s="829">
        <f>Accommodation!AR219</f>
        <v>579.67796610169489</v>
      </c>
      <c r="AP86" s="829">
        <f>Accommodation!AS219</f>
        <v>579.67796610169489</v>
      </c>
      <c r="AQ86" s="829">
        <f>Accommodation!AT219</f>
        <v>579.67796610169489</v>
      </c>
      <c r="AR86" s="829">
        <f>Accommodation!AU219</f>
        <v>579.67796610169489</v>
      </c>
      <c r="AS86" s="829">
        <f>Accommodation!AV219</f>
        <v>579.67796610169489</v>
      </c>
      <c r="AT86" s="829">
        <f>Accommodation!AW219</f>
        <v>579.67796610169489</v>
      </c>
      <c r="AU86" s="829">
        <f>Accommodation!AX219</f>
        <v>579.67796610169489</v>
      </c>
      <c r="AV86" s="829">
        <f>Accommodation!AY219</f>
        <v>579.67796610169489</v>
      </c>
      <c r="AW86" s="829">
        <f>Accommodation!AZ219</f>
        <v>579.67796610169489</v>
      </c>
      <c r="AX86" s="829">
        <f>Accommodation!BA219</f>
        <v>579.67796610169489</v>
      </c>
      <c r="AY86" s="829">
        <f>Accommodation!BB219</f>
        <v>579.67796610169489</v>
      </c>
      <c r="AZ86" s="829">
        <f>Accommodation!BC219</f>
        <v>579.67796610169489</v>
      </c>
      <c r="BA86" s="829">
        <f>Accommodation!BD219</f>
        <v>579.67796610169489</v>
      </c>
      <c r="BB86" s="829">
        <f>Accommodation!BE219</f>
        <v>127.37288135593221</v>
      </c>
      <c r="BC86" s="829">
        <f>Accommodation!BF219</f>
        <v>480</v>
      </c>
    </row>
    <row r="87" spans="1:57" ht="25.5" thickBot="1">
      <c r="B87" s="790" t="s">
        <v>147</v>
      </c>
      <c r="C87" s="791" t="s">
        <v>37</v>
      </c>
      <c r="D87" s="4"/>
      <c r="E87" s="4"/>
      <c r="F87" s="792"/>
      <c r="G87" s="807"/>
      <c r="H87" s="791" t="s">
        <v>37</v>
      </c>
      <c r="I87" s="691">
        <f t="shared" ref="I87:BA87" si="22">SUM(I85:I86)</f>
        <v>1729.2431834929994</v>
      </c>
      <c r="J87" s="691">
        <f t="shared" si="22"/>
        <v>1210.9823139277819</v>
      </c>
      <c r="K87" s="691">
        <f t="shared" si="22"/>
        <v>1110.6924588553181</v>
      </c>
      <c r="L87" s="691">
        <f t="shared" si="22"/>
        <v>1006.1997052321296</v>
      </c>
      <c r="M87" s="691">
        <f t="shared" si="22"/>
        <v>1166.6206327683617</v>
      </c>
      <c r="N87" s="691">
        <f t="shared" si="22"/>
        <v>1223.930309096864</v>
      </c>
      <c r="O87" s="691">
        <f t="shared" si="22"/>
        <v>1155.2897052321296</v>
      </c>
      <c r="P87" s="691">
        <f t="shared" si="22"/>
        <v>1097.468672623434</v>
      </c>
      <c r="Q87" s="691">
        <f t="shared" si="22"/>
        <v>1055.7173702884904</v>
      </c>
      <c r="R87" s="691">
        <f t="shared" si="22"/>
        <v>1016.5192269712602</v>
      </c>
      <c r="S87" s="691">
        <f t="shared" si="22"/>
        <v>1072.9167935061746</v>
      </c>
      <c r="T87" s="691">
        <f t="shared" si="22"/>
        <v>1042.4415772128059</v>
      </c>
      <c r="U87" s="691">
        <f t="shared" si="22"/>
        <v>1016.6548557338019</v>
      </c>
      <c r="V87" s="691">
        <f t="shared" si="22"/>
        <v>994.55195160894129</v>
      </c>
      <c r="W87" s="691">
        <f t="shared" si="22"/>
        <v>977.8115603045934</v>
      </c>
      <c r="X87" s="691">
        <f t="shared" si="22"/>
        <v>958.63473240604276</v>
      </c>
      <c r="Y87" s="691">
        <f t="shared" si="22"/>
        <v>943.84528920484922</v>
      </c>
      <c r="Z87" s="691">
        <f t="shared" si="22"/>
        <v>986.75745080378829</v>
      </c>
      <c r="AA87" s="691">
        <f t="shared" si="22"/>
        <v>972.04464802389168</v>
      </c>
      <c r="AB87" s="691">
        <f t="shared" si="22"/>
        <v>958.80312552198484</v>
      </c>
      <c r="AC87" s="691">
        <f t="shared" si="22"/>
        <v>946.82270040121182</v>
      </c>
      <c r="AD87" s="691">
        <f t="shared" si="22"/>
        <v>935.93140483687284</v>
      </c>
      <c r="AE87" s="691">
        <f t="shared" si="22"/>
        <v>925.98717845204146</v>
      </c>
      <c r="AF87" s="691">
        <f t="shared" si="22"/>
        <v>916.87163759927944</v>
      </c>
      <c r="AG87" s="691">
        <f t="shared" si="22"/>
        <v>908.48534001473843</v>
      </c>
      <c r="AH87" s="691">
        <f t="shared" si="22"/>
        <v>900.74414224439283</v>
      </c>
      <c r="AI87" s="691">
        <f t="shared" si="22"/>
        <v>893.57636653110978</v>
      </c>
      <c r="AJ87" s="691">
        <f t="shared" si="22"/>
        <v>886.92057479734706</v>
      </c>
      <c r="AK87" s="691">
        <f t="shared" si="22"/>
        <v>880.72380318315413</v>
      </c>
      <c r="AL87" s="691">
        <f t="shared" si="22"/>
        <v>897.69014967657415</v>
      </c>
      <c r="AM87" s="691">
        <f t="shared" si="22"/>
        <v>891.54576413816051</v>
      </c>
      <c r="AN87" s="691">
        <f t="shared" si="22"/>
        <v>885.7854026958978</v>
      </c>
      <c r="AO87" s="691">
        <f t="shared" si="22"/>
        <v>880.37415406831769</v>
      </c>
      <c r="AP87" s="691">
        <f t="shared" si="22"/>
        <v>875.28121418353635</v>
      </c>
      <c r="AQ87" s="691">
        <f t="shared" si="22"/>
        <v>870.47929943502822</v>
      </c>
      <c r="AR87" s="691">
        <f t="shared" si="22"/>
        <v>865.94415772810396</v>
      </c>
      <c r="AS87" s="691">
        <f t="shared" si="22"/>
        <v>861.65415881614854</v>
      </c>
      <c r="AT87" s="691">
        <f t="shared" si="22"/>
        <v>857.58994932061182</v>
      </c>
      <c r="AU87" s="691">
        <f t="shared" si="22"/>
        <v>853.73416082484619</v>
      </c>
      <c r="AV87" s="691">
        <f t="shared" si="22"/>
        <v>850.07116175386886</v>
      </c>
      <c r="AW87" s="691">
        <f t="shared" si="22"/>
        <v>846.58684556440255</v>
      </c>
      <c r="AX87" s="691">
        <f t="shared" si="22"/>
        <v>843.26844919348241</v>
      </c>
      <c r="AY87" s="691">
        <f t="shared" si="22"/>
        <v>840.10439683981417</v>
      </c>
      <c r="AZ87" s="691">
        <f t="shared" si="22"/>
        <v>837.08416504767649</v>
      </c>
      <c r="BA87" s="691">
        <f t="shared" si="22"/>
        <v>834.19816577963365</v>
      </c>
      <c r="BB87" s="691">
        <f>SUM(BB86:BB86)</f>
        <v>127.37288135593221</v>
      </c>
      <c r="BC87" s="691">
        <f>SUM(BC86:BC86)</f>
        <v>480</v>
      </c>
    </row>
    <row r="88" spans="1:57" ht="25.5" thickBot="1">
      <c r="A88" s="800"/>
      <c r="B88" s="785" t="s">
        <v>147</v>
      </c>
      <c r="C88" s="747" t="s">
        <v>28</v>
      </c>
      <c r="D88" s="77"/>
      <c r="E88" s="77"/>
      <c r="F88" s="748">
        <f>F1</f>
        <v>0.25</v>
      </c>
      <c r="G88" s="807"/>
      <c r="H88" s="747" t="s">
        <v>441</v>
      </c>
      <c r="I88" s="746">
        <f>I87*F88</f>
        <v>432.31079587324984</v>
      </c>
      <c r="J88" s="746">
        <f>J87*F88</f>
        <v>302.74557848194547</v>
      </c>
      <c r="K88" s="746">
        <f>K87*F88</f>
        <v>277.67311471382953</v>
      </c>
      <c r="L88" s="746">
        <f>L87*F88</f>
        <v>251.54992630803241</v>
      </c>
      <c r="M88" s="746">
        <f>M87*F88</f>
        <v>291.65515819209043</v>
      </c>
      <c r="N88" s="746">
        <f>N87*F88</f>
        <v>305.982577274216</v>
      </c>
      <c r="O88" s="746">
        <f>O87*F88</f>
        <v>288.82242630803239</v>
      </c>
      <c r="P88" s="746">
        <f>P87*F88</f>
        <v>274.36716815585851</v>
      </c>
      <c r="Q88" s="746">
        <f>Q87*F88</f>
        <v>263.92934257212261</v>
      </c>
      <c r="R88" s="746">
        <f>R87*F88</f>
        <v>254.12980674281505</v>
      </c>
      <c r="S88" s="746">
        <f>S87*F88</f>
        <v>268.22919837654365</v>
      </c>
      <c r="T88" s="746">
        <f>T87*F88</f>
        <v>260.61039430320147</v>
      </c>
      <c r="U88" s="746">
        <f>U87*F88</f>
        <v>254.16371393345048</v>
      </c>
      <c r="V88" s="746">
        <f>V87*F88</f>
        <v>248.63798790223532</v>
      </c>
      <c r="W88" s="746">
        <f>W87*F88</f>
        <v>244.45289007614835</v>
      </c>
      <c r="X88" s="746">
        <f>X87*F88</f>
        <v>239.65868310151069</v>
      </c>
      <c r="Y88" s="746">
        <f>Y87*F88</f>
        <v>235.96132230121231</v>
      </c>
      <c r="Z88" s="746">
        <f>Z87*F88</f>
        <v>246.68936270094707</v>
      </c>
      <c r="AA88" s="746">
        <f>AA87*F88</f>
        <v>243.01116200597292</v>
      </c>
      <c r="AB88" s="746">
        <f>AB87*F88</f>
        <v>239.70078138049621</v>
      </c>
      <c r="AC88" s="746">
        <f>AC87*F88</f>
        <v>236.70567510030295</v>
      </c>
      <c r="AD88" s="746">
        <f>AD87*F88</f>
        <v>233.98285120921821</v>
      </c>
      <c r="AE88" s="746">
        <f>AE87*F88</f>
        <v>231.49679461301037</v>
      </c>
      <c r="AF88" s="746">
        <f>AF87*F88</f>
        <v>229.21790939981986</v>
      </c>
      <c r="AG88" s="746">
        <f>AG87*F88</f>
        <v>227.12133500368461</v>
      </c>
      <c r="AH88" s="746">
        <f>AH87*F88</f>
        <v>225.18603556109821</v>
      </c>
      <c r="AI88" s="746">
        <f>AI87*F88</f>
        <v>223.39409163277745</v>
      </c>
      <c r="AJ88" s="746">
        <f>AJ87*F88</f>
        <v>221.73014369933676</v>
      </c>
      <c r="AK88" s="746">
        <f>AK87*F88</f>
        <v>220.18095079578853</v>
      </c>
      <c r="AL88" s="746">
        <f>AL87*F88</f>
        <v>224.42253741914354</v>
      </c>
      <c r="AM88" s="746">
        <f>AM87*F88</f>
        <v>222.88644103454013</v>
      </c>
      <c r="AN88" s="746">
        <f>AN87*F88</f>
        <v>221.44635067397445</v>
      </c>
      <c r="AO88" s="746">
        <f>AO87*F88</f>
        <v>220.09353851707942</v>
      </c>
      <c r="AP88" s="746">
        <f>AP87*F88</f>
        <v>218.82030354588409</v>
      </c>
      <c r="AQ88" s="746">
        <f>AQ87*F88</f>
        <v>217.61982485875706</v>
      </c>
      <c r="AR88" s="746">
        <f>AR87*F88</f>
        <v>216.48603943202599</v>
      </c>
      <c r="AS88" s="746">
        <f>AS87*F88</f>
        <v>215.41353970403713</v>
      </c>
      <c r="AT88" s="746">
        <f>AT87*F88</f>
        <v>214.39748733015296</v>
      </c>
      <c r="AU88" s="746">
        <f>AU87*F88</f>
        <v>213.43354020621155</v>
      </c>
      <c r="AV88" s="746">
        <f>AV87*F88</f>
        <v>212.51779043846722</v>
      </c>
      <c r="AW88" s="746">
        <f>AW87*F88</f>
        <v>211.64671139110064</v>
      </c>
      <c r="AX88" s="746">
        <f>AX87*F88</f>
        <v>210.8171122983706</v>
      </c>
      <c r="AY88" s="746">
        <f>AY87*F88</f>
        <v>210.02609920995354</v>
      </c>
      <c r="AZ88" s="746">
        <f>AZ87*F88</f>
        <v>209.27104126191912</v>
      </c>
      <c r="BA88" s="746">
        <f>BA87*F88</f>
        <v>208.54954144490841</v>
      </c>
      <c r="BB88" s="746">
        <f>BB87*F88</f>
        <v>31.843220338983052</v>
      </c>
      <c r="BC88" s="746">
        <f>BC87*F88</f>
        <v>120</v>
      </c>
    </row>
    <row r="89" spans="1:57" s="757" customFormat="1" ht="29.25" customHeight="1">
      <c r="A89" s="801"/>
      <c r="B89" s="753" t="s">
        <v>147</v>
      </c>
      <c r="C89" s="754" t="s">
        <v>25</v>
      </c>
      <c r="D89" s="89"/>
      <c r="E89" s="89"/>
      <c r="F89" s="755"/>
      <c r="G89" s="808"/>
      <c r="H89" s="754" t="s">
        <v>173</v>
      </c>
      <c r="I89" s="756">
        <f t="shared" ref="I89:BC89" si="23">SUM(I87:I88)</f>
        <v>2161.5539793662492</v>
      </c>
      <c r="J89" s="756">
        <f t="shared" si="23"/>
        <v>1513.7278924097272</v>
      </c>
      <c r="K89" s="756">
        <f t="shared" si="23"/>
        <v>1388.3655735691477</v>
      </c>
      <c r="L89" s="756">
        <f t="shared" si="23"/>
        <v>1257.749631540162</v>
      </c>
      <c r="M89" s="756">
        <f t="shared" si="23"/>
        <v>1458.275790960452</v>
      </c>
      <c r="N89" s="756">
        <f t="shared" si="23"/>
        <v>1529.91288637108</v>
      </c>
      <c r="O89" s="756">
        <f t="shared" si="23"/>
        <v>1444.112131540162</v>
      </c>
      <c r="P89" s="756">
        <f t="shared" si="23"/>
        <v>1371.8358407792925</v>
      </c>
      <c r="Q89" s="756">
        <f t="shared" si="23"/>
        <v>1319.646712860613</v>
      </c>
      <c r="R89" s="756">
        <f t="shared" si="23"/>
        <v>1270.6490337140754</v>
      </c>
      <c r="S89" s="756">
        <f t="shared" si="23"/>
        <v>1341.1459918827181</v>
      </c>
      <c r="T89" s="756">
        <f t="shared" si="23"/>
        <v>1303.0519715160074</v>
      </c>
      <c r="U89" s="756">
        <f t="shared" si="23"/>
        <v>1270.8185696672524</v>
      </c>
      <c r="V89" s="756">
        <f t="shared" si="23"/>
        <v>1243.1899395111766</v>
      </c>
      <c r="W89" s="756">
        <f t="shared" si="23"/>
        <v>1222.2644503807417</v>
      </c>
      <c r="X89" s="756">
        <f t="shared" si="23"/>
        <v>1198.2934155075534</v>
      </c>
      <c r="Y89" s="756">
        <f t="shared" si="23"/>
        <v>1179.8066115060615</v>
      </c>
      <c r="Z89" s="756">
        <f t="shared" si="23"/>
        <v>1233.4468135047355</v>
      </c>
      <c r="AA89" s="756">
        <f t="shared" si="23"/>
        <v>1215.0558100298647</v>
      </c>
      <c r="AB89" s="756">
        <f t="shared" si="23"/>
        <v>1198.503906902481</v>
      </c>
      <c r="AC89" s="756">
        <f t="shared" si="23"/>
        <v>1183.5283755015148</v>
      </c>
      <c r="AD89" s="756">
        <f t="shared" si="23"/>
        <v>1169.9142560460909</v>
      </c>
      <c r="AE89" s="756">
        <f t="shared" si="23"/>
        <v>1157.4839730650519</v>
      </c>
      <c r="AF89" s="756">
        <f t="shared" si="23"/>
        <v>1146.0895469990992</v>
      </c>
      <c r="AG89" s="756">
        <f t="shared" si="23"/>
        <v>1135.6066750184229</v>
      </c>
      <c r="AH89" s="756">
        <f t="shared" si="23"/>
        <v>1125.930177805491</v>
      </c>
      <c r="AI89" s="756">
        <f t="shared" si="23"/>
        <v>1116.9704581638873</v>
      </c>
      <c r="AJ89" s="756">
        <f t="shared" si="23"/>
        <v>1108.6507184966838</v>
      </c>
      <c r="AK89" s="756">
        <f t="shared" si="23"/>
        <v>1100.9047539789426</v>
      </c>
      <c r="AL89" s="756">
        <f t="shared" si="23"/>
        <v>1122.1126870957178</v>
      </c>
      <c r="AM89" s="756">
        <f t="shared" si="23"/>
        <v>1114.4322051727006</v>
      </c>
      <c r="AN89" s="756">
        <f t="shared" si="23"/>
        <v>1107.2317533698722</v>
      </c>
      <c r="AO89" s="756">
        <f t="shared" si="23"/>
        <v>1100.4676925853971</v>
      </c>
      <c r="AP89" s="756">
        <f t="shared" si="23"/>
        <v>1094.1015177294205</v>
      </c>
      <c r="AQ89" s="756">
        <f t="shared" si="23"/>
        <v>1088.0991242937853</v>
      </c>
      <c r="AR89" s="756">
        <f t="shared" si="23"/>
        <v>1082.4301971601299</v>
      </c>
      <c r="AS89" s="756">
        <f t="shared" si="23"/>
        <v>1077.0676985201858</v>
      </c>
      <c r="AT89" s="756">
        <f t="shared" si="23"/>
        <v>1071.9874366507647</v>
      </c>
      <c r="AU89" s="756">
        <f t="shared" si="23"/>
        <v>1067.1677010310577</v>
      </c>
      <c r="AV89" s="756">
        <f t="shared" si="23"/>
        <v>1062.5889521923361</v>
      </c>
      <c r="AW89" s="756">
        <f t="shared" si="23"/>
        <v>1058.2335569555032</v>
      </c>
      <c r="AX89" s="756">
        <f t="shared" si="23"/>
        <v>1054.085561491853</v>
      </c>
      <c r="AY89" s="756">
        <f t="shared" si="23"/>
        <v>1050.1304960497678</v>
      </c>
      <c r="AZ89" s="756">
        <f t="shared" si="23"/>
        <v>1046.3552063095956</v>
      </c>
      <c r="BA89" s="756">
        <f t="shared" si="23"/>
        <v>1042.747707224542</v>
      </c>
      <c r="BB89" s="756">
        <f t="shared" si="23"/>
        <v>159.21610169491527</v>
      </c>
      <c r="BC89" s="756">
        <f t="shared" si="23"/>
        <v>600</v>
      </c>
      <c r="BE89" s="758"/>
    </row>
    <row r="90" spans="1:57">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1:57">
      <c r="C91" s="434"/>
      <c r="D91" s="434"/>
      <c r="E91" s="434"/>
      <c r="F91" s="435"/>
      <c r="H91" s="434"/>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1:57" ht="25.5" thickBot="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1:57" s="3" customFormat="1" ht="24.75" customHeight="1">
      <c r="A93" s="798"/>
      <c r="B93" s="820" t="s">
        <v>149</v>
      </c>
      <c r="C93" s="818" t="s">
        <v>149</v>
      </c>
      <c r="D93" s="243"/>
      <c r="E93" s="243"/>
      <c r="F93" s="812"/>
      <c r="G93" s="809">
        <v>2</v>
      </c>
      <c r="H93" s="818" t="s">
        <v>149</v>
      </c>
      <c r="I93" s="817">
        <v>1</v>
      </c>
      <c r="J93" s="817">
        <v>2</v>
      </c>
      <c r="K93" s="817">
        <v>3</v>
      </c>
      <c r="L93" s="817">
        <v>4</v>
      </c>
      <c r="M93" s="817">
        <v>5</v>
      </c>
      <c r="N93" s="817">
        <v>6</v>
      </c>
      <c r="O93" s="817">
        <v>7</v>
      </c>
      <c r="P93" s="817">
        <v>8</v>
      </c>
      <c r="Q93" s="817">
        <v>9</v>
      </c>
      <c r="R93" s="817">
        <v>10</v>
      </c>
      <c r="S93" s="817">
        <v>11</v>
      </c>
      <c r="T93" s="817">
        <v>12</v>
      </c>
      <c r="U93" s="817">
        <v>13</v>
      </c>
      <c r="V93" s="817">
        <v>14</v>
      </c>
      <c r="W93" s="817">
        <v>15</v>
      </c>
      <c r="X93" s="817">
        <v>16</v>
      </c>
      <c r="Y93" s="817">
        <v>17</v>
      </c>
      <c r="Z93" s="817">
        <v>18</v>
      </c>
      <c r="AA93" s="817">
        <v>19</v>
      </c>
      <c r="AB93" s="817">
        <v>20</v>
      </c>
      <c r="AC93" s="817">
        <v>21</v>
      </c>
      <c r="AD93" s="817">
        <v>22</v>
      </c>
      <c r="AE93" s="817">
        <v>23</v>
      </c>
      <c r="AF93" s="817">
        <v>24</v>
      </c>
      <c r="AG93" s="817">
        <v>25</v>
      </c>
      <c r="AH93" s="817">
        <v>26</v>
      </c>
      <c r="AI93" s="817">
        <v>27</v>
      </c>
      <c r="AJ93" s="817">
        <v>28</v>
      </c>
      <c r="AK93" s="817">
        <v>29</v>
      </c>
      <c r="AL93" s="817">
        <v>30</v>
      </c>
      <c r="AM93" s="817">
        <v>31</v>
      </c>
      <c r="AN93" s="817">
        <v>32</v>
      </c>
      <c r="AO93" s="817">
        <v>33</v>
      </c>
      <c r="AP93" s="817">
        <v>34</v>
      </c>
      <c r="AQ93" s="817">
        <v>35</v>
      </c>
      <c r="AR93" s="817">
        <v>36</v>
      </c>
      <c r="AS93" s="817">
        <v>37</v>
      </c>
      <c r="AT93" s="817">
        <v>38</v>
      </c>
      <c r="AU93" s="817">
        <v>39</v>
      </c>
      <c r="AV93" s="817">
        <v>40</v>
      </c>
      <c r="AW93" s="817">
        <v>41</v>
      </c>
      <c r="AX93" s="817">
        <v>42</v>
      </c>
      <c r="AY93" s="817">
        <v>43</v>
      </c>
      <c r="AZ93" s="817">
        <v>44</v>
      </c>
      <c r="BA93" s="817">
        <v>45</v>
      </c>
      <c r="BB93" s="815" t="s">
        <v>21</v>
      </c>
      <c r="BC93" s="815" t="s">
        <v>24</v>
      </c>
      <c r="BE93" s="554"/>
    </row>
    <row r="94" spans="1:57">
      <c r="A94" s="802"/>
      <c r="B94" s="793" t="s">
        <v>149</v>
      </c>
      <c r="C94" s="794" t="s">
        <v>39</v>
      </c>
      <c r="D94" s="787"/>
      <c r="E94" s="83"/>
      <c r="F94" s="795"/>
      <c r="G94" s="802"/>
      <c r="H94" s="794" t="s">
        <v>39</v>
      </c>
      <c r="I94" s="690">
        <f>Services!F89</f>
        <v>1149.5652173913045</v>
      </c>
      <c r="J94" s="690">
        <f>Services!G89</f>
        <v>631.304347826087</v>
      </c>
      <c r="K94" s="690">
        <f>Services!H89</f>
        <v>531.01449275362324</v>
      </c>
      <c r="L94" s="690">
        <f>Services!I89</f>
        <v>426.52173913043481</v>
      </c>
      <c r="M94" s="690">
        <f>Services!J89</f>
        <v>586.9426666666667</v>
      </c>
      <c r="N94" s="690">
        <f>Services!K89</f>
        <v>644.2523429951691</v>
      </c>
      <c r="O94" s="690">
        <f>Services!L89</f>
        <v>575.61173913043478</v>
      </c>
      <c r="P94" s="690">
        <f>Services!M89</f>
        <v>517.79070652173914</v>
      </c>
      <c r="Q94" s="690">
        <f>Services!N89</f>
        <v>476.03940418679554</v>
      </c>
      <c r="R94" s="690">
        <f>Services!O89</f>
        <v>436.8412608695653</v>
      </c>
      <c r="S94" s="690">
        <f>Services!P89</f>
        <v>493.23882740447959</v>
      </c>
      <c r="T94" s="690">
        <f>Services!Q89</f>
        <v>462.76361111111112</v>
      </c>
      <c r="U94" s="690">
        <f>Services!R89</f>
        <v>436.97688963210703</v>
      </c>
      <c r="V94" s="690">
        <f>Services!S89</f>
        <v>414.8739855072464</v>
      </c>
      <c r="W94" s="690">
        <f>Services!T89</f>
        <v>398.13359420289851</v>
      </c>
      <c r="X94" s="690">
        <f>Services!U89</f>
        <v>378.95676630434781</v>
      </c>
      <c r="Y94" s="690">
        <f>Services!V89</f>
        <v>364.16732310315433</v>
      </c>
      <c r="Z94" s="690">
        <f>Services!W89</f>
        <v>407.0794847020934</v>
      </c>
      <c r="AA94" s="690">
        <f>Services!X89</f>
        <v>392.36668192219679</v>
      </c>
      <c r="AB94" s="690">
        <f>Services!Y89</f>
        <v>379.12515942028989</v>
      </c>
      <c r="AC94" s="690">
        <f>Services!Z89</f>
        <v>367.14473429951693</v>
      </c>
      <c r="AD94" s="690">
        <f>Services!AA89</f>
        <v>356.25343873517789</v>
      </c>
      <c r="AE94" s="690">
        <f>Services!AB89</f>
        <v>346.30921235034657</v>
      </c>
      <c r="AF94" s="690">
        <f>Services!AC89</f>
        <v>337.19367149758455</v>
      </c>
      <c r="AG94" s="690">
        <f>Services!AD89</f>
        <v>328.80737391304353</v>
      </c>
      <c r="AH94" s="690">
        <f>Services!AE89</f>
        <v>321.06617614269794</v>
      </c>
      <c r="AI94" s="690">
        <f>Services!AF89</f>
        <v>313.89840042941489</v>
      </c>
      <c r="AJ94" s="690">
        <f>Services!AG89</f>
        <v>307.24260869565217</v>
      </c>
      <c r="AK94" s="690">
        <f>Services!AH89</f>
        <v>301.0458370814593</v>
      </c>
      <c r="AL94" s="690">
        <f>Services!AI89</f>
        <v>318.01218357487926</v>
      </c>
      <c r="AM94" s="690">
        <f>Services!AJ89</f>
        <v>311.86779803646562</v>
      </c>
      <c r="AN94" s="690">
        <f>Services!AK89</f>
        <v>306.10743659420291</v>
      </c>
      <c r="AO94" s="690">
        <f>Services!AL89</f>
        <v>300.69618796662274</v>
      </c>
      <c r="AP94" s="690">
        <f>Services!AM89</f>
        <v>295.60324808184146</v>
      </c>
      <c r="AQ94" s="690">
        <f>Services!AN89</f>
        <v>290.80133333333333</v>
      </c>
      <c r="AR94" s="690">
        <f>Services!AO89</f>
        <v>286.26619162640907</v>
      </c>
      <c r="AS94" s="690">
        <f>Services!AP89</f>
        <v>281.97619271445365</v>
      </c>
      <c r="AT94" s="690">
        <f>Services!AQ89</f>
        <v>277.91198321891687</v>
      </c>
      <c r="AU94" s="690">
        <f>Services!AR89</f>
        <v>274.05619472315129</v>
      </c>
      <c r="AV94" s="690">
        <f>Services!AS89</f>
        <v>270.39319565217392</v>
      </c>
      <c r="AW94" s="690">
        <f>Services!AT89</f>
        <v>266.90887946270766</v>
      </c>
      <c r="AX94" s="690">
        <f>Services!AU89</f>
        <v>263.59048309178746</v>
      </c>
      <c r="AY94" s="690">
        <f>Services!AV89</f>
        <v>260.42643073811934</v>
      </c>
      <c r="AZ94" s="690">
        <f>Services!AW89</f>
        <v>257.4061989459816</v>
      </c>
      <c r="BA94" s="690">
        <f>Services!AX89</f>
        <v>254.52019967793882</v>
      </c>
      <c r="BB94" s="796"/>
      <c r="BC94" s="796"/>
    </row>
    <row r="95" spans="1:57" ht="24.75" customHeight="1">
      <c r="A95" s="810"/>
      <c r="B95" s="829" t="s">
        <v>149</v>
      </c>
      <c r="C95" s="829" t="str">
        <f>C93</f>
        <v>5* STD LOW</v>
      </c>
      <c r="D95" s="789"/>
      <c r="E95" s="788"/>
      <c r="F95" s="829"/>
      <c r="G95" s="828">
        <v>1</v>
      </c>
      <c r="H95" s="829" t="str">
        <f>H93</f>
        <v>5* STD LOW</v>
      </c>
      <c r="I95" s="829">
        <f>Accommodation!L236</f>
        <v>460</v>
      </c>
      <c r="J95" s="829">
        <f>Accommodation!M236</f>
        <v>460</v>
      </c>
      <c r="K95" s="829">
        <f>Accommodation!N236</f>
        <v>460</v>
      </c>
      <c r="L95" s="829">
        <f>Accommodation!O236</f>
        <v>460</v>
      </c>
      <c r="M95" s="829">
        <f>Accommodation!P236</f>
        <v>460</v>
      </c>
      <c r="N95" s="829">
        <f>Accommodation!Q236</f>
        <v>460</v>
      </c>
      <c r="O95" s="829">
        <f>Accommodation!R236</f>
        <v>460</v>
      </c>
      <c r="P95" s="829">
        <f>Accommodation!S236</f>
        <v>460</v>
      </c>
      <c r="Q95" s="829">
        <f>Accommodation!T236</f>
        <v>460</v>
      </c>
      <c r="R95" s="829">
        <f>Accommodation!U236</f>
        <v>460</v>
      </c>
      <c r="S95" s="829">
        <f>Accommodation!V236</f>
        <v>460</v>
      </c>
      <c r="T95" s="829">
        <f>Accommodation!W236</f>
        <v>460</v>
      </c>
      <c r="U95" s="829">
        <f>Accommodation!X236</f>
        <v>460</v>
      </c>
      <c r="V95" s="829">
        <f>Accommodation!Y236</f>
        <v>460</v>
      </c>
      <c r="W95" s="829">
        <f>Accommodation!Z236</f>
        <v>460</v>
      </c>
      <c r="X95" s="829">
        <f>Accommodation!AA236</f>
        <v>460</v>
      </c>
      <c r="Y95" s="829">
        <f>Accommodation!AB236</f>
        <v>460</v>
      </c>
      <c r="Z95" s="829">
        <f>Accommodation!AC236</f>
        <v>460</v>
      </c>
      <c r="AA95" s="829">
        <f>Accommodation!AD236</f>
        <v>460</v>
      </c>
      <c r="AB95" s="829">
        <f>Accommodation!AE236</f>
        <v>460</v>
      </c>
      <c r="AC95" s="829">
        <f>Accommodation!AF236</f>
        <v>460</v>
      </c>
      <c r="AD95" s="829">
        <f>Accommodation!AG236</f>
        <v>460</v>
      </c>
      <c r="AE95" s="829">
        <f>Accommodation!AH236</f>
        <v>460</v>
      </c>
      <c r="AF95" s="829">
        <f>Accommodation!AI236</f>
        <v>460</v>
      </c>
      <c r="AG95" s="829">
        <f>Accommodation!AJ236</f>
        <v>460</v>
      </c>
      <c r="AH95" s="829">
        <f>Accommodation!AK236</f>
        <v>460</v>
      </c>
      <c r="AI95" s="829">
        <f>Accommodation!AL236</f>
        <v>460</v>
      </c>
      <c r="AJ95" s="829">
        <f>Accommodation!AM236</f>
        <v>460</v>
      </c>
      <c r="AK95" s="829">
        <f>Accommodation!AN236</f>
        <v>460</v>
      </c>
      <c r="AL95" s="829">
        <f>Accommodation!AO236</f>
        <v>460</v>
      </c>
      <c r="AM95" s="829">
        <f>Accommodation!AP236</f>
        <v>460</v>
      </c>
      <c r="AN95" s="829">
        <f>Accommodation!AQ236</f>
        <v>460</v>
      </c>
      <c r="AO95" s="829">
        <f>Accommodation!AR236</f>
        <v>460</v>
      </c>
      <c r="AP95" s="829">
        <f>Accommodation!AS236</f>
        <v>460</v>
      </c>
      <c r="AQ95" s="829">
        <f>Accommodation!AT236</f>
        <v>460</v>
      </c>
      <c r="AR95" s="829">
        <f>Accommodation!AU236</f>
        <v>460</v>
      </c>
      <c r="AS95" s="829">
        <f>Accommodation!AV236</f>
        <v>460</v>
      </c>
      <c r="AT95" s="829">
        <f>Accommodation!AW236</f>
        <v>460</v>
      </c>
      <c r="AU95" s="829">
        <f>Accommodation!AX236</f>
        <v>460</v>
      </c>
      <c r="AV95" s="829">
        <f>Accommodation!AY236</f>
        <v>460</v>
      </c>
      <c r="AW95" s="829">
        <f>Accommodation!AZ236</f>
        <v>460</v>
      </c>
      <c r="AX95" s="829">
        <f>Accommodation!BA236</f>
        <v>460</v>
      </c>
      <c r="AY95" s="829">
        <f>Accommodation!BB236</f>
        <v>460</v>
      </c>
      <c r="AZ95" s="829">
        <f>Accommodation!BC236</f>
        <v>460</v>
      </c>
      <c r="BA95" s="829">
        <f>Accommodation!BD236</f>
        <v>460</v>
      </c>
      <c r="BB95" s="829">
        <f>Accommodation!BE236</f>
        <v>110</v>
      </c>
      <c r="BC95" s="829">
        <f>Accommodation!BF236</f>
        <v>390</v>
      </c>
    </row>
    <row r="96" spans="1:57" ht="24.75" customHeight="1" thickBot="1">
      <c r="B96" s="790" t="s">
        <v>149</v>
      </c>
      <c r="C96" s="791" t="s">
        <v>37</v>
      </c>
      <c r="D96" s="4"/>
      <c r="E96" s="4"/>
      <c r="F96" s="792"/>
      <c r="G96" s="806"/>
      <c r="H96" s="791" t="s">
        <v>37</v>
      </c>
      <c r="I96" s="691">
        <f t="shared" ref="I96:BA96" si="24">SUM(I94:I95)</f>
        <v>1609.5652173913045</v>
      </c>
      <c r="J96" s="691">
        <f t="shared" si="24"/>
        <v>1091.304347826087</v>
      </c>
      <c r="K96" s="691">
        <f t="shared" si="24"/>
        <v>991.01449275362324</v>
      </c>
      <c r="L96" s="691">
        <f t="shared" si="24"/>
        <v>886.52173913043475</v>
      </c>
      <c r="M96" s="691">
        <f t="shared" si="24"/>
        <v>1046.9426666666668</v>
      </c>
      <c r="N96" s="691">
        <f t="shared" si="24"/>
        <v>1104.2523429951691</v>
      </c>
      <c r="O96" s="691">
        <f t="shared" si="24"/>
        <v>1035.6117391304347</v>
      </c>
      <c r="P96" s="691">
        <f t="shared" si="24"/>
        <v>977.79070652173914</v>
      </c>
      <c r="Q96" s="691">
        <f t="shared" si="24"/>
        <v>936.03940418679554</v>
      </c>
      <c r="R96" s="691">
        <f t="shared" si="24"/>
        <v>896.8412608695653</v>
      </c>
      <c r="S96" s="691">
        <f t="shared" si="24"/>
        <v>953.23882740447959</v>
      </c>
      <c r="T96" s="691">
        <f t="shared" si="24"/>
        <v>922.76361111111112</v>
      </c>
      <c r="U96" s="691">
        <f t="shared" si="24"/>
        <v>896.97688963210703</v>
      </c>
      <c r="V96" s="691">
        <f t="shared" si="24"/>
        <v>874.8739855072464</v>
      </c>
      <c r="W96" s="691">
        <f t="shared" si="24"/>
        <v>858.13359420289851</v>
      </c>
      <c r="X96" s="691">
        <f t="shared" si="24"/>
        <v>838.95676630434787</v>
      </c>
      <c r="Y96" s="691">
        <f t="shared" si="24"/>
        <v>824.16732310315433</v>
      </c>
      <c r="Z96" s="691">
        <f t="shared" si="24"/>
        <v>867.0794847020934</v>
      </c>
      <c r="AA96" s="691">
        <f t="shared" si="24"/>
        <v>852.36668192219679</v>
      </c>
      <c r="AB96" s="691">
        <f t="shared" si="24"/>
        <v>839.12515942028995</v>
      </c>
      <c r="AC96" s="691">
        <f t="shared" si="24"/>
        <v>827.14473429951693</v>
      </c>
      <c r="AD96" s="691">
        <f t="shared" si="24"/>
        <v>816.25343873517795</v>
      </c>
      <c r="AE96" s="691">
        <f t="shared" si="24"/>
        <v>806.30921235034657</v>
      </c>
      <c r="AF96" s="691">
        <f t="shared" si="24"/>
        <v>797.19367149758455</v>
      </c>
      <c r="AG96" s="691">
        <f t="shared" si="24"/>
        <v>788.80737391304353</v>
      </c>
      <c r="AH96" s="691">
        <f t="shared" si="24"/>
        <v>781.06617614269794</v>
      </c>
      <c r="AI96" s="691">
        <f t="shared" si="24"/>
        <v>773.89840042941489</v>
      </c>
      <c r="AJ96" s="691">
        <f t="shared" si="24"/>
        <v>767.24260869565217</v>
      </c>
      <c r="AK96" s="691">
        <f t="shared" si="24"/>
        <v>761.04583708145924</v>
      </c>
      <c r="AL96" s="691">
        <f t="shared" si="24"/>
        <v>778.01218357487926</v>
      </c>
      <c r="AM96" s="691">
        <f t="shared" si="24"/>
        <v>771.86779803646562</v>
      </c>
      <c r="AN96" s="691">
        <f t="shared" si="24"/>
        <v>766.10743659420291</v>
      </c>
      <c r="AO96" s="691">
        <f t="shared" si="24"/>
        <v>760.6961879666228</v>
      </c>
      <c r="AP96" s="691">
        <f t="shared" si="24"/>
        <v>755.60324808184146</v>
      </c>
      <c r="AQ96" s="691">
        <f t="shared" si="24"/>
        <v>750.80133333333333</v>
      </c>
      <c r="AR96" s="691">
        <f t="shared" si="24"/>
        <v>746.26619162640907</v>
      </c>
      <c r="AS96" s="691">
        <f t="shared" si="24"/>
        <v>741.97619271445365</v>
      </c>
      <c r="AT96" s="691">
        <f t="shared" si="24"/>
        <v>737.91198321891693</v>
      </c>
      <c r="AU96" s="691">
        <f t="shared" si="24"/>
        <v>734.05619472315129</v>
      </c>
      <c r="AV96" s="691">
        <f t="shared" si="24"/>
        <v>730.39319565217397</v>
      </c>
      <c r="AW96" s="691">
        <f t="shared" si="24"/>
        <v>726.90887946270766</v>
      </c>
      <c r="AX96" s="691">
        <f t="shared" si="24"/>
        <v>723.59048309178752</v>
      </c>
      <c r="AY96" s="691">
        <f t="shared" si="24"/>
        <v>720.42643073811928</v>
      </c>
      <c r="AZ96" s="691">
        <f t="shared" si="24"/>
        <v>717.4061989459816</v>
      </c>
      <c r="BA96" s="691">
        <f t="shared" si="24"/>
        <v>714.52019967793876</v>
      </c>
      <c r="BB96" s="691">
        <f>SUM(BB95:BB95)</f>
        <v>110</v>
      </c>
      <c r="BC96" s="691">
        <f>SUM(BC95:BC95)</f>
        <v>390</v>
      </c>
    </row>
    <row r="97" spans="1:57" ht="24.75" customHeight="1" thickBot="1">
      <c r="A97" s="800"/>
      <c r="B97" s="785" t="s">
        <v>149</v>
      </c>
      <c r="C97" s="747" t="s">
        <v>28</v>
      </c>
      <c r="D97" s="77"/>
      <c r="E97" s="77"/>
      <c r="F97" s="748">
        <f>F1</f>
        <v>0.25</v>
      </c>
      <c r="G97" s="807"/>
      <c r="H97" s="747" t="s">
        <v>441</v>
      </c>
      <c r="I97" s="746">
        <f>I96*F97</f>
        <v>402.39130434782612</v>
      </c>
      <c r="J97" s="746">
        <f>J96*F97</f>
        <v>272.82608695652175</v>
      </c>
      <c r="K97" s="746">
        <f>K96*F97</f>
        <v>247.75362318840581</v>
      </c>
      <c r="L97" s="746">
        <f>L96*F97</f>
        <v>221.63043478260869</v>
      </c>
      <c r="M97" s="746">
        <f>M96*F97</f>
        <v>261.7356666666667</v>
      </c>
      <c r="N97" s="746">
        <f>N96*F97</f>
        <v>276.06308574879228</v>
      </c>
      <c r="O97" s="746">
        <f>O96*F97</f>
        <v>258.90293478260867</v>
      </c>
      <c r="P97" s="746">
        <f>P96*F97</f>
        <v>244.44767663043478</v>
      </c>
      <c r="Q97" s="746">
        <f>Q96*F97</f>
        <v>234.00985104669888</v>
      </c>
      <c r="R97" s="746">
        <f>R96*F97</f>
        <v>224.21031521739133</v>
      </c>
      <c r="S97" s="746">
        <f>S96*F97</f>
        <v>238.3097068511199</v>
      </c>
      <c r="T97" s="746">
        <f>T96*F97</f>
        <v>230.69090277777778</v>
      </c>
      <c r="U97" s="746">
        <f>U96*F97</f>
        <v>224.24422240802676</v>
      </c>
      <c r="V97" s="746">
        <f>V96*F97</f>
        <v>218.7184963768116</v>
      </c>
      <c r="W97" s="746">
        <f>W96*F97</f>
        <v>214.53339855072463</v>
      </c>
      <c r="X97" s="746">
        <f>X96*F97</f>
        <v>209.73919157608697</v>
      </c>
      <c r="Y97" s="746">
        <f>Y96*F97</f>
        <v>206.04183077578858</v>
      </c>
      <c r="Z97" s="746">
        <f>Z96*F97</f>
        <v>216.76987117552335</v>
      </c>
      <c r="AA97" s="746">
        <f>AA96*F97</f>
        <v>213.0916704805492</v>
      </c>
      <c r="AB97" s="746">
        <f>AB96*F97</f>
        <v>209.78128985507249</v>
      </c>
      <c r="AC97" s="746">
        <f>AC96*F97</f>
        <v>206.78618357487923</v>
      </c>
      <c r="AD97" s="746">
        <f>AD96*F97</f>
        <v>204.06335968379449</v>
      </c>
      <c r="AE97" s="746">
        <f>AE96*F97</f>
        <v>201.57730308758664</v>
      </c>
      <c r="AF97" s="746">
        <f>AF96*F97</f>
        <v>199.29841787439614</v>
      </c>
      <c r="AG97" s="746">
        <f>AG96*F97</f>
        <v>197.20184347826088</v>
      </c>
      <c r="AH97" s="746">
        <f>AH96*F97</f>
        <v>195.26654403567449</v>
      </c>
      <c r="AI97" s="746">
        <f>AI96*F97</f>
        <v>193.47460010735372</v>
      </c>
      <c r="AJ97" s="746">
        <f>AJ96*F97</f>
        <v>191.81065217391304</v>
      </c>
      <c r="AK97" s="746">
        <f>AK96*F97</f>
        <v>190.26145927036481</v>
      </c>
      <c r="AL97" s="746">
        <f>AL96*F97</f>
        <v>194.50304589371981</v>
      </c>
      <c r="AM97" s="746">
        <f>AM96*F97</f>
        <v>192.9669495091164</v>
      </c>
      <c r="AN97" s="746">
        <f>AN96*F97</f>
        <v>191.52685914855073</v>
      </c>
      <c r="AO97" s="746">
        <f>AO96*F97</f>
        <v>190.1740469916557</v>
      </c>
      <c r="AP97" s="746">
        <f>AP96*F97</f>
        <v>188.90081202046036</v>
      </c>
      <c r="AQ97" s="746">
        <f>AQ96*F97</f>
        <v>187.70033333333333</v>
      </c>
      <c r="AR97" s="746">
        <f>AR96*F97</f>
        <v>186.56654790660227</v>
      </c>
      <c r="AS97" s="746">
        <f>AS96*F97</f>
        <v>185.49404817861341</v>
      </c>
      <c r="AT97" s="746">
        <f>AT96*F97</f>
        <v>184.47799580472923</v>
      </c>
      <c r="AU97" s="746">
        <f>AU96*F97</f>
        <v>183.51404868078782</v>
      </c>
      <c r="AV97" s="746">
        <f>AV96*F97</f>
        <v>182.59829891304349</v>
      </c>
      <c r="AW97" s="746">
        <f>AW96*F97</f>
        <v>181.72721986567691</v>
      </c>
      <c r="AX97" s="746">
        <f>AX96*F97</f>
        <v>180.89762077294688</v>
      </c>
      <c r="AY97" s="746">
        <f>AY96*F97</f>
        <v>180.10660768452982</v>
      </c>
      <c r="AZ97" s="746">
        <f>AZ96*F97</f>
        <v>179.3515497364954</v>
      </c>
      <c r="BA97" s="746">
        <f>BA96*F97</f>
        <v>178.63004991948469</v>
      </c>
      <c r="BB97" s="746">
        <f>BB96*F97</f>
        <v>27.5</v>
      </c>
      <c r="BC97" s="746">
        <f>BC96*F97</f>
        <v>97.5</v>
      </c>
    </row>
    <row r="98" spans="1:57" s="92" customFormat="1" ht="29.25" customHeight="1">
      <c r="A98" s="801"/>
      <c r="B98" s="752" t="s">
        <v>149</v>
      </c>
      <c r="C98" s="90" t="s">
        <v>25</v>
      </c>
      <c r="D98" s="90"/>
      <c r="E98" s="90"/>
      <c r="F98" s="91"/>
      <c r="G98" s="808"/>
      <c r="H98" s="90" t="s">
        <v>174</v>
      </c>
      <c r="I98" s="765">
        <f t="shared" ref="I98:BC98" si="25">SUM(I96:I97)</f>
        <v>2011.9565217391305</v>
      </c>
      <c r="J98" s="765">
        <f t="shared" si="25"/>
        <v>1364.1304347826087</v>
      </c>
      <c r="K98" s="765">
        <f t="shared" si="25"/>
        <v>1238.768115942029</v>
      </c>
      <c r="L98" s="765">
        <f t="shared" si="25"/>
        <v>1108.1521739130435</v>
      </c>
      <c r="M98" s="765">
        <f t="shared" si="25"/>
        <v>1308.6783333333335</v>
      </c>
      <c r="N98" s="765">
        <f t="shared" si="25"/>
        <v>1380.3154287439613</v>
      </c>
      <c r="O98" s="765">
        <f t="shared" si="25"/>
        <v>1294.5146739130432</v>
      </c>
      <c r="P98" s="765">
        <f t="shared" si="25"/>
        <v>1222.2383831521738</v>
      </c>
      <c r="Q98" s="765">
        <f t="shared" si="25"/>
        <v>1170.0492552334945</v>
      </c>
      <c r="R98" s="765">
        <f t="shared" si="25"/>
        <v>1121.0515760869566</v>
      </c>
      <c r="S98" s="765">
        <f t="shared" si="25"/>
        <v>1191.5485342555994</v>
      </c>
      <c r="T98" s="765">
        <f t="shared" si="25"/>
        <v>1153.4545138888889</v>
      </c>
      <c r="U98" s="765">
        <f t="shared" si="25"/>
        <v>1121.2211120401339</v>
      </c>
      <c r="V98" s="765">
        <f t="shared" si="25"/>
        <v>1093.5924818840581</v>
      </c>
      <c r="W98" s="765">
        <f t="shared" si="25"/>
        <v>1072.6669927536232</v>
      </c>
      <c r="X98" s="765">
        <f t="shared" si="25"/>
        <v>1048.6959578804349</v>
      </c>
      <c r="Y98" s="765">
        <f t="shared" si="25"/>
        <v>1030.209153878943</v>
      </c>
      <c r="Z98" s="765">
        <f t="shared" si="25"/>
        <v>1083.8493558776167</v>
      </c>
      <c r="AA98" s="765">
        <f t="shared" si="25"/>
        <v>1065.458352402746</v>
      </c>
      <c r="AB98" s="765">
        <f t="shared" si="25"/>
        <v>1048.9064492753623</v>
      </c>
      <c r="AC98" s="765">
        <f t="shared" si="25"/>
        <v>1033.9309178743961</v>
      </c>
      <c r="AD98" s="765">
        <f t="shared" si="25"/>
        <v>1020.3167984189724</v>
      </c>
      <c r="AE98" s="765">
        <f t="shared" si="25"/>
        <v>1007.8865154379332</v>
      </c>
      <c r="AF98" s="765">
        <f t="shared" si="25"/>
        <v>996.49208937198068</v>
      </c>
      <c r="AG98" s="765">
        <f t="shared" si="25"/>
        <v>986.00921739130445</v>
      </c>
      <c r="AH98" s="765">
        <f t="shared" si="25"/>
        <v>976.33272017837248</v>
      </c>
      <c r="AI98" s="765">
        <f t="shared" si="25"/>
        <v>967.37300053676859</v>
      </c>
      <c r="AJ98" s="765">
        <f t="shared" si="25"/>
        <v>959.05326086956518</v>
      </c>
      <c r="AK98" s="765">
        <f t="shared" si="25"/>
        <v>951.30729635182411</v>
      </c>
      <c r="AL98" s="765">
        <f t="shared" si="25"/>
        <v>972.51522946859905</v>
      </c>
      <c r="AM98" s="765">
        <f t="shared" si="25"/>
        <v>964.83474754558199</v>
      </c>
      <c r="AN98" s="765">
        <f t="shared" si="25"/>
        <v>957.63429574275369</v>
      </c>
      <c r="AO98" s="765">
        <f t="shared" si="25"/>
        <v>950.8702349582785</v>
      </c>
      <c r="AP98" s="765">
        <f t="shared" si="25"/>
        <v>944.50406010230176</v>
      </c>
      <c r="AQ98" s="765">
        <f t="shared" si="25"/>
        <v>938.50166666666667</v>
      </c>
      <c r="AR98" s="765">
        <f t="shared" si="25"/>
        <v>932.83273953301136</v>
      </c>
      <c r="AS98" s="765">
        <f t="shared" si="25"/>
        <v>927.47024089306706</v>
      </c>
      <c r="AT98" s="765">
        <f t="shared" si="25"/>
        <v>922.38997902364622</v>
      </c>
      <c r="AU98" s="765">
        <f t="shared" si="25"/>
        <v>917.57024340393912</v>
      </c>
      <c r="AV98" s="765">
        <f t="shared" si="25"/>
        <v>912.99149456521741</v>
      </c>
      <c r="AW98" s="765">
        <f t="shared" si="25"/>
        <v>908.6360993283846</v>
      </c>
      <c r="AX98" s="765">
        <f t="shared" si="25"/>
        <v>904.4881038647344</v>
      </c>
      <c r="AY98" s="765">
        <f t="shared" si="25"/>
        <v>900.53303842264904</v>
      </c>
      <c r="AZ98" s="765">
        <f t="shared" si="25"/>
        <v>896.75774868247697</v>
      </c>
      <c r="BA98" s="765">
        <f t="shared" si="25"/>
        <v>893.15024959742345</v>
      </c>
      <c r="BB98" s="765">
        <f t="shared" si="25"/>
        <v>137.5</v>
      </c>
      <c r="BC98" s="765">
        <f t="shared" si="25"/>
        <v>487.5</v>
      </c>
      <c r="BE98" s="557"/>
    </row>
    <row r="99" spans="1:57" ht="24.75" customHeight="1" thickBot="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1:57" s="3" customFormat="1" ht="24.75" customHeight="1">
      <c r="A100" s="810"/>
      <c r="B100" s="819" t="s">
        <v>150</v>
      </c>
      <c r="C100" s="819" t="s">
        <v>150</v>
      </c>
      <c r="D100" s="243"/>
      <c r="E100" s="243"/>
      <c r="F100" s="813"/>
      <c r="G100" s="810">
        <v>2</v>
      </c>
      <c r="H100" s="819" t="s">
        <v>150</v>
      </c>
      <c r="I100" s="817">
        <v>1</v>
      </c>
      <c r="J100" s="817">
        <v>2</v>
      </c>
      <c r="K100" s="817">
        <v>3</v>
      </c>
      <c r="L100" s="817">
        <v>4</v>
      </c>
      <c r="M100" s="817">
        <v>5</v>
      </c>
      <c r="N100" s="817">
        <v>6</v>
      </c>
      <c r="O100" s="817">
        <v>7</v>
      </c>
      <c r="P100" s="817">
        <v>8</v>
      </c>
      <c r="Q100" s="817">
        <v>9</v>
      </c>
      <c r="R100" s="817">
        <v>10</v>
      </c>
      <c r="S100" s="817">
        <v>11</v>
      </c>
      <c r="T100" s="817">
        <v>12</v>
      </c>
      <c r="U100" s="817">
        <v>13</v>
      </c>
      <c r="V100" s="817">
        <v>14</v>
      </c>
      <c r="W100" s="817">
        <v>15</v>
      </c>
      <c r="X100" s="817">
        <v>16</v>
      </c>
      <c r="Y100" s="817">
        <v>17</v>
      </c>
      <c r="Z100" s="817">
        <v>18</v>
      </c>
      <c r="AA100" s="817">
        <v>19</v>
      </c>
      <c r="AB100" s="817">
        <v>20</v>
      </c>
      <c r="AC100" s="817">
        <v>21</v>
      </c>
      <c r="AD100" s="817">
        <v>22</v>
      </c>
      <c r="AE100" s="817">
        <v>23</v>
      </c>
      <c r="AF100" s="817">
        <v>24</v>
      </c>
      <c r="AG100" s="817">
        <v>25</v>
      </c>
      <c r="AH100" s="817">
        <v>26</v>
      </c>
      <c r="AI100" s="817">
        <v>27</v>
      </c>
      <c r="AJ100" s="817">
        <v>28</v>
      </c>
      <c r="AK100" s="817">
        <v>29</v>
      </c>
      <c r="AL100" s="817">
        <v>30</v>
      </c>
      <c r="AM100" s="817">
        <v>31</v>
      </c>
      <c r="AN100" s="817">
        <v>32</v>
      </c>
      <c r="AO100" s="817">
        <v>33</v>
      </c>
      <c r="AP100" s="817">
        <v>34</v>
      </c>
      <c r="AQ100" s="817">
        <v>35</v>
      </c>
      <c r="AR100" s="817">
        <v>36</v>
      </c>
      <c r="AS100" s="817">
        <v>37</v>
      </c>
      <c r="AT100" s="817">
        <v>38</v>
      </c>
      <c r="AU100" s="817">
        <v>39</v>
      </c>
      <c r="AV100" s="817">
        <v>40</v>
      </c>
      <c r="AW100" s="817">
        <v>41</v>
      </c>
      <c r="AX100" s="817">
        <v>42</v>
      </c>
      <c r="AY100" s="817">
        <v>43</v>
      </c>
      <c r="AZ100" s="817">
        <v>44</v>
      </c>
      <c r="BA100" s="817">
        <v>45</v>
      </c>
      <c r="BB100" s="816" t="s">
        <v>21</v>
      </c>
      <c r="BC100" s="816" t="s">
        <v>24</v>
      </c>
      <c r="BE100" s="554"/>
    </row>
    <row r="101" spans="1:57">
      <c r="A101" s="803"/>
      <c r="B101" s="793" t="s">
        <v>150</v>
      </c>
      <c r="C101" s="794" t="s">
        <v>39</v>
      </c>
      <c r="D101" s="787"/>
      <c r="E101" s="83"/>
      <c r="F101" s="795"/>
      <c r="G101" s="803"/>
      <c r="H101" s="794" t="s">
        <v>39</v>
      </c>
      <c r="I101" s="690">
        <f>Services!F89</f>
        <v>1149.5652173913045</v>
      </c>
      <c r="J101" s="690">
        <f>Services!G89</f>
        <v>631.304347826087</v>
      </c>
      <c r="K101" s="690">
        <f>Services!H89</f>
        <v>531.01449275362324</v>
      </c>
      <c r="L101" s="690">
        <f>Services!I89</f>
        <v>426.52173913043481</v>
      </c>
      <c r="M101" s="690">
        <f>Services!J89</f>
        <v>586.9426666666667</v>
      </c>
      <c r="N101" s="690">
        <f>Services!K89</f>
        <v>644.2523429951691</v>
      </c>
      <c r="O101" s="690">
        <f>Services!L89</f>
        <v>575.61173913043478</v>
      </c>
      <c r="P101" s="690">
        <f>Services!M89</f>
        <v>517.79070652173914</v>
      </c>
      <c r="Q101" s="690">
        <f>Services!N89</f>
        <v>476.03940418679554</v>
      </c>
      <c r="R101" s="690">
        <f>Services!O89</f>
        <v>436.8412608695653</v>
      </c>
      <c r="S101" s="690">
        <f>Services!P89</f>
        <v>493.23882740447959</v>
      </c>
      <c r="T101" s="690">
        <f>Services!Q89</f>
        <v>462.76361111111112</v>
      </c>
      <c r="U101" s="690">
        <f>Services!R89</f>
        <v>436.97688963210703</v>
      </c>
      <c r="V101" s="690">
        <f>Services!S89</f>
        <v>414.8739855072464</v>
      </c>
      <c r="W101" s="690">
        <f>Services!T89</f>
        <v>398.13359420289851</v>
      </c>
      <c r="X101" s="690">
        <f>Services!U89</f>
        <v>378.95676630434781</v>
      </c>
      <c r="Y101" s="690">
        <f>Services!V89</f>
        <v>364.16732310315433</v>
      </c>
      <c r="Z101" s="690">
        <f>Services!W89</f>
        <v>407.0794847020934</v>
      </c>
      <c r="AA101" s="690">
        <f>Services!X89</f>
        <v>392.36668192219679</v>
      </c>
      <c r="AB101" s="690">
        <f>Services!Y89</f>
        <v>379.12515942028989</v>
      </c>
      <c r="AC101" s="690">
        <f>Services!Z89</f>
        <v>367.14473429951693</v>
      </c>
      <c r="AD101" s="690">
        <f>Services!AA89</f>
        <v>356.25343873517789</v>
      </c>
      <c r="AE101" s="690">
        <f>Services!AB89</f>
        <v>346.30921235034657</v>
      </c>
      <c r="AF101" s="690">
        <f>Services!AC89</f>
        <v>337.19367149758455</v>
      </c>
      <c r="AG101" s="690">
        <f>Services!AD89</f>
        <v>328.80737391304353</v>
      </c>
      <c r="AH101" s="690">
        <f>Services!AE89</f>
        <v>321.06617614269794</v>
      </c>
      <c r="AI101" s="690">
        <f>Services!AF89</f>
        <v>313.89840042941489</v>
      </c>
      <c r="AJ101" s="690">
        <f>Services!AG89</f>
        <v>307.24260869565217</v>
      </c>
      <c r="AK101" s="690">
        <f>Services!AH89</f>
        <v>301.0458370814593</v>
      </c>
      <c r="AL101" s="690">
        <f>Services!AI89</f>
        <v>318.01218357487926</v>
      </c>
      <c r="AM101" s="690">
        <f>Services!AJ89</f>
        <v>311.86779803646562</v>
      </c>
      <c r="AN101" s="690">
        <f>Services!AK89</f>
        <v>306.10743659420291</v>
      </c>
      <c r="AO101" s="690">
        <f>Services!AL89</f>
        <v>300.69618796662274</v>
      </c>
      <c r="AP101" s="690">
        <f>Services!AM89</f>
        <v>295.60324808184146</v>
      </c>
      <c r="AQ101" s="690">
        <f>Services!AN89</f>
        <v>290.80133333333333</v>
      </c>
      <c r="AR101" s="690">
        <f>Services!AO89</f>
        <v>286.26619162640907</v>
      </c>
      <c r="AS101" s="690">
        <f>Services!AP89</f>
        <v>281.97619271445365</v>
      </c>
      <c r="AT101" s="690">
        <f>Services!AQ89</f>
        <v>277.91198321891687</v>
      </c>
      <c r="AU101" s="690">
        <f>Services!AR89</f>
        <v>274.05619472315129</v>
      </c>
      <c r="AV101" s="690">
        <f>Services!AS89</f>
        <v>270.39319565217392</v>
      </c>
      <c r="AW101" s="690">
        <f>Services!AT89</f>
        <v>266.90887946270766</v>
      </c>
      <c r="AX101" s="690">
        <f>Services!AU89</f>
        <v>263.59048309178746</v>
      </c>
      <c r="AY101" s="690">
        <f>Services!AV89</f>
        <v>260.42643073811934</v>
      </c>
      <c r="AZ101" s="690">
        <f>Services!AW89</f>
        <v>257.4061989459816</v>
      </c>
      <c r="BA101" s="690">
        <f>Services!AX89</f>
        <v>254.52019967793882</v>
      </c>
      <c r="BB101" s="796"/>
      <c r="BC101" s="796"/>
    </row>
    <row r="102" spans="1:57" ht="24.75" customHeight="1">
      <c r="A102" s="810"/>
      <c r="B102" s="829" t="s">
        <v>150</v>
      </c>
      <c r="C102" s="829" t="str">
        <f>C100</f>
        <v>5* STD HIGH</v>
      </c>
      <c r="D102" s="789"/>
      <c r="E102" s="788"/>
      <c r="F102" s="829"/>
      <c r="G102" s="828">
        <v>1</v>
      </c>
      <c r="H102" s="829" t="str">
        <f>H100</f>
        <v>5* STD HIGH</v>
      </c>
      <c r="I102" s="829" t="e">
        <f>Accommodation!L253</f>
        <v>#VALUE!</v>
      </c>
      <c r="J102" s="829" t="e">
        <f>Accommodation!M253</f>
        <v>#VALUE!</v>
      </c>
      <c r="K102" s="829" t="e">
        <f>Accommodation!N253</f>
        <v>#VALUE!</v>
      </c>
      <c r="L102" s="829" t="e">
        <f>Accommodation!O253</f>
        <v>#VALUE!</v>
      </c>
      <c r="M102" s="829" t="e">
        <f>Accommodation!P253</f>
        <v>#VALUE!</v>
      </c>
      <c r="N102" s="829" t="e">
        <f>Accommodation!Q253</f>
        <v>#VALUE!</v>
      </c>
      <c r="O102" s="829" t="e">
        <f>Accommodation!R253</f>
        <v>#VALUE!</v>
      </c>
      <c r="P102" s="829" t="e">
        <f>Accommodation!S253</f>
        <v>#VALUE!</v>
      </c>
      <c r="Q102" s="829" t="e">
        <f>Accommodation!T253</f>
        <v>#VALUE!</v>
      </c>
      <c r="R102" s="829" t="e">
        <f>Accommodation!U253</f>
        <v>#VALUE!</v>
      </c>
      <c r="S102" s="829" t="e">
        <f>Accommodation!V253</f>
        <v>#VALUE!</v>
      </c>
      <c r="T102" s="829" t="e">
        <f>Accommodation!W253</f>
        <v>#VALUE!</v>
      </c>
      <c r="U102" s="829" t="e">
        <f>Accommodation!X253</f>
        <v>#VALUE!</v>
      </c>
      <c r="V102" s="829" t="e">
        <f>Accommodation!Y253</f>
        <v>#VALUE!</v>
      </c>
      <c r="W102" s="829" t="e">
        <f>Accommodation!Z253</f>
        <v>#VALUE!</v>
      </c>
      <c r="X102" s="829" t="e">
        <f>Accommodation!AA253</f>
        <v>#VALUE!</v>
      </c>
      <c r="Y102" s="829" t="e">
        <f>Accommodation!AB253</f>
        <v>#VALUE!</v>
      </c>
      <c r="Z102" s="829" t="e">
        <f>Accommodation!AC253</f>
        <v>#VALUE!</v>
      </c>
      <c r="AA102" s="829" t="e">
        <f>Accommodation!AD253</f>
        <v>#VALUE!</v>
      </c>
      <c r="AB102" s="829" t="e">
        <f>Accommodation!AE253</f>
        <v>#VALUE!</v>
      </c>
      <c r="AC102" s="829" t="e">
        <f>Accommodation!AF253</f>
        <v>#VALUE!</v>
      </c>
      <c r="AD102" s="829" t="e">
        <f>Accommodation!AG253</f>
        <v>#VALUE!</v>
      </c>
      <c r="AE102" s="829" t="e">
        <f>Accommodation!AH253</f>
        <v>#VALUE!</v>
      </c>
      <c r="AF102" s="829" t="e">
        <f>Accommodation!AI253</f>
        <v>#VALUE!</v>
      </c>
      <c r="AG102" s="829" t="e">
        <f>Accommodation!AJ253</f>
        <v>#VALUE!</v>
      </c>
      <c r="AH102" s="829" t="e">
        <f>Accommodation!AK253</f>
        <v>#VALUE!</v>
      </c>
      <c r="AI102" s="829" t="e">
        <f>Accommodation!AL253</f>
        <v>#VALUE!</v>
      </c>
      <c r="AJ102" s="829" t="e">
        <f>Accommodation!AM253</f>
        <v>#VALUE!</v>
      </c>
      <c r="AK102" s="829" t="e">
        <f>Accommodation!AN253</f>
        <v>#VALUE!</v>
      </c>
      <c r="AL102" s="829" t="e">
        <f>Accommodation!AO253</f>
        <v>#VALUE!</v>
      </c>
      <c r="AM102" s="829" t="e">
        <f>Accommodation!AP253</f>
        <v>#VALUE!</v>
      </c>
      <c r="AN102" s="829" t="e">
        <f>Accommodation!AQ253</f>
        <v>#VALUE!</v>
      </c>
      <c r="AO102" s="829" t="e">
        <f>Accommodation!AR253</f>
        <v>#VALUE!</v>
      </c>
      <c r="AP102" s="829" t="e">
        <f>Accommodation!AS253</f>
        <v>#VALUE!</v>
      </c>
      <c r="AQ102" s="829" t="e">
        <f>Accommodation!AT253</f>
        <v>#VALUE!</v>
      </c>
      <c r="AR102" s="829" t="e">
        <f>Accommodation!AU253</f>
        <v>#VALUE!</v>
      </c>
      <c r="AS102" s="829" t="e">
        <f>Accommodation!AV253</f>
        <v>#VALUE!</v>
      </c>
      <c r="AT102" s="829" t="e">
        <f>Accommodation!AW253</f>
        <v>#VALUE!</v>
      </c>
      <c r="AU102" s="829" t="e">
        <f>Accommodation!AX253</f>
        <v>#VALUE!</v>
      </c>
      <c r="AV102" s="829" t="e">
        <f>Accommodation!AY253</f>
        <v>#VALUE!</v>
      </c>
      <c r="AW102" s="829" t="e">
        <f>Accommodation!AZ253</f>
        <v>#VALUE!</v>
      </c>
      <c r="AX102" s="829" t="e">
        <f>Accommodation!BA253</f>
        <v>#VALUE!</v>
      </c>
      <c r="AY102" s="829" t="e">
        <f>Accommodation!BB253</f>
        <v>#VALUE!</v>
      </c>
      <c r="AZ102" s="829" t="e">
        <f>Accommodation!BC253</f>
        <v>#VALUE!</v>
      </c>
      <c r="BA102" s="829" t="e">
        <f>Accommodation!BD253</f>
        <v>#VALUE!</v>
      </c>
      <c r="BB102" s="829" t="e">
        <f>Accommodation!BE253</f>
        <v>#VALUE!</v>
      </c>
      <c r="BC102" s="829" t="e">
        <f>Accommodation!BF253</f>
        <v>#VALUE!</v>
      </c>
    </row>
    <row r="103" spans="1:57" ht="24.75" customHeight="1" thickBot="1">
      <c r="B103" s="790" t="s">
        <v>150</v>
      </c>
      <c r="C103" s="791" t="s">
        <v>37</v>
      </c>
      <c r="D103" s="4"/>
      <c r="E103" s="4"/>
      <c r="F103" s="792"/>
      <c r="G103" s="806"/>
      <c r="H103" s="791" t="s">
        <v>37</v>
      </c>
      <c r="I103" s="691" t="e">
        <f t="shared" ref="I103:BA103" si="26">SUM(I101:I102)</f>
        <v>#VALUE!</v>
      </c>
      <c r="J103" s="691" t="e">
        <f t="shared" si="26"/>
        <v>#VALUE!</v>
      </c>
      <c r="K103" s="691" t="e">
        <f t="shared" si="26"/>
        <v>#VALUE!</v>
      </c>
      <c r="L103" s="691" t="e">
        <f t="shared" si="26"/>
        <v>#VALUE!</v>
      </c>
      <c r="M103" s="691" t="e">
        <f t="shared" si="26"/>
        <v>#VALUE!</v>
      </c>
      <c r="N103" s="691" t="e">
        <f t="shared" si="26"/>
        <v>#VALUE!</v>
      </c>
      <c r="O103" s="691" t="e">
        <f t="shared" si="26"/>
        <v>#VALUE!</v>
      </c>
      <c r="P103" s="691" t="e">
        <f t="shared" si="26"/>
        <v>#VALUE!</v>
      </c>
      <c r="Q103" s="691" t="e">
        <f t="shared" si="26"/>
        <v>#VALUE!</v>
      </c>
      <c r="R103" s="691" t="e">
        <f t="shared" si="26"/>
        <v>#VALUE!</v>
      </c>
      <c r="S103" s="691" t="e">
        <f t="shared" si="26"/>
        <v>#VALUE!</v>
      </c>
      <c r="T103" s="691" t="e">
        <f t="shared" si="26"/>
        <v>#VALUE!</v>
      </c>
      <c r="U103" s="691" t="e">
        <f t="shared" si="26"/>
        <v>#VALUE!</v>
      </c>
      <c r="V103" s="691" t="e">
        <f t="shared" si="26"/>
        <v>#VALUE!</v>
      </c>
      <c r="W103" s="691" t="e">
        <f t="shared" si="26"/>
        <v>#VALUE!</v>
      </c>
      <c r="X103" s="691" t="e">
        <f t="shared" si="26"/>
        <v>#VALUE!</v>
      </c>
      <c r="Y103" s="691" t="e">
        <f t="shared" si="26"/>
        <v>#VALUE!</v>
      </c>
      <c r="Z103" s="691" t="e">
        <f t="shared" si="26"/>
        <v>#VALUE!</v>
      </c>
      <c r="AA103" s="691" t="e">
        <f t="shared" si="26"/>
        <v>#VALUE!</v>
      </c>
      <c r="AB103" s="691" t="e">
        <f t="shared" si="26"/>
        <v>#VALUE!</v>
      </c>
      <c r="AC103" s="691" t="e">
        <f t="shared" si="26"/>
        <v>#VALUE!</v>
      </c>
      <c r="AD103" s="691" t="e">
        <f t="shared" si="26"/>
        <v>#VALUE!</v>
      </c>
      <c r="AE103" s="691" t="e">
        <f t="shared" si="26"/>
        <v>#VALUE!</v>
      </c>
      <c r="AF103" s="691" t="e">
        <f t="shared" si="26"/>
        <v>#VALUE!</v>
      </c>
      <c r="AG103" s="691" t="e">
        <f t="shared" si="26"/>
        <v>#VALUE!</v>
      </c>
      <c r="AH103" s="691" t="e">
        <f t="shared" si="26"/>
        <v>#VALUE!</v>
      </c>
      <c r="AI103" s="691" t="e">
        <f t="shared" si="26"/>
        <v>#VALUE!</v>
      </c>
      <c r="AJ103" s="691" t="e">
        <f t="shared" si="26"/>
        <v>#VALUE!</v>
      </c>
      <c r="AK103" s="691" t="e">
        <f t="shared" si="26"/>
        <v>#VALUE!</v>
      </c>
      <c r="AL103" s="691" t="e">
        <f t="shared" si="26"/>
        <v>#VALUE!</v>
      </c>
      <c r="AM103" s="691" t="e">
        <f t="shared" si="26"/>
        <v>#VALUE!</v>
      </c>
      <c r="AN103" s="691" t="e">
        <f t="shared" si="26"/>
        <v>#VALUE!</v>
      </c>
      <c r="AO103" s="691" t="e">
        <f t="shared" si="26"/>
        <v>#VALUE!</v>
      </c>
      <c r="AP103" s="691" t="e">
        <f t="shared" si="26"/>
        <v>#VALUE!</v>
      </c>
      <c r="AQ103" s="691" t="e">
        <f t="shared" si="26"/>
        <v>#VALUE!</v>
      </c>
      <c r="AR103" s="691" t="e">
        <f t="shared" si="26"/>
        <v>#VALUE!</v>
      </c>
      <c r="AS103" s="691" t="e">
        <f t="shared" si="26"/>
        <v>#VALUE!</v>
      </c>
      <c r="AT103" s="691" t="e">
        <f t="shared" si="26"/>
        <v>#VALUE!</v>
      </c>
      <c r="AU103" s="691" t="e">
        <f t="shared" si="26"/>
        <v>#VALUE!</v>
      </c>
      <c r="AV103" s="691" t="e">
        <f t="shared" si="26"/>
        <v>#VALUE!</v>
      </c>
      <c r="AW103" s="691" t="e">
        <f t="shared" si="26"/>
        <v>#VALUE!</v>
      </c>
      <c r="AX103" s="691" t="e">
        <f t="shared" si="26"/>
        <v>#VALUE!</v>
      </c>
      <c r="AY103" s="691" t="e">
        <f t="shared" si="26"/>
        <v>#VALUE!</v>
      </c>
      <c r="AZ103" s="691" t="e">
        <f t="shared" si="26"/>
        <v>#VALUE!</v>
      </c>
      <c r="BA103" s="691" t="e">
        <f t="shared" si="26"/>
        <v>#VALUE!</v>
      </c>
      <c r="BB103" s="691" t="e">
        <f>SUM(BB102:BB102)</f>
        <v>#VALUE!</v>
      </c>
      <c r="BC103" s="691" t="e">
        <f>SUM(BC102:BC102)</f>
        <v>#VALUE!</v>
      </c>
    </row>
    <row r="104" spans="1:57" ht="24.75" customHeight="1" thickBot="1">
      <c r="A104" s="800"/>
      <c r="B104" s="785" t="s">
        <v>150</v>
      </c>
      <c r="C104" s="747" t="s">
        <v>28</v>
      </c>
      <c r="D104" s="77"/>
      <c r="E104" s="77"/>
      <c r="F104" s="748">
        <f>F1</f>
        <v>0.25</v>
      </c>
      <c r="G104" s="807"/>
      <c r="H104" s="747" t="s">
        <v>441</v>
      </c>
      <c r="I104" s="746" t="e">
        <f>I103*F104</f>
        <v>#VALUE!</v>
      </c>
      <c r="J104" s="746" t="e">
        <f>J103*F104</f>
        <v>#VALUE!</v>
      </c>
      <c r="K104" s="746" t="e">
        <f>K103*F104</f>
        <v>#VALUE!</v>
      </c>
      <c r="L104" s="746" t="e">
        <f>L103*F104</f>
        <v>#VALUE!</v>
      </c>
      <c r="M104" s="746" t="e">
        <f>M103*F104</f>
        <v>#VALUE!</v>
      </c>
      <c r="N104" s="746" t="e">
        <f>N103*F104</f>
        <v>#VALUE!</v>
      </c>
      <c r="O104" s="746" t="e">
        <f>O103*F104</f>
        <v>#VALUE!</v>
      </c>
      <c r="P104" s="746" t="e">
        <f>P103*F104</f>
        <v>#VALUE!</v>
      </c>
      <c r="Q104" s="746" t="e">
        <f>Q103*F104</f>
        <v>#VALUE!</v>
      </c>
      <c r="R104" s="746" t="e">
        <f>R103*F104</f>
        <v>#VALUE!</v>
      </c>
      <c r="S104" s="746" t="e">
        <f>S103*F104</f>
        <v>#VALUE!</v>
      </c>
      <c r="T104" s="746" t="e">
        <f>T103*F104</f>
        <v>#VALUE!</v>
      </c>
      <c r="U104" s="746" t="e">
        <f>U103*F104</f>
        <v>#VALUE!</v>
      </c>
      <c r="V104" s="746" t="e">
        <f>V103*F104</f>
        <v>#VALUE!</v>
      </c>
      <c r="W104" s="746" t="e">
        <f>W103*F104</f>
        <v>#VALUE!</v>
      </c>
      <c r="X104" s="746" t="e">
        <f>X103*F104</f>
        <v>#VALUE!</v>
      </c>
      <c r="Y104" s="746" t="e">
        <f>Y103*F104</f>
        <v>#VALUE!</v>
      </c>
      <c r="Z104" s="746" t="e">
        <f>Z103*F104</f>
        <v>#VALUE!</v>
      </c>
      <c r="AA104" s="746" t="e">
        <f>AA103*F104</f>
        <v>#VALUE!</v>
      </c>
      <c r="AB104" s="746" t="e">
        <f>AB103*F104</f>
        <v>#VALUE!</v>
      </c>
      <c r="AC104" s="746" t="e">
        <f>AC103*F104</f>
        <v>#VALUE!</v>
      </c>
      <c r="AD104" s="746" t="e">
        <f>AD103*F104</f>
        <v>#VALUE!</v>
      </c>
      <c r="AE104" s="746" t="e">
        <f>AE103*F104</f>
        <v>#VALUE!</v>
      </c>
      <c r="AF104" s="746" t="e">
        <f>AF103*F104</f>
        <v>#VALUE!</v>
      </c>
      <c r="AG104" s="746" t="e">
        <f>AG103*F104</f>
        <v>#VALUE!</v>
      </c>
      <c r="AH104" s="746" t="e">
        <f>AH103*F104</f>
        <v>#VALUE!</v>
      </c>
      <c r="AI104" s="746" t="e">
        <f>AI103*F104</f>
        <v>#VALUE!</v>
      </c>
      <c r="AJ104" s="746" t="e">
        <f>AJ103*F104</f>
        <v>#VALUE!</v>
      </c>
      <c r="AK104" s="746" t="e">
        <f>AK103*F104</f>
        <v>#VALUE!</v>
      </c>
      <c r="AL104" s="746" t="e">
        <f>AL103*F104</f>
        <v>#VALUE!</v>
      </c>
      <c r="AM104" s="746" t="e">
        <f>AM103*F104</f>
        <v>#VALUE!</v>
      </c>
      <c r="AN104" s="746" t="e">
        <f>AN103*F104</f>
        <v>#VALUE!</v>
      </c>
      <c r="AO104" s="746" t="e">
        <f>AO103*F104</f>
        <v>#VALUE!</v>
      </c>
      <c r="AP104" s="746" t="e">
        <f>AP103*F104</f>
        <v>#VALUE!</v>
      </c>
      <c r="AQ104" s="746" t="e">
        <f>AQ103*F104</f>
        <v>#VALUE!</v>
      </c>
      <c r="AR104" s="746" t="e">
        <f>AR103*F104</f>
        <v>#VALUE!</v>
      </c>
      <c r="AS104" s="746" t="e">
        <f>AS103*F104</f>
        <v>#VALUE!</v>
      </c>
      <c r="AT104" s="746" t="e">
        <f>AT103*F104</f>
        <v>#VALUE!</v>
      </c>
      <c r="AU104" s="746" t="e">
        <f>AU103*F104</f>
        <v>#VALUE!</v>
      </c>
      <c r="AV104" s="746" t="e">
        <f>AV103*F104</f>
        <v>#VALUE!</v>
      </c>
      <c r="AW104" s="746" t="e">
        <f>AW103*F104</f>
        <v>#VALUE!</v>
      </c>
      <c r="AX104" s="746" t="e">
        <f>AX103*F104</f>
        <v>#VALUE!</v>
      </c>
      <c r="AY104" s="746" t="e">
        <f>AY103*F104</f>
        <v>#VALUE!</v>
      </c>
      <c r="AZ104" s="746" t="e">
        <f>AZ103*F104</f>
        <v>#VALUE!</v>
      </c>
      <c r="BA104" s="746" t="e">
        <f>BA103*F104</f>
        <v>#VALUE!</v>
      </c>
      <c r="BB104" s="746" t="e">
        <f>BB103*F104</f>
        <v>#VALUE!</v>
      </c>
      <c r="BC104" s="746" t="e">
        <f>BC103*F104</f>
        <v>#VALUE!</v>
      </c>
    </row>
    <row r="105" spans="1:57" s="92" customFormat="1" ht="29.25" customHeight="1">
      <c r="A105" s="801"/>
      <c r="B105" s="752" t="s">
        <v>150</v>
      </c>
      <c r="C105" s="90" t="s">
        <v>25</v>
      </c>
      <c r="D105" s="90"/>
      <c r="E105" s="90"/>
      <c r="F105" s="91"/>
      <c r="G105" s="808"/>
      <c r="H105" s="90" t="s">
        <v>175</v>
      </c>
      <c r="I105" s="765" t="e">
        <f t="shared" ref="I105:BC105" si="27">SUM(I103:I104)</f>
        <v>#VALUE!</v>
      </c>
      <c r="J105" s="765" t="e">
        <f t="shared" si="27"/>
        <v>#VALUE!</v>
      </c>
      <c r="K105" s="765" t="e">
        <f t="shared" si="27"/>
        <v>#VALUE!</v>
      </c>
      <c r="L105" s="765" t="e">
        <f t="shared" si="27"/>
        <v>#VALUE!</v>
      </c>
      <c r="M105" s="765" t="e">
        <f t="shared" si="27"/>
        <v>#VALUE!</v>
      </c>
      <c r="N105" s="765" t="e">
        <f t="shared" si="27"/>
        <v>#VALUE!</v>
      </c>
      <c r="O105" s="765" t="e">
        <f t="shared" si="27"/>
        <v>#VALUE!</v>
      </c>
      <c r="P105" s="765" t="e">
        <f t="shared" si="27"/>
        <v>#VALUE!</v>
      </c>
      <c r="Q105" s="765" t="e">
        <f t="shared" si="27"/>
        <v>#VALUE!</v>
      </c>
      <c r="R105" s="765" t="e">
        <f t="shared" si="27"/>
        <v>#VALUE!</v>
      </c>
      <c r="S105" s="765" t="e">
        <f t="shared" si="27"/>
        <v>#VALUE!</v>
      </c>
      <c r="T105" s="765" t="e">
        <f t="shared" si="27"/>
        <v>#VALUE!</v>
      </c>
      <c r="U105" s="765" t="e">
        <f t="shared" si="27"/>
        <v>#VALUE!</v>
      </c>
      <c r="V105" s="765" t="e">
        <f t="shared" si="27"/>
        <v>#VALUE!</v>
      </c>
      <c r="W105" s="765" t="e">
        <f t="shared" si="27"/>
        <v>#VALUE!</v>
      </c>
      <c r="X105" s="765" t="e">
        <f t="shared" si="27"/>
        <v>#VALUE!</v>
      </c>
      <c r="Y105" s="765" t="e">
        <f t="shared" si="27"/>
        <v>#VALUE!</v>
      </c>
      <c r="Z105" s="765" t="e">
        <f t="shared" si="27"/>
        <v>#VALUE!</v>
      </c>
      <c r="AA105" s="765" t="e">
        <f t="shared" si="27"/>
        <v>#VALUE!</v>
      </c>
      <c r="AB105" s="765" t="e">
        <f t="shared" si="27"/>
        <v>#VALUE!</v>
      </c>
      <c r="AC105" s="765" t="e">
        <f t="shared" si="27"/>
        <v>#VALUE!</v>
      </c>
      <c r="AD105" s="765" t="e">
        <f t="shared" si="27"/>
        <v>#VALUE!</v>
      </c>
      <c r="AE105" s="765" t="e">
        <f t="shared" si="27"/>
        <v>#VALUE!</v>
      </c>
      <c r="AF105" s="765" t="e">
        <f t="shared" si="27"/>
        <v>#VALUE!</v>
      </c>
      <c r="AG105" s="765" t="e">
        <f t="shared" si="27"/>
        <v>#VALUE!</v>
      </c>
      <c r="AH105" s="765" t="e">
        <f t="shared" si="27"/>
        <v>#VALUE!</v>
      </c>
      <c r="AI105" s="765" t="e">
        <f t="shared" si="27"/>
        <v>#VALUE!</v>
      </c>
      <c r="AJ105" s="765" t="e">
        <f t="shared" si="27"/>
        <v>#VALUE!</v>
      </c>
      <c r="AK105" s="765" t="e">
        <f t="shared" si="27"/>
        <v>#VALUE!</v>
      </c>
      <c r="AL105" s="765" t="e">
        <f t="shared" si="27"/>
        <v>#VALUE!</v>
      </c>
      <c r="AM105" s="765" t="e">
        <f t="shared" si="27"/>
        <v>#VALUE!</v>
      </c>
      <c r="AN105" s="765" t="e">
        <f t="shared" si="27"/>
        <v>#VALUE!</v>
      </c>
      <c r="AO105" s="765" t="e">
        <f t="shared" si="27"/>
        <v>#VALUE!</v>
      </c>
      <c r="AP105" s="765" t="e">
        <f t="shared" si="27"/>
        <v>#VALUE!</v>
      </c>
      <c r="AQ105" s="765" t="e">
        <f t="shared" si="27"/>
        <v>#VALUE!</v>
      </c>
      <c r="AR105" s="765" t="e">
        <f t="shared" si="27"/>
        <v>#VALUE!</v>
      </c>
      <c r="AS105" s="765" t="e">
        <f t="shared" si="27"/>
        <v>#VALUE!</v>
      </c>
      <c r="AT105" s="765" t="e">
        <f t="shared" si="27"/>
        <v>#VALUE!</v>
      </c>
      <c r="AU105" s="765" t="e">
        <f t="shared" si="27"/>
        <v>#VALUE!</v>
      </c>
      <c r="AV105" s="765" t="e">
        <f t="shared" si="27"/>
        <v>#VALUE!</v>
      </c>
      <c r="AW105" s="765" t="e">
        <f t="shared" si="27"/>
        <v>#VALUE!</v>
      </c>
      <c r="AX105" s="765" t="e">
        <f t="shared" si="27"/>
        <v>#VALUE!</v>
      </c>
      <c r="AY105" s="765" t="e">
        <f t="shared" si="27"/>
        <v>#VALUE!</v>
      </c>
      <c r="AZ105" s="765" t="e">
        <f t="shared" si="27"/>
        <v>#VALUE!</v>
      </c>
      <c r="BA105" s="765" t="e">
        <f t="shared" si="27"/>
        <v>#VALUE!</v>
      </c>
      <c r="BB105" s="765" t="e">
        <f t="shared" si="27"/>
        <v>#VALUE!</v>
      </c>
      <c r="BC105" s="765" t="e">
        <f t="shared" si="27"/>
        <v>#VALUE!</v>
      </c>
      <c r="BE105" s="557"/>
    </row>
    <row r="106" spans="1:57" ht="24.75" customHeight="1" thickBot="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1:57" s="3" customFormat="1" ht="24.75" customHeight="1">
      <c r="A107" s="810"/>
      <c r="B107" s="819" t="s">
        <v>151</v>
      </c>
      <c r="C107" s="819" t="s">
        <v>151</v>
      </c>
      <c r="D107" s="243"/>
      <c r="E107" s="243"/>
      <c r="F107" s="813"/>
      <c r="G107" s="810">
        <v>2</v>
      </c>
      <c r="H107" s="819" t="s">
        <v>151</v>
      </c>
      <c r="I107" s="817">
        <v>1</v>
      </c>
      <c r="J107" s="817">
        <v>2</v>
      </c>
      <c r="K107" s="817">
        <v>3</v>
      </c>
      <c r="L107" s="817">
        <v>4</v>
      </c>
      <c r="M107" s="817">
        <v>5</v>
      </c>
      <c r="N107" s="817">
        <v>6</v>
      </c>
      <c r="O107" s="817">
        <v>7</v>
      </c>
      <c r="P107" s="817">
        <v>8</v>
      </c>
      <c r="Q107" s="817">
        <v>9</v>
      </c>
      <c r="R107" s="817">
        <v>10</v>
      </c>
      <c r="S107" s="817">
        <v>11</v>
      </c>
      <c r="T107" s="817">
        <v>12</v>
      </c>
      <c r="U107" s="817">
        <v>13</v>
      </c>
      <c r="V107" s="817">
        <v>14</v>
      </c>
      <c r="W107" s="817">
        <v>15</v>
      </c>
      <c r="X107" s="817">
        <v>16</v>
      </c>
      <c r="Y107" s="817">
        <v>17</v>
      </c>
      <c r="Z107" s="817">
        <v>18</v>
      </c>
      <c r="AA107" s="817">
        <v>19</v>
      </c>
      <c r="AB107" s="817">
        <v>20</v>
      </c>
      <c r="AC107" s="817">
        <v>21</v>
      </c>
      <c r="AD107" s="817">
        <v>22</v>
      </c>
      <c r="AE107" s="817">
        <v>23</v>
      </c>
      <c r="AF107" s="817">
        <v>24</v>
      </c>
      <c r="AG107" s="817">
        <v>25</v>
      </c>
      <c r="AH107" s="817">
        <v>26</v>
      </c>
      <c r="AI107" s="817">
        <v>27</v>
      </c>
      <c r="AJ107" s="817">
        <v>28</v>
      </c>
      <c r="AK107" s="817">
        <v>29</v>
      </c>
      <c r="AL107" s="817">
        <v>30</v>
      </c>
      <c r="AM107" s="817">
        <v>31</v>
      </c>
      <c r="AN107" s="817">
        <v>32</v>
      </c>
      <c r="AO107" s="817">
        <v>33</v>
      </c>
      <c r="AP107" s="817">
        <v>34</v>
      </c>
      <c r="AQ107" s="817">
        <v>35</v>
      </c>
      <c r="AR107" s="817">
        <v>36</v>
      </c>
      <c r="AS107" s="817">
        <v>37</v>
      </c>
      <c r="AT107" s="817">
        <v>38</v>
      </c>
      <c r="AU107" s="817">
        <v>39</v>
      </c>
      <c r="AV107" s="817">
        <v>40</v>
      </c>
      <c r="AW107" s="817">
        <v>41</v>
      </c>
      <c r="AX107" s="817">
        <v>42</v>
      </c>
      <c r="AY107" s="817">
        <v>43</v>
      </c>
      <c r="AZ107" s="817">
        <v>44</v>
      </c>
      <c r="BA107" s="817">
        <v>45</v>
      </c>
      <c r="BB107" s="816" t="s">
        <v>21</v>
      </c>
      <c r="BC107" s="816" t="s">
        <v>24</v>
      </c>
      <c r="BE107" s="554"/>
    </row>
    <row r="108" spans="1:57">
      <c r="A108" s="803"/>
      <c r="B108" s="793" t="s">
        <v>151</v>
      </c>
      <c r="C108" s="794" t="s">
        <v>39</v>
      </c>
      <c r="D108" s="787"/>
      <c r="E108" s="83"/>
      <c r="F108" s="795"/>
      <c r="G108" s="803"/>
      <c r="H108" s="794" t="s">
        <v>39</v>
      </c>
      <c r="I108" s="690">
        <f>Services!F89</f>
        <v>1149.5652173913045</v>
      </c>
      <c r="J108" s="690">
        <f>Services!G89</f>
        <v>631.304347826087</v>
      </c>
      <c r="K108" s="690">
        <f>Services!H89</f>
        <v>531.01449275362324</v>
      </c>
      <c r="L108" s="690">
        <f>Services!I89</f>
        <v>426.52173913043481</v>
      </c>
      <c r="M108" s="690">
        <f>Services!J89</f>
        <v>586.9426666666667</v>
      </c>
      <c r="N108" s="690">
        <f>Services!K89</f>
        <v>644.2523429951691</v>
      </c>
      <c r="O108" s="690">
        <f>Services!L89</f>
        <v>575.61173913043478</v>
      </c>
      <c r="P108" s="690">
        <f>Services!M89</f>
        <v>517.79070652173914</v>
      </c>
      <c r="Q108" s="690">
        <f>Services!N89</f>
        <v>476.03940418679554</v>
      </c>
      <c r="R108" s="690">
        <f>Services!O89</f>
        <v>436.8412608695653</v>
      </c>
      <c r="S108" s="690">
        <f>Services!P89</f>
        <v>493.23882740447959</v>
      </c>
      <c r="T108" s="690">
        <f>Services!Q89</f>
        <v>462.76361111111112</v>
      </c>
      <c r="U108" s="690">
        <f>Services!R89</f>
        <v>436.97688963210703</v>
      </c>
      <c r="V108" s="690">
        <f>Services!S89</f>
        <v>414.8739855072464</v>
      </c>
      <c r="W108" s="690">
        <f>Services!T89</f>
        <v>398.13359420289851</v>
      </c>
      <c r="X108" s="690">
        <f>Services!U89</f>
        <v>378.95676630434781</v>
      </c>
      <c r="Y108" s="690">
        <f>Services!V89</f>
        <v>364.16732310315433</v>
      </c>
      <c r="Z108" s="690">
        <f>Services!W89</f>
        <v>407.0794847020934</v>
      </c>
      <c r="AA108" s="690">
        <f>Services!X89</f>
        <v>392.36668192219679</v>
      </c>
      <c r="AB108" s="690">
        <f>Services!Y89</f>
        <v>379.12515942028989</v>
      </c>
      <c r="AC108" s="690">
        <f>Services!Z89</f>
        <v>367.14473429951693</v>
      </c>
      <c r="AD108" s="690">
        <f>Services!AA89</f>
        <v>356.25343873517789</v>
      </c>
      <c r="AE108" s="690">
        <f>Services!AB89</f>
        <v>346.30921235034657</v>
      </c>
      <c r="AF108" s="690">
        <f>Services!AC89</f>
        <v>337.19367149758455</v>
      </c>
      <c r="AG108" s="690">
        <f>Services!AD89</f>
        <v>328.80737391304353</v>
      </c>
      <c r="AH108" s="690">
        <f>Services!AE89</f>
        <v>321.06617614269794</v>
      </c>
      <c r="AI108" s="690">
        <f>Services!AF89</f>
        <v>313.89840042941489</v>
      </c>
      <c r="AJ108" s="690">
        <f>Services!AG89</f>
        <v>307.24260869565217</v>
      </c>
      <c r="AK108" s="690">
        <f>Services!AH89</f>
        <v>301.0458370814593</v>
      </c>
      <c r="AL108" s="690">
        <f>Services!AI89</f>
        <v>318.01218357487926</v>
      </c>
      <c r="AM108" s="690">
        <f>Services!AJ89</f>
        <v>311.86779803646562</v>
      </c>
      <c r="AN108" s="690">
        <f>Services!AK89</f>
        <v>306.10743659420291</v>
      </c>
      <c r="AO108" s="690">
        <f>Services!AL89</f>
        <v>300.69618796662274</v>
      </c>
      <c r="AP108" s="690">
        <f>Services!AM89</f>
        <v>295.60324808184146</v>
      </c>
      <c r="AQ108" s="690">
        <f>Services!AN89</f>
        <v>290.80133333333333</v>
      </c>
      <c r="AR108" s="690">
        <f>Services!AO89</f>
        <v>286.26619162640907</v>
      </c>
      <c r="AS108" s="690">
        <f>Services!AP89</f>
        <v>281.97619271445365</v>
      </c>
      <c r="AT108" s="690">
        <f>Services!AQ89</f>
        <v>277.91198321891687</v>
      </c>
      <c r="AU108" s="690">
        <f>Services!AR89</f>
        <v>274.05619472315129</v>
      </c>
      <c r="AV108" s="690">
        <f>Services!AS89</f>
        <v>270.39319565217392</v>
      </c>
      <c r="AW108" s="690">
        <f>Services!AT89</f>
        <v>266.90887946270766</v>
      </c>
      <c r="AX108" s="690">
        <f>Services!AU89</f>
        <v>263.59048309178746</v>
      </c>
      <c r="AY108" s="690">
        <f>Services!AV89</f>
        <v>260.42643073811934</v>
      </c>
      <c r="AZ108" s="690">
        <f>Services!AW89</f>
        <v>257.4061989459816</v>
      </c>
      <c r="BA108" s="690">
        <f>Services!AX89</f>
        <v>254.52019967793882</v>
      </c>
      <c r="BB108" s="796"/>
      <c r="BC108" s="796"/>
    </row>
    <row r="109" spans="1:57" ht="24.75" customHeight="1">
      <c r="A109" s="810"/>
      <c r="B109" s="829" t="s">
        <v>151</v>
      </c>
      <c r="C109" s="829" t="str">
        <f>C107</f>
        <v>5* STD Peak</v>
      </c>
      <c r="D109" s="789"/>
      <c r="E109" s="788"/>
      <c r="F109" s="829"/>
      <c r="G109" s="828">
        <v>1</v>
      </c>
      <c r="H109" s="829" t="str">
        <f>H107</f>
        <v>5* STD Peak</v>
      </c>
      <c r="I109" s="829" t="e">
        <f>Accommodation!L270</f>
        <v>#VALUE!</v>
      </c>
      <c r="J109" s="829" t="e">
        <f>Accommodation!M270</f>
        <v>#VALUE!</v>
      </c>
      <c r="K109" s="829" t="e">
        <f>Accommodation!N270</f>
        <v>#VALUE!</v>
      </c>
      <c r="L109" s="829" t="e">
        <f>Accommodation!O270</f>
        <v>#VALUE!</v>
      </c>
      <c r="M109" s="829" t="e">
        <f>Accommodation!P270</f>
        <v>#VALUE!</v>
      </c>
      <c r="N109" s="829" t="e">
        <f>Accommodation!Q270</f>
        <v>#VALUE!</v>
      </c>
      <c r="O109" s="829" t="e">
        <f>Accommodation!R270</f>
        <v>#VALUE!</v>
      </c>
      <c r="P109" s="829" t="e">
        <f>Accommodation!S270</f>
        <v>#VALUE!</v>
      </c>
      <c r="Q109" s="829" t="e">
        <f>Accommodation!T270</f>
        <v>#VALUE!</v>
      </c>
      <c r="R109" s="829" t="e">
        <f>Accommodation!U270</f>
        <v>#VALUE!</v>
      </c>
      <c r="S109" s="829" t="e">
        <f>Accommodation!V270</f>
        <v>#VALUE!</v>
      </c>
      <c r="T109" s="829" t="e">
        <f>Accommodation!W270</f>
        <v>#VALUE!</v>
      </c>
      <c r="U109" s="829" t="e">
        <f>Accommodation!X270</f>
        <v>#VALUE!</v>
      </c>
      <c r="V109" s="829" t="e">
        <f>Accommodation!Y270</f>
        <v>#VALUE!</v>
      </c>
      <c r="W109" s="829" t="e">
        <f>Accommodation!Z270</f>
        <v>#VALUE!</v>
      </c>
      <c r="X109" s="829" t="e">
        <f>Accommodation!AA270</f>
        <v>#VALUE!</v>
      </c>
      <c r="Y109" s="829" t="e">
        <f>Accommodation!AB270</f>
        <v>#VALUE!</v>
      </c>
      <c r="Z109" s="829" t="e">
        <f>Accommodation!AC270</f>
        <v>#VALUE!</v>
      </c>
      <c r="AA109" s="829" t="e">
        <f>Accommodation!AD270</f>
        <v>#VALUE!</v>
      </c>
      <c r="AB109" s="829" t="e">
        <f>Accommodation!AE270</f>
        <v>#VALUE!</v>
      </c>
      <c r="AC109" s="829" t="e">
        <f>Accommodation!AF270</f>
        <v>#VALUE!</v>
      </c>
      <c r="AD109" s="829" t="e">
        <f>Accommodation!AG270</f>
        <v>#VALUE!</v>
      </c>
      <c r="AE109" s="829" t="e">
        <f>Accommodation!AH270</f>
        <v>#VALUE!</v>
      </c>
      <c r="AF109" s="829" t="e">
        <f>Accommodation!AI270</f>
        <v>#VALUE!</v>
      </c>
      <c r="AG109" s="829" t="e">
        <f>Accommodation!AJ270</f>
        <v>#VALUE!</v>
      </c>
      <c r="AH109" s="829" t="e">
        <f>Accommodation!AK270</f>
        <v>#VALUE!</v>
      </c>
      <c r="AI109" s="829" t="e">
        <f>Accommodation!AL270</f>
        <v>#VALUE!</v>
      </c>
      <c r="AJ109" s="829" t="e">
        <f>Accommodation!AM270</f>
        <v>#VALUE!</v>
      </c>
      <c r="AK109" s="829" t="e">
        <f>Accommodation!AN270</f>
        <v>#VALUE!</v>
      </c>
      <c r="AL109" s="829" t="e">
        <f>Accommodation!AO270</f>
        <v>#VALUE!</v>
      </c>
      <c r="AM109" s="829" t="e">
        <f>Accommodation!AP270</f>
        <v>#VALUE!</v>
      </c>
      <c r="AN109" s="829" t="e">
        <f>Accommodation!AQ270</f>
        <v>#VALUE!</v>
      </c>
      <c r="AO109" s="829" t="e">
        <f>Accommodation!AR270</f>
        <v>#VALUE!</v>
      </c>
      <c r="AP109" s="829" t="e">
        <f>Accommodation!AS270</f>
        <v>#VALUE!</v>
      </c>
      <c r="AQ109" s="829" t="e">
        <f>Accommodation!AT270</f>
        <v>#VALUE!</v>
      </c>
      <c r="AR109" s="829" t="e">
        <f>Accommodation!AU270</f>
        <v>#VALUE!</v>
      </c>
      <c r="AS109" s="829" t="e">
        <f>Accommodation!AV270</f>
        <v>#VALUE!</v>
      </c>
      <c r="AT109" s="829" t="e">
        <f>Accommodation!AW270</f>
        <v>#VALUE!</v>
      </c>
      <c r="AU109" s="829" t="e">
        <f>Accommodation!AX270</f>
        <v>#VALUE!</v>
      </c>
      <c r="AV109" s="829" t="e">
        <f>Accommodation!AY270</f>
        <v>#VALUE!</v>
      </c>
      <c r="AW109" s="829" t="e">
        <f>Accommodation!AZ270</f>
        <v>#VALUE!</v>
      </c>
      <c r="AX109" s="829" t="e">
        <f>Accommodation!BA270</f>
        <v>#VALUE!</v>
      </c>
      <c r="AY109" s="829" t="e">
        <f>Accommodation!BB270</f>
        <v>#VALUE!</v>
      </c>
      <c r="AZ109" s="829" t="e">
        <f>Accommodation!BC270</f>
        <v>#VALUE!</v>
      </c>
      <c r="BA109" s="829" t="e">
        <f>Accommodation!BD270</f>
        <v>#VALUE!</v>
      </c>
      <c r="BB109" s="829" t="e">
        <f>Accommodation!BE270</f>
        <v>#VALUE!</v>
      </c>
      <c r="BC109" s="829" t="e">
        <f>Accommodation!BF270</f>
        <v>#VALUE!</v>
      </c>
    </row>
    <row r="110" spans="1:57" ht="24.75" customHeight="1" thickBot="1">
      <c r="B110" s="790" t="s">
        <v>151</v>
      </c>
      <c r="C110" s="791" t="s">
        <v>37</v>
      </c>
      <c r="D110" s="4"/>
      <c r="E110" s="4"/>
      <c r="F110" s="792"/>
      <c r="G110" s="806"/>
      <c r="H110" s="791" t="s">
        <v>37</v>
      </c>
      <c r="I110" s="691" t="e">
        <f t="shared" ref="I110:BA110" si="28">SUM(I108:I109)</f>
        <v>#VALUE!</v>
      </c>
      <c r="J110" s="691" t="e">
        <f t="shared" si="28"/>
        <v>#VALUE!</v>
      </c>
      <c r="K110" s="691" t="e">
        <f t="shared" si="28"/>
        <v>#VALUE!</v>
      </c>
      <c r="L110" s="691" t="e">
        <f t="shared" si="28"/>
        <v>#VALUE!</v>
      </c>
      <c r="M110" s="691" t="e">
        <f t="shared" si="28"/>
        <v>#VALUE!</v>
      </c>
      <c r="N110" s="691" t="e">
        <f t="shared" si="28"/>
        <v>#VALUE!</v>
      </c>
      <c r="O110" s="691" t="e">
        <f t="shared" si="28"/>
        <v>#VALUE!</v>
      </c>
      <c r="P110" s="691" t="e">
        <f t="shared" si="28"/>
        <v>#VALUE!</v>
      </c>
      <c r="Q110" s="691" t="e">
        <f t="shared" si="28"/>
        <v>#VALUE!</v>
      </c>
      <c r="R110" s="691" t="e">
        <f t="shared" si="28"/>
        <v>#VALUE!</v>
      </c>
      <c r="S110" s="691" t="e">
        <f t="shared" si="28"/>
        <v>#VALUE!</v>
      </c>
      <c r="T110" s="691" t="e">
        <f t="shared" si="28"/>
        <v>#VALUE!</v>
      </c>
      <c r="U110" s="691" t="e">
        <f t="shared" si="28"/>
        <v>#VALUE!</v>
      </c>
      <c r="V110" s="691" t="e">
        <f t="shared" si="28"/>
        <v>#VALUE!</v>
      </c>
      <c r="W110" s="691" t="e">
        <f t="shared" si="28"/>
        <v>#VALUE!</v>
      </c>
      <c r="X110" s="691" t="e">
        <f t="shared" si="28"/>
        <v>#VALUE!</v>
      </c>
      <c r="Y110" s="691" t="e">
        <f t="shared" si="28"/>
        <v>#VALUE!</v>
      </c>
      <c r="Z110" s="691" t="e">
        <f t="shared" si="28"/>
        <v>#VALUE!</v>
      </c>
      <c r="AA110" s="691" t="e">
        <f t="shared" si="28"/>
        <v>#VALUE!</v>
      </c>
      <c r="AB110" s="691" t="e">
        <f t="shared" si="28"/>
        <v>#VALUE!</v>
      </c>
      <c r="AC110" s="691" t="e">
        <f t="shared" si="28"/>
        <v>#VALUE!</v>
      </c>
      <c r="AD110" s="691" t="e">
        <f t="shared" si="28"/>
        <v>#VALUE!</v>
      </c>
      <c r="AE110" s="691" t="e">
        <f t="shared" si="28"/>
        <v>#VALUE!</v>
      </c>
      <c r="AF110" s="691" t="e">
        <f t="shared" si="28"/>
        <v>#VALUE!</v>
      </c>
      <c r="AG110" s="691" t="e">
        <f t="shared" si="28"/>
        <v>#VALUE!</v>
      </c>
      <c r="AH110" s="691" t="e">
        <f t="shared" si="28"/>
        <v>#VALUE!</v>
      </c>
      <c r="AI110" s="691" t="e">
        <f t="shared" si="28"/>
        <v>#VALUE!</v>
      </c>
      <c r="AJ110" s="691" t="e">
        <f t="shared" si="28"/>
        <v>#VALUE!</v>
      </c>
      <c r="AK110" s="691" t="e">
        <f t="shared" si="28"/>
        <v>#VALUE!</v>
      </c>
      <c r="AL110" s="691" t="e">
        <f t="shared" si="28"/>
        <v>#VALUE!</v>
      </c>
      <c r="AM110" s="691" t="e">
        <f t="shared" si="28"/>
        <v>#VALUE!</v>
      </c>
      <c r="AN110" s="691" t="e">
        <f t="shared" si="28"/>
        <v>#VALUE!</v>
      </c>
      <c r="AO110" s="691" t="e">
        <f t="shared" si="28"/>
        <v>#VALUE!</v>
      </c>
      <c r="AP110" s="691" t="e">
        <f t="shared" si="28"/>
        <v>#VALUE!</v>
      </c>
      <c r="AQ110" s="691" t="e">
        <f t="shared" si="28"/>
        <v>#VALUE!</v>
      </c>
      <c r="AR110" s="691" t="e">
        <f t="shared" si="28"/>
        <v>#VALUE!</v>
      </c>
      <c r="AS110" s="691" t="e">
        <f t="shared" si="28"/>
        <v>#VALUE!</v>
      </c>
      <c r="AT110" s="691" t="e">
        <f t="shared" si="28"/>
        <v>#VALUE!</v>
      </c>
      <c r="AU110" s="691" t="e">
        <f t="shared" si="28"/>
        <v>#VALUE!</v>
      </c>
      <c r="AV110" s="691" t="e">
        <f t="shared" si="28"/>
        <v>#VALUE!</v>
      </c>
      <c r="AW110" s="691" t="e">
        <f t="shared" si="28"/>
        <v>#VALUE!</v>
      </c>
      <c r="AX110" s="691" t="e">
        <f t="shared" si="28"/>
        <v>#VALUE!</v>
      </c>
      <c r="AY110" s="691" t="e">
        <f t="shared" si="28"/>
        <v>#VALUE!</v>
      </c>
      <c r="AZ110" s="691" t="e">
        <f t="shared" si="28"/>
        <v>#VALUE!</v>
      </c>
      <c r="BA110" s="691" t="e">
        <f t="shared" si="28"/>
        <v>#VALUE!</v>
      </c>
      <c r="BB110" s="691" t="e">
        <f>SUM(BB109:BB109)</f>
        <v>#VALUE!</v>
      </c>
      <c r="BC110" s="691" t="e">
        <f>SUM(BC109:BC109)</f>
        <v>#VALUE!</v>
      </c>
    </row>
    <row r="111" spans="1:57" ht="24.75" customHeight="1" thickBot="1">
      <c r="A111" s="800"/>
      <c r="B111" s="785" t="s">
        <v>151</v>
      </c>
      <c r="C111" s="747" t="s">
        <v>28</v>
      </c>
      <c r="D111" s="77"/>
      <c r="E111" s="77"/>
      <c r="F111" s="748">
        <f>F1</f>
        <v>0.25</v>
      </c>
      <c r="G111" s="807"/>
      <c r="H111" s="747" t="s">
        <v>441</v>
      </c>
      <c r="I111" s="746" t="e">
        <f>I110*F111</f>
        <v>#VALUE!</v>
      </c>
      <c r="J111" s="746" t="e">
        <f>J110*F111</f>
        <v>#VALUE!</v>
      </c>
      <c r="K111" s="746" t="e">
        <f>K110*F111</f>
        <v>#VALUE!</v>
      </c>
      <c r="L111" s="746" t="e">
        <f>L110*F111</f>
        <v>#VALUE!</v>
      </c>
      <c r="M111" s="746" t="e">
        <f>M110*F111</f>
        <v>#VALUE!</v>
      </c>
      <c r="N111" s="746" t="e">
        <f>N110*F111</f>
        <v>#VALUE!</v>
      </c>
      <c r="O111" s="746" t="e">
        <f>O110*F111</f>
        <v>#VALUE!</v>
      </c>
      <c r="P111" s="746" t="e">
        <f>P110*F111</f>
        <v>#VALUE!</v>
      </c>
      <c r="Q111" s="746" t="e">
        <f>Q110*F111</f>
        <v>#VALUE!</v>
      </c>
      <c r="R111" s="746" t="e">
        <f>R110*F111</f>
        <v>#VALUE!</v>
      </c>
      <c r="S111" s="746" t="e">
        <f>S110*F111</f>
        <v>#VALUE!</v>
      </c>
      <c r="T111" s="746" t="e">
        <f>T110*F111</f>
        <v>#VALUE!</v>
      </c>
      <c r="U111" s="746" t="e">
        <f>U110*F111</f>
        <v>#VALUE!</v>
      </c>
      <c r="V111" s="746" t="e">
        <f>V110*F111</f>
        <v>#VALUE!</v>
      </c>
      <c r="W111" s="746" t="e">
        <f>W110*F111</f>
        <v>#VALUE!</v>
      </c>
      <c r="X111" s="746" t="e">
        <f>X110*F111</f>
        <v>#VALUE!</v>
      </c>
      <c r="Y111" s="746" t="e">
        <f>Y110*F111</f>
        <v>#VALUE!</v>
      </c>
      <c r="Z111" s="746" t="e">
        <f>Z110*F111</f>
        <v>#VALUE!</v>
      </c>
      <c r="AA111" s="746" t="e">
        <f>AA110*F111</f>
        <v>#VALUE!</v>
      </c>
      <c r="AB111" s="746" t="e">
        <f>AB110*F111</f>
        <v>#VALUE!</v>
      </c>
      <c r="AC111" s="746" t="e">
        <f>AC110*F111</f>
        <v>#VALUE!</v>
      </c>
      <c r="AD111" s="746" t="e">
        <f>AD110*F111</f>
        <v>#VALUE!</v>
      </c>
      <c r="AE111" s="746" t="e">
        <f>AE110*F111</f>
        <v>#VALUE!</v>
      </c>
      <c r="AF111" s="746" t="e">
        <f>AF110*F111</f>
        <v>#VALUE!</v>
      </c>
      <c r="AG111" s="746" t="e">
        <f>AG110*F111</f>
        <v>#VALUE!</v>
      </c>
      <c r="AH111" s="746" t="e">
        <f>AH110*F111</f>
        <v>#VALUE!</v>
      </c>
      <c r="AI111" s="746" t="e">
        <f>AI110*F111</f>
        <v>#VALUE!</v>
      </c>
      <c r="AJ111" s="746" t="e">
        <f>AJ110*F111</f>
        <v>#VALUE!</v>
      </c>
      <c r="AK111" s="746" t="e">
        <f>AK110*F111</f>
        <v>#VALUE!</v>
      </c>
      <c r="AL111" s="746" t="e">
        <f>AL110*F111</f>
        <v>#VALUE!</v>
      </c>
      <c r="AM111" s="746" t="e">
        <f>AM110*F111</f>
        <v>#VALUE!</v>
      </c>
      <c r="AN111" s="746" t="e">
        <f>AN110*F111</f>
        <v>#VALUE!</v>
      </c>
      <c r="AO111" s="746" t="e">
        <f>AO110*F111</f>
        <v>#VALUE!</v>
      </c>
      <c r="AP111" s="746" t="e">
        <f>AP110*F111</f>
        <v>#VALUE!</v>
      </c>
      <c r="AQ111" s="746" t="e">
        <f>AQ110*F111</f>
        <v>#VALUE!</v>
      </c>
      <c r="AR111" s="746" t="e">
        <f>AR110*F111</f>
        <v>#VALUE!</v>
      </c>
      <c r="AS111" s="746" t="e">
        <f>AS110*F111</f>
        <v>#VALUE!</v>
      </c>
      <c r="AT111" s="746" t="e">
        <f>AT110*F111</f>
        <v>#VALUE!</v>
      </c>
      <c r="AU111" s="746" t="e">
        <f>AU110*F111</f>
        <v>#VALUE!</v>
      </c>
      <c r="AV111" s="746" t="e">
        <f>AV110*F111</f>
        <v>#VALUE!</v>
      </c>
      <c r="AW111" s="746" t="e">
        <f>AW110*F111</f>
        <v>#VALUE!</v>
      </c>
      <c r="AX111" s="746" t="e">
        <f>AX110*F111</f>
        <v>#VALUE!</v>
      </c>
      <c r="AY111" s="746" t="e">
        <f>AY110*F111</f>
        <v>#VALUE!</v>
      </c>
      <c r="AZ111" s="746" t="e">
        <f>AZ110*F111</f>
        <v>#VALUE!</v>
      </c>
      <c r="BA111" s="746" t="e">
        <f>BA110*F111</f>
        <v>#VALUE!</v>
      </c>
      <c r="BB111" s="746" t="e">
        <f>BB110*F111</f>
        <v>#VALUE!</v>
      </c>
      <c r="BC111" s="746" t="e">
        <f>BC110*F111</f>
        <v>#VALUE!</v>
      </c>
    </row>
    <row r="112" spans="1:57" s="92" customFormat="1" ht="29.25" customHeight="1">
      <c r="A112" s="801"/>
      <c r="B112" s="752" t="s">
        <v>151</v>
      </c>
      <c r="C112" s="90" t="s">
        <v>25</v>
      </c>
      <c r="D112" s="90"/>
      <c r="E112" s="90"/>
      <c r="F112" s="91"/>
      <c r="G112" s="808"/>
      <c r="H112" s="90" t="s">
        <v>176</v>
      </c>
      <c r="I112" s="765" t="e">
        <f t="shared" ref="I112:BC112" si="29">SUM(I110:I111)</f>
        <v>#VALUE!</v>
      </c>
      <c r="J112" s="765" t="e">
        <f t="shared" si="29"/>
        <v>#VALUE!</v>
      </c>
      <c r="K112" s="765" t="e">
        <f t="shared" si="29"/>
        <v>#VALUE!</v>
      </c>
      <c r="L112" s="765" t="e">
        <f t="shared" si="29"/>
        <v>#VALUE!</v>
      </c>
      <c r="M112" s="765" t="e">
        <f t="shared" si="29"/>
        <v>#VALUE!</v>
      </c>
      <c r="N112" s="765" t="e">
        <f t="shared" si="29"/>
        <v>#VALUE!</v>
      </c>
      <c r="O112" s="765" t="e">
        <f t="shared" si="29"/>
        <v>#VALUE!</v>
      </c>
      <c r="P112" s="765" t="e">
        <f t="shared" si="29"/>
        <v>#VALUE!</v>
      </c>
      <c r="Q112" s="765" t="e">
        <f t="shared" si="29"/>
        <v>#VALUE!</v>
      </c>
      <c r="R112" s="765" t="e">
        <f t="shared" si="29"/>
        <v>#VALUE!</v>
      </c>
      <c r="S112" s="765" t="e">
        <f t="shared" si="29"/>
        <v>#VALUE!</v>
      </c>
      <c r="T112" s="765" t="e">
        <f t="shared" si="29"/>
        <v>#VALUE!</v>
      </c>
      <c r="U112" s="765" t="e">
        <f t="shared" si="29"/>
        <v>#VALUE!</v>
      </c>
      <c r="V112" s="765" t="e">
        <f t="shared" si="29"/>
        <v>#VALUE!</v>
      </c>
      <c r="W112" s="765" t="e">
        <f t="shared" si="29"/>
        <v>#VALUE!</v>
      </c>
      <c r="X112" s="765" t="e">
        <f t="shared" si="29"/>
        <v>#VALUE!</v>
      </c>
      <c r="Y112" s="765" t="e">
        <f t="shared" si="29"/>
        <v>#VALUE!</v>
      </c>
      <c r="Z112" s="765" t="e">
        <f t="shared" si="29"/>
        <v>#VALUE!</v>
      </c>
      <c r="AA112" s="765" t="e">
        <f t="shared" si="29"/>
        <v>#VALUE!</v>
      </c>
      <c r="AB112" s="765" t="e">
        <f t="shared" si="29"/>
        <v>#VALUE!</v>
      </c>
      <c r="AC112" s="765" t="e">
        <f t="shared" si="29"/>
        <v>#VALUE!</v>
      </c>
      <c r="AD112" s="765" t="e">
        <f t="shared" si="29"/>
        <v>#VALUE!</v>
      </c>
      <c r="AE112" s="765" t="e">
        <f t="shared" si="29"/>
        <v>#VALUE!</v>
      </c>
      <c r="AF112" s="765" t="e">
        <f t="shared" si="29"/>
        <v>#VALUE!</v>
      </c>
      <c r="AG112" s="765" t="e">
        <f t="shared" si="29"/>
        <v>#VALUE!</v>
      </c>
      <c r="AH112" s="765" t="e">
        <f t="shared" si="29"/>
        <v>#VALUE!</v>
      </c>
      <c r="AI112" s="765" t="e">
        <f t="shared" si="29"/>
        <v>#VALUE!</v>
      </c>
      <c r="AJ112" s="765" t="e">
        <f t="shared" si="29"/>
        <v>#VALUE!</v>
      </c>
      <c r="AK112" s="765" t="e">
        <f t="shared" si="29"/>
        <v>#VALUE!</v>
      </c>
      <c r="AL112" s="765" t="e">
        <f t="shared" si="29"/>
        <v>#VALUE!</v>
      </c>
      <c r="AM112" s="765" t="e">
        <f t="shared" si="29"/>
        <v>#VALUE!</v>
      </c>
      <c r="AN112" s="765" t="e">
        <f t="shared" si="29"/>
        <v>#VALUE!</v>
      </c>
      <c r="AO112" s="765" t="e">
        <f t="shared" si="29"/>
        <v>#VALUE!</v>
      </c>
      <c r="AP112" s="765" t="e">
        <f t="shared" si="29"/>
        <v>#VALUE!</v>
      </c>
      <c r="AQ112" s="765" t="e">
        <f t="shared" si="29"/>
        <v>#VALUE!</v>
      </c>
      <c r="AR112" s="765" t="e">
        <f t="shared" si="29"/>
        <v>#VALUE!</v>
      </c>
      <c r="AS112" s="765" t="e">
        <f t="shared" si="29"/>
        <v>#VALUE!</v>
      </c>
      <c r="AT112" s="765" t="e">
        <f t="shared" si="29"/>
        <v>#VALUE!</v>
      </c>
      <c r="AU112" s="765" t="e">
        <f t="shared" si="29"/>
        <v>#VALUE!</v>
      </c>
      <c r="AV112" s="765" t="e">
        <f t="shared" si="29"/>
        <v>#VALUE!</v>
      </c>
      <c r="AW112" s="765" t="e">
        <f t="shared" si="29"/>
        <v>#VALUE!</v>
      </c>
      <c r="AX112" s="765" t="e">
        <f t="shared" si="29"/>
        <v>#VALUE!</v>
      </c>
      <c r="AY112" s="765" t="e">
        <f t="shared" si="29"/>
        <v>#VALUE!</v>
      </c>
      <c r="AZ112" s="765" t="e">
        <f t="shared" si="29"/>
        <v>#VALUE!</v>
      </c>
      <c r="BA112" s="765" t="e">
        <f t="shared" si="29"/>
        <v>#VALUE!</v>
      </c>
      <c r="BB112" s="765" t="e">
        <f t="shared" si="29"/>
        <v>#VALUE!</v>
      </c>
      <c r="BC112" s="765" t="e">
        <f t="shared" si="29"/>
        <v>#VALUE!</v>
      </c>
      <c r="BE112" s="557"/>
    </row>
    <row r="113" spans="1:57" ht="24.75" customHeight="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1:57" ht="24.75" customHeight="1" thickBot="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1:57" s="3" customFormat="1" ht="24.75" customHeight="1">
      <c r="A115" s="810"/>
      <c r="B115" s="819" t="s">
        <v>152</v>
      </c>
      <c r="C115" s="819" t="s">
        <v>152</v>
      </c>
      <c r="D115" s="243"/>
      <c r="E115" s="243"/>
      <c r="F115" s="813"/>
      <c r="G115" s="810">
        <v>2</v>
      </c>
      <c r="H115" s="819" t="s">
        <v>152</v>
      </c>
      <c r="I115" s="817">
        <v>1</v>
      </c>
      <c r="J115" s="817">
        <v>2</v>
      </c>
      <c r="K115" s="817">
        <v>3</v>
      </c>
      <c r="L115" s="817">
        <v>4</v>
      </c>
      <c r="M115" s="817">
        <v>5</v>
      </c>
      <c r="N115" s="817">
        <v>6</v>
      </c>
      <c r="O115" s="817">
        <v>7</v>
      </c>
      <c r="P115" s="817">
        <v>8</v>
      </c>
      <c r="Q115" s="817">
        <v>9</v>
      </c>
      <c r="R115" s="817">
        <v>10</v>
      </c>
      <c r="S115" s="817">
        <v>11</v>
      </c>
      <c r="T115" s="817">
        <v>12</v>
      </c>
      <c r="U115" s="817">
        <v>13</v>
      </c>
      <c r="V115" s="817">
        <v>14</v>
      </c>
      <c r="W115" s="817">
        <v>15</v>
      </c>
      <c r="X115" s="817">
        <v>16</v>
      </c>
      <c r="Y115" s="817">
        <v>17</v>
      </c>
      <c r="Z115" s="817">
        <v>18</v>
      </c>
      <c r="AA115" s="817">
        <v>19</v>
      </c>
      <c r="AB115" s="817">
        <v>20</v>
      </c>
      <c r="AC115" s="817">
        <v>21</v>
      </c>
      <c r="AD115" s="817">
        <v>22</v>
      </c>
      <c r="AE115" s="817">
        <v>23</v>
      </c>
      <c r="AF115" s="817">
        <v>24</v>
      </c>
      <c r="AG115" s="817">
        <v>25</v>
      </c>
      <c r="AH115" s="817">
        <v>26</v>
      </c>
      <c r="AI115" s="817">
        <v>27</v>
      </c>
      <c r="AJ115" s="817">
        <v>28</v>
      </c>
      <c r="AK115" s="817">
        <v>29</v>
      </c>
      <c r="AL115" s="817">
        <v>30</v>
      </c>
      <c r="AM115" s="817">
        <v>31</v>
      </c>
      <c r="AN115" s="817">
        <v>32</v>
      </c>
      <c r="AO115" s="817">
        <v>33</v>
      </c>
      <c r="AP115" s="817">
        <v>34</v>
      </c>
      <c r="AQ115" s="817">
        <v>35</v>
      </c>
      <c r="AR115" s="817">
        <v>36</v>
      </c>
      <c r="AS115" s="817">
        <v>37</v>
      </c>
      <c r="AT115" s="817">
        <v>38</v>
      </c>
      <c r="AU115" s="817">
        <v>39</v>
      </c>
      <c r="AV115" s="817">
        <v>40</v>
      </c>
      <c r="AW115" s="817">
        <v>41</v>
      </c>
      <c r="AX115" s="817">
        <v>42</v>
      </c>
      <c r="AY115" s="817">
        <v>43</v>
      </c>
      <c r="AZ115" s="817">
        <v>44</v>
      </c>
      <c r="BA115" s="817">
        <v>45</v>
      </c>
      <c r="BB115" s="816" t="s">
        <v>21</v>
      </c>
      <c r="BC115" s="816" t="s">
        <v>24</v>
      </c>
      <c r="BE115" s="554"/>
    </row>
    <row r="116" spans="1:57">
      <c r="A116" s="803"/>
      <c r="B116" s="793" t="s">
        <v>152</v>
      </c>
      <c r="C116" s="794" t="s">
        <v>39</v>
      </c>
      <c r="D116" s="787"/>
      <c r="E116" s="83"/>
      <c r="F116" s="795"/>
      <c r="G116" s="803"/>
      <c r="H116" s="794" t="s">
        <v>39</v>
      </c>
      <c r="I116" s="690">
        <f>Services!F89</f>
        <v>1149.5652173913045</v>
      </c>
      <c r="J116" s="690">
        <f>Services!G89</f>
        <v>631.304347826087</v>
      </c>
      <c r="K116" s="690">
        <f>Services!H89</f>
        <v>531.01449275362324</v>
      </c>
      <c r="L116" s="690">
        <f>Services!I89</f>
        <v>426.52173913043481</v>
      </c>
      <c r="M116" s="690">
        <f>Services!J89</f>
        <v>586.9426666666667</v>
      </c>
      <c r="N116" s="690">
        <f>Services!K89</f>
        <v>644.2523429951691</v>
      </c>
      <c r="O116" s="690">
        <f>Services!L89</f>
        <v>575.61173913043478</v>
      </c>
      <c r="P116" s="690">
        <f>Services!M89</f>
        <v>517.79070652173914</v>
      </c>
      <c r="Q116" s="690">
        <f>Services!N89</f>
        <v>476.03940418679554</v>
      </c>
      <c r="R116" s="690">
        <f>Services!O89</f>
        <v>436.8412608695653</v>
      </c>
      <c r="S116" s="690">
        <f>Services!P89</f>
        <v>493.23882740447959</v>
      </c>
      <c r="T116" s="690">
        <f>Services!Q89</f>
        <v>462.76361111111112</v>
      </c>
      <c r="U116" s="690">
        <f>Services!R89</f>
        <v>436.97688963210703</v>
      </c>
      <c r="V116" s="690">
        <f>Services!S89</f>
        <v>414.8739855072464</v>
      </c>
      <c r="W116" s="690">
        <f>Services!T89</f>
        <v>398.13359420289851</v>
      </c>
      <c r="X116" s="690">
        <f>Services!U89</f>
        <v>378.95676630434781</v>
      </c>
      <c r="Y116" s="690">
        <f>Services!V89</f>
        <v>364.16732310315433</v>
      </c>
      <c r="Z116" s="690">
        <f>Services!W89</f>
        <v>407.0794847020934</v>
      </c>
      <c r="AA116" s="690">
        <f>Services!X89</f>
        <v>392.36668192219679</v>
      </c>
      <c r="AB116" s="690">
        <f>Services!Y89</f>
        <v>379.12515942028989</v>
      </c>
      <c r="AC116" s="690">
        <f>Services!Z89</f>
        <v>367.14473429951693</v>
      </c>
      <c r="AD116" s="690">
        <f>Services!AA89</f>
        <v>356.25343873517789</v>
      </c>
      <c r="AE116" s="690">
        <f>Services!AB89</f>
        <v>346.30921235034657</v>
      </c>
      <c r="AF116" s="690">
        <f>Services!AC89</f>
        <v>337.19367149758455</v>
      </c>
      <c r="AG116" s="690">
        <f>Services!AD89</f>
        <v>328.80737391304353</v>
      </c>
      <c r="AH116" s="690">
        <f>Services!AE89</f>
        <v>321.06617614269794</v>
      </c>
      <c r="AI116" s="690">
        <f>Services!AF89</f>
        <v>313.89840042941489</v>
      </c>
      <c r="AJ116" s="690">
        <f>Services!AG89</f>
        <v>307.24260869565217</v>
      </c>
      <c r="AK116" s="690">
        <f>Services!AH89</f>
        <v>301.0458370814593</v>
      </c>
      <c r="AL116" s="690">
        <f>Services!AI89</f>
        <v>318.01218357487926</v>
      </c>
      <c r="AM116" s="690">
        <f>Services!AJ89</f>
        <v>311.86779803646562</v>
      </c>
      <c r="AN116" s="690">
        <f>Services!AK89</f>
        <v>306.10743659420291</v>
      </c>
      <c r="AO116" s="690">
        <f>Services!AL89</f>
        <v>300.69618796662274</v>
      </c>
      <c r="AP116" s="690">
        <f>Services!AM89</f>
        <v>295.60324808184146</v>
      </c>
      <c r="AQ116" s="690">
        <f>Services!AN89</f>
        <v>290.80133333333333</v>
      </c>
      <c r="AR116" s="690">
        <f>Services!AO89</f>
        <v>286.26619162640907</v>
      </c>
      <c r="AS116" s="690">
        <f>Services!AP89</f>
        <v>281.97619271445365</v>
      </c>
      <c r="AT116" s="690">
        <f>Services!AQ89</f>
        <v>277.91198321891687</v>
      </c>
      <c r="AU116" s="690">
        <f>Services!AR89</f>
        <v>274.05619472315129</v>
      </c>
      <c r="AV116" s="690">
        <f>Services!AS89</f>
        <v>270.39319565217392</v>
      </c>
      <c r="AW116" s="690">
        <f>Services!AT89</f>
        <v>266.90887946270766</v>
      </c>
      <c r="AX116" s="690">
        <f>Services!AU89</f>
        <v>263.59048309178746</v>
      </c>
      <c r="AY116" s="690">
        <f>Services!AV89</f>
        <v>260.42643073811934</v>
      </c>
      <c r="AZ116" s="690">
        <f>Services!AW89</f>
        <v>257.4061989459816</v>
      </c>
      <c r="BA116" s="690">
        <f>Services!AX89</f>
        <v>254.52019967793882</v>
      </c>
      <c r="BB116" s="796"/>
      <c r="BC116" s="796"/>
    </row>
    <row r="117" spans="1:57" ht="24.75" customHeight="1">
      <c r="A117" s="810"/>
      <c r="B117" s="829" t="s">
        <v>152</v>
      </c>
      <c r="C117" s="829" t="str">
        <f>C115</f>
        <v>5* DLX LOW</v>
      </c>
      <c r="D117" s="789"/>
      <c r="E117" s="788"/>
      <c r="F117" s="829"/>
      <c r="G117" s="828">
        <v>1</v>
      </c>
      <c r="H117" s="829" t="str">
        <f>H115</f>
        <v>5* DLX LOW</v>
      </c>
      <c r="I117" s="829">
        <f>Accommodation!L287</f>
        <v>585</v>
      </c>
      <c r="J117" s="829">
        <f>Accommodation!M287</f>
        <v>585</v>
      </c>
      <c r="K117" s="829">
        <f>Accommodation!N287</f>
        <v>585</v>
      </c>
      <c r="L117" s="829">
        <f>Accommodation!O287</f>
        <v>585</v>
      </c>
      <c r="M117" s="829">
        <f>Accommodation!P287</f>
        <v>585</v>
      </c>
      <c r="N117" s="829">
        <f>Accommodation!Q287</f>
        <v>585</v>
      </c>
      <c r="O117" s="829">
        <f>Accommodation!R287</f>
        <v>585</v>
      </c>
      <c r="P117" s="829">
        <f>Accommodation!S287</f>
        <v>585</v>
      </c>
      <c r="Q117" s="829">
        <f>Accommodation!T287</f>
        <v>585</v>
      </c>
      <c r="R117" s="829">
        <f>Accommodation!U287</f>
        <v>585</v>
      </c>
      <c r="S117" s="829">
        <f>Accommodation!V287</f>
        <v>585</v>
      </c>
      <c r="T117" s="829">
        <f>Accommodation!W287</f>
        <v>585</v>
      </c>
      <c r="U117" s="829">
        <f>Accommodation!X287</f>
        <v>585</v>
      </c>
      <c r="V117" s="829">
        <f>Accommodation!Y287</f>
        <v>585</v>
      </c>
      <c r="W117" s="829">
        <f>Accommodation!Z287</f>
        <v>585</v>
      </c>
      <c r="X117" s="829">
        <f>Accommodation!AA287</f>
        <v>585</v>
      </c>
      <c r="Y117" s="829">
        <f>Accommodation!AB287</f>
        <v>585</v>
      </c>
      <c r="Z117" s="829">
        <f>Accommodation!AC287</f>
        <v>585</v>
      </c>
      <c r="AA117" s="829">
        <f>Accommodation!AD287</f>
        <v>585</v>
      </c>
      <c r="AB117" s="829">
        <f>Accommodation!AE287</f>
        <v>585</v>
      </c>
      <c r="AC117" s="829">
        <f>Accommodation!AF287</f>
        <v>585</v>
      </c>
      <c r="AD117" s="829">
        <f>Accommodation!AG287</f>
        <v>585</v>
      </c>
      <c r="AE117" s="829">
        <f>Accommodation!AH287</f>
        <v>585</v>
      </c>
      <c r="AF117" s="829">
        <f>Accommodation!AI287</f>
        <v>585</v>
      </c>
      <c r="AG117" s="829">
        <f>Accommodation!AJ287</f>
        <v>585</v>
      </c>
      <c r="AH117" s="829">
        <f>Accommodation!AK287</f>
        <v>585</v>
      </c>
      <c r="AI117" s="829">
        <f>Accommodation!AL287</f>
        <v>585</v>
      </c>
      <c r="AJ117" s="829">
        <f>Accommodation!AM287</f>
        <v>585</v>
      </c>
      <c r="AK117" s="829">
        <f>Accommodation!AN287</f>
        <v>585</v>
      </c>
      <c r="AL117" s="829">
        <f>Accommodation!AO287</f>
        <v>585</v>
      </c>
      <c r="AM117" s="829">
        <f>Accommodation!AP287</f>
        <v>585</v>
      </c>
      <c r="AN117" s="829">
        <f>Accommodation!AQ287</f>
        <v>585</v>
      </c>
      <c r="AO117" s="829">
        <f>Accommodation!AR287</f>
        <v>585</v>
      </c>
      <c r="AP117" s="829">
        <f>Accommodation!AS287</f>
        <v>585</v>
      </c>
      <c r="AQ117" s="829">
        <f>Accommodation!AT287</f>
        <v>585</v>
      </c>
      <c r="AR117" s="829">
        <f>Accommodation!AU287</f>
        <v>585</v>
      </c>
      <c r="AS117" s="829">
        <f>Accommodation!AV287</f>
        <v>585</v>
      </c>
      <c r="AT117" s="829">
        <f>Accommodation!AW287</f>
        <v>585</v>
      </c>
      <c r="AU117" s="829">
        <f>Accommodation!AX287</f>
        <v>585</v>
      </c>
      <c r="AV117" s="829">
        <f>Accommodation!AY287</f>
        <v>585</v>
      </c>
      <c r="AW117" s="829">
        <f>Accommodation!AZ287</f>
        <v>585</v>
      </c>
      <c r="AX117" s="829">
        <f>Accommodation!BA287</f>
        <v>585</v>
      </c>
      <c r="AY117" s="829">
        <f>Accommodation!BB287</f>
        <v>585</v>
      </c>
      <c r="AZ117" s="829">
        <f>Accommodation!BC287</f>
        <v>585</v>
      </c>
      <c r="BA117" s="829">
        <f>Accommodation!BD287</f>
        <v>585</v>
      </c>
      <c r="BB117" s="829">
        <f>Accommodation!BE287</f>
        <v>125</v>
      </c>
      <c r="BC117" s="829">
        <f>Accommodation!BF287</f>
        <v>505</v>
      </c>
    </row>
    <row r="118" spans="1:57" ht="24.75" customHeight="1" thickBot="1">
      <c r="B118" s="790" t="s">
        <v>152</v>
      </c>
      <c r="C118" s="791" t="s">
        <v>37</v>
      </c>
      <c r="D118" s="4"/>
      <c r="E118" s="4"/>
      <c r="F118" s="792"/>
      <c r="G118" s="806"/>
      <c r="H118" s="791" t="s">
        <v>37</v>
      </c>
      <c r="I118" s="691">
        <f t="shared" ref="I118:BA118" si="30">SUM(I116:I117)</f>
        <v>1734.5652173913045</v>
      </c>
      <c r="J118" s="691">
        <f t="shared" si="30"/>
        <v>1216.304347826087</v>
      </c>
      <c r="K118" s="691">
        <f t="shared" si="30"/>
        <v>1116.0144927536232</v>
      </c>
      <c r="L118" s="691">
        <f t="shared" si="30"/>
        <v>1011.5217391304348</v>
      </c>
      <c r="M118" s="691">
        <f t="shared" si="30"/>
        <v>1171.9426666666668</v>
      </c>
      <c r="N118" s="691">
        <f t="shared" si="30"/>
        <v>1229.2523429951691</v>
      </c>
      <c r="O118" s="691">
        <f t="shared" si="30"/>
        <v>1160.6117391304347</v>
      </c>
      <c r="P118" s="691">
        <f t="shared" si="30"/>
        <v>1102.7907065217391</v>
      </c>
      <c r="Q118" s="691">
        <f t="shared" si="30"/>
        <v>1061.0394041867955</v>
      </c>
      <c r="R118" s="691">
        <f t="shared" si="30"/>
        <v>1021.8412608695653</v>
      </c>
      <c r="S118" s="691">
        <f t="shared" si="30"/>
        <v>1078.2388274044797</v>
      </c>
      <c r="T118" s="691">
        <f t="shared" si="30"/>
        <v>1047.763611111111</v>
      </c>
      <c r="U118" s="691">
        <f t="shared" si="30"/>
        <v>1021.976889632107</v>
      </c>
      <c r="V118" s="691">
        <f t="shared" si="30"/>
        <v>999.8739855072464</v>
      </c>
      <c r="W118" s="691">
        <f t="shared" si="30"/>
        <v>983.13359420289851</v>
      </c>
      <c r="X118" s="691">
        <f t="shared" si="30"/>
        <v>963.95676630434787</v>
      </c>
      <c r="Y118" s="691">
        <f t="shared" si="30"/>
        <v>949.16732310315433</v>
      </c>
      <c r="Z118" s="691">
        <f t="shared" si="30"/>
        <v>992.0794847020934</v>
      </c>
      <c r="AA118" s="691">
        <f t="shared" si="30"/>
        <v>977.36668192219679</v>
      </c>
      <c r="AB118" s="691">
        <f t="shared" si="30"/>
        <v>964.12515942028995</v>
      </c>
      <c r="AC118" s="691">
        <f t="shared" si="30"/>
        <v>952.14473429951693</v>
      </c>
      <c r="AD118" s="691">
        <f t="shared" si="30"/>
        <v>941.25343873517795</v>
      </c>
      <c r="AE118" s="691">
        <f t="shared" si="30"/>
        <v>931.30921235034657</v>
      </c>
      <c r="AF118" s="691">
        <f t="shared" si="30"/>
        <v>922.19367149758455</v>
      </c>
      <c r="AG118" s="691">
        <f t="shared" si="30"/>
        <v>913.80737391304353</v>
      </c>
      <c r="AH118" s="691">
        <f t="shared" si="30"/>
        <v>906.06617614269794</v>
      </c>
      <c r="AI118" s="691">
        <f t="shared" si="30"/>
        <v>898.89840042941489</v>
      </c>
      <c r="AJ118" s="691">
        <f t="shared" si="30"/>
        <v>892.24260869565217</v>
      </c>
      <c r="AK118" s="691">
        <f t="shared" si="30"/>
        <v>886.04583708145924</v>
      </c>
      <c r="AL118" s="691">
        <f t="shared" si="30"/>
        <v>903.01218357487926</v>
      </c>
      <c r="AM118" s="691">
        <f t="shared" si="30"/>
        <v>896.86779803646562</v>
      </c>
      <c r="AN118" s="691">
        <f t="shared" si="30"/>
        <v>891.10743659420291</v>
      </c>
      <c r="AO118" s="691">
        <f t="shared" si="30"/>
        <v>885.6961879666228</v>
      </c>
      <c r="AP118" s="691">
        <f t="shared" si="30"/>
        <v>880.60324808184146</v>
      </c>
      <c r="AQ118" s="691">
        <f t="shared" si="30"/>
        <v>875.80133333333333</v>
      </c>
      <c r="AR118" s="691">
        <f t="shared" si="30"/>
        <v>871.26619162640907</v>
      </c>
      <c r="AS118" s="691">
        <f t="shared" si="30"/>
        <v>866.97619271445365</v>
      </c>
      <c r="AT118" s="691">
        <f t="shared" si="30"/>
        <v>862.91198321891693</v>
      </c>
      <c r="AU118" s="691">
        <f t="shared" si="30"/>
        <v>859.05619472315129</v>
      </c>
      <c r="AV118" s="691">
        <f t="shared" si="30"/>
        <v>855.39319565217397</v>
      </c>
      <c r="AW118" s="691">
        <f t="shared" si="30"/>
        <v>851.90887946270766</v>
      </c>
      <c r="AX118" s="691">
        <f t="shared" si="30"/>
        <v>848.59048309178752</v>
      </c>
      <c r="AY118" s="691">
        <f t="shared" si="30"/>
        <v>845.42643073811928</v>
      </c>
      <c r="AZ118" s="691">
        <f t="shared" si="30"/>
        <v>842.4061989459816</v>
      </c>
      <c r="BA118" s="691">
        <f t="shared" si="30"/>
        <v>839.52019967793876</v>
      </c>
      <c r="BB118" s="691">
        <f>SUM(BB117:BB117)</f>
        <v>125</v>
      </c>
      <c r="BC118" s="691">
        <f>SUM(BC117:BC117)</f>
        <v>505</v>
      </c>
    </row>
    <row r="119" spans="1:57" ht="24.75" customHeight="1" thickBot="1">
      <c r="A119" s="800"/>
      <c r="B119" s="785" t="s">
        <v>152</v>
      </c>
      <c r="C119" s="747" t="s">
        <v>28</v>
      </c>
      <c r="D119" s="77"/>
      <c r="E119" s="77"/>
      <c r="F119" s="748">
        <f>F1</f>
        <v>0.25</v>
      </c>
      <c r="G119" s="807"/>
      <c r="H119" s="747" t="s">
        <v>441</v>
      </c>
      <c r="I119" s="746">
        <f>I118*F119</f>
        <v>433.64130434782612</v>
      </c>
      <c r="J119" s="746">
        <f>J118*F119</f>
        <v>304.07608695652175</v>
      </c>
      <c r="K119" s="746">
        <f>K118*F119</f>
        <v>279.00362318840581</v>
      </c>
      <c r="L119" s="746">
        <f>L118*F119</f>
        <v>252.88043478260869</v>
      </c>
      <c r="M119" s="746">
        <f>M118*F119</f>
        <v>292.9856666666667</v>
      </c>
      <c r="N119" s="746">
        <f>N118*F119</f>
        <v>307.31308574879228</v>
      </c>
      <c r="O119" s="746">
        <f>O118*F119</f>
        <v>290.15293478260867</v>
      </c>
      <c r="P119" s="746">
        <f>P118*F119</f>
        <v>275.69767663043478</v>
      </c>
      <c r="Q119" s="746">
        <f>Q118*F119</f>
        <v>265.25985104669888</v>
      </c>
      <c r="R119" s="746">
        <f>R118*F119</f>
        <v>255.46031521739133</v>
      </c>
      <c r="S119" s="746">
        <f>S118*F119</f>
        <v>269.55970685111993</v>
      </c>
      <c r="T119" s="746">
        <f>T118*F119</f>
        <v>261.94090277777775</v>
      </c>
      <c r="U119" s="746">
        <f>U118*F119</f>
        <v>255.49422240802676</v>
      </c>
      <c r="V119" s="746">
        <f>V118*F119</f>
        <v>249.9684963768116</v>
      </c>
      <c r="W119" s="746">
        <f>W118*F119</f>
        <v>245.78339855072463</v>
      </c>
      <c r="X119" s="746">
        <f>X118*F119</f>
        <v>240.98919157608697</v>
      </c>
      <c r="Y119" s="746">
        <f>Y118*F119</f>
        <v>237.29183077578858</v>
      </c>
      <c r="Z119" s="746">
        <f>Z118*F119</f>
        <v>248.01987117552335</v>
      </c>
      <c r="AA119" s="746">
        <f>AA118*F119</f>
        <v>244.3416704805492</v>
      </c>
      <c r="AB119" s="746">
        <f>AB118*F119</f>
        <v>241.03128985507249</v>
      </c>
      <c r="AC119" s="746">
        <f>AC118*F119</f>
        <v>238.03618357487923</v>
      </c>
      <c r="AD119" s="746">
        <f>AD118*F119</f>
        <v>235.31335968379449</v>
      </c>
      <c r="AE119" s="746">
        <f>AE118*F119</f>
        <v>232.82730308758664</v>
      </c>
      <c r="AF119" s="746">
        <f>AF118*F119</f>
        <v>230.54841787439614</v>
      </c>
      <c r="AG119" s="746">
        <f>AG118*F119</f>
        <v>228.45184347826088</v>
      </c>
      <c r="AH119" s="746">
        <f>AH118*F119</f>
        <v>226.51654403567449</v>
      </c>
      <c r="AI119" s="746">
        <f>AI118*F119</f>
        <v>224.72460010735372</v>
      </c>
      <c r="AJ119" s="746">
        <f>AJ118*F119</f>
        <v>223.06065217391304</v>
      </c>
      <c r="AK119" s="746">
        <f>AK118*F119</f>
        <v>221.51145927036481</v>
      </c>
      <c r="AL119" s="746">
        <f>AL118*F119</f>
        <v>225.75304589371981</v>
      </c>
      <c r="AM119" s="746">
        <f>AM118*F119</f>
        <v>224.2169495091164</v>
      </c>
      <c r="AN119" s="746">
        <f>AN118*F119</f>
        <v>222.77685914855073</v>
      </c>
      <c r="AO119" s="746">
        <f>AO118*F119</f>
        <v>221.4240469916557</v>
      </c>
      <c r="AP119" s="746">
        <f>AP118*F119</f>
        <v>220.15081202046036</v>
      </c>
      <c r="AQ119" s="746">
        <f>AQ118*F119</f>
        <v>218.95033333333333</v>
      </c>
      <c r="AR119" s="746">
        <f>AR118*F119</f>
        <v>217.81654790660227</v>
      </c>
      <c r="AS119" s="746">
        <f>AS118*F119</f>
        <v>216.74404817861341</v>
      </c>
      <c r="AT119" s="746">
        <f>AT118*F119</f>
        <v>215.72799580472923</v>
      </c>
      <c r="AU119" s="746">
        <f>AU118*F119</f>
        <v>214.76404868078782</v>
      </c>
      <c r="AV119" s="746">
        <f>AV118*F119</f>
        <v>213.84829891304349</v>
      </c>
      <c r="AW119" s="746">
        <f>AW118*F119</f>
        <v>212.97721986567691</v>
      </c>
      <c r="AX119" s="746">
        <f>AX118*F119</f>
        <v>212.14762077294688</v>
      </c>
      <c r="AY119" s="746">
        <f>AY118*F119</f>
        <v>211.35660768452982</v>
      </c>
      <c r="AZ119" s="746">
        <f>AZ118*F119</f>
        <v>210.6015497364954</v>
      </c>
      <c r="BA119" s="746">
        <f>BA118*F119</f>
        <v>209.88004991948469</v>
      </c>
      <c r="BB119" s="746">
        <f>BB118*F119</f>
        <v>31.25</v>
      </c>
      <c r="BC119" s="746">
        <f>BC118*F119</f>
        <v>126.25</v>
      </c>
    </row>
    <row r="120" spans="1:57" s="95" customFormat="1" ht="29.25" customHeight="1">
      <c r="A120" s="801"/>
      <c r="B120" s="751" t="s">
        <v>152</v>
      </c>
      <c r="C120" s="93" t="s">
        <v>25</v>
      </c>
      <c r="D120" s="93"/>
      <c r="E120" s="93"/>
      <c r="F120" s="94"/>
      <c r="G120" s="808"/>
      <c r="H120" s="93" t="s">
        <v>177</v>
      </c>
      <c r="I120" s="766">
        <f t="shared" ref="I120:BC120" si="31">SUM(I118:I119)</f>
        <v>2168.2065217391305</v>
      </c>
      <c r="J120" s="766">
        <f t="shared" si="31"/>
        <v>1520.3804347826087</v>
      </c>
      <c r="K120" s="766">
        <f t="shared" si="31"/>
        <v>1395.018115942029</v>
      </c>
      <c r="L120" s="766">
        <f t="shared" si="31"/>
        <v>1264.4021739130435</v>
      </c>
      <c r="M120" s="766">
        <f t="shared" si="31"/>
        <v>1464.9283333333335</v>
      </c>
      <c r="N120" s="766">
        <f t="shared" si="31"/>
        <v>1536.5654287439613</v>
      </c>
      <c r="O120" s="766">
        <f t="shared" si="31"/>
        <v>1450.7646739130432</v>
      </c>
      <c r="P120" s="766">
        <f t="shared" si="31"/>
        <v>1378.4883831521738</v>
      </c>
      <c r="Q120" s="766">
        <f t="shared" si="31"/>
        <v>1326.2992552334945</v>
      </c>
      <c r="R120" s="766">
        <f t="shared" si="31"/>
        <v>1277.3015760869566</v>
      </c>
      <c r="S120" s="766">
        <f t="shared" si="31"/>
        <v>1347.7985342555996</v>
      </c>
      <c r="T120" s="766">
        <f t="shared" si="31"/>
        <v>1309.7045138888889</v>
      </c>
      <c r="U120" s="766">
        <f t="shared" si="31"/>
        <v>1277.4711120401339</v>
      </c>
      <c r="V120" s="766">
        <f t="shared" si="31"/>
        <v>1249.8424818840581</v>
      </c>
      <c r="W120" s="766">
        <f t="shared" si="31"/>
        <v>1228.9169927536232</v>
      </c>
      <c r="X120" s="766">
        <f t="shared" si="31"/>
        <v>1204.9459578804349</v>
      </c>
      <c r="Y120" s="766">
        <f t="shared" si="31"/>
        <v>1186.459153878943</v>
      </c>
      <c r="Z120" s="766">
        <f t="shared" si="31"/>
        <v>1240.0993558776167</v>
      </c>
      <c r="AA120" s="766">
        <f t="shared" si="31"/>
        <v>1221.708352402746</v>
      </c>
      <c r="AB120" s="766">
        <f t="shared" si="31"/>
        <v>1205.1564492753623</v>
      </c>
      <c r="AC120" s="766">
        <f t="shared" si="31"/>
        <v>1190.1809178743961</v>
      </c>
      <c r="AD120" s="766">
        <f t="shared" si="31"/>
        <v>1176.5667984189724</v>
      </c>
      <c r="AE120" s="766">
        <f t="shared" si="31"/>
        <v>1164.1365154379332</v>
      </c>
      <c r="AF120" s="766">
        <f t="shared" si="31"/>
        <v>1152.7420893719807</v>
      </c>
      <c r="AG120" s="766">
        <f t="shared" si="31"/>
        <v>1142.2592173913044</v>
      </c>
      <c r="AH120" s="766">
        <f t="shared" si="31"/>
        <v>1132.5827201783725</v>
      </c>
      <c r="AI120" s="766">
        <f t="shared" si="31"/>
        <v>1123.6230005367686</v>
      </c>
      <c r="AJ120" s="766">
        <f t="shared" si="31"/>
        <v>1115.3032608695653</v>
      </c>
      <c r="AK120" s="766">
        <f t="shared" si="31"/>
        <v>1107.5572963518241</v>
      </c>
      <c r="AL120" s="766">
        <f t="shared" si="31"/>
        <v>1128.765229468599</v>
      </c>
      <c r="AM120" s="766">
        <f t="shared" si="31"/>
        <v>1121.0847475455821</v>
      </c>
      <c r="AN120" s="766">
        <f t="shared" si="31"/>
        <v>1113.8842957427537</v>
      </c>
      <c r="AO120" s="766">
        <f t="shared" si="31"/>
        <v>1107.1202349582786</v>
      </c>
      <c r="AP120" s="766">
        <f t="shared" si="31"/>
        <v>1100.7540601023018</v>
      </c>
      <c r="AQ120" s="766">
        <f t="shared" si="31"/>
        <v>1094.7516666666666</v>
      </c>
      <c r="AR120" s="766">
        <f t="shared" si="31"/>
        <v>1089.0827395330114</v>
      </c>
      <c r="AS120" s="766">
        <f t="shared" si="31"/>
        <v>1083.7202408930671</v>
      </c>
      <c r="AT120" s="766">
        <f t="shared" si="31"/>
        <v>1078.6399790236462</v>
      </c>
      <c r="AU120" s="766">
        <f t="shared" si="31"/>
        <v>1073.820243403939</v>
      </c>
      <c r="AV120" s="766">
        <f t="shared" si="31"/>
        <v>1069.2414945652174</v>
      </c>
      <c r="AW120" s="766">
        <f t="shared" si="31"/>
        <v>1064.8860993283845</v>
      </c>
      <c r="AX120" s="766">
        <f t="shared" si="31"/>
        <v>1060.7381038647345</v>
      </c>
      <c r="AY120" s="766">
        <f t="shared" si="31"/>
        <v>1056.783038422649</v>
      </c>
      <c r="AZ120" s="766">
        <f t="shared" si="31"/>
        <v>1053.0077486824771</v>
      </c>
      <c r="BA120" s="766">
        <f t="shared" si="31"/>
        <v>1049.4002495974235</v>
      </c>
      <c r="BB120" s="766">
        <f t="shared" si="31"/>
        <v>156.25</v>
      </c>
      <c r="BC120" s="766">
        <f t="shared" si="31"/>
        <v>631.25</v>
      </c>
      <c r="BE120" s="558"/>
    </row>
    <row r="121" spans="1:57" ht="24.75" customHeight="1" thickBot="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row>
    <row r="122" spans="1:57" s="3" customFormat="1" ht="24.75" customHeight="1">
      <c r="A122" s="810"/>
      <c r="B122" s="819" t="s">
        <v>153</v>
      </c>
      <c r="C122" s="819" t="s">
        <v>153</v>
      </c>
      <c r="D122" s="243"/>
      <c r="E122" s="243"/>
      <c r="F122" s="813"/>
      <c r="G122" s="810">
        <v>2</v>
      </c>
      <c r="H122" s="819" t="s">
        <v>153</v>
      </c>
      <c r="I122" s="817">
        <v>1</v>
      </c>
      <c r="J122" s="817">
        <v>2</v>
      </c>
      <c r="K122" s="817">
        <v>3</v>
      </c>
      <c r="L122" s="817">
        <v>4</v>
      </c>
      <c r="M122" s="817">
        <v>5</v>
      </c>
      <c r="N122" s="817">
        <v>6</v>
      </c>
      <c r="O122" s="817">
        <v>7</v>
      </c>
      <c r="P122" s="817">
        <v>8</v>
      </c>
      <c r="Q122" s="817">
        <v>9</v>
      </c>
      <c r="R122" s="817">
        <v>10</v>
      </c>
      <c r="S122" s="817">
        <v>11</v>
      </c>
      <c r="T122" s="817">
        <v>12</v>
      </c>
      <c r="U122" s="817">
        <v>13</v>
      </c>
      <c r="V122" s="817">
        <v>14</v>
      </c>
      <c r="W122" s="817">
        <v>15</v>
      </c>
      <c r="X122" s="817">
        <v>16</v>
      </c>
      <c r="Y122" s="817">
        <v>17</v>
      </c>
      <c r="Z122" s="817">
        <v>18</v>
      </c>
      <c r="AA122" s="817">
        <v>19</v>
      </c>
      <c r="AB122" s="817">
        <v>20</v>
      </c>
      <c r="AC122" s="817">
        <v>21</v>
      </c>
      <c r="AD122" s="817">
        <v>22</v>
      </c>
      <c r="AE122" s="817">
        <v>23</v>
      </c>
      <c r="AF122" s="817">
        <v>24</v>
      </c>
      <c r="AG122" s="817">
        <v>25</v>
      </c>
      <c r="AH122" s="817">
        <v>26</v>
      </c>
      <c r="AI122" s="817">
        <v>27</v>
      </c>
      <c r="AJ122" s="817">
        <v>28</v>
      </c>
      <c r="AK122" s="817">
        <v>29</v>
      </c>
      <c r="AL122" s="817">
        <v>30</v>
      </c>
      <c r="AM122" s="817">
        <v>31</v>
      </c>
      <c r="AN122" s="817">
        <v>32</v>
      </c>
      <c r="AO122" s="817">
        <v>33</v>
      </c>
      <c r="AP122" s="817">
        <v>34</v>
      </c>
      <c r="AQ122" s="817">
        <v>35</v>
      </c>
      <c r="AR122" s="817">
        <v>36</v>
      </c>
      <c r="AS122" s="817">
        <v>37</v>
      </c>
      <c r="AT122" s="817">
        <v>38</v>
      </c>
      <c r="AU122" s="817">
        <v>39</v>
      </c>
      <c r="AV122" s="817">
        <v>40</v>
      </c>
      <c r="AW122" s="817">
        <v>41</v>
      </c>
      <c r="AX122" s="817">
        <v>42</v>
      </c>
      <c r="AY122" s="817">
        <v>43</v>
      </c>
      <c r="AZ122" s="817">
        <v>44</v>
      </c>
      <c r="BA122" s="817">
        <v>45</v>
      </c>
      <c r="BB122" s="816" t="s">
        <v>21</v>
      </c>
      <c r="BC122" s="816" t="s">
        <v>24</v>
      </c>
      <c r="BE122" s="554"/>
    </row>
    <row r="123" spans="1:57">
      <c r="A123" s="803"/>
      <c r="B123" s="793" t="s">
        <v>153</v>
      </c>
      <c r="C123" s="794" t="s">
        <v>39</v>
      </c>
      <c r="D123" s="787"/>
      <c r="E123" s="83"/>
      <c r="F123" s="795"/>
      <c r="G123" s="803"/>
      <c r="H123" s="794" t="s">
        <v>39</v>
      </c>
      <c r="I123" s="690">
        <f>Services!F89</f>
        <v>1149.5652173913045</v>
      </c>
      <c r="J123" s="690">
        <f>Services!G89</f>
        <v>631.304347826087</v>
      </c>
      <c r="K123" s="690">
        <f>Services!H89</f>
        <v>531.01449275362324</v>
      </c>
      <c r="L123" s="690">
        <f>Services!I89</f>
        <v>426.52173913043481</v>
      </c>
      <c r="M123" s="690">
        <f>Services!J89</f>
        <v>586.9426666666667</v>
      </c>
      <c r="N123" s="690">
        <f>Services!K89</f>
        <v>644.2523429951691</v>
      </c>
      <c r="O123" s="690">
        <f>Services!L89</f>
        <v>575.61173913043478</v>
      </c>
      <c r="P123" s="690">
        <f>Services!M89</f>
        <v>517.79070652173914</v>
      </c>
      <c r="Q123" s="690">
        <f>Services!N89</f>
        <v>476.03940418679554</v>
      </c>
      <c r="R123" s="690">
        <f>Services!O89</f>
        <v>436.8412608695653</v>
      </c>
      <c r="S123" s="690">
        <f>Services!P89</f>
        <v>493.23882740447959</v>
      </c>
      <c r="T123" s="690">
        <f>Services!Q89</f>
        <v>462.76361111111112</v>
      </c>
      <c r="U123" s="690">
        <f>Services!R89</f>
        <v>436.97688963210703</v>
      </c>
      <c r="V123" s="690">
        <f>Services!S89</f>
        <v>414.8739855072464</v>
      </c>
      <c r="W123" s="690">
        <f>Services!T89</f>
        <v>398.13359420289851</v>
      </c>
      <c r="X123" s="690">
        <f>Services!U89</f>
        <v>378.95676630434781</v>
      </c>
      <c r="Y123" s="690">
        <f>Services!V89</f>
        <v>364.16732310315433</v>
      </c>
      <c r="Z123" s="690">
        <f>Services!W89</f>
        <v>407.0794847020934</v>
      </c>
      <c r="AA123" s="690">
        <f>Services!X89</f>
        <v>392.36668192219679</v>
      </c>
      <c r="AB123" s="690">
        <f>Services!Y89</f>
        <v>379.12515942028989</v>
      </c>
      <c r="AC123" s="690">
        <f>Services!Z89</f>
        <v>367.14473429951693</v>
      </c>
      <c r="AD123" s="690">
        <f>Services!AA89</f>
        <v>356.25343873517789</v>
      </c>
      <c r="AE123" s="690">
        <f>Services!AB89</f>
        <v>346.30921235034657</v>
      </c>
      <c r="AF123" s="690">
        <f>Services!AC89</f>
        <v>337.19367149758455</v>
      </c>
      <c r="AG123" s="690">
        <f>Services!AD89</f>
        <v>328.80737391304353</v>
      </c>
      <c r="AH123" s="690">
        <f>Services!AE89</f>
        <v>321.06617614269794</v>
      </c>
      <c r="AI123" s="690">
        <f>Services!AF89</f>
        <v>313.89840042941489</v>
      </c>
      <c r="AJ123" s="690">
        <f>Services!AG89</f>
        <v>307.24260869565217</v>
      </c>
      <c r="AK123" s="690">
        <f>Services!AH89</f>
        <v>301.0458370814593</v>
      </c>
      <c r="AL123" s="690">
        <f>Services!AI89</f>
        <v>318.01218357487926</v>
      </c>
      <c r="AM123" s="690">
        <f>Services!AJ89</f>
        <v>311.86779803646562</v>
      </c>
      <c r="AN123" s="690">
        <f>Services!AK89</f>
        <v>306.10743659420291</v>
      </c>
      <c r="AO123" s="690">
        <f>Services!AL89</f>
        <v>300.69618796662274</v>
      </c>
      <c r="AP123" s="690">
        <f>Services!AM89</f>
        <v>295.60324808184146</v>
      </c>
      <c r="AQ123" s="690">
        <f>Services!AN89</f>
        <v>290.80133333333333</v>
      </c>
      <c r="AR123" s="690">
        <f>Services!AO89</f>
        <v>286.26619162640907</v>
      </c>
      <c r="AS123" s="690">
        <f>Services!AP89</f>
        <v>281.97619271445365</v>
      </c>
      <c r="AT123" s="690">
        <f>Services!AQ89</f>
        <v>277.91198321891687</v>
      </c>
      <c r="AU123" s="690">
        <f>Services!AR89</f>
        <v>274.05619472315129</v>
      </c>
      <c r="AV123" s="690">
        <f>Services!AS89</f>
        <v>270.39319565217392</v>
      </c>
      <c r="AW123" s="690">
        <f>Services!AT89</f>
        <v>266.90887946270766</v>
      </c>
      <c r="AX123" s="690">
        <f>Services!AU89</f>
        <v>263.59048309178746</v>
      </c>
      <c r="AY123" s="690">
        <f>Services!AV89</f>
        <v>260.42643073811934</v>
      </c>
      <c r="AZ123" s="690">
        <f>Services!AW89</f>
        <v>257.4061989459816</v>
      </c>
      <c r="BA123" s="690">
        <f>Services!AX89</f>
        <v>254.52019967793882</v>
      </c>
      <c r="BB123" s="796"/>
      <c r="BC123" s="796"/>
    </row>
    <row r="124" spans="1:57" ht="24.75" customHeight="1">
      <c r="A124" s="810"/>
      <c r="B124" s="829" t="s">
        <v>153</v>
      </c>
      <c r="C124" s="829" t="str">
        <f>C122</f>
        <v>5* DLX HIGH</v>
      </c>
      <c r="D124" s="789"/>
      <c r="E124" s="788"/>
      <c r="F124" s="829"/>
      <c r="G124" s="828">
        <v>1</v>
      </c>
      <c r="H124" s="829" t="str">
        <f>H122</f>
        <v>5* DLX HIGH</v>
      </c>
      <c r="I124" s="829" t="e">
        <f>Accommodation!L304</f>
        <v>#VALUE!</v>
      </c>
      <c r="J124" s="829" t="e">
        <f>Accommodation!M304</f>
        <v>#VALUE!</v>
      </c>
      <c r="K124" s="829" t="e">
        <f>Accommodation!N304</f>
        <v>#VALUE!</v>
      </c>
      <c r="L124" s="829" t="e">
        <f>Accommodation!O304</f>
        <v>#VALUE!</v>
      </c>
      <c r="M124" s="829" t="e">
        <f>Accommodation!P304</f>
        <v>#VALUE!</v>
      </c>
      <c r="N124" s="829" t="e">
        <f>Accommodation!Q304</f>
        <v>#VALUE!</v>
      </c>
      <c r="O124" s="829" t="e">
        <f>Accommodation!R304</f>
        <v>#VALUE!</v>
      </c>
      <c r="P124" s="829" t="e">
        <f>Accommodation!S304</f>
        <v>#VALUE!</v>
      </c>
      <c r="Q124" s="829" t="e">
        <f>Accommodation!T304</f>
        <v>#VALUE!</v>
      </c>
      <c r="R124" s="829" t="e">
        <f>Accommodation!U304</f>
        <v>#VALUE!</v>
      </c>
      <c r="S124" s="829" t="e">
        <f>Accommodation!V304</f>
        <v>#VALUE!</v>
      </c>
      <c r="T124" s="829" t="e">
        <f>Accommodation!W304</f>
        <v>#VALUE!</v>
      </c>
      <c r="U124" s="829" t="e">
        <f>Accommodation!X304</f>
        <v>#VALUE!</v>
      </c>
      <c r="V124" s="829" t="e">
        <f>Accommodation!Y304</f>
        <v>#VALUE!</v>
      </c>
      <c r="W124" s="829" t="e">
        <f>Accommodation!Z304</f>
        <v>#VALUE!</v>
      </c>
      <c r="X124" s="829" t="e">
        <f>Accommodation!AA304</f>
        <v>#VALUE!</v>
      </c>
      <c r="Y124" s="829" t="e">
        <f>Accommodation!AB304</f>
        <v>#VALUE!</v>
      </c>
      <c r="Z124" s="829" t="e">
        <f>Accommodation!AC304</f>
        <v>#VALUE!</v>
      </c>
      <c r="AA124" s="829" t="e">
        <f>Accommodation!AD304</f>
        <v>#VALUE!</v>
      </c>
      <c r="AB124" s="829" t="e">
        <f>Accommodation!AE304</f>
        <v>#VALUE!</v>
      </c>
      <c r="AC124" s="829" t="e">
        <f>Accommodation!AF304</f>
        <v>#VALUE!</v>
      </c>
      <c r="AD124" s="829" t="e">
        <f>Accommodation!AG304</f>
        <v>#VALUE!</v>
      </c>
      <c r="AE124" s="829" t="e">
        <f>Accommodation!AH304</f>
        <v>#VALUE!</v>
      </c>
      <c r="AF124" s="829" t="e">
        <f>Accommodation!AI304</f>
        <v>#VALUE!</v>
      </c>
      <c r="AG124" s="829" t="e">
        <f>Accommodation!AJ304</f>
        <v>#VALUE!</v>
      </c>
      <c r="AH124" s="829" t="e">
        <f>Accommodation!AK304</f>
        <v>#VALUE!</v>
      </c>
      <c r="AI124" s="829" t="e">
        <f>Accommodation!AL304</f>
        <v>#VALUE!</v>
      </c>
      <c r="AJ124" s="829" t="e">
        <f>Accommodation!AM304</f>
        <v>#VALUE!</v>
      </c>
      <c r="AK124" s="829" t="e">
        <f>Accommodation!AN304</f>
        <v>#VALUE!</v>
      </c>
      <c r="AL124" s="829" t="e">
        <f>Accommodation!AO304</f>
        <v>#VALUE!</v>
      </c>
      <c r="AM124" s="829" t="e">
        <f>Accommodation!AP304</f>
        <v>#VALUE!</v>
      </c>
      <c r="AN124" s="829" t="e">
        <f>Accommodation!AQ304</f>
        <v>#VALUE!</v>
      </c>
      <c r="AO124" s="829" t="e">
        <f>Accommodation!AR304</f>
        <v>#VALUE!</v>
      </c>
      <c r="AP124" s="829" t="e">
        <f>Accommodation!AS304</f>
        <v>#VALUE!</v>
      </c>
      <c r="AQ124" s="829" t="e">
        <f>Accommodation!AT304</f>
        <v>#VALUE!</v>
      </c>
      <c r="AR124" s="829" t="e">
        <f>Accommodation!AU304</f>
        <v>#VALUE!</v>
      </c>
      <c r="AS124" s="829" t="e">
        <f>Accommodation!AV304</f>
        <v>#VALUE!</v>
      </c>
      <c r="AT124" s="829" t="e">
        <f>Accommodation!AW304</f>
        <v>#VALUE!</v>
      </c>
      <c r="AU124" s="829" t="e">
        <f>Accommodation!AX304</f>
        <v>#VALUE!</v>
      </c>
      <c r="AV124" s="829" t="e">
        <f>Accommodation!AY304</f>
        <v>#VALUE!</v>
      </c>
      <c r="AW124" s="829" t="e">
        <f>Accommodation!AZ304</f>
        <v>#VALUE!</v>
      </c>
      <c r="AX124" s="829" t="e">
        <f>Accommodation!BA304</f>
        <v>#VALUE!</v>
      </c>
      <c r="AY124" s="829" t="e">
        <f>Accommodation!BB304</f>
        <v>#VALUE!</v>
      </c>
      <c r="AZ124" s="829" t="e">
        <f>Accommodation!BC304</f>
        <v>#VALUE!</v>
      </c>
      <c r="BA124" s="829" t="e">
        <f>Accommodation!BD304</f>
        <v>#VALUE!</v>
      </c>
      <c r="BB124" s="829" t="e">
        <f>Accommodation!BE304</f>
        <v>#VALUE!</v>
      </c>
      <c r="BC124" s="829" t="e">
        <f>Accommodation!BF304</f>
        <v>#VALUE!</v>
      </c>
    </row>
    <row r="125" spans="1:57" ht="24.75" customHeight="1" thickBot="1">
      <c r="B125" s="790" t="s">
        <v>153</v>
      </c>
      <c r="C125" s="791" t="s">
        <v>37</v>
      </c>
      <c r="D125" s="4"/>
      <c r="E125" s="4"/>
      <c r="F125" s="792"/>
      <c r="G125" s="806"/>
      <c r="H125" s="791" t="s">
        <v>37</v>
      </c>
      <c r="I125" s="691" t="e">
        <f t="shared" ref="I125:BA125" si="32">SUM(I123:I124)</f>
        <v>#VALUE!</v>
      </c>
      <c r="J125" s="691" t="e">
        <f t="shared" si="32"/>
        <v>#VALUE!</v>
      </c>
      <c r="K125" s="691" t="e">
        <f t="shared" si="32"/>
        <v>#VALUE!</v>
      </c>
      <c r="L125" s="691" t="e">
        <f t="shared" si="32"/>
        <v>#VALUE!</v>
      </c>
      <c r="M125" s="691" t="e">
        <f t="shared" si="32"/>
        <v>#VALUE!</v>
      </c>
      <c r="N125" s="691" t="e">
        <f t="shared" si="32"/>
        <v>#VALUE!</v>
      </c>
      <c r="O125" s="691" t="e">
        <f t="shared" si="32"/>
        <v>#VALUE!</v>
      </c>
      <c r="P125" s="691" t="e">
        <f t="shared" si="32"/>
        <v>#VALUE!</v>
      </c>
      <c r="Q125" s="691" t="e">
        <f t="shared" si="32"/>
        <v>#VALUE!</v>
      </c>
      <c r="R125" s="691" t="e">
        <f t="shared" si="32"/>
        <v>#VALUE!</v>
      </c>
      <c r="S125" s="691" t="e">
        <f t="shared" si="32"/>
        <v>#VALUE!</v>
      </c>
      <c r="T125" s="691" t="e">
        <f t="shared" si="32"/>
        <v>#VALUE!</v>
      </c>
      <c r="U125" s="691" t="e">
        <f t="shared" si="32"/>
        <v>#VALUE!</v>
      </c>
      <c r="V125" s="691" t="e">
        <f t="shared" si="32"/>
        <v>#VALUE!</v>
      </c>
      <c r="W125" s="691" t="e">
        <f t="shared" si="32"/>
        <v>#VALUE!</v>
      </c>
      <c r="X125" s="691" t="e">
        <f t="shared" si="32"/>
        <v>#VALUE!</v>
      </c>
      <c r="Y125" s="691" t="e">
        <f t="shared" si="32"/>
        <v>#VALUE!</v>
      </c>
      <c r="Z125" s="691" t="e">
        <f t="shared" si="32"/>
        <v>#VALUE!</v>
      </c>
      <c r="AA125" s="691" t="e">
        <f t="shared" si="32"/>
        <v>#VALUE!</v>
      </c>
      <c r="AB125" s="691" t="e">
        <f t="shared" si="32"/>
        <v>#VALUE!</v>
      </c>
      <c r="AC125" s="691" t="e">
        <f t="shared" si="32"/>
        <v>#VALUE!</v>
      </c>
      <c r="AD125" s="691" t="e">
        <f t="shared" si="32"/>
        <v>#VALUE!</v>
      </c>
      <c r="AE125" s="691" t="e">
        <f t="shared" si="32"/>
        <v>#VALUE!</v>
      </c>
      <c r="AF125" s="691" t="e">
        <f t="shared" si="32"/>
        <v>#VALUE!</v>
      </c>
      <c r="AG125" s="691" t="e">
        <f t="shared" si="32"/>
        <v>#VALUE!</v>
      </c>
      <c r="AH125" s="691" t="e">
        <f t="shared" si="32"/>
        <v>#VALUE!</v>
      </c>
      <c r="AI125" s="691" t="e">
        <f t="shared" si="32"/>
        <v>#VALUE!</v>
      </c>
      <c r="AJ125" s="691" t="e">
        <f t="shared" si="32"/>
        <v>#VALUE!</v>
      </c>
      <c r="AK125" s="691" t="e">
        <f t="shared" si="32"/>
        <v>#VALUE!</v>
      </c>
      <c r="AL125" s="691" t="e">
        <f t="shared" si="32"/>
        <v>#VALUE!</v>
      </c>
      <c r="AM125" s="691" t="e">
        <f t="shared" si="32"/>
        <v>#VALUE!</v>
      </c>
      <c r="AN125" s="691" t="e">
        <f t="shared" si="32"/>
        <v>#VALUE!</v>
      </c>
      <c r="AO125" s="691" t="e">
        <f t="shared" si="32"/>
        <v>#VALUE!</v>
      </c>
      <c r="AP125" s="691" t="e">
        <f t="shared" si="32"/>
        <v>#VALUE!</v>
      </c>
      <c r="AQ125" s="691" t="e">
        <f t="shared" si="32"/>
        <v>#VALUE!</v>
      </c>
      <c r="AR125" s="691" t="e">
        <f t="shared" si="32"/>
        <v>#VALUE!</v>
      </c>
      <c r="AS125" s="691" t="e">
        <f t="shared" si="32"/>
        <v>#VALUE!</v>
      </c>
      <c r="AT125" s="691" t="e">
        <f t="shared" si="32"/>
        <v>#VALUE!</v>
      </c>
      <c r="AU125" s="691" t="e">
        <f t="shared" si="32"/>
        <v>#VALUE!</v>
      </c>
      <c r="AV125" s="691" t="e">
        <f t="shared" si="32"/>
        <v>#VALUE!</v>
      </c>
      <c r="AW125" s="691" t="e">
        <f t="shared" si="32"/>
        <v>#VALUE!</v>
      </c>
      <c r="AX125" s="691" t="e">
        <f t="shared" si="32"/>
        <v>#VALUE!</v>
      </c>
      <c r="AY125" s="691" t="e">
        <f t="shared" si="32"/>
        <v>#VALUE!</v>
      </c>
      <c r="AZ125" s="691" t="e">
        <f t="shared" si="32"/>
        <v>#VALUE!</v>
      </c>
      <c r="BA125" s="691" t="e">
        <f t="shared" si="32"/>
        <v>#VALUE!</v>
      </c>
      <c r="BB125" s="691" t="e">
        <f>SUM(BB124:BB124)</f>
        <v>#VALUE!</v>
      </c>
      <c r="BC125" s="691" t="e">
        <f>SUM(BC124:BC124)</f>
        <v>#VALUE!</v>
      </c>
    </row>
    <row r="126" spans="1:57" ht="24.75" customHeight="1" thickBot="1">
      <c r="A126" s="800"/>
      <c r="B126" s="785" t="s">
        <v>153</v>
      </c>
      <c r="C126" s="747" t="s">
        <v>28</v>
      </c>
      <c r="D126" s="77"/>
      <c r="E126" s="77"/>
      <c r="F126" s="748">
        <f>F1</f>
        <v>0.25</v>
      </c>
      <c r="G126" s="807"/>
      <c r="H126" s="747" t="s">
        <v>441</v>
      </c>
      <c r="I126" s="746" t="e">
        <f>I125*F126</f>
        <v>#VALUE!</v>
      </c>
      <c r="J126" s="746" t="e">
        <f>J125*F126</f>
        <v>#VALUE!</v>
      </c>
      <c r="K126" s="746" t="e">
        <f>K125*F126</f>
        <v>#VALUE!</v>
      </c>
      <c r="L126" s="746" t="e">
        <f>L125*F126</f>
        <v>#VALUE!</v>
      </c>
      <c r="M126" s="746" t="e">
        <f>M125*F126</f>
        <v>#VALUE!</v>
      </c>
      <c r="N126" s="746" t="e">
        <f>N125*F126</f>
        <v>#VALUE!</v>
      </c>
      <c r="O126" s="746" t="e">
        <f>O125*F126</f>
        <v>#VALUE!</v>
      </c>
      <c r="P126" s="746" t="e">
        <f>P125*F126</f>
        <v>#VALUE!</v>
      </c>
      <c r="Q126" s="746" t="e">
        <f>Q125*F126</f>
        <v>#VALUE!</v>
      </c>
      <c r="R126" s="746" t="e">
        <f>R125*F126</f>
        <v>#VALUE!</v>
      </c>
      <c r="S126" s="746" t="e">
        <f>S125*F126</f>
        <v>#VALUE!</v>
      </c>
      <c r="T126" s="746" t="e">
        <f>T125*F126</f>
        <v>#VALUE!</v>
      </c>
      <c r="U126" s="746" t="e">
        <f>U125*F126</f>
        <v>#VALUE!</v>
      </c>
      <c r="V126" s="746" t="e">
        <f>V125*F126</f>
        <v>#VALUE!</v>
      </c>
      <c r="W126" s="746" t="e">
        <f>W125*F126</f>
        <v>#VALUE!</v>
      </c>
      <c r="X126" s="746" t="e">
        <f>X125*F126</f>
        <v>#VALUE!</v>
      </c>
      <c r="Y126" s="746" t="e">
        <f>Y125*F126</f>
        <v>#VALUE!</v>
      </c>
      <c r="Z126" s="746" t="e">
        <f>Z125*F126</f>
        <v>#VALUE!</v>
      </c>
      <c r="AA126" s="746" t="e">
        <f>AA125*F126</f>
        <v>#VALUE!</v>
      </c>
      <c r="AB126" s="746" t="e">
        <f>AB125*F126</f>
        <v>#VALUE!</v>
      </c>
      <c r="AC126" s="746" t="e">
        <f>AC125*F126</f>
        <v>#VALUE!</v>
      </c>
      <c r="AD126" s="746" t="e">
        <f>AD125*F126</f>
        <v>#VALUE!</v>
      </c>
      <c r="AE126" s="746" t="e">
        <f>AE125*F126</f>
        <v>#VALUE!</v>
      </c>
      <c r="AF126" s="746" t="e">
        <f>AF125*F126</f>
        <v>#VALUE!</v>
      </c>
      <c r="AG126" s="746" t="e">
        <f>AG125*F126</f>
        <v>#VALUE!</v>
      </c>
      <c r="AH126" s="746" t="e">
        <f>AH125*F126</f>
        <v>#VALUE!</v>
      </c>
      <c r="AI126" s="746" t="e">
        <f>AI125*F126</f>
        <v>#VALUE!</v>
      </c>
      <c r="AJ126" s="746" t="e">
        <f>AJ125*F126</f>
        <v>#VALUE!</v>
      </c>
      <c r="AK126" s="746" t="e">
        <f>AK125*F126</f>
        <v>#VALUE!</v>
      </c>
      <c r="AL126" s="746" t="e">
        <f>AL125*F126</f>
        <v>#VALUE!</v>
      </c>
      <c r="AM126" s="746" t="e">
        <f>AM125*F126</f>
        <v>#VALUE!</v>
      </c>
      <c r="AN126" s="746" t="e">
        <f>AN125*F126</f>
        <v>#VALUE!</v>
      </c>
      <c r="AO126" s="746" t="e">
        <f>AO125*F126</f>
        <v>#VALUE!</v>
      </c>
      <c r="AP126" s="746" t="e">
        <f>AP125*F126</f>
        <v>#VALUE!</v>
      </c>
      <c r="AQ126" s="746" t="e">
        <f>AQ125*F126</f>
        <v>#VALUE!</v>
      </c>
      <c r="AR126" s="746" t="e">
        <f>AR125*F126</f>
        <v>#VALUE!</v>
      </c>
      <c r="AS126" s="746" t="e">
        <f>AS125*F126</f>
        <v>#VALUE!</v>
      </c>
      <c r="AT126" s="746" t="e">
        <f>AT125*F126</f>
        <v>#VALUE!</v>
      </c>
      <c r="AU126" s="746" t="e">
        <f>AU125*F126</f>
        <v>#VALUE!</v>
      </c>
      <c r="AV126" s="746" t="e">
        <f>AV125*F126</f>
        <v>#VALUE!</v>
      </c>
      <c r="AW126" s="746" t="e">
        <f>AW125*F126</f>
        <v>#VALUE!</v>
      </c>
      <c r="AX126" s="746" t="e">
        <f>AX125*F126</f>
        <v>#VALUE!</v>
      </c>
      <c r="AY126" s="746" t="e">
        <f>AY125*F126</f>
        <v>#VALUE!</v>
      </c>
      <c r="AZ126" s="746" t="e">
        <f>AZ125*F126</f>
        <v>#VALUE!</v>
      </c>
      <c r="BA126" s="746" t="e">
        <f>BA125*F126</f>
        <v>#VALUE!</v>
      </c>
      <c r="BB126" s="746" t="e">
        <f>BB125*F126</f>
        <v>#VALUE!</v>
      </c>
      <c r="BC126" s="746" t="e">
        <f>BC125*F126</f>
        <v>#VALUE!</v>
      </c>
    </row>
    <row r="127" spans="1:57" s="95" customFormat="1" ht="29.25" customHeight="1">
      <c r="A127" s="801"/>
      <c r="B127" s="751" t="s">
        <v>153</v>
      </c>
      <c r="C127" s="93" t="s">
        <v>25</v>
      </c>
      <c r="D127" s="93"/>
      <c r="E127" s="93"/>
      <c r="F127" s="94"/>
      <c r="G127" s="808"/>
      <c r="H127" s="93" t="s">
        <v>178</v>
      </c>
      <c r="I127" s="766" t="e">
        <f t="shared" ref="I127:BC127" si="33">SUM(I125:I126)</f>
        <v>#VALUE!</v>
      </c>
      <c r="J127" s="766" t="e">
        <f t="shared" si="33"/>
        <v>#VALUE!</v>
      </c>
      <c r="K127" s="766" t="e">
        <f t="shared" si="33"/>
        <v>#VALUE!</v>
      </c>
      <c r="L127" s="766" t="e">
        <f t="shared" si="33"/>
        <v>#VALUE!</v>
      </c>
      <c r="M127" s="766" t="e">
        <f t="shared" si="33"/>
        <v>#VALUE!</v>
      </c>
      <c r="N127" s="766" t="e">
        <f t="shared" si="33"/>
        <v>#VALUE!</v>
      </c>
      <c r="O127" s="766" t="e">
        <f t="shared" si="33"/>
        <v>#VALUE!</v>
      </c>
      <c r="P127" s="766" t="e">
        <f t="shared" si="33"/>
        <v>#VALUE!</v>
      </c>
      <c r="Q127" s="766" t="e">
        <f t="shared" si="33"/>
        <v>#VALUE!</v>
      </c>
      <c r="R127" s="766" t="e">
        <f t="shared" si="33"/>
        <v>#VALUE!</v>
      </c>
      <c r="S127" s="766" t="e">
        <f t="shared" si="33"/>
        <v>#VALUE!</v>
      </c>
      <c r="T127" s="766" t="e">
        <f t="shared" si="33"/>
        <v>#VALUE!</v>
      </c>
      <c r="U127" s="766" t="e">
        <f t="shared" si="33"/>
        <v>#VALUE!</v>
      </c>
      <c r="V127" s="766" t="e">
        <f t="shared" si="33"/>
        <v>#VALUE!</v>
      </c>
      <c r="W127" s="766" t="e">
        <f t="shared" si="33"/>
        <v>#VALUE!</v>
      </c>
      <c r="X127" s="766" t="e">
        <f t="shared" si="33"/>
        <v>#VALUE!</v>
      </c>
      <c r="Y127" s="766" t="e">
        <f t="shared" si="33"/>
        <v>#VALUE!</v>
      </c>
      <c r="Z127" s="766" t="e">
        <f t="shared" si="33"/>
        <v>#VALUE!</v>
      </c>
      <c r="AA127" s="766" t="e">
        <f t="shared" si="33"/>
        <v>#VALUE!</v>
      </c>
      <c r="AB127" s="766" t="e">
        <f t="shared" si="33"/>
        <v>#VALUE!</v>
      </c>
      <c r="AC127" s="766" t="e">
        <f t="shared" si="33"/>
        <v>#VALUE!</v>
      </c>
      <c r="AD127" s="766" t="e">
        <f t="shared" si="33"/>
        <v>#VALUE!</v>
      </c>
      <c r="AE127" s="766" t="e">
        <f t="shared" si="33"/>
        <v>#VALUE!</v>
      </c>
      <c r="AF127" s="766" t="e">
        <f t="shared" si="33"/>
        <v>#VALUE!</v>
      </c>
      <c r="AG127" s="766" t="e">
        <f t="shared" si="33"/>
        <v>#VALUE!</v>
      </c>
      <c r="AH127" s="766" t="e">
        <f t="shared" si="33"/>
        <v>#VALUE!</v>
      </c>
      <c r="AI127" s="766" t="e">
        <f t="shared" si="33"/>
        <v>#VALUE!</v>
      </c>
      <c r="AJ127" s="766" t="e">
        <f t="shared" si="33"/>
        <v>#VALUE!</v>
      </c>
      <c r="AK127" s="766" t="e">
        <f t="shared" si="33"/>
        <v>#VALUE!</v>
      </c>
      <c r="AL127" s="766" t="e">
        <f t="shared" si="33"/>
        <v>#VALUE!</v>
      </c>
      <c r="AM127" s="766" t="e">
        <f t="shared" si="33"/>
        <v>#VALUE!</v>
      </c>
      <c r="AN127" s="766" t="e">
        <f t="shared" si="33"/>
        <v>#VALUE!</v>
      </c>
      <c r="AO127" s="766" t="e">
        <f t="shared" si="33"/>
        <v>#VALUE!</v>
      </c>
      <c r="AP127" s="766" t="e">
        <f t="shared" si="33"/>
        <v>#VALUE!</v>
      </c>
      <c r="AQ127" s="766" t="e">
        <f t="shared" si="33"/>
        <v>#VALUE!</v>
      </c>
      <c r="AR127" s="766" t="e">
        <f t="shared" si="33"/>
        <v>#VALUE!</v>
      </c>
      <c r="AS127" s="766" t="e">
        <f t="shared" si="33"/>
        <v>#VALUE!</v>
      </c>
      <c r="AT127" s="766" t="e">
        <f t="shared" si="33"/>
        <v>#VALUE!</v>
      </c>
      <c r="AU127" s="766" t="e">
        <f t="shared" si="33"/>
        <v>#VALUE!</v>
      </c>
      <c r="AV127" s="766" t="e">
        <f t="shared" si="33"/>
        <v>#VALUE!</v>
      </c>
      <c r="AW127" s="766" t="e">
        <f t="shared" si="33"/>
        <v>#VALUE!</v>
      </c>
      <c r="AX127" s="766" t="e">
        <f t="shared" si="33"/>
        <v>#VALUE!</v>
      </c>
      <c r="AY127" s="766" t="e">
        <f t="shared" si="33"/>
        <v>#VALUE!</v>
      </c>
      <c r="AZ127" s="766" t="e">
        <f t="shared" si="33"/>
        <v>#VALUE!</v>
      </c>
      <c r="BA127" s="766" t="e">
        <f t="shared" si="33"/>
        <v>#VALUE!</v>
      </c>
      <c r="BB127" s="766" t="e">
        <f t="shared" si="33"/>
        <v>#VALUE!</v>
      </c>
      <c r="BC127" s="766" t="e">
        <f t="shared" si="33"/>
        <v>#VALUE!</v>
      </c>
      <c r="BE127" s="558"/>
    </row>
    <row r="128" spans="1:57" ht="24.75" customHeight="1" thickBot="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row>
    <row r="129" spans="1:57" s="3" customFormat="1" ht="24.75" customHeight="1">
      <c r="A129" s="810"/>
      <c r="B129" s="819" t="s">
        <v>154</v>
      </c>
      <c r="C129" s="819" t="s">
        <v>154</v>
      </c>
      <c r="D129" s="243"/>
      <c r="E129" s="243"/>
      <c r="F129" s="813"/>
      <c r="G129" s="810">
        <v>2</v>
      </c>
      <c r="H129" s="819" t="s">
        <v>154</v>
      </c>
      <c r="I129" s="817">
        <v>1</v>
      </c>
      <c r="J129" s="817">
        <v>2</v>
      </c>
      <c r="K129" s="817">
        <v>3</v>
      </c>
      <c r="L129" s="817">
        <v>4</v>
      </c>
      <c r="M129" s="817">
        <v>5</v>
      </c>
      <c r="N129" s="817">
        <v>6</v>
      </c>
      <c r="O129" s="817">
        <v>7</v>
      </c>
      <c r="P129" s="817">
        <v>8</v>
      </c>
      <c r="Q129" s="817">
        <v>9</v>
      </c>
      <c r="R129" s="817">
        <v>10</v>
      </c>
      <c r="S129" s="817">
        <v>11</v>
      </c>
      <c r="T129" s="817">
        <v>12</v>
      </c>
      <c r="U129" s="817">
        <v>13</v>
      </c>
      <c r="V129" s="817">
        <v>14</v>
      </c>
      <c r="W129" s="817">
        <v>15</v>
      </c>
      <c r="X129" s="817">
        <v>16</v>
      </c>
      <c r="Y129" s="817">
        <v>17</v>
      </c>
      <c r="Z129" s="817">
        <v>18</v>
      </c>
      <c r="AA129" s="817">
        <v>19</v>
      </c>
      <c r="AB129" s="817">
        <v>20</v>
      </c>
      <c r="AC129" s="817">
        <v>21</v>
      </c>
      <c r="AD129" s="817">
        <v>22</v>
      </c>
      <c r="AE129" s="817">
        <v>23</v>
      </c>
      <c r="AF129" s="817">
        <v>24</v>
      </c>
      <c r="AG129" s="817">
        <v>25</v>
      </c>
      <c r="AH129" s="817">
        <v>26</v>
      </c>
      <c r="AI129" s="817">
        <v>27</v>
      </c>
      <c r="AJ129" s="817">
        <v>28</v>
      </c>
      <c r="AK129" s="817">
        <v>29</v>
      </c>
      <c r="AL129" s="817">
        <v>30</v>
      </c>
      <c r="AM129" s="817">
        <v>31</v>
      </c>
      <c r="AN129" s="817">
        <v>32</v>
      </c>
      <c r="AO129" s="817">
        <v>33</v>
      </c>
      <c r="AP129" s="817">
        <v>34</v>
      </c>
      <c r="AQ129" s="817">
        <v>35</v>
      </c>
      <c r="AR129" s="817">
        <v>36</v>
      </c>
      <c r="AS129" s="817">
        <v>37</v>
      </c>
      <c r="AT129" s="817">
        <v>38</v>
      </c>
      <c r="AU129" s="817">
        <v>39</v>
      </c>
      <c r="AV129" s="817">
        <v>40</v>
      </c>
      <c r="AW129" s="817">
        <v>41</v>
      </c>
      <c r="AX129" s="817">
        <v>42</v>
      </c>
      <c r="AY129" s="817">
        <v>43</v>
      </c>
      <c r="AZ129" s="817">
        <v>44</v>
      </c>
      <c r="BA129" s="817">
        <v>45</v>
      </c>
      <c r="BB129" s="816" t="s">
        <v>21</v>
      </c>
      <c r="BC129" s="816" t="s">
        <v>24</v>
      </c>
      <c r="BE129" s="554"/>
    </row>
    <row r="130" spans="1:57">
      <c r="A130" s="803"/>
      <c r="B130" s="793" t="s">
        <v>154</v>
      </c>
      <c r="C130" s="794" t="s">
        <v>39</v>
      </c>
      <c r="D130" s="787"/>
      <c r="E130" s="83"/>
      <c r="F130" s="795"/>
      <c r="G130" s="803"/>
      <c r="H130" s="794" t="s">
        <v>39</v>
      </c>
      <c r="I130" s="690">
        <f>Services!F89</f>
        <v>1149.5652173913045</v>
      </c>
      <c r="J130" s="690">
        <f>Services!G89</f>
        <v>631.304347826087</v>
      </c>
      <c r="K130" s="690">
        <f>Services!H89</f>
        <v>531.01449275362324</v>
      </c>
      <c r="L130" s="690">
        <f>Services!I89</f>
        <v>426.52173913043481</v>
      </c>
      <c r="M130" s="690">
        <f>Services!J89</f>
        <v>586.9426666666667</v>
      </c>
      <c r="N130" s="690">
        <f>Services!K89</f>
        <v>644.2523429951691</v>
      </c>
      <c r="O130" s="690">
        <f>Services!L89</f>
        <v>575.61173913043478</v>
      </c>
      <c r="P130" s="690">
        <f>Services!M89</f>
        <v>517.79070652173914</v>
      </c>
      <c r="Q130" s="690">
        <f>Services!N89</f>
        <v>476.03940418679554</v>
      </c>
      <c r="R130" s="690">
        <f>Services!O89</f>
        <v>436.8412608695653</v>
      </c>
      <c r="S130" s="690">
        <f>Services!P89</f>
        <v>493.23882740447959</v>
      </c>
      <c r="T130" s="690">
        <f>Services!Q89</f>
        <v>462.76361111111112</v>
      </c>
      <c r="U130" s="690">
        <f>Services!R89</f>
        <v>436.97688963210703</v>
      </c>
      <c r="V130" s="690">
        <f>Services!S89</f>
        <v>414.8739855072464</v>
      </c>
      <c r="W130" s="690">
        <f>Services!T89</f>
        <v>398.13359420289851</v>
      </c>
      <c r="X130" s="690">
        <f>Services!U89</f>
        <v>378.95676630434781</v>
      </c>
      <c r="Y130" s="690">
        <f>Services!V89</f>
        <v>364.16732310315433</v>
      </c>
      <c r="Z130" s="690">
        <f>Services!W89</f>
        <v>407.0794847020934</v>
      </c>
      <c r="AA130" s="690">
        <f>Services!X89</f>
        <v>392.36668192219679</v>
      </c>
      <c r="AB130" s="690">
        <f>Services!Y89</f>
        <v>379.12515942028989</v>
      </c>
      <c r="AC130" s="690">
        <f>Services!Z89</f>
        <v>367.14473429951693</v>
      </c>
      <c r="AD130" s="690">
        <f>Services!AA89</f>
        <v>356.25343873517789</v>
      </c>
      <c r="AE130" s="690">
        <f>Services!AB89</f>
        <v>346.30921235034657</v>
      </c>
      <c r="AF130" s="690">
        <f>Services!AC89</f>
        <v>337.19367149758455</v>
      </c>
      <c r="AG130" s="690">
        <f>Services!AD89</f>
        <v>328.80737391304353</v>
      </c>
      <c r="AH130" s="690">
        <f>Services!AE89</f>
        <v>321.06617614269794</v>
      </c>
      <c r="AI130" s="690">
        <f>Services!AF89</f>
        <v>313.89840042941489</v>
      </c>
      <c r="AJ130" s="690">
        <f>Services!AG89</f>
        <v>307.24260869565217</v>
      </c>
      <c r="AK130" s="690">
        <f>Services!AH89</f>
        <v>301.0458370814593</v>
      </c>
      <c r="AL130" s="690">
        <f>Services!AI89</f>
        <v>318.01218357487926</v>
      </c>
      <c r="AM130" s="690">
        <f>Services!AJ89</f>
        <v>311.86779803646562</v>
      </c>
      <c r="AN130" s="690">
        <f>Services!AK89</f>
        <v>306.10743659420291</v>
      </c>
      <c r="AO130" s="690">
        <f>Services!AL89</f>
        <v>300.69618796662274</v>
      </c>
      <c r="AP130" s="690">
        <f>Services!AM89</f>
        <v>295.60324808184146</v>
      </c>
      <c r="AQ130" s="690">
        <f>Services!AN89</f>
        <v>290.80133333333333</v>
      </c>
      <c r="AR130" s="690">
        <f>Services!AO89</f>
        <v>286.26619162640907</v>
      </c>
      <c r="AS130" s="690">
        <f>Services!AP89</f>
        <v>281.97619271445365</v>
      </c>
      <c r="AT130" s="690">
        <f>Services!AQ89</f>
        <v>277.91198321891687</v>
      </c>
      <c r="AU130" s="690">
        <f>Services!AR89</f>
        <v>274.05619472315129</v>
      </c>
      <c r="AV130" s="690">
        <f>Services!AS89</f>
        <v>270.39319565217392</v>
      </c>
      <c r="AW130" s="690">
        <f>Services!AT89</f>
        <v>266.90887946270766</v>
      </c>
      <c r="AX130" s="690">
        <f>Services!AU89</f>
        <v>263.59048309178746</v>
      </c>
      <c r="AY130" s="690">
        <f>Services!AV89</f>
        <v>260.42643073811934</v>
      </c>
      <c r="AZ130" s="690">
        <f>Services!AW89</f>
        <v>257.4061989459816</v>
      </c>
      <c r="BA130" s="690">
        <f>Services!AX89</f>
        <v>254.52019967793882</v>
      </c>
      <c r="BB130" s="796"/>
      <c r="BC130" s="796"/>
    </row>
    <row r="131" spans="1:57" ht="15">
      <c r="A131" s="810"/>
      <c r="B131" s="829" t="s">
        <v>154</v>
      </c>
      <c r="C131" s="829" t="str">
        <f>C129</f>
        <v>5* DLX Peak</v>
      </c>
      <c r="D131" s="789"/>
      <c r="E131" s="788"/>
      <c r="F131" s="829"/>
      <c r="G131" s="828">
        <v>1</v>
      </c>
      <c r="H131" s="829" t="str">
        <f>H129</f>
        <v>5* DLX Peak</v>
      </c>
      <c r="I131" s="829" t="e">
        <f>Accommodation!L321</f>
        <v>#VALUE!</v>
      </c>
      <c r="J131" s="829" t="e">
        <f>Accommodation!M321</f>
        <v>#VALUE!</v>
      </c>
      <c r="K131" s="829" t="e">
        <f>Accommodation!N321</f>
        <v>#VALUE!</v>
      </c>
      <c r="L131" s="829" t="e">
        <f>Accommodation!O321</f>
        <v>#VALUE!</v>
      </c>
      <c r="M131" s="829" t="e">
        <f>Accommodation!P321</f>
        <v>#VALUE!</v>
      </c>
      <c r="N131" s="829" t="e">
        <f>Accommodation!Q321</f>
        <v>#VALUE!</v>
      </c>
      <c r="O131" s="829" t="e">
        <f>Accommodation!R321</f>
        <v>#VALUE!</v>
      </c>
      <c r="P131" s="829" t="e">
        <f>Accommodation!S321</f>
        <v>#VALUE!</v>
      </c>
      <c r="Q131" s="829" t="e">
        <f>Accommodation!T321</f>
        <v>#VALUE!</v>
      </c>
      <c r="R131" s="829" t="e">
        <f>Accommodation!U321</f>
        <v>#VALUE!</v>
      </c>
      <c r="S131" s="829" t="e">
        <f>Accommodation!V321</f>
        <v>#VALUE!</v>
      </c>
      <c r="T131" s="829" t="e">
        <f>Accommodation!W321</f>
        <v>#VALUE!</v>
      </c>
      <c r="U131" s="829" t="e">
        <f>Accommodation!X321</f>
        <v>#VALUE!</v>
      </c>
      <c r="V131" s="829" t="e">
        <f>Accommodation!Y321</f>
        <v>#VALUE!</v>
      </c>
      <c r="W131" s="829" t="e">
        <f>Accommodation!Z321</f>
        <v>#VALUE!</v>
      </c>
      <c r="X131" s="829" t="e">
        <f>Accommodation!AA321</f>
        <v>#VALUE!</v>
      </c>
      <c r="Y131" s="829" t="e">
        <f>Accommodation!AB321</f>
        <v>#VALUE!</v>
      </c>
      <c r="Z131" s="829" t="e">
        <f>Accommodation!AC321</f>
        <v>#VALUE!</v>
      </c>
      <c r="AA131" s="829" t="e">
        <f>Accommodation!AD321</f>
        <v>#VALUE!</v>
      </c>
      <c r="AB131" s="829" t="e">
        <f>Accommodation!AE321</f>
        <v>#VALUE!</v>
      </c>
      <c r="AC131" s="829" t="e">
        <f>Accommodation!AF321</f>
        <v>#VALUE!</v>
      </c>
      <c r="AD131" s="829" t="e">
        <f>Accommodation!AG321</f>
        <v>#VALUE!</v>
      </c>
      <c r="AE131" s="829" t="e">
        <f>Accommodation!AH321</f>
        <v>#VALUE!</v>
      </c>
      <c r="AF131" s="829" t="e">
        <f>Accommodation!AI321</f>
        <v>#VALUE!</v>
      </c>
      <c r="AG131" s="829" t="e">
        <f>Accommodation!AJ321</f>
        <v>#VALUE!</v>
      </c>
      <c r="AH131" s="829" t="e">
        <f>Accommodation!AK321</f>
        <v>#VALUE!</v>
      </c>
      <c r="AI131" s="829" t="e">
        <f>Accommodation!AL321</f>
        <v>#VALUE!</v>
      </c>
      <c r="AJ131" s="829" t="e">
        <f>Accommodation!AM321</f>
        <v>#VALUE!</v>
      </c>
      <c r="AK131" s="829" t="e">
        <f>Accommodation!AN321</f>
        <v>#VALUE!</v>
      </c>
      <c r="AL131" s="829" t="e">
        <f>Accommodation!AO321</f>
        <v>#VALUE!</v>
      </c>
      <c r="AM131" s="829" t="e">
        <f>Accommodation!AP321</f>
        <v>#VALUE!</v>
      </c>
      <c r="AN131" s="829" t="e">
        <f>Accommodation!AQ321</f>
        <v>#VALUE!</v>
      </c>
      <c r="AO131" s="829" t="e">
        <f>Accommodation!AR321</f>
        <v>#VALUE!</v>
      </c>
      <c r="AP131" s="829" t="e">
        <f>Accommodation!AS321</f>
        <v>#VALUE!</v>
      </c>
      <c r="AQ131" s="829" t="e">
        <f>Accommodation!AT321</f>
        <v>#VALUE!</v>
      </c>
      <c r="AR131" s="829" t="e">
        <f>Accommodation!AU321</f>
        <v>#VALUE!</v>
      </c>
      <c r="AS131" s="829" t="e">
        <f>Accommodation!AV321</f>
        <v>#VALUE!</v>
      </c>
      <c r="AT131" s="829" t="e">
        <f>Accommodation!AW321</f>
        <v>#VALUE!</v>
      </c>
      <c r="AU131" s="829" t="e">
        <f>Accommodation!AX321</f>
        <v>#VALUE!</v>
      </c>
      <c r="AV131" s="829" t="e">
        <f>Accommodation!AY321</f>
        <v>#VALUE!</v>
      </c>
      <c r="AW131" s="829" t="e">
        <f>Accommodation!AZ321</f>
        <v>#VALUE!</v>
      </c>
      <c r="AX131" s="829" t="e">
        <f>Accommodation!BA321</f>
        <v>#VALUE!</v>
      </c>
      <c r="AY131" s="829" t="e">
        <f>Accommodation!BB321</f>
        <v>#VALUE!</v>
      </c>
      <c r="AZ131" s="829" t="e">
        <f>Accommodation!BC321</f>
        <v>#VALUE!</v>
      </c>
      <c r="BA131" s="829" t="e">
        <f>Accommodation!BD321</f>
        <v>#VALUE!</v>
      </c>
      <c r="BB131" s="829" t="e">
        <f>Accommodation!BE321</f>
        <v>#VALUE!</v>
      </c>
      <c r="BC131" s="829" t="e">
        <f>Accommodation!BF321</f>
        <v>#VALUE!</v>
      </c>
    </row>
    <row r="132" spans="1:57" ht="25.5" thickBot="1">
      <c r="B132" s="790" t="s">
        <v>154</v>
      </c>
      <c r="C132" s="791" t="s">
        <v>37</v>
      </c>
      <c r="D132" s="4"/>
      <c r="E132" s="4"/>
      <c r="F132" s="792"/>
      <c r="G132" s="806"/>
      <c r="H132" s="791" t="s">
        <v>37</v>
      </c>
      <c r="I132" s="691" t="e">
        <f t="shared" ref="I132:BA132" si="34">SUM(I130:I131)</f>
        <v>#VALUE!</v>
      </c>
      <c r="J132" s="691" t="e">
        <f t="shared" si="34"/>
        <v>#VALUE!</v>
      </c>
      <c r="K132" s="691" t="e">
        <f t="shared" si="34"/>
        <v>#VALUE!</v>
      </c>
      <c r="L132" s="691" t="e">
        <f t="shared" si="34"/>
        <v>#VALUE!</v>
      </c>
      <c r="M132" s="691" t="e">
        <f t="shared" si="34"/>
        <v>#VALUE!</v>
      </c>
      <c r="N132" s="691" t="e">
        <f t="shared" si="34"/>
        <v>#VALUE!</v>
      </c>
      <c r="O132" s="691" t="e">
        <f t="shared" si="34"/>
        <v>#VALUE!</v>
      </c>
      <c r="P132" s="691" t="e">
        <f t="shared" si="34"/>
        <v>#VALUE!</v>
      </c>
      <c r="Q132" s="691" t="e">
        <f t="shared" si="34"/>
        <v>#VALUE!</v>
      </c>
      <c r="R132" s="691" t="e">
        <f t="shared" si="34"/>
        <v>#VALUE!</v>
      </c>
      <c r="S132" s="691" t="e">
        <f t="shared" si="34"/>
        <v>#VALUE!</v>
      </c>
      <c r="T132" s="691" t="e">
        <f t="shared" si="34"/>
        <v>#VALUE!</v>
      </c>
      <c r="U132" s="691" t="e">
        <f t="shared" si="34"/>
        <v>#VALUE!</v>
      </c>
      <c r="V132" s="691" t="e">
        <f t="shared" si="34"/>
        <v>#VALUE!</v>
      </c>
      <c r="W132" s="691" t="e">
        <f t="shared" si="34"/>
        <v>#VALUE!</v>
      </c>
      <c r="X132" s="691" t="e">
        <f t="shared" si="34"/>
        <v>#VALUE!</v>
      </c>
      <c r="Y132" s="691" t="e">
        <f t="shared" si="34"/>
        <v>#VALUE!</v>
      </c>
      <c r="Z132" s="691" t="e">
        <f t="shared" si="34"/>
        <v>#VALUE!</v>
      </c>
      <c r="AA132" s="691" t="e">
        <f t="shared" si="34"/>
        <v>#VALUE!</v>
      </c>
      <c r="AB132" s="691" t="e">
        <f t="shared" si="34"/>
        <v>#VALUE!</v>
      </c>
      <c r="AC132" s="691" t="e">
        <f t="shared" si="34"/>
        <v>#VALUE!</v>
      </c>
      <c r="AD132" s="691" t="e">
        <f t="shared" si="34"/>
        <v>#VALUE!</v>
      </c>
      <c r="AE132" s="691" t="e">
        <f t="shared" si="34"/>
        <v>#VALUE!</v>
      </c>
      <c r="AF132" s="691" t="e">
        <f t="shared" si="34"/>
        <v>#VALUE!</v>
      </c>
      <c r="AG132" s="691" t="e">
        <f t="shared" si="34"/>
        <v>#VALUE!</v>
      </c>
      <c r="AH132" s="691" t="e">
        <f t="shared" si="34"/>
        <v>#VALUE!</v>
      </c>
      <c r="AI132" s="691" t="e">
        <f t="shared" si="34"/>
        <v>#VALUE!</v>
      </c>
      <c r="AJ132" s="691" t="e">
        <f t="shared" si="34"/>
        <v>#VALUE!</v>
      </c>
      <c r="AK132" s="691" t="e">
        <f t="shared" si="34"/>
        <v>#VALUE!</v>
      </c>
      <c r="AL132" s="691" t="e">
        <f t="shared" si="34"/>
        <v>#VALUE!</v>
      </c>
      <c r="AM132" s="691" t="e">
        <f t="shared" si="34"/>
        <v>#VALUE!</v>
      </c>
      <c r="AN132" s="691" t="e">
        <f t="shared" si="34"/>
        <v>#VALUE!</v>
      </c>
      <c r="AO132" s="691" t="e">
        <f t="shared" si="34"/>
        <v>#VALUE!</v>
      </c>
      <c r="AP132" s="691" t="e">
        <f t="shared" si="34"/>
        <v>#VALUE!</v>
      </c>
      <c r="AQ132" s="691" t="e">
        <f t="shared" si="34"/>
        <v>#VALUE!</v>
      </c>
      <c r="AR132" s="691" t="e">
        <f t="shared" si="34"/>
        <v>#VALUE!</v>
      </c>
      <c r="AS132" s="691" t="e">
        <f t="shared" si="34"/>
        <v>#VALUE!</v>
      </c>
      <c r="AT132" s="691" t="e">
        <f t="shared" si="34"/>
        <v>#VALUE!</v>
      </c>
      <c r="AU132" s="691" t="e">
        <f t="shared" si="34"/>
        <v>#VALUE!</v>
      </c>
      <c r="AV132" s="691" t="e">
        <f t="shared" si="34"/>
        <v>#VALUE!</v>
      </c>
      <c r="AW132" s="691" t="e">
        <f t="shared" si="34"/>
        <v>#VALUE!</v>
      </c>
      <c r="AX132" s="691" t="e">
        <f t="shared" si="34"/>
        <v>#VALUE!</v>
      </c>
      <c r="AY132" s="691" t="e">
        <f t="shared" si="34"/>
        <v>#VALUE!</v>
      </c>
      <c r="AZ132" s="691" t="e">
        <f t="shared" si="34"/>
        <v>#VALUE!</v>
      </c>
      <c r="BA132" s="691" t="e">
        <f t="shared" si="34"/>
        <v>#VALUE!</v>
      </c>
      <c r="BB132" s="691" t="e">
        <f>SUM(BB131:BB131)</f>
        <v>#VALUE!</v>
      </c>
      <c r="BC132" s="691" t="e">
        <f>SUM(BC131:BC131)</f>
        <v>#VALUE!</v>
      </c>
    </row>
    <row r="133" spans="1:57" ht="25.5" thickBot="1">
      <c r="A133" s="800"/>
      <c r="B133" s="785" t="s">
        <v>154</v>
      </c>
      <c r="C133" s="747" t="s">
        <v>28</v>
      </c>
      <c r="D133" s="77"/>
      <c r="E133" s="77"/>
      <c r="F133" s="748">
        <f>F1</f>
        <v>0.25</v>
      </c>
      <c r="G133" s="807"/>
      <c r="H133" s="747" t="s">
        <v>441</v>
      </c>
      <c r="I133" s="746" t="e">
        <f>I132*F133</f>
        <v>#VALUE!</v>
      </c>
      <c r="J133" s="746" t="e">
        <f>J132*F133</f>
        <v>#VALUE!</v>
      </c>
      <c r="K133" s="746" t="e">
        <f>K132*F133</f>
        <v>#VALUE!</v>
      </c>
      <c r="L133" s="746" t="e">
        <f>L132*F133</f>
        <v>#VALUE!</v>
      </c>
      <c r="M133" s="746" t="e">
        <f>M132*F133</f>
        <v>#VALUE!</v>
      </c>
      <c r="N133" s="746" t="e">
        <f>N132*F133</f>
        <v>#VALUE!</v>
      </c>
      <c r="O133" s="746" t="e">
        <f>O132*F133</f>
        <v>#VALUE!</v>
      </c>
      <c r="P133" s="746" t="e">
        <f>P132*F133</f>
        <v>#VALUE!</v>
      </c>
      <c r="Q133" s="746" t="e">
        <f>Q132*F133</f>
        <v>#VALUE!</v>
      </c>
      <c r="R133" s="746" t="e">
        <f>R132*F133</f>
        <v>#VALUE!</v>
      </c>
      <c r="S133" s="746" t="e">
        <f>S132*F133</f>
        <v>#VALUE!</v>
      </c>
      <c r="T133" s="746" t="e">
        <f>T132*F133</f>
        <v>#VALUE!</v>
      </c>
      <c r="U133" s="746" t="e">
        <f>U132*F133</f>
        <v>#VALUE!</v>
      </c>
      <c r="V133" s="746" t="e">
        <f>V132*F133</f>
        <v>#VALUE!</v>
      </c>
      <c r="W133" s="746" t="e">
        <f>W132*F133</f>
        <v>#VALUE!</v>
      </c>
      <c r="X133" s="746" t="e">
        <f>X132*F133</f>
        <v>#VALUE!</v>
      </c>
      <c r="Y133" s="746" t="e">
        <f>Y132*F133</f>
        <v>#VALUE!</v>
      </c>
      <c r="Z133" s="746" t="e">
        <f>Z132*F133</f>
        <v>#VALUE!</v>
      </c>
      <c r="AA133" s="746" t="e">
        <f>AA132*F133</f>
        <v>#VALUE!</v>
      </c>
      <c r="AB133" s="746" t="e">
        <f>AB132*F133</f>
        <v>#VALUE!</v>
      </c>
      <c r="AC133" s="746" t="e">
        <f>AC132*F133</f>
        <v>#VALUE!</v>
      </c>
      <c r="AD133" s="746" t="e">
        <f>AD132*F133</f>
        <v>#VALUE!</v>
      </c>
      <c r="AE133" s="746" t="e">
        <f>AE132*F133</f>
        <v>#VALUE!</v>
      </c>
      <c r="AF133" s="746" t="e">
        <f>AF132*F133</f>
        <v>#VALUE!</v>
      </c>
      <c r="AG133" s="746" t="e">
        <f>AG132*F133</f>
        <v>#VALUE!</v>
      </c>
      <c r="AH133" s="746" t="e">
        <f>AH132*F133</f>
        <v>#VALUE!</v>
      </c>
      <c r="AI133" s="746" t="e">
        <f>AI132*F133</f>
        <v>#VALUE!</v>
      </c>
      <c r="AJ133" s="746" t="e">
        <f>AJ132*F133</f>
        <v>#VALUE!</v>
      </c>
      <c r="AK133" s="746" t="e">
        <f>AK132*F133</f>
        <v>#VALUE!</v>
      </c>
      <c r="AL133" s="746" t="e">
        <f>AL132*F133</f>
        <v>#VALUE!</v>
      </c>
      <c r="AM133" s="746" t="e">
        <f>AM132*F133</f>
        <v>#VALUE!</v>
      </c>
      <c r="AN133" s="746" t="e">
        <f>AN132*F133</f>
        <v>#VALUE!</v>
      </c>
      <c r="AO133" s="746" t="e">
        <f>AO132*F133</f>
        <v>#VALUE!</v>
      </c>
      <c r="AP133" s="746" t="e">
        <f>AP132*F133</f>
        <v>#VALUE!</v>
      </c>
      <c r="AQ133" s="746" t="e">
        <f>AQ132*F133</f>
        <v>#VALUE!</v>
      </c>
      <c r="AR133" s="746" t="e">
        <f>AR132*F133</f>
        <v>#VALUE!</v>
      </c>
      <c r="AS133" s="746" t="e">
        <f>AS132*F133</f>
        <v>#VALUE!</v>
      </c>
      <c r="AT133" s="746" t="e">
        <f>AT132*F133</f>
        <v>#VALUE!</v>
      </c>
      <c r="AU133" s="746" t="e">
        <f>AU132*F133</f>
        <v>#VALUE!</v>
      </c>
      <c r="AV133" s="746" t="e">
        <f>AV132*F133</f>
        <v>#VALUE!</v>
      </c>
      <c r="AW133" s="746" t="e">
        <f>AW132*F133</f>
        <v>#VALUE!</v>
      </c>
      <c r="AX133" s="746" t="e">
        <f>AX132*F133</f>
        <v>#VALUE!</v>
      </c>
      <c r="AY133" s="746" t="e">
        <f>AY132*F133</f>
        <v>#VALUE!</v>
      </c>
      <c r="AZ133" s="746" t="e">
        <f>AZ132*F133</f>
        <v>#VALUE!</v>
      </c>
      <c r="BA133" s="746" t="e">
        <f>BA132*F133</f>
        <v>#VALUE!</v>
      </c>
      <c r="BB133" s="746" t="e">
        <f>BB132*F133</f>
        <v>#VALUE!</v>
      </c>
      <c r="BC133" s="746" t="e">
        <f>BC132*F133</f>
        <v>#VALUE!</v>
      </c>
    </row>
    <row r="134" spans="1:57" s="95" customFormat="1" ht="29.25" customHeight="1">
      <c r="A134" s="801"/>
      <c r="B134" s="751" t="s">
        <v>154</v>
      </c>
      <c r="C134" s="93" t="s">
        <v>25</v>
      </c>
      <c r="D134" s="93"/>
      <c r="E134" s="93"/>
      <c r="F134" s="94"/>
      <c r="G134" s="808"/>
      <c r="H134" s="93" t="s">
        <v>179</v>
      </c>
      <c r="I134" s="766" t="e">
        <f t="shared" ref="I134:BC134" si="35">SUM(I132:I133)</f>
        <v>#VALUE!</v>
      </c>
      <c r="J134" s="766" t="e">
        <f t="shared" si="35"/>
        <v>#VALUE!</v>
      </c>
      <c r="K134" s="766" t="e">
        <f t="shared" si="35"/>
        <v>#VALUE!</v>
      </c>
      <c r="L134" s="766" t="e">
        <f t="shared" si="35"/>
        <v>#VALUE!</v>
      </c>
      <c r="M134" s="766" t="e">
        <f t="shared" si="35"/>
        <v>#VALUE!</v>
      </c>
      <c r="N134" s="766" t="e">
        <f t="shared" si="35"/>
        <v>#VALUE!</v>
      </c>
      <c r="O134" s="766" t="e">
        <f t="shared" si="35"/>
        <v>#VALUE!</v>
      </c>
      <c r="P134" s="766" t="e">
        <f t="shared" si="35"/>
        <v>#VALUE!</v>
      </c>
      <c r="Q134" s="766" t="e">
        <f t="shared" si="35"/>
        <v>#VALUE!</v>
      </c>
      <c r="R134" s="766" t="e">
        <f t="shared" si="35"/>
        <v>#VALUE!</v>
      </c>
      <c r="S134" s="766" t="e">
        <f t="shared" si="35"/>
        <v>#VALUE!</v>
      </c>
      <c r="T134" s="766" t="e">
        <f t="shared" si="35"/>
        <v>#VALUE!</v>
      </c>
      <c r="U134" s="766" t="e">
        <f t="shared" si="35"/>
        <v>#VALUE!</v>
      </c>
      <c r="V134" s="766" t="e">
        <f t="shared" si="35"/>
        <v>#VALUE!</v>
      </c>
      <c r="W134" s="766" t="e">
        <f t="shared" si="35"/>
        <v>#VALUE!</v>
      </c>
      <c r="X134" s="766" t="e">
        <f t="shared" si="35"/>
        <v>#VALUE!</v>
      </c>
      <c r="Y134" s="766" t="e">
        <f t="shared" si="35"/>
        <v>#VALUE!</v>
      </c>
      <c r="Z134" s="766" t="e">
        <f t="shared" si="35"/>
        <v>#VALUE!</v>
      </c>
      <c r="AA134" s="766" t="e">
        <f t="shared" si="35"/>
        <v>#VALUE!</v>
      </c>
      <c r="AB134" s="766" t="e">
        <f t="shared" si="35"/>
        <v>#VALUE!</v>
      </c>
      <c r="AC134" s="766" t="e">
        <f t="shared" si="35"/>
        <v>#VALUE!</v>
      </c>
      <c r="AD134" s="766" t="e">
        <f t="shared" si="35"/>
        <v>#VALUE!</v>
      </c>
      <c r="AE134" s="766" t="e">
        <f t="shared" si="35"/>
        <v>#VALUE!</v>
      </c>
      <c r="AF134" s="766" t="e">
        <f t="shared" si="35"/>
        <v>#VALUE!</v>
      </c>
      <c r="AG134" s="766" t="e">
        <f t="shared" si="35"/>
        <v>#VALUE!</v>
      </c>
      <c r="AH134" s="766" t="e">
        <f t="shared" si="35"/>
        <v>#VALUE!</v>
      </c>
      <c r="AI134" s="766" t="e">
        <f t="shared" si="35"/>
        <v>#VALUE!</v>
      </c>
      <c r="AJ134" s="766" t="e">
        <f t="shared" si="35"/>
        <v>#VALUE!</v>
      </c>
      <c r="AK134" s="766" t="e">
        <f t="shared" si="35"/>
        <v>#VALUE!</v>
      </c>
      <c r="AL134" s="766" t="e">
        <f t="shared" si="35"/>
        <v>#VALUE!</v>
      </c>
      <c r="AM134" s="766" t="e">
        <f t="shared" si="35"/>
        <v>#VALUE!</v>
      </c>
      <c r="AN134" s="766" t="e">
        <f t="shared" si="35"/>
        <v>#VALUE!</v>
      </c>
      <c r="AO134" s="766" t="e">
        <f t="shared" si="35"/>
        <v>#VALUE!</v>
      </c>
      <c r="AP134" s="766" t="e">
        <f t="shared" si="35"/>
        <v>#VALUE!</v>
      </c>
      <c r="AQ134" s="766" t="e">
        <f t="shared" si="35"/>
        <v>#VALUE!</v>
      </c>
      <c r="AR134" s="766" t="e">
        <f t="shared" si="35"/>
        <v>#VALUE!</v>
      </c>
      <c r="AS134" s="766" t="e">
        <f t="shared" si="35"/>
        <v>#VALUE!</v>
      </c>
      <c r="AT134" s="766" t="e">
        <f t="shared" si="35"/>
        <v>#VALUE!</v>
      </c>
      <c r="AU134" s="766" t="e">
        <f t="shared" si="35"/>
        <v>#VALUE!</v>
      </c>
      <c r="AV134" s="766" t="e">
        <f t="shared" si="35"/>
        <v>#VALUE!</v>
      </c>
      <c r="AW134" s="766" t="e">
        <f t="shared" si="35"/>
        <v>#VALUE!</v>
      </c>
      <c r="AX134" s="766" t="e">
        <f t="shared" si="35"/>
        <v>#VALUE!</v>
      </c>
      <c r="AY134" s="766" t="e">
        <f t="shared" si="35"/>
        <v>#VALUE!</v>
      </c>
      <c r="AZ134" s="766" t="e">
        <f t="shared" si="35"/>
        <v>#VALUE!</v>
      </c>
      <c r="BA134" s="766" t="e">
        <f t="shared" si="35"/>
        <v>#VALUE!</v>
      </c>
      <c r="BB134" s="766" t="e">
        <f t="shared" si="35"/>
        <v>#VALUE!</v>
      </c>
      <c r="BC134" s="766" t="e">
        <f t="shared" si="35"/>
        <v>#VALUE!</v>
      </c>
      <c r="BE134" s="558"/>
    </row>
  </sheetData>
  <autoFilter ref="A3:BC134" xr:uid="{00000000-0009-0000-0000-000006000000}"/>
  <conditionalFormatting sqref="I76:BA76 I83:BA83">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onditionalFormatting>
  <conditionalFormatting sqref="I99:BA99 I106:BA106">
    <cfRule type="colorScale" priority="18">
      <colorScale>
        <cfvo type="min"/>
        <cfvo type="percentile" val="50"/>
        <cfvo type="max"/>
        <color rgb="FFF8696B"/>
        <color rgb="FFFFEB84"/>
        <color rgb="FF63BE7B"/>
      </colorScale>
    </cfRule>
  </conditionalFormatting>
  <conditionalFormatting sqref="I121:BA121 I128:BA128">
    <cfRule type="colorScale" priority="20">
      <colorScale>
        <cfvo type="min"/>
        <cfvo type="percentile" val="50"/>
        <cfvo type="max"/>
        <color rgb="FF63BE7B"/>
        <color rgb="FFFFEB84"/>
        <color rgb="FFF8696B"/>
      </colorScale>
    </cfRule>
  </conditionalFormatting>
  <pageMargins left="0.7" right="0.7" top="0.75" bottom="0.75" header="0.3" footer="0.3"/>
  <ignoredErrors>
    <ignoredError sqref="I83 K83:BA83 I8:BA9 I15:BA16 I22:BA24 I30:BA31 I37:BA38 I44:BA47 I54:BA54 I61:BA61 I68:BA69 I76:BA76 I90:BA92 I99:BA99 I106:BA106 I113:BA114 I121:BA121 I128:BA128" unlockedFormula="1"/>
  </ignoredError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4" tint="-0.249977111117893"/>
  </sheetPr>
  <dimension ref="A4:G105"/>
  <sheetViews>
    <sheetView zoomScale="85" zoomScaleNormal="85" workbookViewId="0">
      <selection activeCell="E29" sqref="C23:E29"/>
    </sheetView>
  </sheetViews>
  <sheetFormatPr defaultRowHeight="15"/>
  <cols>
    <col min="1" max="1" width="23.140625" style="1" bestFit="1" customWidth="1"/>
    <col min="2" max="4" width="39.28515625" style="1" customWidth="1"/>
    <col min="5" max="7" width="39.28515625" style="2" customWidth="1"/>
    <col min="8" max="16384" width="9.140625" style="1"/>
  </cols>
  <sheetData>
    <row r="4" spans="1:7" ht="15.75" thickBot="1">
      <c r="A4" s="406"/>
      <c r="B4" s="406"/>
      <c r="C4" s="406"/>
      <c r="D4" s="406"/>
      <c r="E4" s="926"/>
      <c r="F4" s="926"/>
      <c r="G4" s="926"/>
    </row>
    <row r="5" spans="1:7" s="418" customFormat="1" ht="15.75">
      <c r="A5" s="994" t="s">
        <v>5</v>
      </c>
      <c r="B5" s="995" t="s">
        <v>158</v>
      </c>
      <c r="C5" s="996" t="s">
        <v>159</v>
      </c>
      <c r="D5" s="996" t="s">
        <v>160</v>
      </c>
      <c r="E5" s="996" t="s">
        <v>161</v>
      </c>
      <c r="F5" s="996" t="s">
        <v>162</v>
      </c>
      <c r="G5" s="997" t="s">
        <v>163</v>
      </c>
    </row>
    <row r="6" spans="1:7" s="418" customFormat="1" ht="15.75">
      <c r="A6" s="998" t="s">
        <v>50</v>
      </c>
      <c r="B6" s="927" t="s">
        <v>609</v>
      </c>
      <c r="C6" s="927" t="s">
        <v>481</v>
      </c>
      <c r="D6" s="927" t="s">
        <v>610</v>
      </c>
      <c r="E6" s="927" t="s">
        <v>425</v>
      </c>
      <c r="F6" s="927" t="s">
        <v>471</v>
      </c>
      <c r="G6" s="927" t="s">
        <v>204</v>
      </c>
    </row>
    <row r="7" spans="1:7" s="418" customFormat="1" ht="15.75">
      <c r="A7" s="998" t="s">
        <v>51</v>
      </c>
      <c r="B7" s="928" t="s">
        <v>237</v>
      </c>
      <c r="C7" s="929" t="s">
        <v>237</v>
      </c>
      <c r="D7" s="929" t="s">
        <v>237</v>
      </c>
      <c r="E7" s="929" t="s">
        <v>202</v>
      </c>
      <c r="F7" s="929" t="s">
        <v>237</v>
      </c>
      <c r="G7" s="930" t="s">
        <v>237</v>
      </c>
    </row>
    <row r="8" spans="1:7" s="418" customFormat="1" ht="15.75">
      <c r="A8" s="998" t="s">
        <v>52</v>
      </c>
      <c r="B8" s="931" t="s">
        <v>629</v>
      </c>
      <c r="C8" s="931" t="s">
        <v>632</v>
      </c>
      <c r="D8" s="931" t="s">
        <v>457</v>
      </c>
      <c r="E8" s="931" t="s">
        <v>633</v>
      </c>
      <c r="F8" s="931" t="s">
        <v>472</v>
      </c>
      <c r="G8" s="931" t="s">
        <v>472</v>
      </c>
    </row>
    <row r="9" spans="1:7" s="418" customFormat="1" ht="15.75">
      <c r="A9" s="998" t="s">
        <v>1</v>
      </c>
      <c r="B9" s="932" t="s">
        <v>485</v>
      </c>
      <c r="C9" s="932" t="s">
        <v>485</v>
      </c>
      <c r="D9" s="933" t="s">
        <v>608</v>
      </c>
      <c r="E9" s="933" t="s">
        <v>499</v>
      </c>
      <c r="F9" s="932" t="s">
        <v>503</v>
      </c>
      <c r="G9" s="932" t="s">
        <v>507</v>
      </c>
    </row>
    <row r="10" spans="1:7" s="418" customFormat="1" ht="15.75">
      <c r="A10" s="998" t="s">
        <v>53</v>
      </c>
      <c r="B10" s="928" t="s">
        <v>430</v>
      </c>
      <c r="C10" s="929" t="s">
        <v>611</v>
      </c>
      <c r="D10" s="1048" t="s">
        <v>612</v>
      </c>
      <c r="E10" s="929" t="s">
        <v>599</v>
      </c>
      <c r="F10" s="929" t="s">
        <v>600</v>
      </c>
      <c r="G10" s="930" t="s">
        <v>601</v>
      </c>
    </row>
    <row r="11" spans="1:7" s="418" customFormat="1" ht="15.75">
      <c r="A11" s="998" t="s">
        <v>54</v>
      </c>
      <c r="B11" s="935" t="s">
        <v>448</v>
      </c>
      <c r="C11" s="935" t="s">
        <v>448</v>
      </c>
      <c r="D11" s="935" t="s">
        <v>459</v>
      </c>
      <c r="E11" s="935" t="s">
        <v>203</v>
      </c>
      <c r="F11" s="936" t="s">
        <v>475</v>
      </c>
      <c r="G11" s="935" t="s">
        <v>480</v>
      </c>
    </row>
    <row r="12" spans="1:7" s="418" customFormat="1" ht="15.75">
      <c r="A12" s="998" t="s">
        <v>102</v>
      </c>
      <c r="B12" s="931" t="s">
        <v>486</v>
      </c>
      <c r="C12" s="931" t="s">
        <v>486</v>
      </c>
      <c r="D12" s="931" t="s">
        <v>511</v>
      </c>
      <c r="E12" s="931" t="s">
        <v>511</v>
      </c>
      <c r="F12" s="931" t="s">
        <v>511</v>
      </c>
      <c r="G12" s="931" t="s">
        <v>511</v>
      </c>
    </row>
    <row r="13" spans="1:7" s="418" customFormat="1" ht="15.75">
      <c r="A13" s="998" t="s">
        <v>41</v>
      </c>
      <c r="B13" s="937" t="s">
        <v>201</v>
      </c>
      <c r="C13" s="934" t="s">
        <v>201</v>
      </c>
      <c r="D13" s="934" t="s">
        <v>201</v>
      </c>
      <c r="E13" s="934" t="s">
        <v>201</v>
      </c>
      <c r="F13" s="934" t="s">
        <v>201</v>
      </c>
      <c r="G13" s="938" t="s">
        <v>201</v>
      </c>
    </row>
    <row r="14" spans="1:7" s="418" customFormat="1" ht="15.75">
      <c r="A14" s="998" t="s">
        <v>63</v>
      </c>
      <c r="B14" s="939" t="s">
        <v>487</v>
      </c>
      <c r="C14" s="940" t="s">
        <v>492</v>
      </c>
      <c r="D14" s="927" t="s">
        <v>462</v>
      </c>
      <c r="E14" s="927" t="s">
        <v>469</v>
      </c>
      <c r="F14" s="927" t="s">
        <v>469</v>
      </c>
      <c r="G14" s="927" t="s">
        <v>469</v>
      </c>
    </row>
    <row r="15" spans="1:7" s="418" customFormat="1" ht="15.75">
      <c r="A15" s="998" t="s">
        <v>62</v>
      </c>
      <c r="B15" s="935" t="s">
        <v>452</v>
      </c>
      <c r="C15" s="935" t="s">
        <v>456</v>
      </c>
      <c r="D15" s="935" t="s">
        <v>463</v>
      </c>
      <c r="E15" s="935" t="s">
        <v>470</v>
      </c>
      <c r="F15" s="941" t="s">
        <v>476</v>
      </c>
      <c r="G15" s="941" t="s">
        <v>476</v>
      </c>
    </row>
    <row r="16" spans="1:7" s="418" customFormat="1" ht="15.75">
      <c r="A16" s="998" t="s">
        <v>103</v>
      </c>
      <c r="B16" s="928" t="s">
        <v>112</v>
      </c>
      <c r="C16" s="929" t="s">
        <v>112</v>
      </c>
      <c r="D16" s="929" t="s">
        <v>112</v>
      </c>
      <c r="E16" s="929" t="s">
        <v>112</v>
      </c>
      <c r="F16" s="929" t="s">
        <v>112</v>
      </c>
      <c r="G16" s="930" t="s">
        <v>112</v>
      </c>
    </row>
    <row r="17" spans="1:7" s="418" customFormat="1" ht="15.75">
      <c r="A17" s="998" t="s">
        <v>105</v>
      </c>
      <c r="B17" s="928" t="s">
        <v>105</v>
      </c>
      <c r="C17" s="929" t="s">
        <v>105</v>
      </c>
      <c r="D17" s="929" t="s">
        <v>105</v>
      </c>
      <c r="E17" s="929" t="s">
        <v>105</v>
      </c>
      <c r="F17" s="929" t="s">
        <v>105</v>
      </c>
      <c r="G17" s="930" t="s">
        <v>105</v>
      </c>
    </row>
    <row r="18" spans="1:7" s="418" customFormat="1" ht="15.75">
      <c r="A18" s="999" t="s">
        <v>107</v>
      </c>
      <c r="B18" s="928" t="s">
        <v>107</v>
      </c>
      <c r="C18" s="929" t="s">
        <v>107</v>
      </c>
      <c r="D18" s="929" t="s">
        <v>107</v>
      </c>
      <c r="E18" s="929" t="s">
        <v>107</v>
      </c>
      <c r="F18" s="929" t="s">
        <v>107</v>
      </c>
      <c r="G18" s="930" t="s">
        <v>107</v>
      </c>
    </row>
    <row r="19" spans="1:7" s="418" customFormat="1" ht="16.5" thickBot="1">
      <c r="A19" s="1000" t="s">
        <v>512</v>
      </c>
      <c r="B19" s="940" t="s">
        <v>513</v>
      </c>
      <c r="C19" s="940" t="s">
        <v>513</v>
      </c>
      <c r="D19" s="940" t="s">
        <v>514</v>
      </c>
      <c r="E19" s="940" t="s">
        <v>514</v>
      </c>
      <c r="F19" s="940" t="s">
        <v>514</v>
      </c>
      <c r="G19" s="940" t="s">
        <v>514</v>
      </c>
    </row>
    <row r="20" spans="1:7">
      <c r="A20" s="406"/>
      <c r="B20" s="406"/>
      <c r="C20" s="406"/>
      <c r="D20" s="406"/>
      <c r="E20" s="926"/>
      <c r="F20" s="926"/>
      <c r="G20" s="926"/>
    </row>
    <row r="21" spans="1:7">
      <c r="A21" s="406"/>
      <c r="B21" s="406"/>
      <c r="C21" s="406"/>
      <c r="D21" s="406"/>
      <c r="E21" s="926"/>
      <c r="F21" s="926"/>
      <c r="G21" s="926"/>
    </row>
    <row r="22" spans="1:7">
      <c r="A22" s="406"/>
      <c r="B22" s="406"/>
      <c r="C22" s="406"/>
      <c r="D22" s="406"/>
      <c r="E22" s="926"/>
      <c r="F22" s="926"/>
      <c r="G22" s="926"/>
    </row>
    <row r="23" spans="1:7" ht="26.25">
      <c r="A23" s="406"/>
      <c r="B23" s="406"/>
      <c r="C23" s="419" t="s">
        <v>208</v>
      </c>
      <c r="D23" s="420"/>
      <c r="E23" s="942"/>
      <c r="F23" s="926"/>
      <c r="G23" s="926"/>
    </row>
    <row r="24" spans="1:7" ht="15.75" thickBot="1">
      <c r="A24" s="406"/>
      <c r="C24" s="406"/>
      <c r="D24" s="406"/>
      <c r="E24" s="926"/>
      <c r="F24" s="926"/>
      <c r="G24" s="926"/>
    </row>
    <row r="25" spans="1:7" ht="19.5" thickBot="1">
      <c r="A25" s="406"/>
      <c r="C25" s="422" t="s">
        <v>205</v>
      </c>
      <c r="D25" s="423" t="s">
        <v>206</v>
      </c>
      <c r="E25" s="424" t="s">
        <v>207</v>
      </c>
      <c r="F25" s="926"/>
      <c r="G25" s="926"/>
    </row>
    <row r="26" spans="1:7">
      <c r="A26" s="421"/>
      <c r="C26" s="425" t="s">
        <v>346</v>
      </c>
      <c r="D26" s="426" t="s">
        <v>345</v>
      </c>
      <c r="E26" s="427" t="s">
        <v>341</v>
      </c>
      <c r="F26" s="421"/>
      <c r="G26" s="926"/>
    </row>
    <row r="27" spans="1:7">
      <c r="A27" s="421"/>
      <c r="C27" s="428" t="s">
        <v>347</v>
      </c>
      <c r="D27" s="429" t="s">
        <v>344</v>
      </c>
      <c r="E27" s="430" t="s">
        <v>342</v>
      </c>
      <c r="F27" s="421"/>
      <c r="G27" s="926"/>
    </row>
    <row r="28" spans="1:7" ht="15.75" thickBot="1">
      <c r="A28" s="421"/>
      <c r="C28" s="607" t="s">
        <v>349</v>
      </c>
      <c r="D28" s="608" t="s">
        <v>343</v>
      </c>
      <c r="E28" s="431"/>
      <c r="F28" s="421"/>
      <c r="G28" s="926"/>
    </row>
    <row r="29" spans="1:7">
      <c r="A29" s="421"/>
      <c r="C29" s="406"/>
      <c r="D29" s="609" t="s">
        <v>348</v>
      </c>
      <c r="E29" s="926"/>
      <c r="F29" s="421"/>
      <c r="G29" s="926"/>
    </row>
    <row r="30" spans="1:7">
      <c r="A30" s="406"/>
      <c r="E30" s="926"/>
      <c r="F30" s="926"/>
      <c r="G30" s="926"/>
    </row>
    <row r="31" spans="1:7" ht="15.75" thickBot="1">
      <c r="A31" s="406"/>
      <c r="B31" s="926" t="s">
        <v>515</v>
      </c>
      <c r="C31" s="926"/>
      <c r="D31" s="926"/>
      <c r="E31" s="926"/>
      <c r="F31" s="926"/>
      <c r="G31" s="943"/>
    </row>
    <row r="32" spans="1:7">
      <c r="A32" s="944" t="s">
        <v>516</v>
      </c>
      <c r="B32" s="945" t="s">
        <v>517</v>
      </c>
      <c r="C32" s="945" t="s">
        <v>518</v>
      </c>
      <c r="D32" s="945" t="s">
        <v>519</v>
      </c>
      <c r="E32" s="945" t="s">
        <v>520</v>
      </c>
      <c r="F32" s="945" t="s">
        <v>521</v>
      </c>
      <c r="G32" s="946" t="s">
        <v>522</v>
      </c>
    </row>
    <row r="33" spans="1:7">
      <c r="A33" s="947"/>
      <c r="B33" s="948" t="s">
        <v>523</v>
      </c>
      <c r="C33" s="948" t="s">
        <v>524</v>
      </c>
      <c r="D33" s="948" t="s">
        <v>525</v>
      </c>
      <c r="F33" s="948" t="s">
        <v>526</v>
      </c>
      <c r="G33" s="949" t="s">
        <v>527</v>
      </c>
    </row>
    <row r="34" spans="1:7">
      <c r="A34" s="947"/>
      <c r="B34" s="2"/>
      <c r="C34" s="948"/>
      <c r="D34" s="948" t="s">
        <v>528</v>
      </c>
      <c r="F34" s="948" t="s">
        <v>529</v>
      </c>
      <c r="G34" s="950"/>
    </row>
    <row r="35" spans="1:7">
      <c r="A35" s="947"/>
      <c r="B35" s="2"/>
      <c r="C35" s="948"/>
      <c r="D35" s="948" t="s">
        <v>530</v>
      </c>
      <c r="G35" s="950"/>
    </row>
    <row r="36" spans="1:7">
      <c r="A36" s="947"/>
      <c r="B36" s="2"/>
      <c r="C36" s="2"/>
      <c r="G36" s="950"/>
    </row>
    <row r="37" spans="1:7" ht="15.75" thickBot="1">
      <c r="A37" s="951"/>
      <c r="B37" s="952" t="s">
        <v>531</v>
      </c>
      <c r="C37" s="952" t="s">
        <v>532</v>
      </c>
      <c r="D37" s="952" t="s">
        <v>533</v>
      </c>
      <c r="E37" s="952" t="s">
        <v>534</v>
      </c>
      <c r="F37" s="952" t="s">
        <v>535</v>
      </c>
      <c r="G37" s="953" t="s">
        <v>536</v>
      </c>
    </row>
    <row r="38" spans="1:7" ht="15.75" thickBot="1"/>
    <row r="39" spans="1:7">
      <c r="A39" s="954" t="s">
        <v>537</v>
      </c>
      <c r="B39" s="955" t="s">
        <v>538</v>
      </c>
      <c r="C39" s="945" t="s">
        <v>539</v>
      </c>
      <c r="D39" s="945" t="s">
        <v>540</v>
      </c>
      <c r="E39" s="956" t="s">
        <v>541</v>
      </c>
    </row>
    <row r="40" spans="1:7">
      <c r="A40" s="957"/>
      <c r="B40" s="2"/>
      <c r="C40" s="948" t="s">
        <v>542</v>
      </c>
      <c r="D40" s="948" t="s">
        <v>543</v>
      </c>
      <c r="E40" s="958" t="s">
        <v>544</v>
      </c>
    </row>
    <row r="41" spans="1:7">
      <c r="A41" s="957"/>
      <c r="B41" s="2"/>
      <c r="C41" s="948" t="s">
        <v>545</v>
      </c>
      <c r="D41" s="948" t="s">
        <v>344</v>
      </c>
      <c r="E41" s="958" t="s">
        <v>527</v>
      </c>
    </row>
    <row r="42" spans="1:7">
      <c r="A42" s="957"/>
      <c r="B42" s="2"/>
      <c r="C42" s="948" t="s">
        <v>546</v>
      </c>
      <c r="D42" s="2"/>
      <c r="E42" s="958" t="s">
        <v>547</v>
      </c>
    </row>
    <row r="43" spans="1:7">
      <c r="A43" s="957"/>
      <c r="B43" s="2"/>
      <c r="C43" s="2"/>
      <c r="D43" s="2"/>
      <c r="E43" s="958" t="s">
        <v>548</v>
      </c>
    </row>
    <row r="44" spans="1:7" ht="15.75" thickBot="1">
      <c r="A44" s="951" t="s">
        <v>549</v>
      </c>
      <c r="B44" s="959" t="s">
        <v>550</v>
      </c>
      <c r="C44" s="959" t="s">
        <v>551</v>
      </c>
      <c r="D44" s="959" t="s">
        <v>552</v>
      </c>
      <c r="E44" s="960" t="s">
        <v>553</v>
      </c>
    </row>
    <row r="45" spans="1:7" ht="15.75" thickBot="1"/>
    <row r="46" spans="1:7">
      <c r="A46" s="954" t="s">
        <v>554</v>
      </c>
      <c r="B46" s="961" t="s">
        <v>555</v>
      </c>
      <c r="C46" s="961" t="s">
        <v>556</v>
      </c>
      <c r="D46" s="961" t="s">
        <v>557</v>
      </c>
      <c r="E46" s="945" t="s">
        <v>558</v>
      </c>
      <c r="F46" s="945" t="s">
        <v>559</v>
      </c>
      <c r="G46" s="956" t="s">
        <v>548</v>
      </c>
    </row>
    <row r="47" spans="1:7">
      <c r="A47" s="957"/>
      <c r="B47" s="962"/>
      <c r="C47" s="962" t="s">
        <v>560</v>
      </c>
      <c r="D47" s="962" t="s">
        <v>561</v>
      </c>
      <c r="E47" s="948"/>
      <c r="F47" s="948"/>
      <c r="G47" s="958"/>
    </row>
    <row r="48" spans="1:7">
      <c r="A48" s="957"/>
      <c r="B48" s="962"/>
      <c r="C48" s="962" t="s">
        <v>562</v>
      </c>
      <c r="D48" s="962"/>
      <c r="E48" s="948"/>
      <c r="F48" s="948"/>
      <c r="G48" s="958"/>
    </row>
    <row r="49" spans="1:7">
      <c r="A49" s="957"/>
      <c r="B49" s="962"/>
      <c r="C49" s="962" t="s">
        <v>563</v>
      </c>
      <c r="D49" s="962"/>
      <c r="E49" s="948"/>
      <c r="F49" s="948"/>
      <c r="G49" s="958"/>
    </row>
    <row r="50" spans="1:7">
      <c r="A50" s="957"/>
      <c r="G50" s="950"/>
    </row>
    <row r="51" spans="1:7" ht="15.75" thickBot="1">
      <c r="A51" s="963"/>
      <c r="B51" s="959" t="s">
        <v>550</v>
      </c>
      <c r="C51" s="959" t="s">
        <v>564</v>
      </c>
      <c r="D51" s="959" t="s">
        <v>552</v>
      </c>
      <c r="E51" s="959" t="s">
        <v>565</v>
      </c>
      <c r="F51" s="959" t="s">
        <v>566</v>
      </c>
      <c r="G51" s="960" t="s">
        <v>567</v>
      </c>
    </row>
    <row r="56" spans="1:7" ht="15.75" thickBot="1"/>
    <row r="57" spans="1:7">
      <c r="A57" s="964" t="s">
        <v>568</v>
      </c>
      <c r="B57" s="965" t="s">
        <v>515</v>
      </c>
      <c r="C57" s="965" t="s">
        <v>205</v>
      </c>
      <c r="D57" s="966" t="s">
        <v>206</v>
      </c>
    </row>
    <row r="58" spans="1:7">
      <c r="A58" s="967"/>
      <c r="B58" s="1" t="s">
        <v>538</v>
      </c>
      <c r="C58" s="1" t="s">
        <v>569</v>
      </c>
      <c r="D58" s="968" t="s">
        <v>345</v>
      </c>
    </row>
    <row r="59" spans="1:7">
      <c r="A59" s="967"/>
      <c r="C59" s="1" t="s">
        <v>570</v>
      </c>
      <c r="D59" s="968" t="s">
        <v>344</v>
      </c>
    </row>
    <row r="60" spans="1:7">
      <c r="A60" s="967"/>
      <c r="D60" s="968" t="s">
        <v>571</v>
      </c>
    </row>
    <row r="61" spans="1:7" ht="15.75" thickBot="1">
      <c r="A61" s="969"/>
      <c r="B61" s="970" t="s">
        <v>572</v>
      </c>
      <c r="C61" s="970" t="s">
        <v>573</v>
      </c>
      <c r="D61" s="971" t="s">
        <v>574</v>
      </c>
    </row>
    <row r="63" spans="1:7" ht="15.75" thickBot="1"/>
    <row r="64" spans="1:7">
      <c r="A64" s="964" t="s">
        <v>575</v>
      </c>
      <c r="B64" s="965" t="s">
        <v>515</v>
      </c>
      <c r="C64" s="965" t="s">
        <v>205</v>
      </c>
      <c r="D64" s="966" t="s">
        <v>206</v>
      </c>
    </row>
    <row r="65" spans="1:5">
      <c r="A65" s="967"/>
      <c r="C65" s="1" t="s">
        <v>576</v>
      </c>
      <c r="D65" s="968" t="s">
        <v>345</v>
      </c>
    </row>
    <row r="66" spans="1:5">
      <c r="A66" s="967"/>
      <c r="C66" s="1" t="s">
        <v>569</v>
      </c>
      <c r="D66" s="968" t="s">
        <v>344</v>
      </c>
    </row>
    <row r="67" spans="1:5">
      <c r="A67" s="967"/>
      <c r="C67" s="1" t="s">
        <v>577</v>
      </c>
      <c r="D67" s="968" t="s">
        <v>578</v>
      </c>
    </row>
    <row r="68" spans="1:5" ht="15.75" thickBot="1">
      <c r="A68" s="972" t="s">
        <v>579</v>
      </c>
      <c r="B68" s="973"/>
      <c r="C68" s="974" t="s">
        <v>580</v>
      </c>
      <c r="D68" s="975" t="s">
        <v>581</v>
      </c>
    </row>
    <row r="70" spans="1:5" ht="15.75" thickBot="1"/>
    <row r="71" spans="1:5">
      <c r="A71" s="964" t="s">
        <v>582</v>
      </c>
      <c r="B71" s="965" t="s">
        <v>515</v>
      </c>
      <c r="C71" s="965" t="s">
        <v>205</v>
      </c>
      <c r="D71" s="966" t="s">
        <v>206</v>
      </c>
    </row>
    <row r="72" spans="1:5">
      <c r="A72" s="976"/>
      <c r="C72" s="1" t="s">
        <v>583</v>
      </c>
      <c r="D72" s="977"/>
    </row>
    <row r="73" spans="1:5">
      <c r="A73" s="967"/>
      <c r="D73" s="968"/>
    </row>
    <row r="74" spans="1:5" ht="15.75" thickBot="1">
      <c r="A74" s="978"/>
      <c r="B74" s="979"/>
      <c r="C74" s="974" t="s">
        <v>584</v>
      </c>
      <c r="D74" s="980"/>
    </row>
    <row r="76" spans="1:5" ht="15.75" thickBot="1"/>
    <row r="77" spans="1:5">
      <c r="A77" s="981" t="s">
        <v>585</v>
      </c>
      <c r="B77" s="982" t="s">
        <v>515</v>
      </c>
      <c r="C77" s="982" t="s">
        <v>205</v>
      </c>
      <c r="D77" s="983" t="s">
        <v>206</v>
      </c>
      <c r="E77" s="983" t="s">
        <v>586</v>
      </c>
    </row>
    <row r="78" spans="1:5">
      <c r="A78" s="984" t="s">
        <v>587</v>
      </c>
      <c r="B78" s="985">
        <v>43</v>
      </c>
      <c r="C78" s="985">
        <v>50</v>
      </c>
      <c r="D78" s="985">
        <v>85</v>
      </c>
      <c r="E78" s="986">
        <v>90</v>
      </c>
    </row>
    <row r="79" spans="1:5">
      <c r="A79" s="984" t="s">
        <v>130</v>
      </c>
      <c r="B79" s="985">
        <v>45</v>
      </c>
      <c r="C79" s="985">
        <v>55</v>
      </c>
      <c r="D79" s="985">
        <v>100</v>
      </c>
      <c r="E79" s="986">
        <v>105</v>
      </c>
    </row>
    <row r="80" spans="1:5">
      <c r="A80" s="984" t="s">
        <v>416</v>
      </c>
      <c r="B80" s="985">
        <v>40</v>
      </c>
      <c r="C80" s="985">
        <v>45</v>
      </c>
      <c r="D80" s="985">
        <v>70</v>
      </c>
      <c r="E80" s="986">
        <v>70</v>
      </c>
    </row>
    <row r="81" spans="1:5">
      <c r="A81" s="967"/>
      <c r="B81" s="2"/>
      <c r="C81" s="2"/>
      <c r="D81" s="2"/>
      <c r="E81" s="950"/>
    </row>
    <row r="82" spans="1:5">
      <c r="A82" s="967"/>
      <c r="B82" s="2" t="s">
        <v>588</v>
      </c>
      <c r="C82" s="2" t="s">
        <v>569</v>
      </c>
      <c r="D82" s="2" t="s">
        <v>345</v>
      </c>
      <c r="E82" s="950" t="s">
        <v>344</v>
      </c>
    </row>
    <row r="83" spans="1:5" ht="15.75" thickBot="1">
      <c r="A83" s="978"/>
      <c r="B83" s="987"/>
      <c r="C83" s="987" t="s">
        <v>589</v>
      </c>
      <c r="D83" s="987" t="s">
        <v>590</v>
      </c>
      <c r="E83" s="988" t="s">
        <v>591</v>
      </c>
    </row>
    <row r="95" spans="1:5" ht="15.75" thickBot="1"/>
    <row r="96" spans="1:5">
      <c r="A96" s="964" t="s">
        <v>592</v>
      </c>
      <c r="B96" s="982" t="s">
        <v>515</v>
      </c>
      <c r="C96" s="982" t="s">
        <v>205</v>
      </c>
      <c r="D96" s="983" t="s">
        <v>206</v>
      </c>
      <c r="E96" s="983" t="s">
        <v>586</v>
      </c>
    </row>
    <row r="97" spans="1:7">
      <c r="A97" s="984" t="s">
        <v>587</v>
      </c>
      <c r="B97" s="989">
        <v>40</v>
      </c>
      <c r="C97" s="989">
        <v>40</v>
      </c>
      <c r="D97" s="989">
        <v>85</v>
      </c>
      <c r="E97" s="990"/>
    </row>
    <row r="98" spans="1:7">
      <c r="A98" s="984" t="s">
        <v>130</v>
      </c>
      <c r="B98" s="989">
        <v>40</v>
      </c>
      <c r="C98" s="989">
        <v>60</v>
      </c>
      <c r="D98" s="989">
        <v>105</v>
      </c>
      <c r="E98" s="990"/>
    </row>
    <row r="99" spans="1:7">
      <c r="A99" s="984" t="s">
        <v>416</v>
      </c>
      <c r="B99" s="989">
        <v>40</v>
      </c>
      <c r="C99" s="989">
        <v>40</v>
      </c>
      <c r="D99" s="989">
        <v>65</v>
      </c>
      <c r="E99" s="990"/>
    </row>
    <row r="100" spans="1:7">
      <c r="A100" s="967"/>
      <c r="B100" s="30"/>
      <c r="C100" s="30"/>
      <c r="D100" s="30"/>
      <c r="E100" s="991"/>
    </row>
    <row r="101" spans="1:7">
      <c r="A101" s="967"/>
      <c r="B101" s="421" t="s">
        <v>593</v>
      </c>
      <c r="C101" s="30" t="s">
        <v>589</v>
      </c>
      <c r="D101" s="30" t="s">
        <v>594</v>
      </c>
      <c r="E101" s="991"/>
    </row>
    <row r="102" spans="1:7" ht="15.75" thickBot="1">
      <c r="A102" s="978"/>
      <c r="B102" s="992" t="s">
        <v>595</v>
      </c>
      <c r="C102" s="992"/>
      <c r="D102" s="992" t="s">
        <v>596</v>
      </c>
      <c r="E102" s="993"/>
    </row>
    <row r="105" spans="1:7">
      <c r="B105" s="30"/>
      <c r="E105" s="30"/>
      <c r="F105" s="30"/>
      <c r="G105" s="30"/>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rgb="FFFF0000"/>
  </sheetPr>
  <dimension ref="A2:AZ64"/>
  <sheetViews>
    <sheetView zoomScale="70" zoomScaleNormal="70" workbookViewId="0">
      <selection activeCell="B2" sqref="B2:AX16"/>
    </sheetView>
  </sheetViews>
  <sheetFormatPr defaultColWidth="19.7109375" defaultRowHeight="15"/>
  <cols>
    <col min="1" max="1" width="12.140625" style="406" customWidth="1"/>
    <col min="2" max="2" width="19.7109375" style="409"/>
    <col min="3" max="3" width="16.42578125" style="406" bestFit="1" customWidth="1"/>
    <col min="4" max="12" width="10" style="406" customWidth="1"/>
    <col min="13" max="29" width="10" style="406" hidden="1" customWidth="1"/>
    <col min="30" max="47" width="8.28515625" style="406" hidden="1" customWidth="1"/>
    <col min="48" max="49" width="10.140625" style="406" bestFit="1" customWidth="1"/>
    <col min="50" max="50" width="20" style="406" bestFit="1" customWidth="1"/>
    <col min="51" max="16384" width="19.7109375" style="406"/>
  </cols>
  <sheetData>
    <row r="2" spans="1:52" ht="15.75" thickBot="1">
      <c r="A2" s="404"/>
      <c r="B2" s="1111" t="s">
        <v>634</v>
      </c>
      <c r="C2" s="1112">
        <f>C5-D5</f>
        <v>825.82608695652175</v>
      </c>
      <c r="D2" s="1111"/>
      <c r="E2" s="1113"/>
      <c r="F2" s="1111"/>
      <c r="G2" s="1113"/>
      <c r="H2" s="1113"/>
      <c r="I2" s="1113"/>
      <c r="J2" s="1113"/>
      <c r="K2" s="1111"/>
      <c r="L2" s="1113"/>
      <c r="M2" s="1113"/>
      <c r="N2" s="1113"/>
      <c r="O2" s="1111"/>
      <c r="P2" s="1113"/>
      <c r="Q2" s="1113"/>
      <c r="R2" s="1113"/>
      <c r="S2" s="1113"/>
      <c r="T2" s="1111"/>
      <c r="U2" s="1113"/>
      <c r="V2" s="1113"/>
      <c r="W2" s="1113"/>
      <c r="X2" s="1113"/>
      <c r="Y2" s="1111"/>
      <c r="Z2" s="1113"/>
      <c r="AA2" s="1113"/>
      <c r="AB2" s="1113"/>
      <c r="AC2" s="1113"/>
      <c r="AD2" s="1113"/>
      <c r="AE2" s="1113"/>
      <c r="AF2" s="1113"/>
      <c r="AG2" s="1113"/>
      <c r="AH2" s="1113"/>
      <c r="AI2" s="1113"/>
      <c r="AJ2" s="1113"/>
      <c r="AK2" s="1113"/>
      <c r="AL2" s="1113"/>
      <c r="AM2" s="1113"/>
      <c r="AN2" s="1113"/>
      <c r="AO2" s="1113"/>
      <c r="AP2" s="1113"/>
      <c r="AQ2" s="1113"/>
      <c r="AR2" s="1113"/>
      <c r="AS2" s="1113"/>
      <c r="AT2" s="1113"/>
      <c r="AU2" s="1113"/>
      <c r="AV2" s="1111"/>
      <c r="AW2" s="1111"/>
      <c r="AX2" s="1111"/>
    </row>
    <row r="3" spans="1:52" ht="16.5" thickTop="1" thickBot="1">
      <c r="A3" s="830" t="s">
        <v>440</v>
      </c>
      <c r="B3" s="1114"/>
      <c r="C3" s="1314" t="s">
        <v>235</v>
      </c>
      <c r="D3" s="1315"/>
      <c r="E3" s="1315"/>
      <c r="F3" s="1316"/>
      <c r="G3" s="1115" t="s">
        <v>236</v>
      </c>
      <c r="H3" s="1115"/>
      <c r="I3" s="1115"/>
      <c r="J3" s="1115"/>
      <c r="K3" s="1115"/>
      <c r="L3" s="1115"/>
      <c r="M3" s="1115"/>
      <c r="N3" s="1115"/>
      <c r="O3" s="1115"/>
      <c r="P3" s="1115"/>
      <c r="Q3" s="1115"/>
      <c r="R3" s="1115"/>
      <c r="S3" s="1115"/>
      <c r="T3" s="1115"/>
      <c r="U3" s="1115"/>
      <c r="V3" s="1115"/>
      <c r="W3" s="1115"/>
      <c r="X3" s="1115"/>
      <c r="Y3" s="1115"/>
      <c r="Z3" s="1115"/>
      <c r="AA3" s="1115"/>
      <c r="AB3" s="1115"/>
      <c r="AC3" s="1115"/>
      <c r="AD3" s="1115"/>
      <c r="AE3" s="1115"/>
      <c r="AF3" s="1115"/>
      <c r="AG3" s="1115"/>
      <c r="AH3" s="1115"/>
      <c r="AI3" s="1115"/>
      <c r="AJ3" s="1115"/>
      <c r="AK3" s="1115"/>
      <c r="AL3" s="1115"/>
      <c r="AM3" s="1115"/>
      <c r="AN3" s="1115"/>
      <c r="AO3" s="1115"/>
      <c r="AP3" s="1115"/>
      <c r="AQ3" s="1115"/>
      <c r="AR3" s="1115"/>
      <c r="AS3" s="1115"/>
      <c r="AT3" s="1115"/>
      <c r="AU3" s="1116"/>
      <c r="AV3" s="1117"/>
      <c r="AW3" s="1117"/>
      <c r="AX3" s="1118">
        <v>0.65</v>
      </c>
    </row>
    <row r="4" spans="1:52" s="7" customFormat="1" ht="15.75" thickBot="1">
      <c r="A4" s="830" t="s">
        <v>439</v>
      </c>
      <c r="B4" s="1119" t="s">
        <v>635</v>
      </c>
      <c r="C4" s="1120" t="s">
        <v>438</v>
      </c>
      <c r="D4" s="1121">
        <v>2</v>
      </c>
      <c r="E4" s="1121">
        <v>3</v>
      </c>
      <c r="F4" s="1122">
        <v>4</v>
      </c>
      <c r="G4" s="1123">
        <v>5</v>
      </c>
      <c r="H4" s="1124">
        <v>6</v>
      </c>
      <c r="I4" s="1125">
        <v>7</v>
      </c>
      <c r="J4" s="1125">
        <v>8</v>
      </c>
      <c r="K4" s="1125">
        <v>9</v>
      </c>
      <c r="L4" s="1125">
        <v>10</v>
      </c>
      <c r="M4" s="1125">
        <v>11</v>
      </c>
      <c r="N4" s="1125">
        <v>12</v>
      </c>
      <c r="O4" s="1125">
        <v>13</v>
      </c>
      <c r="P4" s="1125">
        <v>14</v>
      </c>
      <c r="Q4" s="1125">
        <v>15</v>
      </c>
      <c r="R4" s="1125">
        <v>16</v>
      </c>
      <c r="S4" s="1125">
        <v>17</v>
      </c>
      <c r="T4" s="1125">
        <v>18</v>
      </c>
      <c r="U4" s="1125">
        <v>19</v>
      </c>
      <c r="V4" s="1125">
        <v>20</v>
      </c>
      <c r="W4" s="1125">
        <v>21</v>
      </c>
      <c r="X4" s="1125">
        <v>22</v>
      </c>
      <c r="Y4" s="1125">
        <v>23</v>
      </c>
      <c r="Z4" s="1126">
        <v>24</v>
      </c>
      <c r="AA4" s="1126">
        <v>25</v>
      </c>
      <c r="AB4" s="1126">
        <v>26</v>
      </c>
      <c r="AC4" s="1126">
        <v>27</v>
      </c>
      <c r="AD4" s="1126">
        <v>28</v>
      </c>
      <c r="AE4" s="1126">
        <v>29</v>
      </c>
      <c r="AF4" s="1126">
        <v>30</v>
      </c>
      <c r="AG4" s="1126">
        <v>31</v>
      </c>
      <c r="AH4" s="1126">
        <v>32</v>
      </c>
      <c r="AI4" s="1126">
        <v>33</v>
      </c>
      <c r="AJ4" s="1126">
        <v>34</v>
      </c>
      <c r="AK4" s="1126">
        <v>35</v>
      </c>
      <c r="AL4" s="1126">
        <v>36</v>
      </c>
      <c r="AM4" s="1126">
        <v>37</v>
      </c>
      <c r="AN4" s="1126">
        <v>38</v>
      </c>
      <c r="AO4" s="1126">
        <v>39</v>
      </c>
      <c r="AP4" s="1126">
        <v>40</v>
      </c>
      <c r="AQ4" s="1126">
        <v>41</v>
      </c>
      <c r="AR4" s="1126">
        <v>42</v>
      </c>
      <c r="AS4" s="1126">
        <v>43</v>
      </c>
      <c r="AT4" s="1126">
        <v>44</v>
      </c>
      <c r="AU4" s="1126">
        <v>45</v>
      </c>
      <c r="AV4" s="1127" t="s">
        <v>130</v>
      </c>
      <c r="AW4" s="1128" t="s">
        <v>156</v>
      </c>
      <c r="AX4" s="1129" t="s">
        <v>598</v>
      </c>
    </row>
    <row r="5" spans="1:52" ht="15.75">
      <c r="A5" s="831">
        <v>16</v>
      </c>
      <c r="B5" s="1130" t="s">
        <v>135</v>
      </c>
      <c r="C5" s="1131">
        <f>Total!I8+Accommodation!BF32</f>
        <v>1874.9565217391305</v>
      </c>
      <c r="D5" s="1132">
        <f>Total!J8</f>
        <v>1049.1304347826087</v>
      </c>
      <c r="E5" s="1133">
        <f>Total!K8</f>
        <v>923.768115942029</v>
      </c>
      <c r="F5" s="1134">
        <f>Total!L8</f>
        <v>793.1521739130435</v>
      </c>
      <c r="G5" s="1135">
        <f>Total!M8</f>
        <v>993.6783333333334</v>
      </c>
      <c r="H5" s="1136">
        <f>Total!N8</f>
        <v>1065.3154287439613</v>
      </c>
      <c r="I5" s="1137">
        <f>Total!O8</f>
        <v>979.51467391304345</v>
      </c>
      <c r="J5" s="1137">
        <f>Total!P8</f>
        <v>907.23838315217392</v>
      </c>
      <c r="K5" s="1137">
        <f>Total!Q8</f>
        <v>855.04925523349448</v>
      </c>
      <c r="L5" s="1137">
        <f>Total!R8</f>
        <v>806.05157608695663</v>
      </c>
      <c r="M5" s="1137">
        <f>Total!S8</f>
        <v>876.54853425559952</v>
      </c>
      <c r="N5" s="1137">
        <f>Total!T8</f>
        <v>838.45451388888887</v>
      </c>
      <c r="O5" s="1137">
        <f>Total!U8</f>
        <v>806.22111204013379</v>
      </c>
      <c r="P5" s="1137">
        <f>Total!V8</f>
        <v>778.59248188405797</v>
      </c>
      <c r="Q5" s="1137">
        <f>Total!W8</f>
        <v>757.66699275362316</v>
      </c>
      <c r="R5" s="1137">
        <f>Total!X8</f>
        <v>733.69595788043489</v>
      </c>
      <c r="S5" s="1137">
        <f>Total!Y8</f>
        <v>715.20915387894297</v>
      </c>
      <c r="T5" s="1137">
        <f>Total!Z8</f>
        <v>768.84935587761674</v>
      </c>
      <c r="U5" s="1137">
        <f>Total!AA8</f>
        <v>750.45835240274596</v>
      </c>
      <c r="V5" s="1137">
        <f>Total!AB8</f>
        <v>733.90644927536243</v>
      </c>
      <c r="W5" s="1137">
        <f>Total!AC8</f>
        <v>718.93091787439619</v>
      </c>
      <c r="X5" s="1137">
        <f>Total!AD8</f>
        <v>705.31679841897244</v>
      </c>
      <c r="Y5" s="1137">
        <f>Total!AE8</f>
        <v>692.88651543793321</v>
      </c>
      <c r="Z5" s="1137">
        <f>Total!AF8</f>
        <v>681.49208937198068</v>
      </c>
      <c r="AA5" s="1137">
        <f>Total!AG8</f>
        <v>671.00921739130445</v>
      </c>
      <c r="AB5" s="1137">
        <f>Total!AH8</f>
        <v>661.33272017837248</v>
      </c>
      <c r="AC5" s="1137">
        <f>Total!AI8</f>
        <v>652.37300053676859</v>
      </c>
      <c r="AD5" s="1137">
        <f>Total!AJ8</f>
        <v>644.05326086956518</v>
      </c>
      <c r="AE5" s="1137">
        <f>Total!AK8</f>
        <v>636.30729635182411</v>
      </c>
      <c r="AF5" s="1137">
        <f>Total!AL8</f>
        <v>657.51522946859905</v>
      </c>
      <c r="AG5" s="1137">
        <f>Total!AM8</f>
        <v>649.83474754558199</v>
      </c>
      <c r="AH5" s="1137">
        <f>Total!AN8</f>
        <v>642.63429574275369</v>
      </c>
      <c r="AI5" s="1137">
        <f>Total!AO8</f>
        <v>635.87023495827839</v>
      </c>
      <c r="AJ5" s="1137">
        <f>Total!AP8</f>
        <v>629.50406010230176</v>
      </c>
      <c r="AK5" s="1137">
        <f>Total!AQ8</f>
        <v>623.50166666666667</v>
      </c>
      <c r="AL5" s="1137">
        <f>Total!AR8</f>
        <v>617.83273953301136</v>
      </c>
      <c r="AM5" s="1137">
        <f>Total!AS8</f>
        <v>612.47024089306706</v>
      </c>
      <c r="AN5" s="1137">
        <f>Total!AT8</f>
        <v>607.38997902364611</v>
      </c>
      <c r="AO5" s="1137">
        <f>Total!AU8</f>
        <v>602.57024340393912</v>
      </c>
      <c r="AP5" s="1137">
        <f>Total!AV8</f>
        <v>597.99149456521741</v>
      </c>
      <c r="AQ5" s="1137">
        <f>Total!AW8</f>
        <v>593.6360993283846</v>
      </c>
      <c r="AR5" s="1137">
        <f>Total!AX8</f>
        <v>589.48810386473428</v>
      </c>
      <c r="AS5" s="1137">
        <f>Total!AY8</f>
        <v>585.53303842264916</v>
      </c>
      <c r="AT5" s="1137">
        <f>Total!AZ8</f>
        <v>581.75774868247697</v>
      </c>
      <c r="AU5" s="1137">
        <f>Total!BA8</f>
        <v>578.15024959742357</v>
      </c>
      <c r="AV5" s="1136">
        <f>Total!BB8</f>
        <v>56.25</v>
      </c>
      <c r="AW5" s="1138">
        <f>Total!BC8</f>
        <v>222.5</v>
      </c>
      <c r="AX5" s="1139">
        <f>D5*AX3</f>
        <v>681.93478260869574</v>
      </c>
    </row>
    <row r="6" spans="1:52" ht="15.75">
      <c r="A6" s="831">
        <v>33</v>
      </c>
      <c r="B6" s="1130" t="s">
        <v>136</v>
      </c>
      <c r="C6" s="1140">
        <f>Total!I15+Accommodation!BF49</f>
        <v>1914.9565217391305</v>
      </c>
      <c r="D6" s="1141">
        <f>Total!J15</f>
        <v>1089.1304347826087</v>
      </c>
      <c r="E6" s="1142">
        <f>Total!K15</f>
        <v>963.768115942029</v>
      </c>
      <c r="F6" s="1143">
        <f>Total!L15</f>
        <v>833.1521739130435</v>
      </c>
      <c r="G6" s="1142">
        <f>Total!M15</f>
        <v>1033.6783333333333</v>
      </c>
      <c r="H6" s="1144">
        <f>Total!N15</f>
        <v>1105.3154287439613</v>
      </c>
      <c r="I6" s="1137">
        <f>Total!O15</f>
        <v>1019.5146739130435</v>
      </c>
      <c r="J6" s="1137">
        <f>Total!P15</f>
        <v>947.23838315217392</v>
      </c>
      <c r="K6" s="1137">
        <f>Total!Q15</f>
        <v>895.04925523349448</v>
      </c>
      <c r="L6" s="1137">
        <f>Total!R15</f>
        <v>846.05157608695663</v>
      </c>
      <c r="M6" s="1137">
        <f>Total!S15</f>
        <v>916.54853425559952</v>
      </c>
      <c r="N6" s="1137">
        <f>Total!T15</f>
        <v>878.45451388888887</v>
      </c>
      <c r="O6" s="1137">
        <f>Total!U15</f>
        <v>846.22111204013379</v>
      </c>
      <c r="P6" s="1137">
        <f>Total!V15</f>
        <v>818.59248188405797</v>
      </c>
      <c r="Q6" s="1137">
        <f>Total!W15</f>
        <v>797.66699275362316</v>
      </c>
      <c r="R6" s="1137">
        <f>Total!X15</f>
        <v>773.69595788043489</v>
      </c>
      <c r="S6" s="1137">
        <f>Total!Y15</f>
        <v>755.20915387894297</v>
      </c>
      <c r="T6" s="1137">
        <f>Total!Z15</f>
        <v>808.84935587761674</v>
      </c>
      <c r="U6" s="1137">
        <f>Total!AA15</f>
        <v>790.45835240274596</v>
      </c>
      <c r="V6" s="1137">
        <f>Total!AB15</f>
        <v>773.90644927536243</v>
      </c>
      <c r="W6" s="1137">
        <f>Total!AC15</f>
        <v>758.93091787439619</v>
      </c>
      <c r="X6" s="1137">
        <f>Total!AD15</f>
        <v>745.31679841897244</v>
      </c>
      <c r="Y6" s="1137">
        <f>Total!AE15</f>
        <v>732.88651543793321</v>
      </c>
      <c r="Z6" s="1137">
        <f>Total!AF15</f>
        <v>721.49208937198068</v>
      </c>
      <c r="AA6" s="1137">
        <f>Total!AG15</f>
        <v>711.00921739130445</v>
      </c>
      <c r="AB6" s="1137">
        <f>Total!AH15</f>
        <v>701.33272017837248</v>
      </c>
      <c r="AC6" s="1137">
        <f>Total!AI15</f>
        <v>692.37300053676859</v>
      </c>
      <c r="AD6" s="1137">
        <f>Total!AJ15</f>
        <v>684.05326086956518</v>
      </c>
      <c r="AE6" s="1137">
        <f>Total!AK15</f>
        <v>676.30729635182411</v>
      </c>
      <c r="AF6" s="1137">
        <f>Total!AL15</f>
        <v>697.51522946859905</v>
      </c>
      <c r="AG6" s="1137">
        <f>Total!AM15</f>
        <v>689.83474754558199</v>
      </c>
      <c r="AH6" s="1137">
        <f>Total!AN15</f>
        <v>682.63429574275369</v>
      </c>
      <c r="AI6" s="1137">
        <f>Total!AO15</f>
        <v>675.8702349582785</v>
      </c>
      <c r="AJ6" s="1137">
        <f>Total!AP15</f>
        <v>669.50406010230176</v>
      </c>
      <c r="AK6" s="1137">
        <f>Total!AQ15</f>
        <v>663.50166666666667</v>
      </c>
      <c r="AL6" s="1137">
        <f>Total!AR15</f>
        <v>657.83273953301136</v>
      </c>
      <c r="AM6" s="1137">
        <f>Total!AS15</f>
        <v>652.47024089306706</v>
      </c>
      <c r="AN6" s="1137">
        <f>Total!AT15</f>
        <v>647.38997902364622</v>
      </c>
      <c r="AO6" s="1137">
        <f>Total!AU15</f>
        <v>642.57024340393912</v>
      </c>
      <c r="AP6" s="1137">
        <f>Total!AV15</f>
        <v>637.99149456521741</v>
      </c>
      <c r="AQ6" s="1137">
        <f>Total!AW15</f>
        <v>633.6360993283846</v>
      </c>
      <c r="AR6" s="1137">
        <f>Total!AX15</f>
        <v>629.48810386473428</v>
      </c>
      <c r="AS6" s="1137">
        <f>Total!AY15</f>
        <v>625.53303842264916</v>
      </c>
      <c r="AT6" s="1137">
        <f>Total!AZ15</f>
        <v>621.75774868247697</v>
      </c>
      <c r="AU6" s="1137">
        <f>Total!BA15</f>
        <v>618.15024959742357</v>
      </c>
      <c r="AV6" s="1136">
        <f>Total!BB15</f>
        <v>56.25</v>
      </c>
      <c r="AW6" s="1138">
        <f>Total!BC15</f>
        <v>222.5</v>
      </c>
      <c r="AX6" s="1139">
        <f>D6*AX3</f>
        <v>707.93478260869574</v>
      </c>
    </row>
    <row r="7" spans="1:52" ht="15.75">
      <c r="A7" s="831">
        <v>50</v>
      </c>
      <c r="B7" s="1130" t="s">
        <v>137</v>
      </c>
      <c r="C7" s="1140">
        <f>Total!I22+Accommodation!BF66</f>
        <v>1939.9565217391305</v>
      </c>
      <c r="D7" s="1141">
        <f>Total!J22</f>
        <v>1114.1304347826087</v>
      </c>
      <c r="E7" s="1135">
        <f>Total!K22</f>
        <v>988.768115942029</v>
      </c>
      <c r="F7" s="1143">
        <f>Total!L22</f>
        <v>858.1521739130435</v>
      </c>
      <c r="G7" s="1142">
        <f>Total!M22</f>
        <v>1058.6783333333333</v>
      </c>
      <c r="H7" s="1144">
        <f>Total!N22</f>
        <v>1130.3154287439613</v>
      </c>
      <c r="I7" s="1137">
        <f>Total!O22</f>
        <v>1044.5146739130435</v>
      </c>
      <c r="J7" s="1137">
        <f>Total!P22</f>
        <v>972.23838315217392</v>
      </c>
      <c r="K7" s="1137">
        <f>Total!Q22</f>
        <v>920.04925523349448</v>
      </c>
      <c r="L7" s="1137">
        <f>Total!R22</f>
        <v>871.05157608695663</v>
      </c>
      <c r="M7" s="1137">
        <f>Total!S22</f>
        <v>941.54853425559952</v>
      </c>
      <c r="N7" s="1137">
        <f>Total!T22</f>
        <v>903.45451388888887</v>
      </c>
      <c r="O7" s="1137">
        <f>Total!U22</f>
        <v>871.22111204013379</v>
      </c>
      <c r="P7" s="1137">
        <f>Total!V22</f>
        <v>843.59248188405797</v>
      </c>
      <c r="Q7" s="1137">
        <f>Total!W22</f>
        <v>822.66699275362316</v>
      </c>
      <c r="R7" s="1137">
        <f>Total!X22</f>
        <v>798.69595788043489</v>
      </c>
      <c r="S7" s="1137">
        <f>Total!Y22</f>
        <v>780.20915387894297</v>
      </c>
      <c r="T7" s="1137">
        <f>Total!Z22</f>
        <v>833.84935587761674</v>
      </c>
      <c r="U7" s="1137">
        <f>Total!AA22</f>
        <v>815.45835240274596</v>
      </c>
      <c r="V7" s="1137">
        <f>Total!AB22</f>
        <v>798.90644927536243</v>
      </c>
      <c r="W7" s="1137">
        <f>Total!AC22</f>
        <v>783.93091787439619</v>
      </c>
      <c r="X7" s="1137">
        <f>Total!AD22</f>
        <v>770.31679841897244</v>
      </c>
      <c r="Y7" s="1137">
        <f>Total!AE22</f>
        <v>757.88651543793321</v>
      </c>
      <c r="Z7" s="1137">
        <f>Total!AF22</f>
        <v>746.49208937198068</v>
      </c>
      <c r="AA7" s="1137">
        <f>Total!AG22</f>
        <v>736.00921739130445</v>
      </c>
      <c r="AB7" s="1137">
        <f>Total!AH22</f>
        <v>726.33272017837248</v>
      </c>
      <c r="AC7" s="1137">
        <f>Total!AI22</f>
        <v>717.37300053676859</v>
      </c>
      <c r="AD7" s="1137">
        <f>Total!AJ22</f>
        <v>709.05326086956518</v>
      </c>
      <c r="AE7" s="1137">
        <f>Total!AK22</f>
        <v>701.30729635182411</v>
      </c>
      <c r="AF7" s="1137">
        <f>Total!AL22</f>
        <v>722.51522946859905</v>
      </c>
      <c r="AG7" s="1137">
        <f>Total!AM22</f>
        <v>714.83474754558199</v>
      </c>
      <c r="AH7" s="1137">
        <f>Total!AN22</f>
        <v>707.63429574275369</v>
      </c>
      <c r="AI7" s="1137">
        <f>Total!AO22</f>
        <v>700.8702349582785</v>
      </c>
      <c r="AJ7" s="1137">
        <f>Total!AP22</f>
        <v>694.50406010230176</v>
      </c>
      <c r="AK7" s="1137">
        <f>Total!AQ22</f>
        <v>688.50166666666667</v>
      </c>
      <c r="AL7" s="1137">
        <f>Total!AR22</f>
        <v>682.83273953301136</v>
      </c>
      <c r="AM7" s="1137">
        <f>Total!AS22</f>
        <v>677.47024089306706</v>
      </c>
      <c r="AN7" s="1137">
        <f>Total!AT22</f>
        <v>672.38997902364622</v>
      </c>
      <c r="AO7" s="1137">
        <f>Total!AU22</f>
        <v>667.57024340393912</v>
      </c>
      <c r="AP7" s="1137">
        <f>Total!AV22</f>
        <v>662.99149456521741</v>
      </c>
      <c r="AQ7" s="1137">
        <f>Total!AW22</f>
        <v>658.6360993283846</v>
      </c>
      <c r="AR7" s="1137">
        <f>Total!AX22</f>
        <v>654.4881038647344</v>
      </c>
      <c r="AS7" s="1137">
        <f>Total!AY22</f>
        <v>650.53303842264904</v>
      </c>
      <c r="AT7" s="1137">
        <f>Total!AZ22</f>
        <v>646.75774868247697</v>
      </c>
      <c r="AU7" s="1137">
        <f>Total!BA22</f>
        <v>643.15024959742345</v>
      </c>
      <c r="AV7" s="1136">
        <f>Total!BB22</f>
        <v>56.25</v>
      </c>
      <c r="AW7" s="1138">
        <f>Total!BC22</f>
        <v>222.5</v>
      </c>
      <c r="AX7" s="1139">
        <f>D7*AX3</f>
        <v>724.18478260869574</v>
      </c>
    </row>
    <row r="8" spans="1:52" ht="15.75">
      <c r="A8" s="831">
        <v>67</v>
      </c>
      <c r="B8" s="1145" t="s">
        <v>142</v>
      </c>
      <c r="C8" s="1146">
        <f>Total!I30+Accommodation!BF83</f>
        <v>1901.4565217391305</v>
      </c>
      <c r="D8" s="1147">
        <f>Total!J30</f>
        <v>1071.6304347826087</v>
      </c>
      <c r="E8" s="1148">
        <f>Total!K30</f>
        <v>946.268115942029</v>
      </c>
      <c r="F8" s="1149">
        <f>Total!L30</f>
        <v>815.6521739130435</v>
      </c>
      <c r="G8" s="1148">
        <f>Total!M30</f>
        <v>1016.1783333333334</v>
      </c>
      <c r="H8" s="1150">
        <f>Total!N30</f>
        <v>1087.8154287439613</v>
      </c>
      <c r="I8" s="1151">
        <f>Total!O30</f>
        <v>1002.0146739130435</v>
      </c>
      <c r="J8" s="1151">
        <f>Total!P30</f>
        <v>929.73838315217392</v>
      </c>
      <c r="K8" s="1151">
        <f>Total!Q30</f>
        <v>877.54925523349448</v>
      </c>
      <c r="L8" s="1151">
        <f>Total!R30</f>
        <v>828.55157608695663</v>
      </c>
      <c r="M8" s="1151">
        <f>Total!S30</f>
        <v>899.04853425559952</v>
      </c>
      <c r="N8" s="1151">
        <f>Total!T30</f>
        <v>860.95451388888887</v>
      </c>
      <c r="O8" s="1151">
        <f>Total!U30</f>
        <v>828.72111204013379</v>
      </c>
      <c r="P8" s="1151">
        <f>Total!V30</f>
        <v>801.09248188405797</v>
      </c>
      <c r="Q8" s="1151">
        <f>Total!W30</f>
        <v>780.16699275362316</v>
      </c>
      <c r="R8" s="1151">
        <f>Total!X30</f>
        <v>756.19595788043489</v>
      </c>
      <c r="S8" s="1151">
        <f>Total!Y30</f>
        <v>737.70915387894297</v>
      </c>
      <c r="T8" s="1151">
        <f>Total!Z30</f>
        <v>791.34935587761674</v>
      </c>
      <c r="U8" s="1151">
        <f>Total!AA30</f>
        <v>772.95835240274596</v>
      </c>
      <c r="V8" s="1151">
        <f>Total!AB30</f>
        <v>756.40644927536243</v>
      </c>
      <c r="W8" s="1151">
        <f>Total!AC30</f>
        <v>741.43091787439619</v>
      </c>
      <c r="X8" s="1151">
        <f>Total!AD30</f>
        <v>727.81679841897244</v>
      </c>
      <c r="Y8" s="1151">
        <f>Total!AE30</f>
        <v>715.38651543793321</v>
      </c>
      <c r="Z8" s="1151">
        <f>Total!AF30</f>
        <v>703.99208937198068</v>
      </c>
      <c r="AA8" s="1151">
        <f>Total!AG30</f>
        <v>693.50921739130445</v>
      </c>
      <c r="AB8" s="1151">
        <f>Total!AH30</f>
        <v>683.83272017837248</v>
      </c>
      <c r="AC8" s="1151">
        <f>Total!AI30</f>
        <v>674.87300053676859</v>
      </c>
      <c r="AD8" s="1151">
        <f>Total!AJ30</f>
        <v>666.55326086956518</v>
      </c>
      <c r="AE8" s="1151">
        <f>Total!AK30</f>
        <v>658.80729635182411</v>
      </c>
      <c r="AF8" s="1151">
        <f>Total!AL30</f>
        <v>680.01522946859905</v>
      </c>
      <c r="AG8" s="1151">
        <f>Total!AM30</f>
        <v>672.33474754558199</v>
      </c>
      <c r="AH8" s="1151">
        <f>Total!AN30</f>
        <v>665.13429574275369</v>
      </c>
      <c r="AI8" s="1151">
        <f>Total!AO30</f>
        <v>658.3702349582785</v>
      </c>
      <c r="AJ8" s="1151">
        <f>Total!AP30</f>
        <v>652.00406010230176</v>
      </c>
      <c r="AK8" s="1151">
        <f>Total!AQ30</f>
        <v>646.00166666666667</v>
      </c>
      <c r="AL8" s="1151">
        <f>Total!AR30</f>
        <v>640.33273953301136</v>
      </c>
      <c r="AM8" s="1151">
        <f>Total!AS30</f>
        <v>634.97024089306706</v>
      </c>
      <c r="AN8" s="1151">
        <f>Total!AT30</f>
        <v>629.88997902364611</v>
      </c>
      <c r="AO8" s="1151">
        <f>Total!AU30</f>
        <v>625.07024340393912</v>
      </c>
      <c r="AP8" s="1151">
        <f>Total!AV30</f>
        <v>620.49149456521741</v>
      </c>
      <c r="AQ8" s="1151">
        <f>Total!AW30</f>
        <v>616.1360993283846</v>
      </c>
      <c r="AR8" s="1151">
        <f>Total!AX30</f>
        <v>611.98810386473428</v>
      </c>
      <c r="AS8" s="1151">
        <f>Total!AY30</f>
        <v>608.03303842264916</v>
      </c>
      <c r="AT8" s="1151">
        <f>Total!AZ30</f>
        <v>604.25774868247697</v>
      </c>
      <c r="AU8" s="1151">
        <f>Total!BA30</f>
        <v>600.65024959742357</v>
      </c>
      <c r="AV8" s="1152">
        <f>Total!BB30</f>
        <v>73.75</v>
      </c>
      <c r="AW8" s="1153">
        <f>Total!BC30</f>
        <v>227.5</v>
      </c>
      <c r="AX8" s="1139">
        <f>D8*AX3</f>
        <v>696.55978260869574</v>
      </c>
      <c r="AZ8" s="421"/>
    </row>
    <row r="9" spans="1:52" ht="15.75">
      <c r="A9" s="831">
        <v>84</v>
      </c>
      <c r="B9" s="1145" t="s">
        <v>141</v>
      </c>
      <c r="C9" s="1146">
        <f>Total!I37+Accommodation!BF100</f>
        <v>1934.4565217391305</v>
      </c>
      <c r="D9" s="1147">
        <f>Total!J37</f>
        <v>1096.6304347826087</v>
      </c>
      <c r="E9" s="1148">
        <f>Total!K37</f>
        <v>971.268115942029</v>
      </c>
      <c r="F9" s="1149">
        <f>Total!L37</f>
        <v>840.6521739130435</v>
      </c>
      <c r="G9" s="1148">
        <f>Total!M37</f>
        <v>1041.1783333333333</v>
      </c>
      <c r="H9" s="1150">
        <f>Total!N37</f>
        <v>1112.8154287439613</v>
      </c>
      <c r="I9" s="1151">
        <f>Total!O37</f>
        <v>1027.0146739130435</v>
      </c>
      <c r="J9" s="1151">
        <f>Total!P37</f>
        <v>954.73838315217392</v>
      </c>
      <c r="K9" s="1151">
        <f>Total!Q37</f>
        <v>902.54925523349448</v>
      </c>
      <c r="L9" s="1151">
        <f>Total!R37</f>
        <v>853.55157608695663</v>
      </c>
      <c r="M9" s="1151">
        <f>Total!S37</f>
        <v>924.04853425559952</v>
      </c>
      <c r="N9" s="1151">
        <f>Total!T37</f>
        <v>885.95451388888887</v>
      </c>
      <c r="O9" s="1151">
        <f>Total!U37</f>
        <v>853.72111204013379</v>
      </c>
      <c r="P9" s="1151">
        <f>Total!V37</f>
        <v>826.09248188405797</v>
      </c>
      <c r="Q9" s="1151">
        <f>Total!W37</f>
        <v>805.16699275362316</v>
      </c>
      <c r="R9" s="1151">
        <f>Total!X37</f>
        <v>781.19595788043489</v>
      </c>
      <c r="S9" s="1151">
        <f>Total!Y37</f>
        <v>762.70915387894297</v>
      </c>
      <c r="T9" s="1151">
        <f>Total!Z37</f>
        <v>816.34935587761674</v>
      </c>
      <c r="U9" s="1151">
        <f>Total!AA37</f>
        <v>797.95835240274596</v>
      </c>
      <c r="V9" s="1151">
        <f>Total!AB37</f>
        <v>781.40644927536243</v>
      </c>
      <c r="W9" s="1151">
        <f>Total!AC37</f>
        <v>766.43091787439619</v>
      </c>
      <c r="X9" s="1151">
        <f>Total!AD37</f>
        <v>752.81679841897244</v>
      </c>
      <c r="Y9" s="1151">
        <f>Total!AE37</f>
        <v>740.38651543793321</v>
      </c>
      <c r="Z9" s="1151">
        <f>Total!AF37</f>
        <v>728.99208937198068</v>
      </c>
      <c r="AA9" s="1151">
        <f>Total!AG37</f>
        <v>718.50921739130445</v>
      </c>
      <c r="AB9" s="1151">
        <f>Total!AH37</f>
        <v>708.83272017837248</v>
      </c>
      <c r="AC9" s="1151">
        <f>Total!AI37</f>
        <v>699.87300053676859</v>
      </c>
      <c r="AD9" s="1151">
        <f>Total!AJ37</f>
        <v>691.55326086956518</v>
      </c>
      <c r="AE9" s="1151">
        <f>Total!AK37</f>
        <v>683.80729635182411</v>
      </c>
      <c r="AF9" s="1151">
        <f>Total!AL37</f>
        <v>705.01522946859905</v>
      </c>
      <c r="AG9" s="1151">
        <f>Total!AM37</f>
        <v>697.33474754558199</v>
      </c>
      <c r="AH9" s="1151">
        <f>Total!AN37</f>
        <v>690.13429574275369</v>
      </c>
      <c r="AI9" s="1151">
        <f>Total!AO37</f>
        <v>683.3702349582785</v>
      </c>
      <c r="AJ9" s="1151">
        <f>Total!AP37</f>
        <v>677.00406010230176</v>
      </c>
      <c r="AK9" s="1151">
        <f>Total!AQ37</f>
        <v>671.00166666666667</v>
      </c>
      <c r="AL9" s="1151">
        <f>Total!AR37</f>
        <v>665.33273953301136</v>
      </c>
      <c r="AM9" s="1151">
        <f>Total!AS37</f>
        <v>659.97024089306706</v>
      </c>
      <c r="AN9" s="1151">
        <f>Total!AT37</f>
        <v>654.88997902364622</v>
      </c>
      <c r="AO9" s="1151">
        <f>Total!AU37</f>
        <v>650.07024340393912</v>
      </c>
      <c r="AP9" s="1151">
        <f>Total!AV37</f>
        <v>645.49149456521741</v>
      </c>
      <c r="AQ9" s="1151">
        <f>Total!AW37</f>
        <v>641.1360993283846</v>
      </c>
      <c r="AR9" s="1151">
        <f>Total!AX37</f>
        <v>636.98810386473428</v>
      </c>
      <c r="AS9" s="1151">
        <f>Total!AY37</f>
        <v>633.03303842264916</v>
      </c>
      <c r="AT9" s="1151">
        <f>Total!AZ37</f>
        <v>629.25774868247697</v>
      </c>
      <c r="AU9" s="1151">
        <f>Total!BA37</f>
        <v>625.65024959742357</v>
      </c>
      <c r="AV9" s="1152">
        <f>Total!BB37</f>
        <v>73.75</v>
      </c>
      <c r="AW9" s="1153">
        <f>Total!BC37</f>
        <v>237.5</v>
      </c>
      <c r="AX9" s="1139">
        <f>D9*AX3</f>
        <v>712.80978260869574</v>
      </c>
    </row>
    <row r="10" spans="1:52" ht="15.75">
      <c r="A10" s="831">
        <v>101</v>
      </c>
      <c r="B10" s="1145" t="s">
        <v>140</v>
      </c>
      <c r="C10" s="1146">
        <f>Total!I44+Accommodation!BF117</f>
        <v>1976.9565217391305</v>
      </c>
      <c r="D10" s="1147">
        <f>Total!J44</f>
        <v>1139.1304347826087</v>
      </c>
      <c r="E10" s="1148">
        <f>Total!K44</f>
        <v>1013.768115942029</v>
      </c>
      <c r="F10" s="1149">
        <f>Total!L44</f>
        <v>883.1521739130435</v>
      </c>
      <c r="G10" s="1148">
        <f>Total!M44</f>
        <v>1083.6783333333333</v>
      </c>
      <c r="H10" s="1150">
        <f>Total!N44</f>
        <v>1155.3154287439613</v>
      </c>
      <c r="I10" s="1151">
        <f>Total!O44</f>
        <v>1069.5146739130435</v>
      </c>
      <c r="J10" s="1151">
        <f>Total!P44</f>
        <v>997.23838315217392</v>
      </c>
      <c r="K10" s="1151">
        <f>Total!Q44</f>
        <v>945.04925523349448</v>
      </c>
      <c r="L10" s="1151">
        <f>Total!R44</f>
        <v>896.05157608695663</v>
      </c>
      <c r="M10" s="1151">
        <f>Total!S44</f>
        <v>966.54853425559952</v>
      </c>
      <c r="N10" s="1151">
        <f>Total!T44</f>
        <v>928.45451388888887</v>
      </c>
      <c r="O10" s="1151">
        <f>Total!U44</f>
        <v>896.22111204013379</v>
      </c>
      <c r="P10" s="1151">
        <f>Total!V44</f>
        <v>868.59248188405797</v>
      </c>
      <c r="Q10" s="1151">
        <f>Total!W44</f>
        <v>847.66699275362316</v>
      </c>
      <c r="R10" s="1151">
        <f>Total!X44</f>
        <v>823.69595788043489</v>
      </c>
      <c r="S10" s="1151">
        <f>Total!Y44</f>
        <v>805.20915387894297</v>
      </c>
      <c r="T10" s="1151">
        <f>Total!Z44</f>
        <v>858.84935587761674</v>
      </c>
      <c r="U10" s="1151">
        <f>Total!AA44</f>
        <v>840.45835240274596</v>
      </c>
      <c r="V10" s="1151">
        <f>Total!AB44</f>
        <v>823.90644927536243</v>
      </c>
      <c r="W10" s="1151">
        <f>Total!AC44</f>
        <v>808.93091787439619</v>
      </c>
      <c r="X10" s="1151">
        <f>Total!AD44</f>
        <v>795.31679841897244</v>
      </c>
      <c r="Y10" s="1151">
        <f>Total!AE44</f>
        <v>782.88651543793321</v>
      </c>
      <c r="Z10" s="1151">
        <f>Total!AF44</f>
        <v>771.49208937198068</v>
      </c>
      <c r="AA10" s="1151">
        <f>Total!AG44</f>
        <v>761.00921739130445</v>
      </c>
      <c r="AB10" s="1151">
        <f>Total!AH44</f>
        <v>751.33272017837248</v>
      </c>
      <c r="AC10" s="1151">
        <f>Total!AI44</f>
        <v>742.37300053676859</v>
      </c>
      <c r="AD10" s="1151">
        <f>Total!AJ44</f>
        <v>734.05326086956518</v>
      </c>
      <c r="AE10" s="1151">
        <f>Total!AK44</f>
        <v>726.30729635182411</v>
      </c>
      <c r="AF10" s="1151">
        <f>Total!AL44</f>
        <v>747.51522946859905</v>
      </c>
      <c r="AG10" s="1151">
        <f>Total!AM44</f>
        <v>739.83474754558199</v>
      </c>
      <c r="AH10" s="1151">
        <f>Total!AN44</f>
        <v>732.63429574275369</v>
      </c>
      <c r="AI10" s="1151">
        <f>Total!AO44</f>
        <v>725.8702349582785</v>
      </c>
      <c r="AJ10" s="1151">
        <f>Total!AP44</f>
        <v>719.50406010230176</v>
      </c>
      <c r="AK10" s="1151">
        <f>Total!AQ44</f>
        <v>713.50166666666667</v>
      </c>
      <c r="AL10" s="1151">
        <f>Total!AR44</f>
        <v>707.83273953301136</v>
      </c>
      <c r="AM10" s="1151">
        <f>Total!AS44</f>
        <v>702.47024089306706</v>
      </c>
      <c r="AN10" s="1151">
        <f>Total!AT44</f>
        <v>697.38997902364622</v>
      </c>
      <c r="AO10" s="1151">
        <f>Total!AU44</f>
        <v>692.57024340393912</v>
      </c>
      <c r="AP10" s="1151">
        <f>Total!AV44</f>
        <v>687.99149456521741</v>
      </c>
      <c r="AQ10" s="1151">
        <f>Total!AW44</f>
        <v>683.6360993283846</v>
      </c>
      <c r="AR10" s="1151">
        <f>Total!AX44</f>
        <v>679.4881038647344</v>
      </c>
      <c r="AS10" s="1151">
        <f>Total!AY44</f>
        <v>675.53303842264904</v>
      </c>
      <c r="AT10" s="1151">
        <f>Total!AZ44</f>
        <v>671.75774868247697</v>
      </c>
      <c r="AU10" s="1151">
        <f>Total!BA44</f>
        <v>668.15024959742345</v>
      </c>
      <c r="AV10" s="1152">
        <f>Total!BB44</f>
        <v>73.75</v>
      </c>
      <c r="AW10" s="1153">
        <f>Total!BC44</f>
        <v>237.5</v>
      </c>
      <c r="AX10" s="1139">
        <f>D10*AX3</f>
        <v>740.43478260869574</v>
      </c>
    </row>
    <row r="11" spans="1:52" ht="15.75">
      <c r="A11" s="831">
        <v>118</v>
      </c>
      <c r="B11" s="1154" t="s">
        <v>138</v>
      </c>
      <c r="C11" s="1155">
        <f>Total!I53+Accommodation!BF134</f>
        <v>2064.4565217391305</v>
      </c>
      <c r="D11" s="1156">
        <f>Total!J53</f>
        <v>1161.6304347826087</v>
      </c>
      <c r="E11" s="1157">
        <f>Total!K53</f>
        <v>1036.268115942029</v>
      </c>
      <c r="F11" s="1158">
        <f>Total!L53</f>
        <v>905.6521739130435</v>
      </c>
      <c r="G11" s="1157">
        <f>Total!M53</f>
        <v>1106.1783333333333</v>
      </c>
      <c r="H11" s="1159">
        <f>Total!N53</f>
        <v>1177.8154287439613</v>
      </c>
      <c r="I11" s="1160">
        <f>Total!O53</f>
        <v>1092.0146739130435</v>
      </c>
      <c r="J11" s="1160">
        <f>Total!P53</f>
        <v>1019.7383831521739</v>
      </c>
      <c r="K11" s="1160">
        <f>Total!Q53</f>
        <v>967.54925523349448</v>
      </c>
      <c r="L11" s="1160">
        <f>Total!R53</f>
        <v>918.55157608695663</v>
      </c>
      <c r="M11" s="1160">
        <f>Total!S53</f>
        <v>989.04853425559952</v>
      </c>
      <c r="N11" s="1160">
        <f>Total!T53</f>
        <v>950.95451388888887</v>
      </c>
      <c r="O11" s="1160">
        <f>Total!U53</f>
        <v>918.72111204013379</v>
      </c>
      <c r="P11" s="1160">
        <f>Total!V53</f>
        <v>891.09248188405797</v>
      </c>
      <c r="Q11" s="1160">
        <f>Total!W53</f>
        <v>870.16699275362316</v>
      </c>
      <c r="R11" s="1160">
        <f>Total!X53</f>
        <v>846.19595788043489</v>
      </c>
      <c r="S11" s="1160">
        <f>Total!Y53</f>
        <v>827.70915387894297</v>
      </c>
      <c r="T11" s="1160">
        <f>Total!Z53</f>
        <v>881.34935587761674</v>
      </c>
      <c r="U11" s="1160">
        <f>Total!AA53</f>
        <v>862.95835240274596</v>
      </c>
      <c r="V11" s="1160">
        <f>Total!AB53</f>
        <v>846.40644927536243</v>
      </c>
      <c r="W11" s="1160">
        <f>Total!AC53</f>
        <v>831.43091787439619</v>
      </c>
      <c r="X11" s="1160">
        <f>Total!AD53</f>
        <v>817.81679841897244</v>
      </c>
      <c r="Y11" s="1160">
        <f>Total!AE53</f>
        <v>805.38651543793321</v>
      </c>
      <c r="Z11" s="1160">
        <f>Total!AF53</f>
        <v>793.99208937198068</v>
      </c>
      <c r="AA11" s="1160">
        <f>Total!AG53</f>
        <v>783.50921739130445</v>
      </c>
      <c r="AB11" s="1160">
        <f>Total!AH53</f>
        <v>773.83272017837248</v>
      </c>
      <c r="AC11" s="1160">
        <f>Total!AI53</f>
        <v>764.87300053676859</v>
      </c>
      <c r="AD11" s="1160">
        <f>Total!AJ53</f>
        <v>756.55326086956518</v>
      </c>
      <c r="AE11" s="1160">
        <f>Total!AK53</f>
        <v>748.80729635182411</v>
      </c>
      <c r="AF11" s="1160">
        <f>Total!AL53</f>
        <v>770.01522946859905</v>
      </c>
      <c r="AG11" s="1160">
        <f>Total!AM53</f>
        <v>762.33474754558199</v>
      </c>
      <c r="AH11" s="1160">
        <f>Total!AN53</f>
        <v>755.13429574275369</v>
      </c>
      <c r="AI11" s="1160">
        <f>Total!AO53</f>
        <v>748.3702349582785</v>
      </c>
      <c r="AJ11" s="1160">
        <f>Total!AP53</f>
        <v>742.00406010230176</v>
      </c>
      <c r="AK11" s="1160">
        <f>Total!AQ53</f>
        <v>736.00166666666667</v>
      </c>
      <c r="AL11" s="1160">
        <f>Total!AR53</f>
        <v>730.33273953301136</v>
      </c>
      <c r="AM11" s="1160">
        <f>Total!AS53</f>
        <v>724.97024089306706</v>
      </c>
      <c r="AN11" s="1160">
        <f>Total!AT53</f>
        <v>719.88997902364622</v>
      </c>
      <c r="AO11" s="1160">
        <f>Total!AU53</f>
        <v>715.07024340393912</v>
      </c>
      <c r="AP11" s="1160">
        <f>Total!AV53</f>
        <v>710.49149456521741</v>
      </c>
      <c r="AQ11" s="1160">
        <f>Total!AW53</f>
        <v>706.1360993283846</v>
      </c>
      <c r="AR11" s="1160">
        <f>Total!AX53</f>
        <v>701.9881038647344</v>
      </c>
      <c r="AS11" s="1160">
        <f>Total!AY53</f>
        <v>698.03303842264904</v>
      </c>
      <c r="AT11" s="1160">
        <f>Total!AZ53</f>
        <v>694.25774868247697</v>
      </c>
      <c r="AU11" s="1160">
        <f>Total!BA53</f>
        <v>690.65024959742345</v>
      </c>
      <c r="AV11" s="1160">
        <f>Total!BB53</f>
        <v>61.25</v>
      </c>
      <c r="AW11" s="1161">
        <f>Total!BC53</f>
        <v>318.75</v>
      </c>
      <c r="AX11" s="1139">
        <f>D11*AX3</f>
        <v>755.05978260869574</v>
      </c>
    </row>
    <row r="12" spans="1:52" ht="15.75">
      <c r="A12" s="831">
        <v>135</v>
      </c>
      <c r="B12" s="1154" t="s">
        <v>139</v>
      </c>
      <c r="C12" s="1155">
        <f>Total!I60+Accommodation!BF151</f>
        <v>2244.4565217391305</v>
      </c>
      <c r="D12" s="1162">
        <f>Total!J60</f>
        <v>1286.6304347826087</v>
      </c>
      <c r="E12" s="1157">
        <f>Total!K60</f>
        <v>1161.268115942029</v>
      </c>
      <c r="F12" s="1158">
        <f>Total!L60</f>
        <v>1030.6521739130435</v>
      </c>
      <c r="G12" s="1157">
        <f>Total!M60</f>
        <v>1231.1783333333333</v>
      </c>
      <c r="H12" s="1159">
        <f>Total!N60</f>
        <v>1302.8154287439613</v>
      </c>
      <c r="I12" s="1160">
        <f>Total!O60</f>
        <v>1217.0146739130435</v>
      </c>
      <c r="J12" s="1160">
        <f>Total!P60</f>
        <v>1144.7383831521738</v>
      </c>
      <c r="K12" s="1160">
        <f>Total!Q60</f>
        <v>1092.5492552334945</v>
      </c>
      <c r="L12" s="1160">
        <f>Total!R60</f>
        <v>1043.5515760869566</v>
      </c>
      <c r="M12" s="1160">
        <f>Total!S60</f>
        <v>1114.0485342555994</v>
      </c>
      <c r="N12" s="1160">
        <f>Total!T60</f>
        <v>1075.9545138888889</v>
      </c>
      <c r="O12" s="1160">
        <f>Total!U60</f>
        <v>1043.7211120401339</v>
      </c>
      <c r="P12" s="1160">
        <f>Total!V60</f>
        <v>1016.092481884058</v>
      </c>
      <c r="Q12" s="1160">
        <f>Total!W60</f>
        <v>995.16699275362316</v>
      </c>
      <c r="R12" s="1160">
        <f>Total!X60</f>
        <v>971.19595788043489</v>
      </c>
      <c r="S12" s="1160">
        <f>Total!Y60</f>
        <v>952.70915387894297</v>
      </c>
      <c r="T12" s="1160">
        <f>Total!Z60</f>
        <v>1006.3493558776167</v>
      </c>
      <c r="U12" s="1160">
        <f>Total!AA60</f>
        <v>987.95835240274596</v>
      </c>
      <c r="V12" s="1160">
        <f>Total!AB60</f>
        <v>971.40644927536243</v>
      </c>
      <c r="W12" s="1160">
        <f>Total!AC60</f>
        <v>956.43091787439619</v>
      </c>
      <c r="X12" s="1160">
        <f>Total!AD60</f>
        <v>942.81679841897244</v>
      </c>
      <c r="Y12" s="1160">
        <f>Total!AE60</f>
        <v>930.38651543793321</v>
      </c>
      <c r="Z12" s="1160">
        <f>Total!AF60</f>
        <v>918.99208937198068</v>
      </c>
      <c r="AA12" s="1160">
        <f>Total!AG60</f>
        <v>908.50921739130445</v>
      </c>
      <c r="AB12" s="1160">
        <f>Total!AH60</f>
        <v>898.83272017837248</v>
      </c>
      <c r="AC12" s="1160">
        <f>Total!AI60</f>
        <v>889.87300053676859</v>
      </c>
      <c r="AD12" s="1160">
        <f>Total!AJ60</f>
        <v>881.55326086956518</v>
      </c>
      <c r="AE12" s="1160">
        <f>Total!AK60</f>
        <v>873.80729635182411</v>
      </c>
      <c r="AF12" s="1160">
        <f>Total!AL60</f>
        <v>895.01522946859905</v>
      </c>
      <c r="AG12" s="1160">
        <f>Total!AM60</f>
        <v>887.33474754558199</v>
      </c>
      <c r="AH12" s="1160">
        <f>Total!AN60</f>
        <v>880.13429574275369</v>
      </c>
      <c r="AI12" s="1160">
        <f>Total!AO60</f>
        <v>873.3702349582785</v>
      </c>
      <c r="AJ12" s="1160">
        <f>Total!AP60</f>
        <v>867.00406010230176</v>
      </c>
      <c r="AK12" s="1160">
        <f>Total!AQ60</f>
        <v>861.00166666666667</v>
      </c>
      <c r="AL12" s="1160">
        <f>Total!AR60</f>
        <v>855.33273953301136</v>
      </c>
      <c r="AM12" s="1160">
        <f>Total!AS60</f>
        <v>849.97024089306706</v>
      </c>
      <c r="AN12" s="1160">
        <f>Total!AT60</f>
        <v>844.88997902364622</v>
      </c>
      <c r="AO12" s="1160">
        <f>Total!AU60</f>
        <v>840.07024340393912</v>
      </c>
      <c r="AP12" s="1160">
        <f>Total!AV60</f>
        <v>835.49149456521741</v>
      </c>
      <c r="AQ12" s="1160">
        <f>Total!AW60</f>
        <v>831.1360993283846</v>
      </c>
      <c r="AR12" s="1160">
        <f>Total!AX60</f>
        <v>826.9881038647344</v>
      </c>
      <c r="AS12" s="1160">
        <f>Total!AY60</f>
        <v>823.03303842264904</v>
      </c>
      <c r="AT12" s="1160">
        <f>Total!AZ60</f>
        <v>819.25774868247697</v>
      </c>
      <c r="AU12" s="1160">
        <f>Total!BA60</f>
        <v>815.65024959742345</v>
      </c>
      <c r="AV12" s="1160">
        <f>Total!BB60</f>
        <v>86.25</v>
      </c>
      <c r="AW12" s="1161">
        <f>Total!BC60</f>
        <v>387.5</v>
      </c>
      <c r="AX12" s="1139">
        <f>D12*AX3</f>
        <v>836.30978260869574</v>
      </c>
    </row>
    <row r="13" spans="1:52" ht="15.75">
      <c r="A13" s="831">
        <v>152</v>
      </c>
      <c r="B13" s="1154" t="s">
        <v>144</v>
      </c>
      <c r="C13" s="1155">
        <f>Total!I67+Accommodation!BF168</f>
        <v>2325.7065217391305</v>
      </c>
      <c r="D13" s="1162">
        <f>Total!J67</f>
        <v>1367.8804347826087</v>
      </c>
      <c r="E13" s="1157">
        <f>Total!K67</f>
        <v>1242.518115942029</v>
      </c>
      <c r="F13" s="1158">
        <f>Total!L67</f>
        <v>1111.9021739130435</v>
      </c>
      <c r="G13" s="1157">
        <f>Total!M67</f>
        <v>1312.4283333333335</v>
      </c>
      <c r="H13" s="1159">
        <f>Total!N67</f>
        <v>1384.0654287439613</v>
      </c>
      <c r="I13" s="1160">
        <f>Total!O67</f>
        <v>1298.2646739130432</v>
      </c>
      <c r="J13" s="1160">
        <f>Total!P67</f>
        <v>1225.9883831521738</v>
      </c>
      <c r="K13" s="1160">
        <f>Total!Q67</f>
        <v>1173.7992552334945</v>
      </c>
      <c r="L13" s="1160">
        <f>Total!R67</f>
        <v>1124.8015760869566</v>
      </c>
      <c r="M13" s="1160">
        <f>Total!S67</f>
        <v>1195.2985342555994</v>
      </c>
      <c r="N13" s="1160">
        <f>Total!T67</f>
        <v>1157.2045138888889</v>
      </c>
      <c r="O13" s="1160">
        <f>Total!U67</f>
        <v>1124.9711120401339</v>
      </c>
      <c r="P13" s="1160">
        <f>Total!V67</f>
        <v>1097.3424818840581</v>
      </c>
      <c r="Q13" s="1160">
        <f>Total!W67</f>
        <v>1076.4169927536232</v>
      </c>
      <c r="R13" s="1160">
        <f>Total!X67</f>
        <v>1052.4459578804349</v>
      </c>
      <c r="S13" s="1160">
        <f>Total!Y67</f>
        <v>1033.959153878943</v>
      </c>
      <c r="T13" s="1160">
        <f>Total!Z67</f>
        <v>1087.5993558776167</v>
      </c>
      <c r="U13" s="1160">
        <f>Total!AA67</f>
        <v>1069.208352402746</v>
      </c>
      <c r="V13" s="1160">
        <f>Total!AB67</f>
        <v>1052.6564492753623</v>
      </c>
      <c r="W13" s="1160">
        <f>Total!AC67</f>
        <v>1037.6809178743961</v>
      </c>
      <c r="X13" s="1160">
        <f>Total!AD67</f>
        <v>1024.0667984189724</v>
      </c>
      <c r="Y13" s="1160">
        <f>Total!AE67</f>
        <v>1011.6365154379332</v>
      </c>
      <c r="Z13" s="1160">
        <f>Total!AF67</f>
        <v>1000.2420893719807</v>
      </c>
      <c r="AA13" s="1160">
        <f>Total!AG67</f>
        <v>989.75921739130445</v>
      </c>
      <c r="AB13" s="1160">
        <f>Total!AH67</f>
        <v>980.08272017837248</v>
      </c>
      <c r="AC13" s="1160">
        <f>Total!AI67</f>
        <v>971.12300053676859</v>
      </c>
      <c r="AD13" s="1160">
        <f>Total!AJ67</f>
        <v>962.80326086956518</v>
      </c>
      <c r="AE13" s="1160">
        <f>Total!AK67</f>
        <v>955.05729635182411</v>
      </c>
      <c r="AF13" s="1160">
        <f>Total!AL67</f>
        <v>976.26522946859905</v>
      </c>
      <c r="AG13" s="1160">
        <f>Total!AM67</f>
        <v>968.58474754558199</v>
      </c>
      <c r="AH13" s="1160">
        <f>Total!AN67</f>
        <v>961.38429574275369</v>
      </c>
      <c r="AI13" s="1160">
        <f>Total!AO67</f>
        <v>954.6202349582785</v>
      </c>
      <c r="AJ13" s="1160">
        <f>Total!AP67</f>
        <v>948.25406010230176</v>
      </c>
      <c r="AK13" s="1160">
        <f>Total!AQ67</f>
        <v>942.25166666666667</v>
      </c>
      <c r="AL13" s="1160">
        <f>Total!AR67</f>
        <v>936.58273953301136</v>
      </c>
      <c r="AM13" s="1160">
        <f>Total!AS67</f>
        <v>931.22024089306706</v>
      </c>
      <c r="AN13" s="1160">
        <f>Total!AT67</f>
        <v>926.13997902364622</v>
      </c>
      <c r="AO13" s="1160">
        <f>Total!AU67</f>
        <v>921.32024340393912</v>
      </c>
      <c r="AP13" s="1160">
        <f>Total!AV67</f>
        <v>916.74149456521741</v>
      </c>
      <c r="AQ13" s="1160">
        <f>Total!AW67</f>
        <v>912.3860993283846</v>
      </c>
      <c r="AR13" s="1160">
        <f>Total!AX67</f>
        <v>908.2381038647344</v>
      </c>
      <c r="AS13" s="1160">
        <f>Total!AY67</f>
        <v>904.28303842264904</v>
      </c>
      <c r="AT13" s="1160">
        <f>Total!AZ67</f>
        <v>900.50774868247697</v>
      </c>
      <c r="AU13" s="1160">
        <f>Total!BA67</f>
        <v>896.90024959742345</v>
      </c>
      <c r="AV13" s="1160">
        <f>Total!BB67</f>
        <v>86.25</v>
      </c>
      <c r="AW13" s="1161">
        <f>Total!BC67</f>
        <v>387.5</v>
      </c>
      <c r="AX13" s="1139">
        <f>D13*AX3</f>
        <v>889.12228260869574</v>
      </c>
    </row>
    <row r="14" spans="1:52" ht="15.75">
      <c r="A14" s="831">
        <v>169</v>
      </c>
      <c r="B14" s="1163" t="s">
        <v>145</v>
      </c>
      <c r="C14" s="1164">
        <f>Total!I75+Accommodation!BF185</f>
        <v>2180.9339228690742</v>
      </c>
      <c r="D14" s="1165">
        <f>Total!J75</f>
        <v>1221.1078359125522</v>
      </c>
      <c r="E14" s="1166">
        <f>Total!K75</f>
        <v>1095.7455170719727</v>
      </c>
      <c r="F14" s="1167">
        <f>Total!L75</f>
        <v>965.12957504298697</v>
      </c>
      <c r="G14" s="1166">
        <f>Total!M75</f>
        <v>1165.655734463277</v>
      </c>
      <c r="H14" s="1168">
        <f>Total!N75</f>
        <v>1237.2928298739048</v>
      </c>
      <c r="I14" s="1169">
        <f>Total!O75</f>
        <v>1151.4920750429869</v>
      </c>
      <c r="J14" s="1169">
        <f>Total!P75</f>
        <v>1079.2157842821175</v>
      </c>
      <c r="K14" s="1169">
        <f>Total!Q75</f>
        <v>1027.026656363438</v>
      </c>
      <c r="L14" s="1169">
        <f>Total!R75</f>
        <v>978.0289772169001</v>
      </c>
      <c r="M14" s="1169">
        <f>Total!S75</f>
        <v>1048.5259353855431</v>
      </c>
      <c r="N14" s="1169">
        <f>Total!T75</f>
        <v>1010.4319150188325</v>
      </c>
      <c r="O14" s="1169">
        <f>Total!U75</f>
        <v>978.19851317007738</v>
      </c>
      <c r="P14" s="1169">
        <f>Total!V75</f>
        <v>950.56988301400156</v>
      </c>
      <c r="Q14" s="1169">
        <f>Total!W75</f>
        <v>929.64439388356664</v>
      </c>
      <c r="R14" s="1169">
        <f>Total!X75</f>
        <v>905.67335901037836</v>
      </c>
      <c r="S14" s="1169">
        <f>Total!Y75</f>
        <v>887.18655500888644</v>
      </c>
      <c r="T14" s="1169">
        <f>Total!Z75</f>
        <v>940.82675700756022</v>
      </c>
      <c r="U14" s="1169">
        <f>Total!AA75</f>
        <v>922.43575353268955</v>
      </c>
      <c r="V14" s="1169">
        <f>Total!AB75</f>
        <v>905.88385040530602</v>
      </c>
      <c r="W14" s="1169">
        <f>Total!AC75</f>
        <v>890.90831900433966</v>
      </c>
      <c r="X14" s="1169">
        <f>Total!AD75</f>
        <v>877.29419954891591</v>
      </c>
      <c r="Y14" s="1169">
        <f>Total!AE75</f>
        <v>864.86391656787669</v>
      </c>
      <c r="Z14" s="1169">
        <f>Total!AF75</f>
        <v>853.46949050192416</v>
      </c>
      <c r="AA14" s="1169">
        <f>Total!AG75</f>
        <v>842.98661852124792</v>
      </c>
      <c r="AB14" s="1169">
        <f>Total!AH75</f>
        <v>833.31012130831596</v>
      </c>
      <c r="AC14" s="1169">
        <f>Total!AI75</f>
        <v>824.35040166671217</v>
      </c>
      <c r="AD14" s="1169">
        <f>Total!AJ75</f>
        <v>816.03066199950877</v>
      </c>
      <c r="AE14" s="1169">
        <f>Total!AK75</f>
        <v>808.28469748176758</v>
      </c>
      <c r="AF14" s="1169">
        <f>Total!AL75</f>
        <v>829.49263059854263</v>
      </c>
      <c r="AG14" s="1169">
        <f>Total!AM75</f>
        <v>821.81214867552558</v>
      </c>
      <c r="AH14" s="1169">
        <f>Total!AN75</f>
        <v>814.61169687269717</v>
      </c>
      <c r="AI14" s="1169">
        <f>Total!AO75</f>
        <v>807.84763608822209</v>
      </c>
      <c r="AJ14" s="1169">
        <f>Total!AP75</f>
        <v>801.48146123224535</v>
      </c>
      <c r="AK14" s="1169">
        <f>Total!AQ75</f>
        <v>795.47906779661025</v>
      </c>
      <c r="AL14" s="1169">
        <f>Total!AR75</f>
        <v>789.81014066295484</v>
      </c>
      <c r="AM14" s="1169">
        <f>Total!AS75</f>
        <v>784.44764202301053</v>
      </c>
      <c r="AN14" s="1169">
        <f>Total!AT75</f>
        <v>779.36738015358969</v>
      </c>
      <c r="AO14" s="1169">
        <f>Total!AU75</f>
        <v>774.5476445338827</v>
      </c>
      <c r="AP14" s="1169">
        <f>Total!AV75</f>
        <v>769.968895695161</v>
      </c>
      <c r="AQ14" s="1169">
        <f>Total!AW75</f>
        <v>765.61350045832808</v>
      </c>
      <c r="AR14" s="1169">
        <f>Total!AX75</f>
        <v>761.46550499467799</v>
      </c>
      <c r="AS14" s="1169">
        <f>Total!AY75</f>
        <v>757.51043955259263</v>
      </c>
      <c r="AT14" s="1169">
        <f>Total!AZ75</f>
        <v>753.73514981242056</v>
      </c>
      <c r="AU14" s="1169">
        <f>Total!BA75</f>
        <v>750.12765072736693</v>
      </c>
      <c r="AV14" s="1169">
        <f>Total!BB75</f>
        <v>159.21610169491527</v>
      </c>
      <c r="AW14" s="1170">
        <f>Total!BC75</f>
        <v>390</v>
      </c>
      <c r="AX14" s="1139">
        <f>D14*AX3</f>
        <v>793.72009334315896</v>
      </c>
    </row>
    <row r="15" spans="1:52" ht="15.75">
      <c r="A15" s="831">
        <v>186</v>
      </c>
      <c r="B15" s="1163" t="s">
        <v>146</v>
      </c>
      <c r="C15" s="1164">
        <f>Total!I82+Accommodation!BF202</f>
        <v>2461.901436993368</v>
      </c>
      <c r="D15" s="1165">
        <f>Total!J82</f>
        <v>1402.075350036846</v>
      </c>
      <c r="E15" s="1166">
        <f>Total!K82</f>
        <v>1276.7130311962662</v>
      </c>
      <c r="F15" s="1167">
        <f>Total!L82</f>
        <v>1146.0970891672807</v>
      </c>
      <c r="G15" s="1166">
        <f>Total!M82</f>
        <v>1346.6232485875707</v>
      </c>
      <c r="H15" s="1168">
        <f>Total!N82</f>
        <v>1418.2603439981986</v>
      </c>
      <c r="I15" s="1169">
        <f>Total!O82</f>
        <v>1332.4595891672809</v>
      </c>
      <c r="J15" s="1169">
        <f>Total!P82</f>
        <v>1260.1832984064113</v>
      </c>
      <c r="K15" s="1169">
        <f>Total!Q82</f>
        <v>1207.9941704877317</v>
      </c>
      <c r="L15" s="1169">
        <f>Total!R82</f>
        <v>1158.9964913411939</v>
      </c>
      <c r="M15" s="1169">
        <f>Total!S82</f>
        <v>1229.4934495098369</v>
      </c>
      <c r="N15" s="1169">
        <f>Total!T82</f>
        <v>1191.3994291431263</v>
      </c>
      <c r="O15" s="1169">
        <f>Total!U82</f>
        <v>1159.1660272943709</v>
      </c>
      <c r="P15" s="1169">
        <f>Total!V82</f>
        <v>1131.5373971382953</v>
      </c>
      <c r="Q15" s="1169">
        <f>Total!W82</f>
        <v>1110.6119080078606</v>
      </c>
      <c r="R15" s="1169">
        <f>Total!X82</f>
        <v>1086.6408731346721</v>
      </c>
      <c r="S15" s="1169">
        <f>Total!Y82</f>
        <v>1068.1540691331802</v>
      </c>
      <c r="T15" s="1169">
        <f>Total!Z82</f>
        <v>1121.794271131854</v>
      </c>
      <c r="U15" s="1169">
        <f>Total!AA82</f>
        <v>1103.4032676569834</v>
      </c>
      <c r="V15" s="1169">
        <f>Total!AB82</f>
        <v>1086.8513645295998</v>
      </c>
      <c r="W15" s="1169">
        <f>Total!AC82</f>
        <v>1071.8758331286335</v>
      </c>
      <c r="X15" s="1169">
        <f>Total!AD82</f>
        <v>1058.2617136732097</v>
      </c>
      <c r="Y15" s="1169">
        <f>Total!AE82</f>
        <v>1045.8314306921704</v>
      </c>
      <c r="Z15" s="1169">
        <f>Total!AF82</f>
        <v>1034.4370046262179</v>
      </c>
      <c r="AA15" s="1169">
        <f>Total!AG82</f>
        <v>1023.9541326455418</v>
      </c>
      <c r="AB15" s="1169">
        <f>Total!AH82</f>
        <v>1014.2776354326097</v>
      </c>
      <c r="AC15" s="1169">
        <f>Total!AI82</f>
        <v>1005.317915791006</v>
      </c>
      <c r="AD15" s="1169">
        <f>Total!AJ82</f>
        <v>996.99817612380252</v>
      </c>
      <c r="AE15" s="1169">
        <f>Total!AK82</f>
        <v>989.25221160606145</v>
      </c>
      <c r="AF15" s="1169">
        <f>Total!AL82</f>
        <v>1010.4601447228365</v>
      </c>
      <c r="AG15" s="1169">
        <f>Total!AM82</f>
        <v>1002.7796627998193</v>
      </c>
      <c r="AH15" s="1169">
        <f>Total!AN82</f>
        <v>995.57921099699092</v>
      </c>
      <c r="AI15" s="1169">
        <f>Total!AO82</f>
        <v>988.81515021251573</v>
      </c>
      <c r="AJ15" s="1169">
        <f>Total!AP82</f>
        <v>982.44897535653899</v>
      </c>
      <c r="AK15" s="1169">
        <f>Total!AQ82</f>
        <v>976.4465819209039</v>
      </c>
      <c r="AL15" s="1169">
        <f>Total!AR82</f>
        <v>970.77765478724871</v>
      </c>
      <c r="AM15" s="1169">
        <f>Total!AS82</f>
        <v>965.41515614730429</v>
      </c>
      <c r="AN15" s="1169">
        <f>Total!AT82</f>
        <v>960.33489427788345</v>
      </c>
      <c r="AO15" s="1169">
        <f>Total!AU82</f>
        <v>955.51515865817635</v>
      </c>
      <c r="AP15" s="1169">
        <f>Total!AV82</f>
        <v>950.93640981945464</v>
      </c>
      <c r="AQ15" s="1169">
        <f>Total!AW82</f>
        <v>946.58101458262195</v>
      </c>
      <c r="AR15" s="1169">
        <f>Total!AX82</f>
        <v>942.43301911897163</v>
      </c>
      <c r="AS15" s="1169">
        <f>Total!AY82</f>
        <v>938.4779536768865</v>
      </c>
      <c r="AT15" s="1169">
        <f>Total!AZ82</f>
        <v>934.70266393671432</v>
      </c>
      <c r="AU15" s="1169">
        <f>Total!BA82</f>
        <v>931.0951648516608</v>
      </c>
      <c r="AV15" s="1169">
        <f>Total!BB82</f>
        <v>159.21610169491527</v>
      </c>
      <c r="AW15" s="1170">
        <f>Total!BC82</f>
        <v>515</v>
      </c>
      <c r="AX15" s="1139">
        <f>D15*AX3</f>
        <v>911.34897752394988</v>
      </c>
    </row>
    <row r="16" spans="1:52" ht="15.75">
      <c r="A16" s="831">
        <v>203</v>
      </c>
      <c r="B16" s="1163" t="s">
        <v>147</v>
      </c>
      <c r="C16" s="1164">
        <f>Total!I89+Accommodation!BF219</f>
        <v>2641.5539793662492</v>
      </c>
      <c r="D16" s="1165">
        <f>Total!J89</f>
        <v>1513.7278924097272</v>
      </c>
      <c r="E16" s="1166">
        <f>Total!K89</f>
        <v>1388.3655735691477</v>
      </c>
      <c r="F16" s="1167">
        <f>Total!L89</f>
        <v>1257.749631540162</v>
      </c>
      <c r="G16" s="1166">
        <f>Total!M89</f>
        <v>1458.275790960452</v>
      </c>
      <c r="H16" s="1168">
        <f>Total!N89</f>
        <v>1529.91288637108</v>
      </c>
      <c r="I16" s="1169">
        <f>Total!O89</f>
        <v>1444.112131540162</v>
      </c>
      <c r="J16" s="1169">
        <f>Total!P89</f>
        <v>1371.8358407792925</v>
      </c>
      <c r="K16" s="1169">
        <f>Total!Q89</f>
        <v>1319.646712860613</v>
      </c>
      <c r="L16" s="1169">
        <f>Total!R89</f>
        <v>1270.6490337140754</v>
      </c>
      <c r="M16" s="1169">
        <f>Total!S89</f>
        <v>1341.1459918827181</v>
      </c>
      <c r="N16" s="1169">
        <f>Total!T89</f>
        <v>1303.0519715160074</v>
      </c>
      <c r="O16" s="1169">
        <f>Total!U89</f>
        <v>1270.8185696672524</v>
      </c>
      <c r="P16" s="1169">
        <f>Total!V89</f>
        <v>1243.1899395111766</v>
      </c>
      <c r="Q16" s="1169">
        <f>Total!W89</f>
        <v>1222.2644503807417</v>
      </c>
      <c r="R16" s="1169">
        <f>Total!X89</f>
        <v>1198.2934155075534</v>
      </c>
      <c r="S16" s="1169">
        <f>Total!Y89</f>
        <v>1179.8066115060615</v>
      </c>
      <c r="T16" s="1169">
        <f>Total!Z89</f>
        <v>1233.4468135047355</v>
      </c>
      <c r="U16" s="1169">
        <f>Total!AA89</f>
        <v>1215.0558100298647</v>
      </c>
      <c r="V16" s="1169">
        <f>Total!AB89</f>
        <v>1198.503906902481</v>
      </c>
      <c r="W16" s="1169">
        <f>Total!AC89</f>
        <v>1183.5283755015148</v>
      </c>
      <c r="X16" s="1169">
        <f>Total!AD89</f>
        <v>1169.9142560460909</v>
      </c>
      <c r="Y16" s="1169">
        <f>Total!AE89</f>
        <v>1157.4839730650519</v>
      </c>
      <c r="Z16" s="1169">
        <f>Total!AF89</f>
        <v>1146.0895469990992</v>
      </c>
      <c r="AA16" s="1169">
        <f>Total!AG89</f>
        <v>1135.6066750184229</v>
      </c>
      <c r="AB16" s="1169">
        <f>Total!AH89</f>
        <v>1125.930177805491</v>
      </c>
      <c r="AC16" s="1169">
        <f>Total!AI89</f>
        <v>1116.9704581638873</v>
      </c>
      <c r="AD16" s="1169">
        <f>Total!AJ89</f>
        <v>1108.6507184966838</v>
      </c>
      <c r="AE16" s="1169">
        <f>Total!AK89</f>
        <v>1100.9047539789426</v>
      </c>
      <c r="AF16" s="1169">
        <f>Total!AL89</f>
        <v>1122.1126870957178</v>
      </c>
      <c r="AG16" s="1169">
        <f>Total!AM89</f>
        <v>1114.4322051727006</v>
      </c>
      <c r="AH16" s="1169">
        <f>Total!AN89</f>
        <v>1107.2317533698722</v>
      </c>
      <c r="AI16" s="1169">
        <f>Total!AO89</f>
        <v>1100.4676925853971</v>
      </c>
      <c r="AJ16" s="1169">
        <f>Total!AP89</f>
        <v>1094.1015177294205</v>
      </c>
      <c r="AK16" s="1169">
        <f>Total!AQ89</f>
        <v>1088.0991242937853</v>
      </c>
      <c r="AL16" s="1169">
        <f>Total!AR89</f>
        <v>1082.4301971601299</v>
      </c>
      <c r="AM16" s="1169">
        <f>Total!AS89</f>
        <v>1077.0676985201858</v>
      </c>
      <c r="AN16" s="1169">
        <f>Total!AT89</f>
        <v>1071.9874366507647</v>
      </c>
      <c r="AO16" s="1169">
        <f>Total!AU89</f>
        <v>1067.1677010310577</v>
      </c>
      <c r="AP16" s="1169">
        <f>Total!AV89</f>
        <v>1062.5889521923361</v>
      </c>
      <c r="AQ16" s="1169">
        <f>Total!AW89</f>
        <v>1058.2335569555032</v>
      </c>
      <c r="AR16" s="1169">
        <f>Total!AX89</f>
        <v>1054.085561491853</v>
      </c>
      <c r="AS16" s="1169">
        <f>Total!AY89</f>
        <v>1050.1304960497678</v>
      </c>
      <c r="AT16" s="1169">
        <f>Total!AZ89</f>
        <v>1046.3552063095956</v>
      </c>
      <c r="AU16" s="1169">
        <f>Total!BA89</f>
        <v>1042.747707224542</v>
      </c>
      <c r="AV16" s="1169">
        <f>Total!BB89</f>
        <v>159.21610169491527</v>
      </c>
      <c r="AW16" s="1170">
        <f>Total!BC89</f>
        <v>600</v>
      </c>
      <c r="AX16" s="1139">
        <f>D16*AX3</f>
        <v>983.92313006632276</v>
      </c>
    </row>
    <row r="17" spans="1:50" ht="15.75">
      <c r="A17" s="831">
        <v>220</v>
      </c>
      <c r="B17" s="1171" t="s">
        <v>149</v>
      </c>
      <c r="C17" s="1172">
        <f>Total!I98+Accommodation!BF236</f>
        <v>2401.9565217391305</v>
      </c>
      <c r="D17" s="1173">
        <f>Total!J98</f>
        <v>1364.1304347826087</v>
      </c>
      <c r="E17" s="1174">
        <f>Total!K98</f>
        <v>1238.768115942029</v>
      </c>
      <c r="F17" s="1175">
        <f>Total!L98</f>
        <v>1108.1521739130435</v>
      </c>
      <c r="G17" s="1174">
        <f>Total!M98</f>
        <v>1308.6783333333335</v>
      </c>
      <c r="H17" s="1176">
        <f>Total!N98</f>
        <v>1380.3154287439613</v>
      </c>
      <c r="I17" s="1177">
        <f>Total!O98</f>
        <v>1294.5146739130432</v>
      </c>
      <c r="J17" s="1177">
        <f>Total!P98</f>
        <v>1222.2383831521738</v>
      </c>
      <c r="K17" s="1177">
        <f>Total!Q98</f>
        <v>1170.0492552334945</v>
      </c>
      <c r="L17" s="1177">
        <f>Total!R98</f>
        <v>1121.0515760869566</v>
      </c>
      <c r="M17" s="1177">
        <f>Total!S98</f>
        <v>1191.5485342555994</v>
      </c>
      <c r="N17" s="1177">
        <f>Total!T98</f>
        <v>1153.4545138888889</v>
      </c>
      <c r="O17" s="1177">
        <f>Total!U98</f>
        <v>1121.2211120401339</v>
      </c>
      <c r="P17" s="1177">
        <f>Total!V98</f>
        <v>1093.5924818840581</v>
      </c>
      <c r="Q17" s="1177">
        <f>Total!W98</f>
        <v>1072.6669927536232</v>
      </c>
      <c r="R17" s="1177">
        <f>Total!X98</f>
        <v>1048.6959578804349</v>
      </c>
      <c r="S17" s="1177">
        <f>Total!Y98</f>
        <v>1030.209153878943</v>
      </c>
      <c r="T17" s="1177">
        <f>Total!Z98</f>
        <v>1083.8493558776167</v>
      </c>
      <c r="U17" s="1177">
        <f>Total!AA98</f>
        <v>1065.458352402746</v>
      </c>
      <c r="V17" s="1177">
        <f>Total!AB98</f>
        <v>1048.9064492753623</v>
      </c>
      <c r="W17" s="1177">
        <f>Total!AC98</f>
        <v>1033.9309178743961</v>
      </c>
      <c r="X17" s="1177">
        <f>Total!AD98</f>
        <v>1020.3167984189724</v>
      </c>
      <c r="Y17" s="1177">
        <f>Total!AE98</f>
        <v>1007.8865154379332</v>
      </c>
      <c r="Z17" s="1177">
        <f>Total!AF98</f>
        <v>996.49208937198068</v>
      </c>
      <c r="AA17" s="1177">
        <f>Total!AG98</f>
        <v>986.00921739130445</v>
      </c>
      <c r="AB17" s="1177">
        <f>Total!AH98</f>
        <v>976.33272017837248</v>
      </c>
      <c r="AC17" s="1177">
        <f>Total!AI98</f>
        <v>967.37300053676859</v>
      </c>
      <c r="AD17" s="1177">
        <f>Total!AJ98</f>
        <v>959.05326086956518</v>
      </c>
      <c r="AE17" s="1177">
        <f>Total!AK98</f>
        <v>951.30729635182411</v>
      </c>
      <c r="AF17" s="1177">
        <f>Total!AL98</f>
        <v>972.51522946859905</v>
      </c>
      <c r="AG17" s="1177">
        <f>Total!AM98</f>
        <v>964.83474754558199</v>
      </c>
      <c r="AH17" s="1177">
        <f>Total!AN98</f>
        <v>957.63429574275369</v>
      </c>
      <c r="AI17" s="1177">
        <f>Total!AO98</f>
        <v>950.8702349582785</v>
      </c>
      <c r="AJ17" s="1177">
        <f>Total!AP98</f>
        <v>944.50406010230176</v>
      </c>
      <c r="AK17" s="1177">
        <f>Total!AQ98</f>
        <v>938.50166666666667</v>
      </c>
      <c r="AL17" s="1177">
        <f>Total!AR98</f>
        <v>932.83273953301136</v>
      </c>
      <c r="AM17" s="1177">
        <f>Total!AS98</f>
        <v>927.47024089306706</v>
      </c>
      <c r="AN17" s="1177">
        <f>Total!AT98</f>
        <v>922.38997902364622</v>
      </c>
      <c r="AO17" s="1177">
        <f>Total!AU98</f>
        <v>917.57024340393912</v>
      </c>
      <c r="AP17" s="1177">
        <f>Total!AV98</f>
        <v>912.99149456521741</v>
      </c>
      <c r="AQ17" s="1177">
        <f>Total!AW98</f>
        <v>908.6360993283846</v>
      </c>
      <c r="AR17" s="1177">
        <f>Total!AX98</f>
        <v>904.4881038647344</v>
      </c>
      <c r="AS17" s="1177">
        <f>Total!AY98</f>
        <v>900.53303842264904</v>
      </c>
      <c r="AT17" s="1177">
        <f>Total!AZ98</f>
        <v>896.75774868247697</v>
      </c>
      <c r="AU17" s="1177">
        <f>Total!BA98</f>
        <v>893.15024959742345</v>
      </c>
      <c r="AV17" s="1177">
        <f>Total!BB98</f>
        <v>137.5</v>
      </c>
      <c r="AW17" s="1178">
        <f>Total!BC98</f>
        <v>487.5</v>
      </c>
      <c r="AX17" s="1139">
        <f>D17*AX3</f>
        <v>886.68478260869574</v>
      </c>
    </row>
    <row r="18" spans="1:50" ht="15.75">
      <c r="A18" s="831">
        <v>237</v>
      </c>
      <c r="B18" s="1171" t="s">
        <v>150</v>
      </c>
      <c r="C18" s="1172" t="e">
        <f>Total!I105+Accommodation!BF253</f>
        <v>#VALUE!</v>
      </c>
      <c r="D18" s="1179" t="e">
        <f>Total!J105</f>
        <v>#VALUE!</v>
      </c>
      <c r="E18" s="1174" t="e">
        <f>Total!K105</f>
        <v>#VALUE!</v>
      </c>
      <c r="F18" s="1175" t="e">
        <f>Total!L105</f>
        <v>#VALUE!</v>
      </c>
      <c r="G18" s="1174" t="e">
        <f>Total!M105</f>
        <v>#VALUE!</v>
      </c>
      <c r="H18" s="1176" t="e">
        <f>Total!N105</f>
        <v>#VALUE!</v>
      </c>
      <c r="I18" s="1177" t="e">
        <f>Total!O105</f>
        <v>#VALUE!</v>
      </c>
      <c r="J18" s="1177" t="e">
        <f>Total!P105</f>
        <v>#VALUE!</v>
      </c>
      <c r="K18" s="1177" t="e">
        <f>Total!Q105</f>
        <v>#VALUE!</v>
      </c>
      <c r="L18" s="1177" t="e">
        <f>Total!R105</f>
        <v>#VALUE!</v>
      </c>
      <c r="M18" s="1177" t="e">
        <f>Total!S105</f>
        <v>#VALUE!</v>
      </c>
      <c r="N18" s="1177" t="e">
        <f>Total!T105</f>
        <v>#VALUE!</v>
      </c>
      <c r="O18" s="1177" t="e">
        <f>Total!U105</f>
        <v>#VALUE!</v>
      </c>
      <c r="P18" s="1177" t="e">
        <f>Total!V105</f>
        <v>#VALUE!</v>
      </c>
      <c r="Q18" s="1177" t="e">
        <f>Total!W105</f>
        <v>#VALUE!</v>
      </c>
      <c r="R18" s="1177" t="e">
        <f>Total!X105</f>
        <v>#VALUE!</v>
      </c>
      <c r="S18" s="1177" t="e">
        <f>Total!Y105</f>
        <v>#VALUE!</v>
      </c>
      <c r="T18" s="1177" t="e">
        <f>Total!Z105</f>
        <v>#VALUE!</v>
      </c>
      <c r="U18" s="1177" t="e">
        <f>Total!AA105</f>
        <v>#VALUE!</v>
      </c>
      <c r="V18" s="1177" t="e">
        <f>Total!AB105</f>
        <v>#VALUE!</v>
      </c>
      <c r="W18" s="1177" t="e">
        <f>Total!AC105</f>
        <v>#VALUE!</v>
      </c>
      <c r="X18" s="1177" t="e">
        <f>Total!AD105</f>
        <v>#VALUE!</v>
      </c>
      <c r="Y18" s="1177" t="e">
        <f>Total!AE105</f>
        <v>#VALUE!</v>
      </c>
      <c r="Z18" s="1177" t="e">
        <f>Total!AF105</f>
        <v>#VALUE!</v>
      </c>
      <c r="AA18" s="1177" t="e">
        <f>Total!AG105</f>
        <v>#VALUE!</v>
      </c>
      <c r="AB18" s="1177" t="e">
        <f>Total!AH105</f>
        <v>#VALUE!</v>
      </c>
      <c r="AC18" s="1177" t="e">
        <f>Total!AI105</f>
        <v>#VALUE!</v>
      </c>
      <c r="AD18" s="1177" t="e">
        <f>Total!AJ105</f>
        <v>#VALUE!</v>
      </c>
      <c r="AE18" s="1177" t="e">
        <f>Total!AK105</f>
        <v>#VALUE!</v>
      </c>
      <c r="AF18" s="1177" t="e">
        <f>Total!AL105</f>
        <v>#VALUE!</v>
      </c>
      <c r="AG18" s="1177" t="e">
        <f>Total!AM105</f>
        <v>#VALUE!</v>
      </c>
      <c r="AH18" s="1177" t="e">
        <f>Total!AN105</f>
        <v>#VALUE!</v>
      </c>
      <c r="AI18" s="1177" t="e">
        <f>Total!AO105</f>
        <v>#VALUE!</v>
      </c>
      <c r="AJ18" s="1177" t="e">
        <f>Total!AP105</f>
        <v>#VALUE!</v>
      </c>
      <c r="AK18" s="1177" t="e">
        <f>Total!AQ105</f>
        <v>#VALUE!</v>
      </c>
      <c r="AL18" s="1177" t="e">
        <f>Total!AR105</f>
        <v>#VALUE!</v>
      </c>
      <c r="AM18" s="1177" t="e">
        <f>Total!AS105</f>
        <v>#VALUE!</v>
      </c>
      <c r="AN18" s="1177" t="e">
        <f>Total!AT105</f>
        <v>#VALUE!</v>
      </c>
      <c r="AO18" s="1177" t="e">
        <f>Total!AU105</f>
        <v>#VALUE!</v>
      </c>
      <c r="AP18" s="1177" t="e">
        <f>Total!AV105</f>
        <v>#VALUE!</v>
      </c>
      <c r="AQ18" s="1177" t="e">
        <f>Total!AW105</f>
        <v>#VALUE!</v>
      </c>
      <c r="AR18" s="1177" t="e">
        <f>Total!AX105</f>
        <v>#VALUE!</v>
      </c>
      <c r="AS18" s="1177" t="e">
        <f>Total!AY105</f>
        <v>#VALUE!</v>
      </c>
      <c r="AT18" s="1177" t="e">
        <f>Total!AZ105</f>
        <v>#VALUE!</v>
      </c>
      <c r="AU18" s="1177" t="e">
        <f>Total!BA105</f>
        <v>#VALUE!</v>
      </c>
      <c r="AV18" s="1177" t="e">
        <f>Total!BB105</f>
        <v>#VALUE!</v>
      </c>
      <c r="AW18" s="1178" t="e">
        <f>Total!BC105</f>
        <v>#VALUE!</v>
      </c>
      <c r="AX18" s="1180" t="e">
        <f>D18*AX3</f>
        <v>#VALUE!</v>
      </c>
    </row>
    <row r="19" spans="1:50" ht="15.75">
      <c r="A19" s="831">
        <v>254</v>
      </c>
      <c r="B19" s="1171" t="s">
        <v>151</v>
      </c>
      <c r="C19" s="1172" t="e">
        <f>Total!I112+Accommodation!BF270</f>
        <v>#VALUE!</v>
      </c>
      <c r="D19" s="1179" t="e">
        <f>Total!J112</f>
        <v>#VALUE!</v>
      </c>
      <c r="E19" s="1174" t="e">
        <f>Total!K112</f>
        <v>#VALUE!</v>
      </c>
      <c r="F19" s="1175" t="e">
        <f>Total!L112</f>
        <v>#VALUE!</v>
      </c>
      <c r="G19" s="1174" t="e">
        <f>Total!M112</f>
        <v>#VALUE!</v>
      </c>
      <c r="H19" s="1176" t="e">
        <f>Total!N112</f>
        <v>#VALUE!</v>
      </c>
      <c r="I19" s="1177" t="e">
        <f>Total!O112</f>
        <v>#VALUE!</v>
      </c>
      <c r="J19" s="1177" t="e">
        <f>Total!P112</f>
        <v>#VALUE!</v>
      </c>
      <c r="K19" s="1177" t="e">
        <f>Total!Q112</f>
        <v>#VALUE!</v>
      </c>
      <c r="L19" s="1177" t="e">
        <f>Total!R112</f>
        <v>#VALUE!</v>
      </c>
      <c r="M19" s="1177" t="e">
        <f>Total!S112</f>
        <v>#VALUE!</v>
      </c>
      <c r="N19" s="1177" t="e">
        <f>Total!T112</f>
        <v>#VALUE!</v>
      </c>
      <c r="O19" s="1177" t="e">
        <f>Total!U112</f>
        <v>#VALUE!</v>
      </c>
      <c r="P19" s="1177" t="e">
        <f>Total!V112</f>
        <v>#VALUE!</v>
      </c>
      <c r="Q19" s="1177" t="e">
        <f>Total!W112</f>
        <v>#VALUE!</v>
      </c>
      <c r="R19" s="1177" t="e">
        <f>Total!X112</f>
        <v>#VALUE!</v>
      </c>
      <c r="S19" s="1177" t="e">
        <f>Total!Y112</f>
        <v>#VALUE!</v>
      </c>
      <c r="T19" s="1177" t="e">
        <f>Total!Z112</f>
        <v>#VALUE!</v>
      </c>
      <c r="U19" s="1177" t="e">
        <f>Total!AA112</f>
        <v>#VALUE!</v>
      </c>
      <c r="V19" s="1177" t="e">
        <f>Total!AB112</f>
        <v>#VALUE!</v>
      </c>
      <c r="W19" s="1177" t="e">
        <f>Total!AC112</f>
        <v>#VALUE!</v>
      </c>
      <c r="X19" s="1177" t="e">
        <f>Total!AD112</f>
        <v>#VALUE!</v>
      </c>
      <c r="Y19" s="1177" t="e">
        <f>Total!AE112</f>
        <v>#VALUE!</v>
      </c>
      <c r="Z19" s="1177" t="e">
        <f>Total!AF112</f>
        <v>#VALUE!</v>
      </c>
      <c r="AA19" s="1177" t="e">
        <f>Total!AG112</f>
        <v>#VALUE!</v>
      </c>
      <c r="AB19" s="1177" t="e">
        <f>Total!AH112</f>
        <v>#VALUE!</v>
      </c>
      <c r="AC19" s="1177" t="e">
        <f>Total!AI112</f>
        <v>#VALUE!</v>
      </c>
      <c r="AD19" s="1177" t="e">
        <f>Total!AJ112</f>
        <v>#VALUE!</v>
      </c>
      <c r="AE19" s="1177" t="e">
        <f>Total!AK112</f>
        <v>#VALUE!</v>
      </c>
      <c r="AF19" s="1177" t="e">
        <f>Total!AL112</f>
        <v>#VALUE!</v>
      </c>
      <c r="AG19" s="1177" t="e">
        <f>Total!AM112</f>
        <v>#VALUE!</v>
      </c>
      <c r="AH19" s="1177" t="e">
        <f>Total!AN112</f>
        <v>#VALUE!</v>
      </c>
      <c r="AI19" s="1177" t="e">
        <f>Total!AO112</f>
        <v>#VALUE!</v>
      </c>
      <c r="AJ19" s="1177" t="e">
        <f>Total!AP112</f>
        <v>#VALUE!</v>
      </c>
      <c r="AK19" s="1177" t="e">
        <f>Total!AQ112</f>
        <v>#VALUE!</v>
      </c>
      <c r="AL19" s="1177" t="e">
        <f>Total!AR112</f>
        <v>#VALUE!</v>
      </c>
      <c r="AM19" s="1177" t="e">
        <f>Total!AS112</f>
        <v>#VALUE!</v>
      </c>
      <c r="AN19" s="1177" t="e">
        <f>Total!AT112</f>
        <v>#VALUE!</v>
      </c>
      <c r="AO19" s="1177" t="e">
        <f>Total!AU112</f>
        <v>#VALUE!</v>
      </c>
      <c r="AP19" s="1177" t="e">
        <f>Total!AV112</f>
        <v>#VALUE!</v>
      </c>
      <c r="AQ19" s="1177" t="e">
        <f>Total!AW112</f>
        <v>#VALUE!</v>
      </c>
      <c r="AR19" s="1177" t="e">
        <f>Total!AX112</f>
        <v>#VALUE!</v>
      </c>
      <c r="AS19" s="1177" t="e">
        <f>Total!AY112</f>
        <v>#VALUE!</v>
      </c>
      <c r="AT19" s="1177" t="e">
        <f>Total!AZ112</f>
        <v>#VALUE!</v>
      </c>
      <c r="AU19" s="1177" t="e">
        <f>Total!BA112</f>
        <v>#VALUE!</v>
      </c>
      <c r="AV19" s="1177" t="e">
        <f>Total!BB112</f>
        <v>#VALUE!</v>
      </c>
      <c r="AW19" s="1178" t="e">
        <f>Total!BC112</f>
        <v>#VALUE!</v>
      </c>
      <c r="AX19" s="1180" t="e">
        <f>D19*AX3</f>
        <v>#VALUE!</v>
      </c>
    </row>
    <row r="20" spans="1:50" ht="15.75">
      <c r="A20" s="831">
        <v>271</v>
      </c>
      <c r="B20" s="1181" t="s">
        <v>152</v>
      </c>
      <c r="C20" s="1182">
        <f>Total!I120+Accommodation!BF287</f>
        <v>2673.2065217391305</v>
      </c>
      <c r="D20" s="1183">
        <f>Total!J120</f>
        <v>1520.3804347826087</v>
      </c>
      <c r="E20" s="1184">
        <f>Total!K120</f>
        <v>1395.018115942029</v>
      </c>
      <c r="F20" s="1185">
        <f>Total!L120</f>
        <v>1264.4021739130435</v>
      </c>
      <c r="G20" s="1184">
        <f>Total!M120</f>
        <v>1464.9283333333335</v>
      </c>
      <c r="H20" s="1186">
        <f>Total!N120</f>
        <v>1536.5654287439613</v>
      </c>
      <c r="I20" s="1187">
        <f>Total!O120</f>
        <v>1450.7646739130432</v>
      </c>
      <c r="J20" s="1187">
        <f>Total!P120</f>
        <v>1378.4883831521738</v>
      </c>
      <c r="K20" s="1187">
        <f>Total!Q120</f>
        <v>1326.2992552334945</v>
      </c>
      <c r="L20" s="1187">
        <f>Total!R120</f>
        <v>1277.3015760869566</v>
      </c>
      <c r="M20" s="1187">
        <f>Total!S120</f>
        <v>1347.7985342555996</v>
      </c>
      <c r="N20" s="1187">
        <f>Total!T120</f>
        <v>1309.7045138888889</v>
      </c>
      <c r="O20" s="1187">
        <f>Total!U120</f>
        <v>1277.4711120401339</v>
      </c>
      <c r="P20" s="1187">
        <f>Total!V120</f>
        <v>1249.8424818840581</v>
      </c>
      <c r="Q20" s="1187">
        <f>Total!W120</f>
        <v>1228.9169927536232</v>
      </c>
      <c r="R20" s="1187">
        <f>Total!X120</f>
        <v>1204.9459578804349</v>
      </c>
      <c r="S20" s="1187">
        <f>Total!Y120</f>
        <v>1186.459153878943</v>
      </c>
      <c r="T20" s="1187">
        <f>Total!Z120</f>
        <v>1240.0993558776167</v>
      </c>
      <c r="U20" s="1187">
        <f>Total!AA120</f>
        <v>1221.708352402746</v>
      </c>
      <c r="V20" s="1187">
        <f>Total!AB120</f>
        <v>1205.1564492753623</v>
      </c>
      <c r="W20" s="1187">
        <f>Total!AC120</f>
        <v>1190.1809178743961</v>
      </c>
      <c r="X20" s="1187">
        <f>Total!AD120</f>
        <v>1176.5667984189724</v>
      </c>
      <c r="Y20" s="1187">
        <f>Total!AE120</f>
        <v>1164.1365154379332</v>
      </c>
      <c r="Z20" s="1187">
        <f>Total!AF120</f>
        <v>1152.7420893719807</v>
      </c>
      <c r="AA20" s="1187">
        <f>Total!AG120</f>
        <v>1142.2592173913044</v>
      </c>
      <c r="AB20" s="1187">
        <f>Total!AH120</f>
        <v>1132.5827201783725</v>
      </c>
      <c r="AC20" s="1187">
        <f>Total!AI120</f>
        <v>1123.6230005367686</v>
      </c>
      <c r="AD20" s="1187">
        <f>Total!AJ120</f>
        <v>1115.3032608695653</v>
      </c>
      <c r="AE20" s="1187">
        <f>Total!AK120</f>
        <v>1107.5572963518241</v>
      </c>
      <c r="AF20" s="1187">
        <f>Total!AL120</f>
        <v>1128.765229468599</v>
      </c>
      <c r="AG20" s="1187">
        <f>Total!AM120</f>
        <v>1121.0847475455821</v>
      </c>
      <c r="AH20" s="1187">
        <f>Total!AN120</f>
        <v>1113.8842957427537</v>
      </c>
      <c r="AI20" s="1187">
        <f>Total!AO120</f>
        <v>1107.1202349582786</v>
      </c>
      <c r="AJ20" s="1187">
        <f>Total!AP120</f>
        <v>1100.7540601023018</v>
      </c>
      <c r="AK20" s="1187">
        <f>Total!AQ120</f>
        <v>1094.7516666666666</v>
      </c>
      <c r="AL20" s="1187">
        <f>Total!AR120</f>
        <v>1089.0827395330114</v>
      </c>
      <c r="AM20" s="1187">
        <f>Total!AS120</f>
        <v>1083.7202408930671</v>
      </c>
      <c r="AN20" s="1187">
        <f>Total!AT120</f>
        <v>1078.6399790236462</v>
      </c>
      <c r="AO20" s="1187">
        <f>Total!AU120</f>
        <v>1073.820243403939</v>
      </c>
      <c r="AP20" s="1187">
        <f>Total!AV120</f>
        <v>1069.2414945652174</v>
      </c>
      <c r="AQ20" s="1187">
        <f>Total!AW120</f>
        <v>1064.8860993283845</v>
      </c>
      <c r="AR20" s="1187">
        <f>Total!AX120</f>
        <v>1060.7381038647345</v>
      </c>
      <c r="AS20" s="1187">
        <f>Total!AY120</f>
        <v>1056.783038422649</v>
      </c>
      <c r="AT20" s="1187">
        <f>Total!AZ120</f>
        <v>1053.0077486824771</v>
      </c>
      <c r="AU20" s="1187">
        <f>Total!BA120</f>
        <v>1049.4002495974235</v>
      </c>
      <c r="AV20" s="1187">
        <f>Total!BB120</f>
        <v>156.25</v>
      </c>
      <c r="AW20" s="1188">
        <f>Total!BC120</f>
        <v>631.25</v>
      </c>
      <c r="AX20" s="1139">
        <f>D20*AX3</f>
        <v>988.24728260869574</v>
      </c>
    </row>
    <row r="21" spans="1:50" ht="15.75">
      <c r="A21" s="831">
        <v>288</v>
      </c>
      <c r="B21" s="1181" t="s">
        <v>153</v>
      </c>
      <c r="C21" s="1182" t="e">
        <f>Total!I127+Accommodation!BF304</f>
        <v>#VALUE!</v>
      </c>
      <c r="D21" s="1183" t="e">
        <f>Total!J127</f>
        <v>#VALUE!</v>
      </c>
      <c r="E21" s="1184" t="e">
        <f>Total!K127</f>
        <v>#VALUE!</v>
      </c>
      <c r="F21" s="1185" t="e">
        <f>Total!L127</f>
        <v>#VALUE!</v>
      </c>
      <c r="G21" s="1184" t="e">
        <f>Total!M127</f>
        <v>#VALUE!</v>
      </c>
      <c r="H21" s="1186" t="e">
        <f>Total!N127</f>
        <v>#VALUE!</v>
      </c>
      <c r="I21" s="1187" t="e">
        <f>Total!O127</f>
        <v>#VALUE!</v>
      </c>
      <c r="J21" s="1187" t="e">
        <f>Total!P127</f>
        <v>#VALUE!</v>
      </c>
      <c r="K21" s="1187" t="e">
        <f>Total!Q127</f>
        <v>#VALUE!</v>
      </c>
      <c r="L21" s="1187" t="e">
        <f>Total!R127</f>
        <v>#VALUE!</v>
      </c>
      <c r="M21" s="1187" t="e">
        <f>Total!S127</f>
        <v>#VALUE!</v>
      </c>
      <c r="N21" s="1187" t="e">
        <f>Total!T127</f>
        <v>#VALUE!</v>
      </c>
      <c r="O21" s="1187" t="e">
        <f>Total!U127</f>
        <v>#VALUE!</v>
      </c>
      <c r="P21" s="1187" t="e">
        <f>Total!V127</f>
        <v>#VALUE!</v>
      </c>
      <c r="Q21" s="1187" t="e">
        <f>Total!W127</f>
        <v>#VALUE!</v>
      </c>
      <c r="R21" s="1187" t="e">
        <f>Total!X127</f>
        <v>#VALUE!</v>
      </c>
      <c r="S21" s="1187" t="e">
        <f>Total!Y127</f>
        <v>#VALUE!</v>
      </c>
      <c r="T21" s="1187" t="e">
        <f>Total!Z127</f>
        <v>#VALUE!</v>
      </c>
      <c r="U21" s="1187" t="e">
        <f>Total!AA127</f>
        <v>#VALUE!</v>
      </c>
      <c r="V21" s="1187" t="e">
        <f>Total!AB127</f>
        <v>#VALUE!</v>
      </c>
      <c r="W21" s="1187" t="e">
        <f>Total!AC127</f>
        <v>#VALUE!</v>
      </c>
      <c r="X21" s="1187" t="e">
        <f>Total!AD127</f>
        <v>#VALUE!</v>
      </c>
      <c r="Y21" s="1187" t="e">
        <f>Total!AE127</f>
        <v>#VALUE!</v>
      </c>
      <c r="Z21" s="1187" t="e">
        <f>Total!AF127</f>
        <v>#VALUE!</v>
      </c>
      <c r="AA21" s="1187" t="e">
        <f>Total!AG127</f>
        <v>#VALUE!</v>
      </c>
      <c r="AB21" s="1187" t="e">
        <f>Total!AH127</f>
        <v>#VALUE!</v>
      </c>
      <c r="AC21" s="1187" t="e">
        <f>Total!AI127</f>
        <v>#VALUE!</v>
      </c>
      <c r="AD21" s="1187" t="e">
        <f>Total!AJ127</f>
        <v>#VALUE!</v>
      </c>
      <c r="AE21" s="1187" t="e">
        <f>Total!AK127</f>
        <v>#VALUE!</v>
      </c>
      <c r="AF21" s="1187" t="e">
        <f>Total!AL127</f>
        <v>#VALUE!</v>
      </c>
      <c r="AG21" s="1187" t="e">
        <f>Total!AM127</f>
        <v>#VALUE!</v>
      </c>
      <c r="AH21" s="1187" t="e">
        <f>Total!AN127</f>
        <v>#VALUE!</v>
      </c>
      <c r="AI21" s="1187" t="e">
        <f>Total!AO127</f>
        <v>#VALUE!</v>
      </c>
      <c r="AJ21" s="1187" t="e">
        <f>Total!AP127</f>
        <v>#VALUE!</v>
      </c>
      <c r="AK21" s="1187" t="e">
        <f>Total!AQ127</f>
        <v>#VALUE!</v>
      </c>
      <c r="AL21" s="1187" t="e">
        <f>Total!AR127</f>
        <v>#VALUE!</v>
      </c>
      <c r="AM21" s="1187" t="e">
        <f>Total!AS127</f>
        <v>#VALUE!</v>
      </c>
      <c r="AN21" s="1187" t="e">
        <f>Total!AT127</f>
        <v>#VALUE!</v>
      </c>
      <c r="AO21" s="1187" t="e">
        <f>Total!AU127</f>
        <v>#VALUE!</v>
      </c>
      <c r="AP21" s="1187" t="e">
        <f>Total!AV127</f>
        <v>#VALUE!</v>
      </c>
      <c r="AQ21" s="1187" t="e">
        <f>Total!AW127</f>
        <v>#VALUE!</v>
      </c>
      <c r="AR21" s="1187" t="e">
        <f>Total!AX127</f>
        <v>#VALUE!</v>
      </c>
      <c r="AS21" s="1187" t="e">
        <f>Total!AY127</f>
        <v>#VALUE!</v>
      </c>
      <c r="AT21" s="1187" t="e">
        <f>Total!AZ127</f>
        <v>#VALUE!</v>
      </c>
      <c r="AU21" s="1187" t="e">
        <f>Total!BA127</f>
        <v>#VALUE!</v>
      </c>
      <c r="AV21" s="1187" t="e">
        <f>Total!BB127</f>
        <v>#VALUE!</v>
      </c>
      <c r="AW21" s="1188" t="e">
        <f>Total!BC127</f>
        <v>#VALUE!</v>
      </c>
      <c r="AX21" s="1180" t="e">
        <f>D21*AX3</f>
        <v>#VALUE!</v>
      </c>
    </row>
    <row r="22" spans="1:50" ht="16.5" thickBot="1">
      <c r="A22" s="831">
        <v>305</v>
      </c>
      <c r="B22" s="1189" t="s">
        <v>154</v>
      </c>
      <c r="C22" s="1190" t="e">
        <f>Total!I134+Accommodation!BF321</f>
        <v>#VALUE!</v>
      </c>
      <c r="D22" s="1191" t="e">
        <f>Total!J134</f>
        <v>#VALUE!</v>
      </c>
      <c r="E22" s="1192" t="e">
        <f>Total!K134</f>
        <v>#VALUE!</v>
      </c>
      <c r="F22" s="1193" t="e">
        <f>Total!L134</f>
        <v>#VALUE!</v>
      </c>
      <c r="G22" s="1184" t="e">
        <f>Total!M134</f>
        <v>#VALUE!</v>
      </c>
      <c r="H22" s="1186" t="e">
        <f>Total!N134</f>
        <v>#VALUE!</v>
      </c>
      <c r="I22" s="1194" t="e">
        <f>Total!O134</f>
        <v>#VALUE!</v>
      </c>
      <c r="J22" s="1194" t="e">
        <f>Total!P134</f>
        <v>#VALUE!</v>
      </c>
      <c r="K22" s="1194" t="e">
        <f>Total!Q134</f>
        <v>#VALUE!</v>
      </c>
      <c r="L22" s="1194" t="e">
        <f>Total!R134</f>
        <v>#VALUE!</v>
      </c>
      <c r="M22" s="1194" t="e">
        <f>Total!S134</f>
        <v>#VALUE!</v>
      </c>
      <c r="N22" s="1194" t="e">
        <f>Total!T134</f>
        <v>#VALUE!</v>
      </c>
      <c r="O22" s="1194" t="e">
        <f>Total!U134</f>
        <v>#VALUE!</v>
      </c>
      <c r="P22" s="1194" t="e">
        <f>Total!V134</f>
        <v>#VALUE!</v>
      </c>
      <c r="Q22" s="1194" t="e">
        <f>Total!W134</f>
        <v>#VALUE!</v>
      </c>
      <c r="R22" s="1194" t="e">
        <f>Total!X134</f>
        <v>#VALUE!</v>
      </c>
      <c r="S22" s="1194" t="e">
        <f>Total!Y134</f>
        <v>#VALUE!</v>
      </c>
      <c r="T22" s="1194" t="e">
        <f>Total!Z134</f>
        <v>#VALUE!</v>
      </c>
      <c r="U22" s="1194" t="e">
        <f>Total!AA134</f>
        <v>#VALUE!</v>
      </c>
      <c r="V22" s="1194" t="e">
        <f>Total!AB134</f>
        <v>#VALUE!</v>
      </c>
      <c r="W22" s="1194" t="e">
        <f>Total!AC134</f>
        <v>#VALUE!</v>
      </c>
      <c r="X22" s="1194" t="e">
        <f>Total!AD134</f>
        <v>#VALUE!</v>
      </c>
      <c r="Y22" s="1194" t="e">
        <f>Total!AE134</f>
        <v>#VALUE!</v>
      </c>
      <c r="Z22" s="1194" t="e">
        <f>Total!AF134</f>
        <v>#VALUE!</v>
      </c>
      <c r="AA22" s="1194" t="e">
        <f>Total!AG134</f>
        <v>#VALUE!</v>
      </c>
      <c r="AB22" s="1194" t="e">
        <f>Total!AH134</f>
        <v>#VALUE!</v>
      </c>
      <c r="AC22" s="1194" t="e">
        <f>Total!AI134</f>
        <v>#VALUE!</v>
      </c>
      <c r="AD22" s="1194" t="e">
        <f>Total!AJ134</f>
        <v>#VALUE!</v>
      </c>
      <c r="AE22" s="1194" t="e">
        <f>Total!AK134</f>
        <v>#VALUE!</v>
      </c>
      <c r="AF22" s="1194" t="e">
        <f>Total!AL134</f>
        <v>#VALUE!</v>
      </c>
      <c r="AG22" s="1194" t="e">
        <f>Total!AM134</f>
        <v>#VALUE!</v>
      </c>
      <c r="AH22" s="1194" t="e">
        <f>Total!AN134</f>
        <v>#VALUE!</v>
      </c>
      <c r="AI22" s="1194" t="e">
        <f>Total!AO134</f>
        <v>#VALUE!</v>
      </c>
      <c r="AJ22" s="1194" t="e">
        <f>Total!AP134</f>
        <v>#VALUE!</v>
      </c>
      <c r="AK22" s="1194" t="e">
        <f>Total!AQ134</f>
        <v>#VALUE!</v>
      </c>
      <c r="AL22" s="1194" t="e">
        <f>Total!AR134</f>
        <v>#VALUE!</v>
      </c>
      <c r="AM22" s="1194" t="e">
        <f>Total!AS134</f>
        <v>#VALUE!</v>
      </c>
      <c r="AN22" s="1194" t="e">
        <f>Total!AT134</f>
        <v>#VALUE!</v>
      </c>
      <c r="AO22" s="1194" t="e">
        <f>Total!AU134</f>
        <v>#VALUE!</v>
      </c>
      <c r="AP22" s="1194" t="e">
        <f>Total!AV134</f>
        <v>#VALUE!</v>
      </c>
      <c r="AQ22" s="1194" t="e">
        <f>Total!AW134</f>
        <v>#VALUE!</v>
      </c>
      <c r="AR22" s="1194" t="e">
        <f>Total!AX134</f>
        <v>#VALUE!</v>
      </c>
      <c r="AS22" s="1194" t="e">
        <f>Total!AY134</f>
        <v>#VALUE!</v>
      </c>
      <c r="AT22" s="1194" t="e">
        <f>Total!AZ134</f>
        <v>#VALUE!</v>
      </c>
      <c r="AU22" s="1194" t="e">
        <f>Total!BA134</f>
        <v>#VALUE!</v>
      </c>
      <c r="AV22" s="1194" t="e">
        <f>Total!BB134</f>
        <v>#VALUE!</v>
      </c>
      <c r="AW22" s="1195" t="e">
        <f>Total!BC134</f>
        <v>#VALUE!</v>
      </c>
      <c r="AX22" s="1180" t="e">
        <f>D22*AX3</f>
        <v>#VALUE!</v>
      </c>
    </row>
    <row r="23" spans="1:50" ht="15.75" thickBot="1">
      <c r="A23" s="408"/>
      <c r="B23" s="1114"/>
      <c r="C23" s="1114"/>
      <c r="D23" s="1114"/>
      <c r="E23" s="1114"/>
      <c r="F23" s="1114"/>
      <c r="G23" s="1114"/>
      <c r="H23" s="1114"/>
      <c r="I23" s="1114"/>
      <c r="J23" s="1114"/>
      <c r="K23" s="1114"/>
      <c r="L23" s="1114"/>
      <c r="M23" s="1114"/>
      <c r="N23" s="1114"/>
      <c r="O23" s="1114"/>
      <c r="P23" s="1114"/>
      <c r="Q23" s="1114"/>
      <c r="R23" s="1114"/>
      <c r="S23" s="1114"/>
      <c r="T23" s="1114"/>
      <c r="U23" s="1114"/>
      <c r="V23" s="1114"/>
      <c r="W23" s="1114"/>
      <c r="X23" s="1114"/>
      <c r="Y23" s="1114"/>
      <c r="Z23" s="1196"/>
      <c r="AA23" s="1196"/>
      <c r="AB23" s="1196"/>
      <c r="AC23" s="1196"/>
      <c r="AD23" s="1196"/>
      <c r="AE23" s="1196"/>
      <c r="AF23" s="1196"/>
      <c r="AG23" s="1196"/>
      <c r="AH23" s="1196"/>
      <c r="AI23" s="1196"/>
      <c r="AJ23" s="1196"/>
      <c r="AK23" s="1196"/>
      <c r="AL23" s="1196"/>
      <c r="AM23" s="1196"/>
      <c r="AN23" s="1196"/>
      <c r="AO23" s="1196"/>
      <c r="AP23" s="1196"/>
      <c r="AQ23" s="1196"/>
      <c r="AR23" s="1196"/>
      <c r="AS23" s="1196"/>
      <c r="AT23" s="1196"/>
      <c r="AU23" s="1196"/>
      <c r="AV23" s="1114"/>
      <c r="AW23" s="1114"/>
      <c r="AX23" s="1111"/>
    </row>
    <row r="24" spans="1:50" ht="15.75" thickBot="1">
      <c r="A24" s="407"/>
      <c r="B24" s="1114"/>
      <c r="C24" s="1197" t="s">
        <v>219</v>
      </c>
      <c r="D24" s="1198"/>
      <c r="E24" s="1198"/>
      <c r="F24" s="1199"/>
      <c r="G24" s="1200"/>
      <c r="H24" s="1114"/>
      <c r="I24" s="1114"/>
      <c r="J24" s="1114"/>
      <c r="K24" s="1114"/>
      <c r="L24" s="1114"/>
      <c r="M24" s="1114"/>
      <c r="N24" s="1114"/>
      <c r="O24" s="1114"/>
      <c r="P24" s="1114"/>
      <c r="Q24" s="1114"/>
      <c r="R24" s="1114"/>
      <c r="S24" s="1114"/>
      <c r="T24" s="1114"/>
      <c r="U24" s="1114"/>
      <c r="V24" s="1114"/>
      <c r="W24" s="1114"/>
      <c r="X24" s="1114"/>
      <c r="Y24" s="1114"/>
      <c r="Z24" s="1196"/>
      <c r="AA24" s="1196"/>
      <c r="AB24" s="1196"/>
      <c r="AC24" s="1196"/>
      <c r="AD24" s="1196"/>
      <c r="AE24" s="1196"/>
      <c r="AF24" s="1196"/>
      <c r="AG24" s="1196"/>
      <c r="AH24" s="1196"/>
      <c r="AI24" s="1196"/>
      <c r="AJ24" s="1196"/>
      <c r="AK24" s="1196"/>
      <c r="AL24" s="1196"/>
      <c r="AM24" s="1196"/>
      <c r="AN24" s="1196"/>
      <c r="AO24" s="1196"/>
      <c r="AP24" s="1196"/>
      <c r="AQ24" s="1196"/>
      <c r="AR24" s="1196"/>
      <c r="AS24" s="1196"/>
      <c r="AT24" s="1196"/>
      <c r="AU24" s="1196"/>
      <c r="AV24" s="1114"/>
      <c r="AW24" s="1114"/>
      <c r="AX24" s="1111"/>
    </row>
    <row r="25" spans="1:50">
      <c r="A25" s="407"/>
      <c r="B25" s="1114"/>
      <c r="C25" s="1114"/>
      <c r="D25" s="1114"/>
      <c r="E25" s="1196"/>
      <c r="F25" s="1114"/>
      <c r="G25" s="1200" t="s">
        <v>220</v>
      </c>
      <c r="H25" s="1200"/>
      <c r="I25" s="1200"/>
      <c r="J25" s="1196"/>
      <c r="K25" s="1114"/>
      <c r="L25" s="1196"/>
      <c r="M25" s="1196"/>
      <c r="N25" s="1196"/>
      <c r="O25" s="1114"/>
      <c r="P25" s="1196"/>
      <c r="Q25" s="1196"/>
      <c r="R25" s="1196"/>
      <c r="S25" s="1196"/>
      <c r="T25" s="1114"/>
      <c r="U25" s="1196"/>
      <c r="V25" s="1196"/>
      <c r="W25" s="1196"/>
      <c r="X25" s="1196"/>
      <c r="Y25" s="1114"/>
      <c r="Z25" s="1196"/>
      <c r="AA25" s="1196"/>
      <c r="AB25" s="1196"/>
      <c r="AC25" s="1196"/>
      <c r="AD25" s="1196"/>
      <c r="AE25" s="1196"/>
      <c r="AF25" s="1196"/>
      <c r="AG25" s="1196"/>
      <c r="AH25" s="1196"/>
      <c r="AI25" s="1196"/>
      <c r="AJ25" s="1196"/>
      <c r="AK25" s="1196"/>
      <c r="AL25" s="1196"/>
      <c r="AM25" s="1196"/>
      <c r="AN25" s="1196"/>
      <c r="AO25" s="1196"/>
      <c r="AP25" s="1196"/>
      <c r="AQ25" s="1196"/>
      <c r="AR25" s="1196"/>
      <c r="AS25" s="1196"/>
      <c r="AT25" s="1196"/>
      <c r="AU25" s="1196"/>
      <c r="AV25" s="1114"/>
      <c r="AW25" s="1114"/>
      <c r="AX25" s="1111"/>
    </row>
    <row r="26" spans="1:50">
      <c r="A26" s="407"/>
      <c r="B26" s="405"/>
      <c r="C26" s="404"/>
      <c r="D26" s="404"/>
      <c r="F26" s="404"/>
      <c r="K26" s="404"/>
      <c r="O26" s="404"/>
      <c r="T26" s="404"/>
      <c r="Y26" s="404"/>
      <c r="AV26" s="404"/>
      <c r="AW26" s="404"/>
      <c r="AX26" s="404"/>
    </row>
    <row r="27" spans="1:50">
      <c r="A27" s="404"/>
    </row>
    <row r="30" spans="1:50">
      <c r="C30" s="406">
        <v>0.89011099999999999</v>
      </c>
    </row>
    <row r="31" spans="1:50" ht="18">
      <c r="B31" s="410" t="s">
        <v>181</v>
      </c>
      <c r="C31" s="411">
        <v>0.89011099999999999</v>
      </c>
    </row>
    <row r="32" spans="1:50" ht="19.5" thickBot="1">
      <c r="B32" s="80" t="s">
        <v>157</v>
      </c>
      <c r="C32" s="81">
        <v>1</v>
      </c>
      <c r="D32" s="81">
        <v>2</v>
      </c>
      <c r="E32" s="81">
        <v>3</v>
      </c>
      <c r="F32" s="81">
        <v>4</v>
      </c>
      <c r="G32" s="81">
        <v>5</v>
      </c>
      <c r="H32" s="81">
        <v>6</v>
      </c>
      <c r="I32" s="81">
        <v>7</v>
      </c>
      <c r="J32" s="81">
        <v>8</v>
      </c>
      <c r="K32" s="81">
        <v>9</v>
      </c>
      <c r="L32" s="81">
        <v>10</v>
      </c>
      <c r="M32" s="81">
        <v>11</v>
      </c>
      <c r="N32" s="81">
        <v>12</v>
      </c>
      <c r="O32" s="81">
        <v>13</v>
      </c>
      <c r="P32" s="81">
        <v>14</v>
      </c>
      <c r="Q32" s="81">
        <v>15</v>
      </c>
      <c r="R32" s="81">
        <v>16</v>
      </c>
      <c r="S32" s="81">
        <v>17</v>
      </c>
      <c r="T32" s="81">
        <v>18</v>
      </c>
      <c r="U32" s="81">
        <v>19</v>
      </c>
      <c r="V32" s="81">
        <v>20</v>
      </c>
      <c r="W32" s="81">
        <v>21</v>
      </c>
      <c r="X32" s="81">
        <v>22</v>
      </c>
      <c r="Y32" s="81">
        <v>23</v>
      </c>
      <c r="Z32" s="81">
        <v>24</v>
      </c>
      <c r="AA32" s="81">
        <v>25</v>
      </c>
      <c r="AB32" s="81">
        <v>26</v>
      </c>
      <c r="AC32" s="81">
        <v>27</v>
      </c>
      <c r="AD32" s="81">
        <v>28</v>
      </c>
      <c r="AE32" s="81">
        <v>29</v>
      </c>
      <c r="AF32" s="81">
        <v>30</v>
      </c>
      <c r="AG32" s="81">
        <v>31</v>
      </c>
      <c r="AH32" s="81">
        <v>32</v>
      </c>
      <c r="AI32" s="81">
        <v>33</v>
      </c>
      <c r="AJ32" s="81">
        <v>34</v>
      </c>
      <c r="AK32" s="81">
        <v>35</v>
      </c>
      <c r="AL32" s="81">
        <v>36</v>
      </c>
      <c r="AM32" s="81">
        <v>37</v>
      </c>
      <c r="AN32" s="81">
        <v>38</v>
      </c>
      <c r="AO32" s="81">
        <v>39</v>
      </c>
      <c r="AP32" s="81">
        <v>40</v>
      </c>
      <c r="AQ32" s="81">
        <v>41</v>
      </c>
      <c r="AR32" s="81">
        <v>42</v>
      </c>
      <c r="AS32" s="81">
        <v>43</v>
      </c>
      <c r="AT32" s="81">
        <v>44</v>
      </c>
      <c r="AU32" s="81">
        <v>45</v>
      </c>
      <c r="AV32" s="82" t="s">
        <v>130</v>
      </c>
      <c r="AW32" s="82" t="s">
        <v>156</v>
      </c>
    </row>
    <row r="33" spans="2:49">
      <c r="B33" s="315" t="s">
        <v>135</v>
      </c>
      <c r="C33" s="412">
        <f t="shared" ref="C33" si="0">C5*$C$31</f>
        <v>1668.9194245217391</v>
      </c>
      <c r="D33" s="412">
        <f t="shared" ref="D33:G38" si="1">D5*$C$31</f>
        <v>933.84254043478268</v>
      </c>
      <c r="E33" s="412">
        <f t="shared" ref="E33:AW33" si="2">E5*$C$31</f>
        <v>822.2561614492754</v>
      </c>
      <c r="F33" s="412">
        <f t="shared" si="2"/>
        <v>705.99347467391306</v>
      </c>
      <c r="G33" s="412">
        <f t="shared" si="2"/>
        <v>884.48401496166673</v>
      </c>
      <c r="H33" s="412">
        <f t="shared" si="2"/>
        <v>948.24898159471616</v>
      </c>
      <c r="I33" s="412">
        <f t="shared" si="2"/>
        <v>871.87678591141298</v>
      </c>
      <c r="J33" s="412">
        <f t="shared" si="2"/>
        <v>807.54286446596473</v>
      </c>
      <c r="K33" s="412">
        <f t="shared" si="2"/>
        <v>761.08874762514097</v>
      </c>
      <c r="L33" s="412">
        <f t="shared" si="2"/>
        <v>717.47537444233706</v>
      </c>
      <c r="M33" s="412">
        <f t="shared" si="2"/>
        <v>780.22549237478597</v>
      </c>
      <c r="N33" s="412">
        <f t="shared" si="2"/>
        <v>746.31758581215274</v>
      </c>
      <c r="O33" s="412">
        <f t="shared" si="2"/>
        <v>717.62628025915546</v>
      </c>
      <c r="P33" s="412">
        <f t="shared" si="2"/>
        <v>693.03373264230072</v>
      </c>
      <c r="Q33" s="412">
        <f t="shared" si="2"/>
        <v>674.40772458692027</v>
      </c>
      <c r="R33" s="412">
        <f t="shared" si="2"/>
        <v>653.07084276491173</v>
      </c>
      <c r="S33" s="412">
        <f t="shared" si="2"/>
        <v>636.61553516833976</v>
      </c>
      <c r="T33" s="412">
        <f t="shared" si="2"/>
        <v>684.36126900958129</v>
      </c>
      <c r="U33" s="412">
        <f t="shared" si="2"/>
        <v>667.99123451556056</v>
      </c>
      <c r="V33" s="412">
        <f t="shared" si="2"/>
        <v>653.25820347094214</v>
      </c>
      <c r="W33" s="412">
        <f t="shared" si="2"/>
        <v>639.9283182400967</v>
      </c>
      <c r="X33" s="412">
        <f t="shared" si="2"/>
        <v>627.81024075750997</v>
      </c>
      <c r="Y33" s="412">
        <f t="shared" si="2"/>
        <v>616.74590914297414</v>
      </c>
      <c r="Z33" s="412">
        <f t="shared" si="2"/>
        <v>606.60360516298306</v>
      </c>
      <c r="AA33" s="412">
        <f t="shared" si="2"/>
        <v>597.27268550139138</v>
      </c>
      <c r="AB33" s="412">
        <f t="shared" si="2"/>
        <v>588.65952889069126</v>
      </c>
      <c r="AC33" s="412">
        <f t="shared" si="2"/>
        <v>580.68438388078357</v>
      </c>
      <c r="AD33" s="412">
        <f t="shared" si="2"/>
        <v>573.27889208586953</v>
      </c>
      <c r="AE33" s="412">
        <f t="shared" si="2"/>
        <v>566.38412386301854</v>
      </c>
      <c r="AF33" s="412">
        <f t="shared" si="2"/>
        <v>585.26153841752421</v>
      </c>
      <c r="AG33" s="412">
        <f t="shared" si="2"/>
        <v>578.42505697254558</v>
      </c>
      <c r="AH33" s="412">
        <f t="shared" si="2"/>
        <v>572.01585561787817</v>
      </c>
      <c r="AI33" s="412">
        <f t="shared" si="2"/>
        <v>565.99509070894817</v>
      </c>
      <c r="AJ33" s="412">
        <f t="shared" si="2"/>
        <v>560.32848844171997</v>
      </c>
      <c r="AK33" s="412">
        <f t="shared" si="2"/>
        <v>554.98569201833334</v>
      </c>
      <c r="AL33" s="412">
        <f t="shared" si="2"/>
        <v>549.93971761846831</v>
      </c>
      <c r="AM33" s="412">
        <f t="shared" si="2"/>
        <v>545.16649859156882</v>
      </c>
      <c r="AN33" s="412">
        <f t="shared" si="2"/>
        <v>540.64450161871662</v>
      </c>
      <c r="AO33" s="412">
        <f t="shared" si="2"/>
        <v>536.35440192652368</v>
      </c>
      <c r="AP33" s="412">
        <f t="shared" si="2"/>
        <v>532.27880721894019</v>
      </c>
      <c r="AQ33" s="412">
        <f t="shared" si="2"/>
        <v>528.40202200928775</v>
      </c>
      <c r="AR33" s="412">
        <f t="shared" si="2"/>
        <v>524.70984561914247</v>
      </c>
      <c r="AS33" s="412">
        <f t="shared" si="2"/>
        <v>521.1893983634227</v>
      </c>
      <c r="AT33" s="412">
        <f t="shared" si="2"/>
        <v>517.82897143750824</v>
      </c>
      <c r="AU33" s="412">
        <f t="shared" si="2"/>
        <v>514.61789681941229</v>
      </c>
      <c r="AV33" s="412">
        <f t="shared" si="2"/>
        <v>50.068743749999996</v>
      </c>
      <c r="AW33" s="413">
        <f t="shared" si="2"/>
        <v>198.04969750000001</v>
      </c>
    </row>
    <row r="34" spans="2:49">
      <c r="B34" s="316" t="s">
        <v>136</v>
      </c>
      <c r="C34" s="414">
        <f t="shared" ref="C34" si="3">C6*$C$31</f>
        <v>1704.5238645217391</v>
      </c>
      <c r="D34" s="414">
        <f t="shared" si="1"/>
        <v>969.44698043478263</v>
      </c>
      <c r="E34" s="414">
        <f t="shared" ref="E34:AW34" si="4">E6*$C$31</f>
        <v>857.86060144927535</v>
      </c>
      <c r="F34" s="414">
        <f t="shared" si="4"/>
        <v>741.59791467391301</v>
      </c>
      <c r="G34" s="414">
        <f t="shared" si="4"/>
        <v>920.08845496166657</v>
      </c>
      <c r="H34" s="414">
        <f t="shared" si="4"/>
        <v>983.85342159471611</v>
      </c>
      <c r="I34" s="414">
        <f t="shared" si="4"/>
        <v>907.48122591141305</v>
      </c>
      <c r="J34" s="414">
        <f t="shared" si="4"/>
        <v>843.14730446596468</v>
      </c>
      <c r="K34" s="414">
        <f t="shared" si="4"/>
        <v>796.69318762514104</v>
      </c>
      <c r="L34" s="414">
        <f t="shared" si="4"/>
        <v>753.07981444233701</v>
      </c>
      <c r="M34" s="414">
        <f t="shared" si="4"/>
        <v>815.82993237478593</v>
      </c>
      <c r="N34" s="414">
        <f t="shared" si="4"/>
        <v>781.9220258121527</v>
      </c>
      <c r="O34" s="414">
        <f t="shared" si="4"/>
        <v>753.23072025915553</v>
      </c>
      <c r="P34" s="414">
        <f t="shared" si="4"/>
        <v>728.63817264230067</v>
      </c>
      <c r="Q34" s="414">
        <f t="shared" si="4"/>
        <v>710.01216458692022</v>
      </c>
      <c r="R34" s="414">
        <f t="shared" si="4"/>
        <v>688.6752827649118</v>
      </c>
      <c r="S34" s="414">
        <f t="shared" si="4"/>
        <v>672.21997516833983</v>
      </c>
      <c r="T34" s="414">
        <f t="shared" si="4"/>
        <v>719.96570900958136</v>
      </c>
      <c r="U34" s="414">
        <f t="shared" si="4"/>
        <v>703.59567451556063</v>
      </c>
      <c r="V34" s="414">
        <f t="shared" si="4"/>
        <v>688.86264347094209</v>
      </c>
      <c r="W34" s="414">
        <f t="shared" si="4"/>
        <v>675.53275824009665</v>
      </c>
      <c r="X34" s="414">
        <f t="shared" si="4"/>
        <v>663.41468075750993</v>
      </c>
      <c r="Y34" s="414">
        <f t="shared" si="4"/>
        <v>652.35034914297421</v>
      </c>
      <c r="Z34" s="414">
        <f t="shared" si="4"/>
        <v>642.20804516298313</v>
      </c>
      <c r="AA34" s="414">
        <f t="shared" si="4"/>
        <v>632.87712550139133</v>
      </c>
      <c r="AB34" s="414">
        <f t="shared" si="4"/>
        <v>624.26396889069133</v>
      </c>
      <c r="AC34" s="414">
        <f t="shared" si="4"/>
        <v>616.28882388078364</v>
      </c>
      <c r="AD34" s="414">
        <f t="shared" si="4"/>
        <v>608.88333208586948</v>
      </c>
      <c r="AE34" s="414">
        <f t="shared" si="4"/>
        <v>601.9885638630185</v>
      </c>
      <c r="AF34" s="414">
        <f t="shared" si="4"/>
        <v>620.86597841752416</v>
      </c>
      <c r="AG34" s="414">
        <f t="shared" si="4"/>
        <v>614.02949697254553</v>
      </c>
      <c r="AH34" s="414">
        <f t="shared" si="4"/>
        <v>607.62029561787824</v>
      </c>
      <c r="AI34" s="414">
        <f t="shared" si="4"/>
        <v>601.59953070894824</v>
      </c>
      <c r="AJ34" s="414">
        <f t="shared" si="4"/>
        <v>595.93292844171992</v>
      </c>
      <c r="AK34" s="414">
        <f t="shared" si="4"/>
        <v>590.59013201833329</v>
      </c>
      <c r="AL34" s="414">
        <f t="shared" si="4"/>
        <v>585.54415761846826</v>
      </c>
      <c r="AM34" s="414">
        <f t="shared" si="4"/>
        <v>580.77093859156878</v>
      </c>
      <c r="AN34" s="414">
        <f t="shared" si="4"/>
        <v>576.2489416187168</v>
      </c>
      <c r="AO34" s="414">
        <f t="shared" si="4"/>
        <v>571.95884192652363</v>
      </c>
      <c r="AP34" s="414">
        <f t="shared" si="4"/>
        <v>567.88324721894026</v>
      </c>
      <c r="AQ34" s="414">
        <f t="shared" si="4"/>
        <v>564.0064620092877</v>
      </c>
      <c r="AR34" s="414">
        <f t="shared" si="4"/>
        <v>560.31428561914254</v>
      </c>
      <c r="AS34" s="414">
        <f t="shared" si="4"/>
        <v>556.79383836342265</v>
      </c>
      <c r="AT34" s="414">
        <f t="shared" si="4"/>
        <v>553.4334114375082</v>
      </c>
      <c r="AU34" s="414">
        <f t="shared" si="4"/>
        <v>550.22233681941225</v>
      </c>
      <c r="AV34" s="414">
        <f t="shared" si="4"/>
        <v>50.068743749999996</v>
      </c>
      <c r="AW34" s="415">
        <f t="shared" si="4"/>
        <v>198.04969750000001</v>
      </c>
    </row>
    <row r="35" spans="2:49" ht="15.75" thickBot="1">
      <c r="B35" s="317" t="s">
        <v>137</v>
      </c>
      <c r="C35" s="416">
        <f t="shared" ref="C35:R50" si="5">C7*$C$31</f>
        <v>1726.7766395217391</v>
      </c>
      <c r="D35" s="416">
        <f t="shared" si="1"/>
        <v>991.69975543478267</v>
      </c>
      <c r="E35" s="416">
        <f t="shared" ref="E35:AW35" si="6">E7*$C$31</f>
        <v>880.11337644927539</v>
      </c>
      <c r="F35" s="416">
        <f t="shared" si="6"/>
        <v>763.85068967391305</v>
      </c>
      <c r="G35" s="416">
        <f t="shared" si="6"/>
        <v>942.34122996166661</v>
      </c>
      <c r="H35" s="416">
        <f t="shared" si="6"/>
        <v>1006.1061965947162</v>
      </c>
      <c r="I35" s="416">
        <f t="shared" si="6"/>
        <v>929.73400091141298</v>
      </c>
      <c r="J35" s="416">
        <f t="shared" si="6"/>
        <v>865.40007946596472</v>
      </c>
      <c r="K35" s="416">
        <f t="shared" si="6"/>
        <v>818.94596262514096</v>
      </c>
      <c r="L35" s="416">
        <f t="shared" si="6"/>
        <v>775.33258944233705</v>
      </c>
      <c r="M35" s="416">
        <f t="shared" si="6"/>
        <v>838.08270737478597</v>
      </c>
      <c r="N35" s="416">
        <f t="shared" si="6"/>
        <v>804.17480081215274</v>
      </c>
      <c r="O35" s="416">
        <f t="shared" si="6"/>
        <v>775.48349525915546</v>
      </c>
      <c r="P35" s="416">
        <f t="shared" si="6"/>
        <v>750.89094764230072</v>
      </c>
      <c r="Q35" s="416">
        <f t="shared" si="6"/>
        <v>732.26493958692026</v>
      </c>
      <c r="R35" s="416">
        <f t="shared" si="6"/>
        <v>710.92805776491173</v>
      </c>
      <c r="S35" s="416">
        <f t="shared" si="6"/>
        <v>694.47275016833976</v>
      </c>
      <c r="T35" s="416">
        <f t="shared" si="6"/>
        <v>742.21848400958129</v>
      </c>
      <c r="U35" s="416">
        <f t="shared" si="6"/>
        <v>725.84844951556056</v>
      </c>
      <c r="V35" s="416">
        <f t="shared" si="6"/>
        <v>711.11541847094213</v>
      </c>
      <c r="W35" s="416">
        <f t="shared" si="6"/>
        <v>697.7855332400967</v>
      </c>
      <c r="X35" s="416">
        <f t="shared" si="6"/>
        <v>685.66745575750997</v>
      </c>
      <c r="Y35" s="416">
        <f t="shared" si="6"/>
        <v>674.60312414297414</v>
      </c>
      <c r="Z35" s="416">
        <f t="shared" si="6"/>
        <v>664.46082016298305</v>
      </c>
      <c r="AA35" s="416">
        <f t="shared" si="6"/>
        <v>655.12990050139138</v>
      </c>
      <c r="AB35" s="416">
        <f t="shared" si="6"/>
        <v>646.51674389069126</v>
      </c>
      <c r="AC35" s="416">
        <f t="shared" si="6"/>
        <v>638.54159888078357</v>
      </c>
      <c r="AD35" s="416">
        <f t="shared" si="6"/>
        <v>631.13610708586953</v>
      </c>
      <c r="AE35" s="416">
        <f t="shared" si="6"/>
        <v>624.24133886301854</v>
      </c>
      <c r="AF35" s="416">
        <f t="shared" si="6"/>
        <v>643.1187534175242</v>
      </c>
      <c r="AG35" s="416">
        <f t="shared" si="6"/>
        <v>636.28227197254557</v>
      </c>
      <c r="AH35" s="416">
        <f t="shared" si="6"/>
        <v>629.87307061787817</v>
      </c>
      <c r="AI35" s="416">
        <f t="shared" si="6"/>
        <v>623.85230570894828</v>
      </c>
      <c r="AJ35" s="416">
        <f t="shared" si="6"/>
        <v>618.18570344171997</v>
      </c>
      <c r="AK35" s="416">
        <f t="shared" si="6"/>
        <v>612.84290701833334</v>
      </c>
      <c r="AL35" s="416">
        <f t="shared" si="6"/>
        <v>607.7969326184683</v>
      </c>
      <c r="AM35" s="416">
        <f t="shared" si="6"/>
        <v>603.02371359156882</v>
      </c>
      <c r="AN35" s="416">
        <f t="shared" si="6"/>
        <v>598.50171661871673</v>
      </c>
      <c r="AO35" s="416">
        <f t="shared" si="6"/>
        <v>594.21161692652367</v>
      </c>
      <c r="AP35" s="416">
        <f t="shared" si="6"/>
        <v>590.13602221894018</v>
      </c>
      <c r="AQ35" s="416">
        <f t="shared" si="6"/>
        <v>586.25923700928774</v>
      </c>
      <c r="AR35" s="416">
        <f t="shared" si="6"/>
        <v>582.56706061914258</v>
      </c>
      <c r="AS35" s="416">
        <f t="shared" si="6"/>
        <v>579.04661336342258</v>
      </c>
      <c r="AT35" s="416">
        <f t="shared" si="6"/>
        <v>575.68618643750824</v>
      </c>
      <c r="AU35" s="416">
        <f t="shared" si="6"/>
        <v>572.47511181941218</v>
      </c>
      <c r="AV35" s="416">
        <f t="shared" si="6"/>
        <v>50.068743749999996</v>
      </c>
      <c r="AW35" s="417">
        <f t="shared" si="6"/>
        <v>198.04969750000001</v>
      </c>
    </row>
    <row r="36" spans="2:49">
      <c r="B36" s="315" t="s">
        <v>142</v>
      </c>
      <c r="C36" s="412">
        <f t="shared" si="5"/>
        <v>1692.5073660217392</v>
      </c>
      <c r="D36" s="412">
        <f t="shared" ref="D36:E36" si="7">D8*$C$31</f>
        <v>953.87003793478266</v>
      </c>
      <c r="E36" s="412">
        <f t="shared" si="7"/>
        <v>842.28365894927538</v>
      </c>
      <c r="F36" s="412">
        <f t="shared" si="1"/>
        <v>726.02097217391304</v>
      </c>
      <c r="G36" s="412">
        <f t="shared" si="1"/>
        <v>904.51151246166671</v>
      </c>
      <c r="H36" s="412">
        <f t="shared" ref="H36:O36" si="8">H8*$C$31</f>
        <v>968.27647909471614</v>
      </c>
      <c r="I36" s="412">
        <f t="shared" si="8"/>
        <v>891.90428341141296</v>
      </c>
      <c r="J36" s="412">
        <f t="shared" si="8"/>
        <v>827.57036196596471</v>
      </c>
      <c r="K36" s="412">
        <f t="shared" si="8"/>
        <v>781.11624512514095</v>
      </c>
      <c r="L36" s="412">
        <f t="shared" si="8"/>
        <v>737.50287194233704</v>
      </c>
      <c r="M36" s="412">
        <f t="shared" si="8"/>
        <v>800.25298987478595</v>
      </c>
      <c r="N36" s="412">
        <f t="shared" si="8"/>
        <v>766.34508331215272</v>
      </c>
      <c r="O36" s="412">
        <f t="shared" si="8"/>
        <v>737.65377775915556</v>
      </c>
      <c r="P36" s="412">
        <f t="shared" ref="P36:AV36" si="9">P8*$C$31</f>
        <v>713.0612301423007</v>
      </c>
      <c r="Q36" s="412">
        <f t="shared" si="9"/>
        <v>694.43522208692025</v>
      </c>
      <c r="R36" s="412">
        <f t="shared" si="9"/>
        <v>673.09834026491171</v>
      </c>
      <c r="S36" s="412">
        <f t="shared" si="9"/>
        <v>656.64303266833974</v>
      </c>
      <c r="T36" s="412">
        <f t="shared" si="9"/>
        <v>704.38876650958127</v>
      </c>
      <c r="U36" s="412">
        <f t="shared" si="9"/>
        <v>688.01873201556054</v>
      </c>
      <c r="V36" s="412">
        <f t="shared" si="9"/>
        <v>673.28570097094212</v>
      </c>
      <c r="W36" s="412">
        <f t="shared" si="9"/>
        <v>659.95581574009668</v>
      </c>
      <c r="X36" s="412">
        <f t="shared" si="9"/>
        <v>647.83773825750995</v>
      </c>
      <c r="Y36" s="412">
        <f t="shared" si="9"/>
        <v>636.77340664297412</v>
      </c>
      <c r="Z36" s="412">
        <f t="shared" si="9"/>
        <v>626.63110266298304</v>
      </c>
      <c r="AA36" s="412">
        <f t="shared" si="9"/>
        <v>617.30018300139136</v>
      </c>
      <c r="AB36" s="412">
        <f t="shared" si="9"/>
        <v>608.68702639069124</v>
      </c>
      <c r="AC36" s="412">
        <f t="shared" si="9"/>
        <v>600.71188138078367</v>
      </c>
      <c r="AD36" s="412">
        <f t="shared" si="9"/>
        <v>593.30638958586951</v>
      </c>
      <c r="AE36" s="412">
        <f t="shared" si="9"/>
        <v>586.41162136301853</v>
      </c>
      <c r="AF36" s="412">
        <f t="shared" si="9"/>
        <v>605.28903591752419</v>
      </c>
      <c r="AG36" s="412">
        <f t="shared" si="9"/>
        <v>598.45255447254556</v>
      </c>
      <c r="AH36" s="412">
        <f t="shared" si="9"/>
        <v>592.04335311787827</v>
      </c>
      <c r="AI36" s="412">
        <f t="shared" si="9"/>
        <v>586.02258820894826</v>
      </c>
      <c r="AJ36" s="412">
        <f t="shared" si="9"/>
        <v>580.35598594171995</v>
      </c>
      <c r="AK36" s="412">
        <f t="shared" si="9"/>
        <v>575.01318951833332</v>
      </c>
      <c r="AL36" s="412">
        <f t="shared" si="9"/>
        <v>569.96721511846829</v>
      </c>
      <c r="AM36" s="412">
        <f t="shared" si="9"/>
        <v>565.19399609156881</v>
      </c>
      <c r="AN36" s="412">
        <f t="shared" si="9"/>
        <v>560.6719991187166</v>
      </c>
      <c r="AO36" s="412">
        <f t="shared" si="9"/>
        <v>556.38189942652366</v>
      </c>
      <c r="AP36" s="412">
        <f t="shared" si="9"/>
        <v>552.30630471894017</v>
      </c>
      <c r="AQ36" s="412">
        <f t="shared" si="9"/>
        <v>548.42951950928773</v>
      </c>
      <c r="AR36" s="412">
        <f t="shared" si="9"/>
        <v>544.73734311914245</v>
      </c>
      <c r="AS36" s="412">
        <f t="shared" si="9"/>
        <v>541.21689586342268</v>
      </c>
      <c r="AT36" s="412">
        <f t="shared" si="9"/>
        <v>537.85646893750823</v>
      </c>
      <c r="AU36" s="412">
        <f t="shared" si="9"/>
        <v>534.64539431941228</v>
      </c>
      <c r="AV36" s="412">
        <f t="shared" si="9"/>
        <v>65.645686249999997</v>
      </c>
      <c r="AW36" s="413">
        <f t="shared" ref="AW36" si="10">AW8*$C$31</f>
        <v>202.50025249999999</v>
      </c>
    </row>
    <row r="37" spans="2:49">
      <c r="B37" s="316" t="s">
        <v>141</v>
      </c>
      <c r="C37" s="414">
        <f t="shared" si="5"/>
        <v>1721.8810290217391</v>
      </c>
      <c r="D37" s="414">
        <f t="shared" ref="D37:E37" si="11">D9*$C$31</f>
        <v>976.12281293478259</v>
      </c>
      <c r="E37" s="414">
        <f t="shared" si="11"/>
        <v>864.53643394927531</v>
      </c>
      <c r="F37" s="414">
        <f t="shared" si="1"/>
        <v>748.27374717391308</v>
      </c>
      <c r="G37" s="414">
        <f t="shared" si="1"/>
        <v>926.76428746166664</v>
      </c>
      <c r="H37" s="414">
        <f t="shared" ref="H37:O37" si="12">H9*$C$31</f>
        <v>990.52925409471618</v>
      </c>
      <c r="I37" s="414">
        <f t="shared" si="12"/>
        <v>914.157058411413</v>
      </c>
      <c r="J37" s="414">
        <f t="shared" si="12"/>
        <v>849.82313696596464</v>
      </c>
      <c r="K37" s="414">
        <f t="shared" si="12"/>
        <v>803.36902012514099</v>
      </c>
      <c r="L37" s="414">
        <f t="shared" si="12"/>
        <v>759.75564694233708</v>
      </c>
      <c r="M37" s="414">
        <f t="shared" si="12"/>
        <v>822.50576487478588</v>
      </c>
      <c r="N37" s="414">
        <f t="shared" si="12"/>
        <v>788.59785831215277</v>
      </c>
      <c r="O37" s="414">
        <f t="shared" si="12"/>
        <v>759.90655275915549</v>
      </c>
      <c r="P37" s="414">
        <f t="shared" ref="P37:AW37" si="13">P9*$C$31</f>
        <v>735.31400514230074</v>
      </c>
      <c r="Q37" s="414">
        <f t="shared" si="13"/>
        <v>716.68799708692029</v>
      </c>
      <c r="R37" s="414">
        <f t="shared" si="13"/>
        <v>695.35111526491175</v>
      </c>
      <c r="S37" s="414">
        <f t="shared" si="13"/>
        <v>678.89580766833978</v>
      </c>
      <c r="T37" s="414">
        <f t="shared" si="13"/>
        <v>726.64154150958132</v>
      </c>
      <c r="U37" s="414">
        <f t="shared" si="13"/>
        <v>710.27150701556059</v>
      </c>
      <c r="V37" s="414">
        <f t="shared" si="13"/>
        <v>695.53847597094216</v>
      </c>
      <c r="W37" s="414">
        <f t="shared" si="13"/>
        <v>682.20859074009661</v>
      </c>
      <c r="X37" s="414">
        <f t="shared" si="13"/>
        <v>670.09051325751</v>
      </c>
      <c r="Y37" s="414">
        <f t="shared" si="13"/>
        <v>659.02618164297417</v>
      </c>
      <c r="Z37" s="414">
        <f t="shared" si="13"/>
        <v>648.88387766298308</v>
      </c>
      <c r="AA37" s="414">
        <f t="shared" si="13"/>
        <v>639.5529580013914</v>
      </c>
      <c r="AB37" s="414">
        <f t="shared" si="13"/>
        <v>630.93980139069129</v>
      </c>
      <c r="AC37" s="414">
        <f t="shared" si="13"/>
        <v>622.96465638078359</v>
      </c>
      <c r="AD37" s="414">
        <f t="shared" si="13"/>
        <v>615.55916458586955</v>
      </c>
      <c r="AE37" s="414">
        <f t="shared" si="13"/>
        <v>608.66439636301845</v>
      </c>
      <c r="AF37" s="414">
        <f t="shared" si="13"/>
        <v>627.54181091752412</v>
      </c>
      <c r="AG37" s="414">
        <f t="shared" si="13"/>
        <v>620.70532947254549</v>
      </c>
      <c r="AH37" s="414">
        <f t="shared" si="13"/>
        <v>614.2961281178782</v>
      </c>
      <c r="AI37" s="414">
        <f t="shared" si="13"/>
        <v>608.27536320894819</v>
      </c>
      <c r="AJ37" s="414">
        <f t="shared" si="13"/>
        <v>602.60876094171988</v>
      </c>
      <c r="AK37" s="414">
        <f t="shared" si="13"/>
        <v>597.26596451833336</v>
      </c>
      <c r="AL37" s="414">
        <f t="shared" si="13"/>
        <v>592.21999011846822</v>
      </c>
      <c r="AM37" s="414">
        <f t="shared" si="13"/>
        <v>587.44677109156885</v>
      </c>
      <c r="AN37" s="414">
        <f t="shared" si="13"/>
        <v>582.92477411871675</v>
      </c>
      <c r="AO37" s="414">
        <f t="shared" si="13"/>
        <v>578.63467442652359</v>
      </c>
      <c r="AP37" s="414">
        <f t="shared" si="13"/>
        <v>574.55907971894021</v>
      </c>
      <c r="AQ37" s="414">
        <f t="shared" si="13"/>
        <v>570.68229450928777</v>
      </c>
      <c r="AR37" s="414">
        <f t="shared" si="13"/>
        <v>566.99011811914249</v>
      </c>
      <c r="AS37" s="414">
        <f t="shared" si="13"/>
        <v>563.46967086342261</v>
      </c>
      <c r="AT37" s="414">
        <f t="shared" si="13"/>
        <v>560.10924393750827</v>
      </c>
      <c r="AU37" s="414">
        <f t="shared" si="13"/>
        <v>556.89816931941232</v>
      </c>
      <c r="AV37" s="414">
        <f t="shared" si="13"/>
        <v>65.645686249999997</v>
      </c>
      <c r="AW37" s="415">
        <f t="shared" si="13"/>
        <v>211.4013625</v>
      </c>
    </row>
    <row r="38" spans="2:49" ht="15.75" thickBot="1">
      <c r="B38" s="317" t="s">
        <v>140</v>
      </c>
      <c r="C38" s="416">
        <f t="shared" si="5"/>
        <v>1759.7107465217391</v>
      </c>
      <c r="D38" s="416">
        <f t="shared" ref="D38:E38" si="14">D10*$C$31</f>
        <v>1013.9525304347826</v>
      </c>
      <c r="E38" s="416">
        <f t="shared" si="14"/>
        <v>902.36615144927532</v>
      </c>
      <c r="F38" s="416">
        <f t="shared" si="1"/>
        <v>786.10346467391309</v>
      </c>
      <c r="G38" s="416">
        <f t="shared" si="1"/>
        <v>964.59400496166666</v>
      </c>
      <c r="H38" s="416">
        <f t="shared" ref="H38:O38" si="15">H10*$C$31</f>
        <v>1028.3589715947162</v>
      </c>
      <c r="I38" s="416">
        <f t="shared" si="15"/>
        <v>951.98677591141302</v>
      </c>
      <c r="J38" s="416">
        <f t="shared" si="15"/>
        <v>887.65285446596465</v>
      </c>
      <c r="K38" s="416">
        <f t="shared" si="15"/>
        <v>841.19873762514101</v>
      </c>
      <c r="L38" s="416">
        <f t="shared" si="15"/>
        <v>797.5853644423371</v>
      </c>
      <c r="M38" s="416">
        <f t="shared" si="15"/>
        <v>860.3354823747859</v>
      </c>
      <c r="N38" s="416">
        <f t="shared" si="15"/>
        <v>826.42757581215278</v>
      </c>
      <c r="O38" s="416">
        <f t="shared" si="15"/>
        <v>797.7362702591555</v>
      </c>
      <c r="P38" s="416">
        <f t="shared" ref="P38:AW38" si="16">P10*$C$31</f>
        <v>773.14372264230076</v>
      </c>
      <c r="Q38" s="416">
        <f t="shared" si="16"/>
        <v>754.51771458692031</v>
      </c>
      <c r="R38" s="416">
        <f t="shared" si="16"/>
        <v>733.18083276491177</v>
      </c>
      <c r="S38" s="416">
        <f t="shared" si="16"/>
        <v>716.7255251683398</v>
      </c>
      <c r="T38" s="416">
        <f t="shared" si="16"/>
        <v>764.47125900958133</v>
      </c>
      <c r="U38" s="416">
        <f t="shared" si="16"/>
        <v>748.1012245155606</v>
      </c>
      <c r="V38" s="416">
        <f t="shared" si="16"/>
        <v>733.36819347094217</v>
      </c>
      <c r="W38" s="416">
        <f t="shared" si="16"/>
        <v>720.03830824009663</v>
      </c>
      <c r="X38" s="416">
        <f t="shared" si="16"/>
        <v>707.92023075751001</v>
      </c>
      <c r="Y38" s="416">
        <f t="shared" si="16"/>
        <v>696.85589914297418</v>
      </c>
      <c r="Z38" s="416">
        <f t="shared" si="16"/>
        <v>686.7135951629831</v>
      </c>
      <c r="AA38" s="416">
        <f t="shared" si="16"/>
        <v>677.38267550139142</v>
      </c>
      <c r="AB38" s="416">
        <f t="shared" si="16"/>
        <v>668.7695188906913</v>
      </c>
      <c r="AC38" s="416">
        <f t="shared" si="16"/>
        <v>660.79437388078361</v>
      </c>
      <c r="AD38" s="416">
        <f t="shared" si="16"/>
        <v>653.38888208586957</v>
      </c>
      <c r="AE38" s="416">
        <f t="shared" si="16"/>
        <v>646.49411386301847</v>
      </c>
      <c r="AF38" s="416">
        <f t="shared" si="16"/>
        <v>665.37152841752413</v>
      </c>
      <c r="AG38" s="416">
        <f t="shared" si="16"/>
        <v>658.5350469725455</v>
      </c>
      <c r="AH38" s="416">
        <f t="shared" si="16"/>
        <v>652.12584561787821</v>
      </c>
      <c r="AI38" s="416">
        <f t="shared" si="16"/>
        <v>646.10508070894821</v>
      </c>
      <c r="AJ38" s="416">
        <f t="shared" si="16"/>
        <v>640.43847844171989</v>
      </c>
      <c r="AK38" s="416">
        <f t="shared" si="16"/>
        <v>635.09568201833338</v>
      </c>
      <c r="AL38" s="416">
        <f t="shared" si="16"/>
        <v>630.04970761846823</v>
      </c>
      <c r="AM38" s="416">
        <f t="shared" si="16"/>
        <v>625.27648859156875</v>
      </c>
      <c r="AN38" s="416">
        <f t="shared" si="16"/>
        <v>620.75449161871677</v>
      </c>
      <c r="AO38" s="416">
        <f t="shared" si="16"/>
        <v>616.4643919265236</v>
      </c>
      <c r="AP38" s="416">
        <f t="shared" si="16"/>
        <v>612.38879721894023</v>
      </c>
      <c r="AQ38" s="416">
        <f t="shared" si="16"/>
        <v>608.51201200928779</v>
      </c>
      <c r="AR38" s="416">
        <f t="shared" si="16"/>
        <v>604.81983561914262</v>
      </c>
      <c r="AS38" s="416">
        <f t="shared" si="16"/>
        <v>601.29938836342251</v>
      </c>
      <c r="AT38" s="416">
        <f t="shared" si="16"/>
        <v>597.93896143750828</v>
      </c>
      <c r="AU38" s="416">
        <f t="shared" si="16"/>
        <v>594.72788681941222</v>
      </c>
      <c r="AV38" s="416">
        <f t="shared" si="16"/>
        <v>65.645686249999997</v>
      </c>
      <c r="AW38" s="417">
        <f t="shared" si="16"/>
        <v>211.4013625</v>
      </c>
    </row>
    <row r="39" spans="2:49">
      <c r="B39" s="315" t="s">
        <v>138</v>
      </c>
      <c r="C39" s="412">
        <f t="shared" si="5"/>
        <v>1837.5954590217391</v>
      </c>
      <c r="D39" s="412">
        <f t="shared" si="5"/>
        <v>1033.9800279347826</v>
      </c>
      <c r="E39" s="412">
        <f t="shared" si="5"/>
        <v>922.3936489492753</v>
      </c>
      <c r="F39" s="412">
        <f t="shared" si="5"/>
        <v>806.13096217391308</v>
      </c>
      <c r="G39" s="412">
        <f t="shared" si="5"/>
        <v>984.62150246166664</v>
      </c>
      <c r="H39" s="412">
        <f t="shared" si="5"/>
        <v>1048.3864690947162</v>
      </c>
      <c r="I39" s="412">
        <f t="shared" si="5"/>
        <v>972.014273411413</v>
      </c>
      <c r="J39" s="412">
        <f t="shared" si="5"/>
        <v>907.68035196596463</v>
      </c>
      <c r="K39" s="412">
        <f t="shared" si="5"/>
        <v>861.22623512514099</v>
      </c>
      <c r="L39" s="412">
        <f t="shared" si="5"/>
        <v>817.61286194233708</v>
      </c>
      <c r="M39" s="412">
        <f t="shared" si="5"/>
        <v>880.36297987478588</v>
      </c>
      <c r="N39" s="412">
        <f t="shared" si="5"/>
        <v>846.45507331215276</v>
      </c>
      <c r="O39" s="412">
        <f t="shared" si="5"/>
        <v>817.76376775915548</v>
      </c>
      <c r="P39" s="412">
        <f t="shared" si="5"/>
        <v>793.17122014230074</v>
      </c>
      <c r="Q39" s="412">
        <f t="shared" si="5"/>
        <v>774.54521208692029</v>
      </c>
      <c r="R39" s="412">
        <f t="shared" si="5"/>
        <v>753.20833026491175</v>
      </c>
      <c r="S39" s="412">
        <f t="shared" ref="S39:AU39" si="17">S11*$C$31</f>
        <v>736.75302266833978</v>
      </c>
      <c r="T39" s="412">
        <f t="shared" si="17"/>
        <v>784.49875650958131</v>
      </c>
      <c r="U39" s="412">
        <f t="shared" si="17"/>
        <v>768.12872201556058</v>
      </c>
      <c r="V39" s="412">
        <f t="shared" si="17"/>
        <v>753.39569097094216</v>
      </c>
      <c r="W39" s="412">
        <f t="shared" si="17"/>
        <v>740.06580574009661</v>
      </c>
      <c r="X39" s="412">
        <f t="shared" si="17"/>
        <v>727.94772825750999</v>
      </c>
      <c r="Y39" s="412">
        <f t="shared" si="17"/>
        <v>716.88339664297416</v>
      </c>
      <c r="Z39" s="412">
        <f t="shared" si="17"/>
        <v>706.74109266298308</v>
      </c>
      <c r="AA39" s="412">
        <f t="shared" si="17"/>
        <v>697.4101730013914</v>
      </c>
      <c r="AB39" s="412">
        <f t="shared" si="17"/>
        <v>688.79701639069128</v>
      </c>
      <c r="AC39" s="412">
        <f t="shared" si="17"/>
        <v>680.82187138078359</v>
      </c>
      <c r="AD39" s="412">
        <f t="shared" si="17"/>
        <v>673.41637958586955</v>
      </c>
      <c r="AE39" s="412">
        <f t="shared" si="17"/>
        <v>666.52161136301845</v>
      </c>
      <c r="AF39" s="412">
        <f t="shared" si="17"/>
        <v>685.39902591752411</v>
      </c>
      <c r="AG39" s="412">
        <f t="shared" si="17"/>
        <v>678.56254447254548</v>
      </c>
      <c r="AH39" s="412">
        <f t="shared" si="17"/>
        <v>672.15334311787819</v>
      </c>
      <c r="AI39" s="412">
        <f t="shared" si="17"/>
        <v>666.13257820894819</v>
      </c>
      <c r="AJ39" s="412">
        <f t="shared" si="17"/>
        <v>660.46597594171988</v>
      </c>
      <c r="AK39" s="412">
        <f t="shared" si="17"/>
        <v>655.12317951833336</v>
      </c>
      <c r="AL39" s="412">
        <f t="shared" si="17"/>
        <v>650.07720511846821</v>
      </c>
      <c r="AM39" s="412">
        <f t="shared" si="17"/>
        <v>645.30398609156885</v>
      </c>
      <c r="AN39" s="412">
        <f t="shared" si="17"/>
        <v>640.78198911871675</v>
      </c>
      <c r="AO39" s="412">
        <f t="shared" si="17"/>
        <v>636.49188942652358</v>
      </c>
      <c r="AP39" s="412">
        <f t="shared" si="17"/>
        <v>632.41629471894021</v>
      </c>
      <c r="AQ39" s="412">
        <f t="shared" si="17"/>
        <v>628.53950950928777</v>
      </c>
      <c r="AR39" s="412">
        <f t="shared" si="17"/>
        <v>624.8473331191426</v>
      </c>
      <c r="AS39" s="412">
        <f t="shared" si="17"/>
        <v>621.3268858634226</v>
      </c>
      <c r="AT39" s="412">
        <f t="shared" si="17"/>
        <v>617.96645893750826</v>
      </c>
      <c r="AU39" s="412">
        <f t="shared" si="17"/>
        <v>614.7553843194122</v>
      </c>
      <c r="AV39" s="412">
        <f t="shared" ref="AV39:AW39" si="18">AV11*$C$31</f>
        <v>54.519298749999997</v>
      </c>
      <c r="AW39" s="413">
        <f t="shared" si="18"/>
        <v>283.72288125</v>
      </c>
    </row>
    <row r="40" spans="2:49">
      <c r="B40" s="316" t="s">
        <v>139</v>
      </c>
      <c r="C40" s="414">
        <f t="shared" si="5"/>
        <v>1997.8154390217392</v>
      </c>
      <c r="D40" s="414">
        <f t="shared" si="5"/>
        <v>1145.2439029347827</v>
      </c>
      <c r="E40" s="414">
        <f t="shared" si="5"/>
        <v>1033.6575239492754</v>
      </c>
      <c r="F40" s="414">
        <f t="shared" si="5"/>
        <v>917.39483717391306</v>
      </c>
      <c r="G40" s="414">
        <f t="shared" si="5"/>
        <v>1095.8853774616666</v>
      </c>
      <c r="H40" s="414">
        <f t="shared" si="5"/>
        <v>1159.650344094716</v>
      </c>
      <c r="I40" s="414">
        <f t="shared" si="5"/>
        <v>1083.278148411413</v>
      </c>
      <c r="J40" s="414">
        <f t="shared" si="5"/>
        <v>1018.9442269659646</v>
      </c>
      <c r="K40" s="414">
        <f t="shared" si="5"/>
        <v>972.49011012514097</v>
      </c>
      <c r="L40" s="414">
        <f t="shared" si="5"/>
        <v>928.87673694233706</v>
      </c>
      <c r="M40" s="414">
        <f t="shared" si="5"/>
        <v>991.62685487478586</v>
      </c>
      <c r="N40" s="414">
        <f t="shared" si="5"/>
        <v>957.71894831215275</v>
      </c>
      <c r="O40" s="414">
        <f t="shared" si="5"/>
        <v>929.02764275915558</v>
      </c>
      <c r="P40" s="414">
        <f t="shared" si="5"/>
        <v>904.43509514230072</v>
      </c>
      <c r="Q40" s="414">
        <f t="shared" si="5"/>
        <v>885.80908708692027</v>
      </c>
      <c r="R40" s="414">
        <f t="shared" si="5"/>
        <v>864.47220526491174</v>
      </c>
      <c r="S40" s="414">
        <f t="shared" ref="S40:AU40" si="19">S12*$C$31</f>
        <v>848.01689766833977</v>
      </c>
      <c r="T40" s="414">
        <f t="shared" si="19"/>
        <v>895.7626315095813</v>
      </c>
      <c r="U40" s="414">
        <f t="shared" si="19"/>
        <v>879.39259701556057</v>
      </c>
      <c r="V40" s="414">
        <f t="shared" si="19"/>
        <v>864.65956597094214</v>
      </c>
      <c r="W40" s="414">
        <f t="shared" si="19"/>
        <v>851.32968074009671</v>
      </c>
      <c r="X40" s="414">
        <f t="shared" si="19"/>
        <v>839.21160325750998</v>
      </c>
      <c r="Y40" s="414">
        <f t="shared" si="19"/>
        <v>828.14727164297415</v>
      </c>
      <c r="Z40" s="414">
        <f t="shared" si="19"/>
        <v>818.00496766298306</v>
      </c>
      <c r="AA40" s="414">
        <f t="shared" si="19"/>
        <v>808.67404800139138</v>
      </c>
      <c r="AB40" s="414">
        <f t="shared" si="19"/>
        <v>800.06089139069127</v>
      </c>
      <c r="AC40" s="414">
        <f t="shared" si="19"/>
        <v>792.08574638078358</v>
      </c>
      <c r="AD40" s="414">
        <f t="shared" si="19"/>
        <v>784.68025458586953</v>
      </c>
      <c r="AE40" s="414">
        <f t="shared" si="19"/>
        <v>777.78548636301855</v>
      </c>
      <c r="AF40" s="414">
        <f t="shared" si="19"/>
        <v>796.6629009175241</v>
      </c>
      <c r="AG40" s="414">
        <f t="shared" si="19"/>
        <v>789.82641947254547</v>
      </c>
      <c r="AH40" s="414">
        <f t="shared" si="19"/>
        <v>783.41721811787818</v>
      </c>
      <c r="AI40" s="414">
        <f t="shared" si="19"/>
        <v>777.39645320894817</v>
      </c>
      <c r="AJ40" s="414">
        <f t="shared" si="19"/>
        <v>771.72985094171986</v>
      </c>
      <c r="AK40" s="414">
        <f t="shared" si="19"/>
        <v>766.38705451833334</v>
      </c>
      <c r="AL40" s="414">
        <f t="shared" si="19"/>
        <v>761.34108011846831</v>
      </c>
      <c r="AM40" s="414">
        <f t="shared" si="19"/>
        <v>756.56786109156883</v>
      </c>
      <c r="AN40" s="414">
        <f t="shared" si="19"/>
        <v>752.04586411871674</v>
      </c>
      <c r="AO40" s="414">
        <f t="shared" si="19"/>
        <v>747.75576442652368</v>
      </c>
      <c r="AP40" s="414">
        <f t="shared" si="19"/>
        <v>743.68016971894019</v>
      </c>
      <c r="AQ40" s="414">
        <f t="shared" si="19"/>
        <v>739.80338450928775</v>
      </c>
      <c r="AR40" s="414">
        <f t="shared" si="19"/>
        <v>736.11120811914259</v>
      </c>
      <c r="AS40" s="414">
        <f t="shared" si="19"/>
        <v>732.59076086342259</v>
      </c>
      <c r="AT40" s="414">
        <f t="shared" si="19"/>
        <v>729.23033393750825</v>
      </c>
      <c r="AU40" s="414">
        <f t="shared" si="19"/>
        <v>726.01925931941219</v>
      </c>
      <c r="AV40" s="414">
        <f t="shared" ref="AV40:AW40" si="20">AV12*$C$31</f>
        <v>76.772073750000004</v>
      </c>
      <c r="AW40" s="415">
        <f t="shared" si="20"/>
        <v>344.91801249999997</v>
      </c>
    </row>
    <row r="41" spans="2:49" ht="15.75" thickBot="1">
      <c r="B41" s="317" t="s">
        <v>144</v>
      </c>
      <c r="C41" s="416">
        <f t="shared" si="5"/>
        <v>2070.1369577717392</v>
      </c>
      <c r="D41" s="416">
        <f t="shared" si="5"/>
        <v>1217.5654216847827</v>
      </c>
      <c r="E41" s="416">
        <f t="shared" si="5"/>
        <v>1105.9790426992754</v>
      </c>
      <c r="F41" s="416">
        <f t="shared" si="5"/>
        <v>989.71635592391306</v>
      </c>
      <c r="G41" s="416">
        <f t="shared" si="5"/>
        <v>1168.2068962116668</v>
      </c>
      <c r="H41" s="416">
        <f t="shared" si="5"/>
        <v>1231.971862844716</v>
      </c>
      <c r="I41" s="416">
        <f t="shared" si="5"/>
        <v>1155.5996671614128</v>
      </c>
      <c r="J41" s="416">
        <f t="shared" si="5"/>
        <v>1091.2657457159646</v>
      </c>
      <c r="K41" s="416">
        <f t="shared" si="5"/>
        <v>1044.811628875141</v>
      </c>
      <c r="L41" s="416">
        <f t="shared" si="5"/>
        <v>1001.1982556923371</v>
      </c>
      <c r="M41" s="416">
        <f t="shared" si="5"/>
        <v>1063.9483736247857</v>
      </c>
      <c r="N41" s="416">
        <f t="shared" si="5"/>
        <v>1030.0404670621529</v>
      </c>
      <c r="O41" s="416">
        <f t="shared" si="5"/>
        <v>1001.3491615091556</v>
      </c>
      <c r="P41" s="416">
        <f t="shared" si="5"/>
        <v>976.75661389230083</v>
      </c>
      <c r="Q41" s="416">
        <f t="shared" si="5"/>
        <v>958.13060583692027</v>
      </c>
      <c r="R41" s="416">
        <f t="shared" si="5"/>
        <v>936.79372401491173</v>
      </c>
      <c r="S41" s="416">
        <f t="shared" ref="S41:AU41" si="21">S13*$C$31</f>
        <v>920.33841641833976</v>
      </c>
      <c r="T41" s="416">
        <f t="shared" si="21"/>
        <v>968.08415025958129</v>
      </c>
      <c r="U41" s="416">
        <f t="shared" si="21"/>
        <v>951.71411576556056</v>
      </c>
      <c r="V41" s="416">
        <f t="shared" si="21"/>
        <v>936.98108472094202</v>
      </c>
      <c r="W41" s="416">
        <f t="shared" si="21"/>
        <v>923.65119949009659</v>
      </c>
      <c r="X41" s="416">
        <f t="shared" si="21"/>
        <v>911.53312200750997</v>
      </c>
      <c r="Y41" s="416">
        <f t="shared" si="21"/>
        <v>900.46879039297414</v>
      </c>
      <c r="Z41" s="416">
        <f t="shared" si="21"/>
        <v>890.32648641298306</v>
      </c>
      <c r="AA41" s="416">
        <f t="shared" si="21"/>
        <v>880.99556675139138</v>
      </c>
      <c r="AB41" s="416">
        <f t="shared" si="21"/>
        <v>872.38241014069126</v>
      </c>
      <c r="AC41" s="416">
        <f t="shared" si="21"/>
        <v>864.40726513078357</v>
      </c>
      <c r="AD41" s="416">
        <f t="shared" si="21"/>
        <v>857.00177333586953</v>
      </c>
      <c r="AE41" s="416">
        <f t="shared" si="21"/>
        <v>850.10700511301854</v>
      </c>
      <c r="AF41" s="416">
        <f t="shared" si="21"/>
        <v>868.98441966752421</v>
      </c>
      <c r="AG41" s="416">
        <f t="shared" si="21"/>
        <v>862.14793822254546</v>
      </c>
      <c r="AH41" s="416">
        <f t="shared" si="21"/>
        <v>855.73873686787817</v>
      </c>
      <c r="AI41" s="416">
        <f t="shared" si="21"/>
        <v>849.71797195894817</v>
      </c>
      <c r="AJ41" s="416">
        <f t="shared" si="21"/>
        <v>844.05136969171986</v>
      </c>
      <c r="AK41" s="416">
        <f t="shared" si="21"/>
        <v>838.70857326833334</v>
      </c>
      <c r="AL41" s="416">
        <f t="shared" si="21"/>
        <v>833.66259886846831</v>
      </c>
      <c r="AM41" s="416">
        <f t="shared" si="21"/>
        <v>828.88937984156883</v>
      </c>
      <c r="AN41" s="416">
        <f t="shared" si="21"/>
        <v>824.36738286871673</v>
      </c>
      <c r="AO41" s="416">
        <f t="shared" si="21"/>
        <v>820.07728317652368</v>
      </c>
      <c r="AP41" s="416">
        <f t="shared" si="21"/>
        <v>816.00168846894019</v>
      </c>
      <c r="AQ41" s="416">
        <f t="shared" si="21"/>
        <v>812.12490325928775</v>
      </c>
      <c r="AR41" s="416">
        <f t="shared" si="21"/>
        <v>808.43272686914258</v>
      </c>
      <c r="AS41" s="416">
        <f t="shared" si="21"/>
        <v>804.91227961342258</v>
      </c>
      <c r="AT41" s="416">
        <f t="shared" si="21"/>
        <v>801.55185268750824</v>
      </c>
      <c r="AU41" s="416">
        <f t="shared" si="21"/>
        <v>798.34077806941218</v>
      </c>
      <c r="AV41" s="416">
        <f t="shared" ref="AV41:AW41" si="22">AV13*$C$31</f>
        <v>76.772073750000004</v>
      </c>
      <c r="AW41" s="417">
        <f t="shared" si="22"/>
        <v>344.91801249999997</v>
      </c>
    </row>
    <row r="42" spans="2:49">
      <c r="B42" s="315" t="s">
        <v>145</v>
      </c>
      <c r="C42" s="412">
        <f t="shared" si="5"/>
        <v>1941.2732750189145</v>
      </c>
      <c r="D42" s="412">
        <f t="shared" si="5"/>
        <v>1086.9215169319577</v>
      </c>
      <c r="E42" s="412">
        <f t="shared" si="5"/>
        <v>975.33513794645069</v>
      </c>
      <c r="F42" s="412">
        <f t="shared" si="5"/>
        <v>859.07245117108812</v>
      </c>
      <c r="G42" s="412">
        <f t="shared" si="5"/>
        <v>1037.5629914588419</v>
      </c>
      <c r="H42" s="412">
        <f t="shared" si="5"/>
        <v>1101.3279580918913</v>
      </c>
      <c r="I42" s="412">
        <f t="shared" si="5"/>
        <v>1024.955762408588</v>
      </c>
      <c r="J42" s="412">
        <f t="shared" si="5"/>
        <v>960.6218409631399</v>
      </c>
      <c r="K42" s="412">
        <f t="shared" si="5"/>
        <v>914.16772412231614</v>
      </c>
      <c r="L42" s="412">
        <f t="shared" si="5"/>
        <v>870.55435093951212</v>
      </c>
      <c r="M42" s="412">
        <f t="shared" si="5"/>
        <v>933.30446887196115</v>
      </c>
      <c r="N42" s="412">
        <f t="shared" si="5"/>
        <v>899.39656230932792</v>
      </c>
      <c r="O42" s="412">
        <f t="shared" si="5"/>
        <v>870.70525675633075</v>
      </c>
      <c r="P42" s="412">
        <f t="shared" si="5"/>
        <v>846.1127091394759</v>
      </c>
      <c r="Q42" s="412">
        <f t="shared" si="5"/>
        <v>827.48670108409533</v>
      </c>
      <c r="R42" s="412">
        <f t="shared" si="5"/>
        <v>806.14981926208691</v>
      </c>
      <c r="S42" s="412">
        <f t="shared" ref="S42:AU42" si="23">S14*$C$31</f>
        <v>789.69451166551494</v>
      </c>
      <c r="T42" s="412">
        <f t="shared" si="23"/>
        <v>837.44024550675647</v>
      </c>
      <c r="U42" s="412">
        <f t="shared" si="23"/>
        <v>821.07021101273585</v>
      </c>
      <c r="V42" s="412">
        <f t="shared" si="23"/>
        <v>806.33717996811731</v>
      </c>
      <c r="W42" s="412">
        <f t="shared" si="23"/>
        <v>793.00729473727176</v>
      </c>
      <c r="X42" s="412">
        <f t="shared" si="23"/>
        <v>780.88921725468504</v>
      </c>
      <c r="Y42" s="412">
        <f t="shared" si="23"/>
        <v>769.82488564014932</v>
      </c>
      <c r="Z42" s="412">
        <f t="shared" si="23"/>
        <v>759.68258166015823</v>
      </c>
      <c r="AA42" s="412">
        <f t="shared" si="23"/>
        <v>750.35166199856644</v>
      </c>
      <c r="AB42" s="412">
        <f t="shared" si="23"/>
        <v>741.73850538786644</v>
      </c>
      <c r="AC42" s="412">
        <f t="shared" si="23"/>
        <v>733.76336037795886</v>
      </c>
      <c r="AD42" s="412">
        <f t="shared" si="23"/>
        <v>726.35786858304471</v>
      </c>
      <c r="AE42" s="412">
        <f t="shared" si="23"/>
        <v>719.46310036019361</v>
      </c>
      <c r="AF42" s="412">
        <f t="shared" si="23"/>
        <v>738.34051491469938</v>
      </c>
      <c r="AG42" s="412">
        <f t="shared" si="23"/>
        <v>731.50403346972075</v>
      </c>
      <c r="AH42" s="412">
        <f t="shared" si="23"/>
        <v>725.09483211505335</v>
      </c>
      <c r="AI42" s="412">
        <f t="shared" si="23"/>
        <v>719.07406720612346</v>
      </c>
      <c r="AJ42" s="412">
        <f t="shared" si="23"/>
        <v>713.40746493889515</v>
      </c>
      <c r="AK42" s="412">
        <f t="shared" si="23"/>
        <v>708.06466851550852</v>
      </c>
      <c r="AL42" s="412">
        <f t="shared" si="23"/>
        <v>703.01869411564337</v>
      </c>
      <c r="AM42" s="412">
        <f t="shared" si="23"/>
        <v>698.24547508874389</v>
      </c>
      <c r="AN42" s="412">
        <f t="shared" si="23"/>
        <v>693.72347811589191</v>
      </c>
      <c r="AO42" s="412">
        <f t="shared" si="23"/>
        <v>689.43337842369885</v>
      </c>
      <c r="AP42" s="412">
        <f t="shared" si="23"/>
        <v>685.35778371611548</v>
      </c>
      <c r="AQ42" s="412">
        <f t="shared" si="23"/>
        <v>681.48099850646281</v>
      </c>
      <c r="AR42" s="412">
        <f t="shared" si="23"/>
        <v>677.78882211631776</v>
      </c>
      <c r="AS42" s="412">
        <f t="shared" si="23"/>
        <v>674.26837486059776</v>
      </c>
      <c r="AT42" s="412">
        <f t="shared" si="23"/>
        <v>670.90794793468342</v>
      </c>
      <c r="AU42" s="412">
        <f t="shared" si="23"/>
        <v>667.69687331658724</v>
      </c>
      <c r="AV42" s="412">
        <f t="shared" ref="AV42:AW42" si="24">AV14*$C$31</f>
        <v>141.72000349576271</v>
      </c>
      <c r="AW42" s="413">
        <f t="shared" si="24"/>
        <v>347.14328999999998</v>
      </c>
    </row>
    <row r="43" spans="2:49">
      <c r="B43" s="316" t="s">
        <v>146</v>
      </c>
      <c r="C43" s="414">
        <f t="shared" si="5"/>
        <v>2191.3655499836036</v>
      </c>
      <c r="D43" s="414">
        <f t="shared" si="5"/>
        <v>1248.0026918966471</v>
      </c>
      <c r="E43" s="414">
        <f t="shared" si="5"/>
        <v>1136.4163129111398</v>
      </c>
      <c r="F43" s="414">
        <f t="shared" si="5"/>
        <v>1020.1536261357774</v>
      </c>
      <c r="G43" s="414">
        <f t="shared" si="5"/>
        <v>1198.6441664235313</v>
      </c>
      <c r="H43" s="414">
        <f t="shared" si="5"/>
        <v>1262.4091330565805</v>
      </c>
      <c r="I43" s="414">
        <f t="shared" si="5"/>
        <v>1186.0369373732776</v>
      </c>
      <c r="J43" s="414">
        <f t="shared" si="5"/>
        <v>1121.703015927829</v>
      </c>
      <c r="K43" s="414">
        <f t="shared" si="5"/>
        <v>1075.2488990870054</v>
      </c>
      <c r="L43" s="414">
        <f t="shared" si="5"/>
        <v>1031.6355259042014</v>
      </c>
      <c r="M43" s="414">
        <f t="shared" si="5"/>
        <v>1094.3856438366504</v>
      </c>
      <c r="N43" s="414">
        <f t="shared" si="5"/>
        <v>1060.4777372740173</v>
      </c>
      <c r="O43" s="414">
        <f t="shared" si="5"/>
        <v>1031.7864317210197</v>
      </c>
      <c r="P43" s="414">
        <f t="shared" si="5"/>
        <v>1007.1938841041651</v>
      </c>
      <c r="Q43" s="414">
        <f t="shared" si="5"/>
        <v>988.5678760487848</v>
      </c>
      <c r="R43" s="414">
        <f t="shared" si="5"/>
        <v>967.23099422677615</v>
      </c>
      <c r="S43" s="414">
        <f t="shared" ref="S43:AU43" si="25">S15*$C$31</f>
        <v>950.77568663020418</v>
      </c>
      <c r="T43" s="414">
        <f t="shared" si="25"/>
        <v>998.52142047144571</v>
      </c>
      <c r="U43" s="414">
        <f t="shared" si="25"/>
        <v>982.15138597742509</v>
      </c>
      <c r="V43" s="414">
        <f t="shared" si="25"/>
        <v>967.41835493280655</v>
      </c>
      <c r="W43" s="414">
        <f t="shared" si="25"/>
        <v>954.08846970196112</v>
      </c>
      <c r="X43" s="414">
        <f t="shared" si="25"/>
        <v>941.97039221937428</v>
      </c>
      <c r="Y43" s="414">
        <f t="shared" si="25"/>
        <v>930.90606060483856</v>
      </c>
      <c r="Z43" s="414">
        <f t="shared" si="25"/>
        <v>920.76375662484747</v>
      </c>
      <c r="AA43" s="414">
        <f t="shared" si="25"/>
        <v>911.4328369632558</v>
      </c>
      <c r="AB43" s="414">
        <f t="shared" si="25"/>
        <v>902.81968035255568</v>
      </c>
      <c r="AC43" s="414">
        <f t="shared" si="25"/>
        <v>894.84453534264821</v>
      </c>
      <c r="AD43" s="414">
        <f t="shared" si="25"/>
        <v>887.43904354773395</v>
      </c>
      <c r="AE43" s="414">
        <f t="shared" si="25"/>
        <v>880.54427532488296</v>
      </c>
      <c r="AF43" s="414">
        <f t="shared" si="25"/>
        <v>899.42168987938874</v>
      </c>
      <c r="AG43" s="414">
        <f t="shared" si="25"/>
        <v>892.58520843440999</v>
      </c>
      <c r="AH43" s="414">
        <f t="shared" si="25"/>
        <v>886.17600707974259</v>
      </c>
      <c r="AI43" s="414">
        <f t="shared" si="25"/>
        <v>880.15524217081258</v>
      </c>
      <c r="AJ43" s="414">
        <f t="shared" si="25"/>
        <v>874.48863990358427</v>
      </c>
      <c r="AK43" s="414">
        <f t="shared" si="25"/>
        <v>869.14584348019764</v>
      </c>
      <c r="AL43" s="414">
        <f t="shared" si="25"/>
        <v>864.09986908033272</v>
      </c>
      <c r="AM43" s="414">
        <f t="shared" si="25"/>
        <v>859.32665005343313</v>
      </c>
      <c r="AN43" s="414">
        <f t="shared" si="25"/>
        <v>854.80465308058115</v>
      </c>
      <c r="AO43" s="414">
        <f t="shared" si="25"/>
        <v>850.51455338838798</v>
      </c>
      <c r="AP43" s="414">
        <f t="shared" si="25"/>
        <v>846.4389586808046</v>
      </c>
      <c r="AQ43" s="414">
        <f t="shared" si="25"/>
        <v>842.56217347115216</v>
      </c>
      <c r="AR43" s="414">
        <f t="shared" si="25"/>
        <v>838.86999708100689</v>
      </c>
      <c r="AS43" s="414">
        <f t="shared" si="25"/>
        <v>835.34954982528711</v>
      </c>
      <c r="AT43" s="414">
        <f t="shared" si="25"/>
        <v>831.98912289937266</v>
      </c>
      <c r="AU43" s="414">
        <f t="shared" si="25"/>
        <v>828.7780482812766</v>
      </c>
      <c r="AV43" s="414">
        <f t="shared" ref="AV43:AW43" si="26">AV15*$C$31</f>
        <v>141.72000349576271</v>
      </c>
      <c r="AW43" s="415">
        <f t="shared" si="26"/>
        <v>458.40716500000002</v>
      </c>
    </row>
    <row r="44" spans="2:49" ht="15.75" thickBot="1">
      <c r="B44" s="317" t="s">
        <v>147</v>
      </c>
      <c r="C44" s="416">
        <f t="shared" si="5"/>
        <v>2351.2762541276716</v>
      </c>
      <c r="D44" s="416">
        <f t="shared" si="5"/>
        <v>1347.3858480407148</v>
      </c>
      <c r="E44" s="416">
        <f t="shared" si="5"/>
        <v>1235.7994690552077</v>
      </c>
      <c r="F44" s="416">
        <f t="shared" si="5"/>
        <v>1119.5367822798451</v>
      </c>
      <c r="G44" s="416">
        <f t="shared" si="5"/>
        <v>1298.027322567599</v>
      </c>
      <c r="H44" s="416">
        <f t="shared" si="5"/>
        <v>1361.7922892006484</v>
      </c>
      <c r="I44" s="416">
        <f t="shared" si="5"/>
        <v>1285.4200935173451</v>
      </c>
      <c r="J44" s="416">
        <f t="shared" si="5"/>
        <v>1221.086172071897</v>
      </c>
      <c r="K44" s="416">
        <f t="shared" si="5"/>
        <v>1174.6320552310731</v>
      </c>
      <c r="L44" s="416">
        <f t="shared" si="5"/>
        <v>1131.0186820482693</v>
      </c>
      <c r="M44" s="416">
        <f t="shared" si="5"/>
        <v>1193.7687999807181</v>
      </c>
      <c r="N44" s="416">
        <f t="shared" si="5"/>
        <v>1159.8608934180847</v>
      </c>
      <c r="O44" s="416">
        <f t="shared" si="5"/>
        <v>1131.1695878650876</v>
      </c>
      <c r="P44" s="416">
        <f t="shared" si="5"/>
        <v>1106.5770402482328</v>
      </c>
      <c r="Q44" s="416">
        <f t="shared" si="5"/>
        <v>1087.9510321928524</v>
      </c>
      <c r="R44" s="416">
        <f t="shared" si="5"/>
        <v>1066.6141503708438</v>
      </c>
      <c r="S44" s="416">
        <f t="shared" ref="S44:AU44" si="27">S16*$C$31</f>
        <v>1050.1588427742718</v>
      </c>
      <c r="T44" s="416">
        <f t="shared" si="27"/>
        <v>1097.9045766155136</v>
      </c>
      <c r="U44" s="416">
        <f t="shared" si="27"/>
        <v>1081.5345421214929</v>
      </c>
      <c r="V44" s="416">
        <f t="shared" si="27"/>
        <v>1066.8015110768742</v>
      </c>
      <c r="W44" s="416">
        <f t="shared" si="27"/>
        <v>1053.4716258460289</v>
      </c>
      <c r="X44" s="416">
        <f t="shared" si="27"/>
        <v>1041.3535483634421</v>
      </c>
      <c r="Y44" s="416">
        <f t="shared" si="27"/>
        <v>1030.2892167489065</v>
      </c>
      <c r="Z44" s="416">
        <f t="shared" si="27"/>
        <v>1020.1469127689152</v>
      </c>
      <c r="AA44" s="416">
        <f t="shared" si="27"/>
        <v>1010.8159931073235</v>
      </c>
      <c r="AB44" s="416">
        <f t="shared" si="27"/>
        <v>1002.2028364966234</v>
      </c>
      <c r="AC44" s="416">
        <f t="shared" si="27"/>
        <v>994.22769148671591</v>
      </c>
      <c r="AD44" s="416">
        <f t="shared" si="27"/>
        <v>986.82219969180164</v>
      </c>
      <c r="AE44" s="416">
        <f t="shared" si="27"/>
        <v>979.92743146895054</v>
      </c>
      <c r="AF44" s="416">
        <f t="shared" si="27"/>
        <v>998.80484602345643</v>
      </c>
      <c r="AG44" s="416">
        <f t="shared" si="27"/>
        <v>991.96836457847769</v>
      </c>
      <c r="AH44" s="416">
        <f t="shared" si="27"/>
        <v>985.55916322381029</v>
      </c>
      <c r="AI44" s="416">
        <f t="shared" si="27"/>
        <v>979.5383983148804</v>
      </c>
      <c r="AJ44" s="416">
        <f t="shared" si="27"/>
        <v>973.8717960476522</v>
      </c>
      <c r="AK44" s="416">
        <f t="shared" si="27"/>
        <v>968.52899962426545</v>
      </c>
      <c r="AL44" s="416">
        <f t="shared" si="27"/>
        <v>963.48302522440031</v>
      </c>
      <c r="AM44" s="416">
        <f t="shared" si="27"/>
        <v>958.70980619750105</v>
      </c>
      <c r="AN44" s="416">
        <f t="shared" si="27"/>
        <v>954.18780922464884</v>
      </c>
      <c r="AO44" s="416">
        <f t="shared" si="27"/>
        <v>949.89770953245579</v>
      </c>
      <c r="AP44" s="416">
        <f t="shared" si="27"/>
        <v>945.82211482487253</v>
      </c>
      <c r="AQ44" s="416">
        <f t="shared" si="27"/>
        <v>941.94532961521986</v>
      </c>
      <c r="AR44" s="416">
        <f t="shared" si="27"/>
        <v>938.25315322507481</v>
      </c>
      <c r="AS44" s="416">
        <f t="shared" si="27"/>
        <v>934.73270596935481</v>
      </c>
      <c r="AT44" s="416">
        <f t="shared" si="27"/>
        <v>931.37227904344047</v>
      </c>
      <c r="AU44" s="416">
        <f t="shared" si="27"/>
        <v>928.16120442534429</v>
      </c>
      <c r="AV44" s="416">
        <f t="shared" ref="AV44:AW44" si="28">AV16*$C$31</f>
        <v>141.72000349576271</v>
      </c>
      <c r="AW44" s="417">
        <f t="shared" si="28"/>
        <v>534.06659999999999</v>
      </c>
    </row>
    <row r="45" spans="2:49">
      <c r="B45" s="315" t="s">
        <v>149</v>
      </c>
      <c r="C45" s="412">
        <f t="shared" si="5"/>
        <v>2138.0079215217393</v>
      </c>
      <c r="D45" s="412">
        <f t="shared" si="5"/>
        <v>1214.2275054347826</v>
      </c>
      <c r="E45" s="412">
        <f t="shared" si="5"/>
        <v>1102.6411264492754</v>
      </c>
      <c r="F45" s="412">
        <f t="shared" si="5"/>
        <v>986.37843967391302</v>
      </c>
      <c r="G45" s="412">
        <f t="shared" si="5"/>
        <v>1164.8689799616668</v>
      </c>
      <c r="H45" s="412">
        <f t="shared" si="5"/>
        <v>1228.6339465947162</v>
      </c>
      <c r="I45" s="412">
        <f t="shared" si="5"/>
        <v>1152.2617509114127</v>
      </c>
      <c r="J45" s="412">
        <f t="shared" si="5"/>
        <v>1087.9278294659646</v>
      </c>
      <c r="K45" s="412">
        <f t="shared" si="5"/>
        <v>1041.4737126251409</v>
      </c>
      <c r="L45" s="412">
        <f t="shared" si="5"/>
        <v>997.86033944233702</v>
      </c>
      <c r="M45" s="412">
        <f t="shared" si="5"/>
        <v>1060.6104573747859</v>
      </c>
      <c r="N45" s="412">
        <f t="shared" si="5"/>
        <v>1026.7025508121528</v>
      </c>
      <c r="O45" s="412">
        <f t="shared" si="5"/>
        <v>998.01124525915566</v>
      </c>
      <c r="P45" s="412">
        <f t="shared" si="5"/>
        <v>973.4186976423008</v>
      </c>
      <c r="Q45" s="412">
        <f t="shared" si="5"/>
        <v>954.79268958692023</v>
      </c>
      <c r="R45" s="412">
        <f t="shared" si="5"/>
        <v>933.45580776491181</v>
      </c>
      <c r="S45" s="412">
        <f t="shared" ref="S45:AU45" si="29">S17*$C$31</f>
        <v>917.00050016833984</v>
      </c>
      <c r="T45" s="412">
        <f t="shared" si="29"/>
        <v>964.74623400958126</v>
      </c>
      <c r="U45" s="412">
        <f t="shared" si="29"/>
        <v>948.37619951556064</v>
      </c>
      <c r="V45" s="412">
        <f t="shared" si="29"/>
        <v>933.64316847094199</v>
      </c>
      <c r="W45" s="412">
        <f t="shared" si="29"/>
        <v>920.31328324009655</v>
      </c>
      <c r="X45" s="412">
        <f t="shared" si="29"/>
        <v>908.19520575750994</v>
      </c>
      <c r="Y45" s="412">
        <f t="shared" si="29"/>
        <v>897.13087414297411</v>
      </c>
      <c r="Z45" s="412">
        <f t="shared" si="29"/>
        <v>886.98857016298314</v>
      </c>
      <c r="AA45" s="412">
        <f t="shared" si="29"/>
        <v>877.65765050139134</v>
      </c>
      <c r="AB45" s="412">
        <f t="shared" si="29"/>
        <v>869.04449389069134</v>
      </c>
      <c r="AC45" s="412">
        <f t="shared" si="29"/>
        <v>861.06934888078365</v>
      </c>
      <c r="AD45" s="412">
        <f t="shared" si="29"/>
        <v>853.66385708586949</v>
      </c>
      <c r="AE45" s="412">
        <f t="shared" si="29"/>
        <v>846.76908886301851</v>
      </c>
      <c r="AF45" s="412">
        <f t="shared" si="29"/>
        <v>865.64650341752417</v>
      </c>
      <c r="AG45" s="412">
        <f t="shared" si="29"/>
        <v>858.81002197254554</v>
      </c>
      <c r="AH45" s="412">
        <f t="shared" si="29"/>
        <v>852.40082061787825</v>
      </c>
      <c r="AI45" s="412">
        <f t="shared" si="29"/>
        <v>846.38005570894825</v>
      </c>
      <c r="AJ45" s="412">
        <f t="shared" si="29"/>
        <v>840.71345344171993</v>
      </c>
      <c r="AK45" s="412">
        <f t="shared" si="29"/>
        <v>835.3706570183333</v>
      </c>
      <c r="AL45" s="412">
        <f t="shared" si="29"/>
        <v>830.32468261846827</v>
      </c>
      <c r="AM45" s="412">
        <f t="shared" si="29"/>
        <v>825.55146359156879</v>
      </c>
      <c r="AN45" s="412">
        <f t="shared" si="29"/>
        <v>821.0294666187167</v>
      </c>
      <c r="AO45" s="412">
        <f t="shared" si="29"/>
        <v>816.73936692652364</v>
      </c>
      <c r="AP45" s="412">
        <f t="shared" si="29"/>
        <v>812.66377221894027</v>
      </c>
      <c r="AQ45" s="412">
        <f t="shared" si="29"/>
        <v>808.78698700928771</v>
      </c>
      <c r="AR45" s="412">
        <f t="shared" si="29"/>
        <v>805.09481061914255</v>
      </c>
      <c r="AS45" s="412">
        <f t="shared" si="29"/>
        <v>801.57436336342255</v>
      </c>
      <c r="AT45" s="412">
        <f t="shared" si="29"/>
        <v>798.21393643750821</v>
      </c>
      <c r="AU45" s="412">
        <f t="shared" si="29"/>
        <v>795.00286181941215</v>
      </c>
      <c r="AV45" s="412">
        <f t="shared" ref="AV45:AW45" si="30">AV17*$C$31</f>
        <v>122.39026249999999</v>
      </c>
      <c r="AW45" s="413">
        <f t="shared" si="30"/>
        <v>433.92911249999997</v>
      </c>
    </row>
    <row r="46" spans="2:49">
      <c r="B46" s="316" t="s">
        <v>150</v>
      </c>
      <c r="C46" s="414" t="e">
        <f t="shared" si="5"/>
        <v>#VALUE!</v>
      </c>
      <c r="D46" s="414" t="e">
        <f t="shared" si="5"/>
        <v>#VALUE!</v>
      </c>
      <c r="E46" s="414" t="e">
        <f t="shared" si="5"/>
        <v>#VALUE!</v>
      </c>
      <c r="F46" s="414" t="e">
        <f t="shared" si="5"/>
        <v>#VALUE!</v>
      </c>
      <c r="G46" s="414" t="e">
        <f t="shared" si="5"/>
        <v>#VALUE!</v>
      </c>
      <c r="H46" s="414" t="e">
        <f t="shared" si="5"/>
        <v>#VALUE!</v>
      </c>
      <c r="I46" s="414" t="e">
        <f t="shared" si="5"/>
        <v>#VALUE!</v>
      </c>
      <c r="J46" s="414" t="e">
        <f t="shared" si="5"/>
        <v>#VALUE!</v>
      </c>
      <c r="K46" s="414" t="e">
        <f t="shared" si="5"/>
        <v>#VALUE!</v>
      </c>
      <c r="L46" s="414" t="e">
        <f t="shared" si="5"/>
        <v>#VALUE!</v>
      </c>
      <c r="M46" s="414" t="e">
        <f t="shared" si="5"/>
        <v>#VALUE!</v>
      </c>
      <c r="N46" s="414" t="e">
        <f t="shared" si="5"/>
        <v>#VALUE!</v>
      </c>
      <c r="O46" s="414" t="e">
        <f t="shared" si="5"/>
        <v>#VALUE!</v>
      </c>
      <c r="P46" s="414" t="e">
        <f t="shared" si="5"/>
        <v>#VALUE!</v>
      </c>
      <c r="Q46" s="414" t="e">
        <f t="shared" si="5"/>
        <v>#VALUE!</v>
      </c>
      <c r="R46" s="414" t="e">
        <f t="shared" si="5"/>
        <v>#VALUE!</v>
      </c>
      <c r="S46" s="414" t="e">
        <f t="shared" ref="S46:AU46" si="31">S18*$C$31</f>
        <v>#VALUE!</v>
      </c>
      <c r="T46" s="414" t="e">
        <f t="shared" si="31"/>
        <v>#VALUE!</v>
      </c>
      <c r="U46" s="414" t="e">
        <f t="shared" si="31"/>
        <v>#VALUE!</v>
      </c>
      <c r="V46" s="414" t="e">
        <f t="shared" si="31"/>
        <v>#VALUE!</v>
      </c>
      <c r="W46" s="414" t="e">
        <f t="shared" si="31"/>
        <v>#VALUE!</v>
      </c>
      <c r="X46" s="414" t="e">
        <f t="shared" si="31"/>
        <v>#VALUE!</v>
      </c>
      <c r="Y46" s="414" t="e">
        <f t="shared" si="31"/>
        <v>#VALUE!</v>
      </c>
      <c r="Z46" s="414" t="e">
        <f t="shared" si="31"/>
        <v>#VALUE!</v>
      </c>
      <c r="AA46" s="414" t="e">
        <f t="shared" si="31"/>
        <v>#VALUE!</v>
      </c>
      <c r="AB46" s="414" t="e">
        <f t="shared" si="31"/>
        <v>#VALUE!</v>
      </c>
      <c r="AC46" s="414" t="e">
        <f t="shared" si="31"/>
        <v>#VALUE!</v>
      </c>
      <c r="AD46" s="414" t="e">
        <f t="shared" si="31"/>
        <v>#VALUE!</v>
      </c>
      <c r="AE46" s="414" t="e">
        <f t="shared" si="31"/>
        <v>#VALUE!</v>
      </c>
      <c r="AF46" s="414" t="e">
        <f t="shared" si="31"/>
        <v>#VALUE!</v>
      </c>
      <c r="AG46" s="414" t="e">
        <f t="shared" si="31"/>
        <v>#VALUE!</v>
      </c>
      <c r="AH46" s="414" t="e">
        <f t="shared" si="31"/>
        <v>#VALUE!</v>
      </c>
      <c r="AI46" s="414" t="e">
        <f t="shared" si="31"/>
        <v>#VALUE!</v>
      </c>
      <c r="AJ46" s="414" t="e">
        <f t="shared" si="31"/>
        <v>#VALUE!</v>
      </c>
      <c r="AK46" s="414" t="e">
        <f t="shared" si="31"/>
        <v>#VALUE!</v>
      </c>
      <c r="AL46" s="414" t="e">
        <f t="shared" si="31"/>
        <v>#VALUE!</v>
      </c>
      <c r="AM46" s="414" t="e">
        <f t="shared" si="31"/>
        <v>#VALUE!</v>
      </c>
      <c r="AN46" s="414" t="e">
        <f t="shared" si="31"/>
        <v>#VALUE!</v>
      </c>
      <c r="AO46" s="414" t="e">
        <f t="shared" si="31"/>
        <v>#VALUE!</v>
      </c>
      <c r="AP46" s="414" t="e">
        <f t="shared" si="31"/>
        <v>#VALUE!</v>
      </c>
      <c r="AQ46" s="414" t="e">
        <f t="shared" si="31"/>
        <v>#VALUE!</v>
      </c>
      <c r="AR46" s="414" t="e">
        <f t="shared" si="31"/>
        <v>#VALUE!</v>
      </c>
      <c r="AS46" s="414" t="e">
        <f t="shared" si="31"/>
        <v>#VALUE!</v>
      </c>
      <c r="AT46" s="414" t="e">
        <f t="shared" si="31"/>
        <v>#VALUE!</v>
      </c>
      <c r="AU46" s="414" t="e">
        <f t="shared" si="31"/>
        <v>#VALUE!</v>
      </c>
      <c r="AV46" s="414" t="e">
        <f t="shared" ref="AV46:AW46" si="32">AV18*$C$31</f>
        <v>#VALUE!</v>
      </c>
      <c r="AW46" s="415" t="e">
        <f t="shared" si="32"/>
        <v>#VALUE!</v>
      </c>
    </row>
    <row r="47" spans="2:49" ht="15.75" thickBot="1">
      <c r="B47" s="317" t="s">
        <v>151</v>
      </c>
      <c r="C47" s="416" t="e">
        <f t="shared" si="5"/>
        <v>#VALUE!</v>
      </c>
      <c r="D47" s="416" t="e">
        <f t="shared" si="5"/>
        <v>#VALUE!</v>
      </c>
      <c r="E47" s="416" t="e">
        <f t="shared" si="5"/>
        <v>#VALUE!</v>
      </c>
      <c r="F47" s="416" t="e">
        <f t="shared" si="5"/>
        <v>#VALUE!</v>
      </c>
      <c r="G47" s="416" t="e">
        <f t="shared" si="5"/>
        <v>#VALUE!</v>
      </c>
      <c r="H47" s="416" t="e">
        <f t="shared" si="5"/>
        <v>#VALUE!</v>
      </c>
      <c r="I47" s="416" t="e">
        <f t="shared" si="5"/>
        <v>#VALUE!</v>
      </c>
      <c r="J47" s="416" t="e">
        <f t="shared" si="5"/>
        <v>#VALUE!</v>
      </c>
      <c r="K47" s="416" t="e">
        <f t="shared" si="5"/>
        <v>#VALUE!</v>
      </c>
      <c r="L47" s="416" t="e">
        <f t="shared" si="5"/>
        <v>#VALUE!</v>
      </c>
      <c r="M47" s="416" t="e">
        <f t="shared" si="5"/>
        <v>#VALUE!</v>
      </c>
      <c r="N47" s="416" t="e">
        <f t="shared" si="5"/>
        <v>#VALUE!</v>
      </c>
      <c r="O47" s="416" t="e">
        <f t="shared" si="5"/>
        <v>#VALUE!</v>
      </c>
      <c r="P47" s="416" t="e">
        <f t="shared" si="5"/>
        <v>#VALUE!</v>
      </c>
      <c r="Q47" s="416" t="e">
        <f t="shared" si="5"/>
        <v>#VALUE!</v>
      </c>
      <c r="R47" s="416" t="e">
        <f t="shared" si="5"/>
        <v>#VALUE!</v>
      </c>
      <c r="S47" s="416" t="e">
        <f t="shared" ref="S47:AU47" si="33">S19*$C$31</f>
        <v>#VALUE!</v>
      </c>
      <c r="T47" s="416" t="e">
        <f t="shared" si="33"/>
        <v>#VALUE!</v>
      </c>
      <c r="U47" s="416" t="e">
        <f t="shared" si="33"/>
        <v>#VALUE!</v>
      </c>
      <c r="V47" s="416" t="e">
        <f t="shared" si="33"/>
        <v>#VALUE!</v>
      </c>
      <c r="W47" s="416" t="e">
        <f t="shared" si="33"/>
        <v>#VALUE!</v>
      </c>
      <c r="X47" s="416" t="e">
        <f t="shared" si="33"/>
        <v>#VALUE!</v>
      </c>
      <c r="Y47" s="416" t="e">
        <f t="shared" si="33"/>
        <v>#VALUE!</v>
      </c>
      <c r="Z47" s="416" t="e">
        <f t="shared" si="33"/>
        <v>#VALUE!</v>
      </c>
      <c r="AA47" s="416" t="e">
        <f t="shared" si="33"/>
        <v>#VALUE!</v>
      </c>
      <c r="AB47" s="416" t="e">
        <f t="shared" si="33"/>
        <v>#VALUE!</v>
      </c>
      <c r="AC47" s="416" t="e">
        <f t="shared" si="33"/>
        <v>#VALUE!</v>
      </c>
      <c r="AD47" s="416" t="e">
        <f t="shared" si="33"/>
        <v>#VALUE!</v>
      </c>
      <c r="AE47" s="416" t="e">
        <f t="shared" si="33"/>
        <v>#VALUE!</v>
      </c>
      <c r="AF47" s="416" t="e">
        <f t="shared" si="33"/>
        <v>#VALUE!</v>
      </c>
      <c r="AG47" s="416" t="e">
        <f t="shared" si="33"/>
        <v>#VALUE!</v>
      </c>
      <c r="AH47" s="416" t="e">
        <f t="shared" si="33"/>
        <v>#VALUE!</v>
      </c>
      <c r="AI47" s="416" t="e">
        <f t="shared" si="33"/>
        <v>#VALUE!</v>
      </c>
      <c r="AJ47" s="416" t="e">
        <f t="shared" si="33"/>
        <v>#VALUE!</v>
      </c>
      <c r="AK47" s="416" t="e">
        <f t="shared" si="33"/>
        <v>#VALUE!</v>
      </c>
      <c r="AL47" s="416" t="e">
        <f t="shared" si="33"/>
        <v>#VALUE!</v>
      </c>
      <c r="AM47" s="416" t="e">
        <f t="shared" si="33"/>
        <v>#VALUE!</v>
      </c>
      <c r="AN47" s="416" t="e">
        <f t="shared" si="33"/>
        <v>#VALUE!</v>
      </c>
      <c r="AO47" s="416" t="e">
        <f t="shared" si="33"/>
        <v>#VALUE!</v>
      </c>
      <c r="AP47" s="416" t="e">
        <f t="shared" si="33"/>
        <v>#VALUE!</v>
      </c>
      <c r="AQ47" s="416" t="e">
        <f t="shared" si="33"/>
        <v>#VALUE!</v>
      </c>
      <c r="AR47" s="416" t="e">
        <f t="shared" si="33"/>
        <v>#VALUE!</v>
      </c>
      <c r="AS47" s="416" t="e">
        <f t="shared" si="33"/>
        <v>#VALUE!</v>
      </c>
      <c r="AT47" s="416" t="e">
        <f t="shared" si="33"/>
        <v>#VALUE!</v>
      </c>
      <c r="AU47" s="416" t="e">
        <f t="shared" si="33"/>
        <v>#VALUE!</v>
      </c>
      <c r="AV47" s="416" t="e">
        <f t="shared" ref="AV47:AW47" si="34">AV19*$C$31</f>
        <v>#VALUE!</v>
      </c>
      <c r="AW47" s="417" t="e">
        <f t="shared" si="34"/>
        <v>#VALUE!</v>
      </c>
    </row>
    <row r="48" spans="2:49">
      <c r="B48" s="315" t="s">
        <v>152</v>
      </c>
      <c r="C48" s="412">
        <f t="shared" si="5"/>
        <v>2379.4505302717394</v>
      </c>
      <c r="D48" s="412">
        <f t="shared" si="5"/>
        <v>1353.3073491847827</v>
      </c>
      <c r="E48" s="412">
        <f t="shared" si="5"/>
        <v>1241.7209701992754</v>
      </c>
      <c r="F48" s="412">
        <f t="shared" si="5"/>
        <v>1125.4582834239131</v>
      </c>
      <c r="G48" s="412">
        <f t="shared" si="5"/>
        <v>1303.9488237116668</v>
      </c>
      <c r="H48" s="412">
        <f t="shared" si="5"/>
        <v>1367.7137903447162</v>
      </c>
      <c r="I48" s="412">
        <f t="shared" si="5"/>
        <v>1291.3415946614127</v>
      </c>
      <c r="J48" s="412">
        <f t="shared" si="5"/>
        <v>1227.0076732159646</v>
      </c>
      <c r="K48" s="412">
        <f t="shared" si="5"/>
        <v>1180.5535563751409</v>
      </c>
      <c r="L48" s="412">
        <f t="shared" si="5"/>
        <v>1136.9401831923371</v>
      </c>
      <c r="M48" s="412">
        <f t="shared" si="5"/>
        <v>1199.6903011247859</v>
      </c>
      <c r="N48" s="412">
        <f t="shared" si="5"/>
        <v>1165.7823945621528</v>
      </c>
      <c r="O48" s="412">
        <f t="shared" si="5"/>
        <v>1137.0910890091557</v>
      </c>
      <c r="P48" s="412">
        <f t="shared" si="5"/>
        <v>1112.4985413923009</v>
      </c>
      <c r="Q48" s="412">
        <f t="shared" si="5"/>
        <v>1093.8725333369202</v>
      </c>
      <c r="R48" s="412">
        <f t="shared" si="5"/>
        <v>1072.5356515149117</v>
      </c>
      <c r="S48" s="412">
        <f t="shared" ref="S48:AU48" si="35">S20*$C$31</f>
        <v>1056.0803439183398</v>
      </c>
      <c r="T48" s="412">
        <f t="shared" si="35"/>
        <v>1103.8260777595813</v>
      </c>
      <c r="U48" s="412">
        <f t="shared" si="35"/>
        <v>1087.4560432655605</v>
      </c>
      <c r="V48" s="412">
        <f t="shared" si="35"/>
        <v>1072.7230122209421</v>
      </c>
      <c r="W48" s="412">
        <f t="shared" si="35"/>
        <v>1059.3931269900966</v>
      </c>
      <c r="X48" s="412">
        <f t="shared" si="35"/>
        <v>1047.2750495075099</v>
      </c>
      <c r="Y48" s="412">
        <f t="shared" si="35"/>
        <v>1036.2107178929741</v>
      </c>
      <c r="Z48" s="412">
        <f t="shared" si="35"/>
        <v>1026.068413912983</v>
      </c>
      <c r="AA48" s="412">
        <f t="shared" si="35"/>
        <v>1016.7374942513914</v>
      </c>
      <c r="AB48" s="412">
        <f t="shared" si="35"/>
        <v>1008.1243376406912</v>
      </c>
      <c r="AC48" s="412">
        <f t="shared" si="35"/>
        <v>1000.1491926307837</v>
      </c>
      <c r="AD48" s="412">
        <f t="shared" si="35"/>
        <v>992.74370083586962</v>
      </c>
      <c r="AE48" s="412">
        <f t="shared" si="35"/>
        <v>985.84893261301852</v>
      </c>
      <c r="AF48" s="412">
        <f t="shared" si="35"/>
        <v>1004.7263471675242</v>
      </c>
      <c r="AG48" s="412">
        <f t="shared" si="35"/>
        <v>997.88986572254566</v>
      </c>
      <c r="AH48" s="412">
        <f t="shared" si="35"/>
        <v>991.48066436787826</v>
      </c>
      <c r="AI48" s="412">
        <f t="shared" si="35"/>
        <v>985.45989945894837</v>
      </c>
      <c r="AJ48" s="412">
        <f t="shared" si="35"/>
        <v>979.79329719171994</v>
      </c>
      <c r="AK48" s="412">
        <f t="shared" si="35"/>
        <v>974.4505007683332</v>
      </c>
      <c r="AL48" s="412">
        <f t="shared" si="35"/>
        <v>969.40452636846828</v>
      </c>
      <c r="AM48" s="412">
        <f t="shared" si="35"/>
        <v>964.6313073415688</v>
      </c>
      <c r="AN48" s="412">
        <f t="shared" si="35"/>
        <v>960.10931036871671</v>
      </c>
      <c r="AO48" s="412">
        <f t="shared" si="35"/>
        <v>955.81921067652354</v>
      </c>
      <c r="AP48" s="412">
        <f t="shared" si="35"/>
        <v>951.74361596894016</v>
      </c>
      <c r="AQ48" s="412">
        <f t="shared" si="35"/>
        <v>947.86683075928761</v>
      </c>
      <c r="AR48" s="412">
        <f t="shared" si="35"/>
        <v>944.17465436914267</v>
      </c>
      <c r="AS48" s="412">
        <f t="shared" si="35"/>
        <v>940.65420711342256</v>
      </c>
      <c r="AT48" s="412">
        <f t="shared" si="35"/>
        <v>937.29378018750833</v>
      </c>
      <c r="AU48" s="412">
        <f t="shared" si="35"/>
        <v>934.08270556941216</v>
      </c>
      <c r="AV48" s="412">
        <f t="shared" ref="AV48:AW48" si="36">AV20*$C$31</f>
        <v>139.07984375000001</v>
      </c>
      <c r="AW48" s="413">
        <f t="shared" si="36"/>
        <v>561.88256875000002</v>
      </c>
    </row>
    <row r="49" spans="2:49">
      <c r="B49" s="316" t="s">
        <v>153</v>
      </c>
      <c r="C49" s="414" t="e">
        <f t="shared" si="5"/>
        <v>#VALUE!</v>
      </c>
      <c r="D49" s="414" t="e">
        <f t="shared" si="5"/>
        <v>#VALUE!</v>
      </c>
      <c r="E49" s="414" t="e">
        <f t="shared" si="5"/>
        <v>#VALUE!</v>
      </c>
      <c r="F49" s="414" t="e">
        <f t="shared" si="5"/>
        <v>#VALUE!</v>
      </c>
      <c r="G49" s="414" t="e">
        <f t="shared" si="5"/>
        <v>#VALUE!</v>
      </c>
      <c r="H49" s="414" t="e">
        <f t="shared" si="5"/>
        <v>#VALUE!</v>
      </c>
      <c r="I49" s="414" t="e">
        <f t="shared" si="5"/>
        <v>#VALUE!</v>
      </c>
      <c r="J49" s="414" t="e">
        <f t="shared" si="5"/>
        <v>#VALUE!</v>
      </c>
      <c r="K49" s="414" t="e">
        <f t="shared" si="5"/>
        <v>#VALUE!</v>
      </c>
      <c r="L49" s="414" t="e">
        <f t="shared" si="5"/>
        <v>#VALUE!</v>
      </c>
      <c r="M49" s="414" t="e">
        <f t="shared" si="5"/>
        <v>#VALUE!</v>
      </c>
      <c r="N49" s="414" t="e">
        <f t="shared" si="5"/>
        <v>#VALUE!</v>
      </c>
      <c r="O49" s="414" t="e">
        <f t="shared" si="5"/>
        <v>#VALUE!</v>
      </c>
      <c r="P49" s="414" t="e">
        <f t="shared" si="5"/>
        <v>#VALUE!</v>
      </c>
      <c r="Q49" s="414" t="e">
        <f t="shared" si="5"/>
        <v>#VALUE!</v>
      </c>
      <c r="R49" s="414" t="e">
        <f t="shared" si="5"/>
        <v>#VALUE!</v>
      </c>
      <c r="S49" s="414" t="e">
        <f t="shared" ref="S49:AU49" si="37">S21*$C$31</f>
        <v>#VALUE!</v>
      </c>
      <c r="T49" s="414" t="e">
        <f t="shared" si="37"/>
        <v>#VALUE!</v>
      </c>
      <c r="U49" s="414" t="e">
        <f t="shared" si="37"/>
        <v>#VALUE!</v>
      </c>
      <c r="V49" s="414" t="e">
        <f t="shared" si="37"/>
        <v>#VALUE!</v>
      </c>
      <c r="W49" s="414" t="e">
        <f t="shared" si="37"/>
        <v>#VALUE!</v>
      </c>
      <c r="X49" s="414" t="e">
        <f t="shared" si="37"/>
        <v>#VALUE!</v>
      </c>
      <c r="Y49" s="414" t="e">
        <f t="shared" si="37"/>
        <v>#VALUE!</v>
      </c>
      <c r="Z49" s="414" t="e">
        <f t="shared" si="37"/>
        <v>#VALUE!</v>
      </c>
      <c r="AA49" s="414" t="e">
        <f t="shared" si="37"/>
        <v>#VALUE!</v>
      </c>
      <c r="AB49" s="414" t="e">
        <f t="shared" si="37"/>
        <v>#VALUE!</v>
      </c>
      <c r="AC49" s="414" t="e">
        <f t="shared" si="37"/>
        <v>#VALUE!</v>
      </c>
      <c r="AD49" s="414" t="e">
        <f t="shared" si="37"/>
        <v>#VALUE!</v>
      </c>
      <c r="AE49" s="414" t="e">
        <f t="shared" si="37"/>
        <v>#VALUE!</v>
      </c>
      <c r="AF49" s="414" t="e">
        <f t="shared" si="37"/>
        <v>#VALUE!</v>
      </c>
      <c r="AG49" s="414" t="e">
        <f t="shared" si="37"/>
        <v>#VALUE!</v>
      </c>
      <c r="AH49" s="414" t="e">
        <f t="shared" si="37"/>
        <v>#VALUE!</v>
      </c>
      <c r="AI49" s="414" t="e">
        <f t="shared" si="37"/>
        <v>#VALUE!</v>
      </c>
      <c r="AJ49" s="414" t="e">
        <f t="shared" si="37"/>
        <v>#VALUE!</v>
      </c>
      <c r="AK49" s="414" t="e">
        <f t="shared" si="37"/>
        <v>#VALUE!</v>
      </c>
      <c r="AL49" s="414" t="e">
        <f t="shared" si="37"/>
        <v>#VALUE!</v>
      </c>
      <c r="AM49" s="414" t="e">
        <f t="shared" si="37"/>
        <v>#VALUE!</v>
      </c>
      <c r="AN49" s="414" t="e">
        <f t="shared" si="37"/>
        <v>#VALUE!</v>
      </c>
      <c r="AO49" s="414" t="e">
        <f t="shared" si="37"/>
        <v>#VALUE!</v>
      </c>
      <c r="AP49" s="414" t="e">
        <f t="shared" si="37"/>
        <v>#VALUE!</v>
      </c>
      <c r="AQ49" s="414" t="e">
        <f t="shared" si="37"/>
        <v>#VALUE!</v>
      </c>
      <c r="AR49" s="414" t="e">
        <f t="shared" si="37"/>
        <v>#VALUE!</v>
      </c>
      <c r="AS49" s="414" t="e">
        <f t="shared" si="37"/>
        <v>#VALUE!</v>
      </c>
      <c r="AT49" s="414" t="e">
        <f t="shared" si="37"/>
        <v>#VALUE!</v>
      </c>
      <c r="AU49" s="414" t="e">
        <f t="shared" si="37"/>
        <v>#VALUE!</v>
      </c>
      <c r="AV49" s="414" t="e">
        <f t="shared" ref="AV49:AW49" si="38">AV21*$C$31</f>
        <v>#VALUE!</v>
      </c>
      <c r="AW49" s="415" t="e">
        <f t="shared" si="38"/>
        <v>#VALUE!</v>
      </c>
    </row>
    <row r="50" spans="2:49" ht="15.75" thickBot="1">
      <c r="B50" s="317" t="s">
        <v>154</v>
      </c>
      <c r="C50" s="416" t="e">
        <f t="shared" si="5"/>
        <v>#VALUE!</v>
      </c>
      <c r="D50" s="416" t="e">
        <f t="shared" si="5"/>
        <v>#VALUE!</v>
      </c>
      <c r="E50" s="416" t="e">
        <f t="shared" si="5"/>
        <v>#VALUE!</v>
      </c>
      <c r="F50" s="416" t="e">
        <f t="shared" si="5"/>
        <v>#VALUE!</v>
      </c>
      <c r="G50" s="416" t="e">
        <f t="shared" si="5"/>
        <v>#VALUE!</v>
      </c>
      <c r="H50" s="416" t="e">
        <f t="shared" si="5"/>
        <v>#VALUE!</v>
      </c>
      <c r="I50" s="416" t="e">
        <f t="shared" si="5"/>
        <v>#VALUE!</v>
      </c>
      <c r="J50" s="416" t="e">
        <f t="shared" si="5"/>
        <v>#VALUE!</v>
      </c>
      <c r="K50" s="416" t="e">
        <f t="shared" si="5"/>
        <v>#VALUE!</v>
      </c>
      <c r="L50" s="416" t="e">
        <f t="shared" si="5"/>
        <v>#VALUE!</v>
      </c>
      <c r="M50" s="416" t="e">
        <f t="shared" si="5"/>
        <v>#VALUE!</v>
      </c>
      <c r="N50" s="416" t="e">
        <f t="shared" si="5"/>
        <v>#VALUE!</v>
      </c>
      <c r="O50" s="416" t="e">
        <f t="shared" si="5"/>
        <v>#VALUE!</v>
      </c>
      <c r="P50" s="416" t="e">
        <f t="shared" si="5"/>
        <v>#VALUE!</v>
      </c>
      <c r="Q50" s="416" t="e">
        <f t="shared" si="5"/>
        <v>#VALUE!</v>
      </c>
      <c r="R50" s="416" t="e">
        <f t="shared" si="5"/>
        <v>#VALUE!</v>
      </c>
      <c r="S50" s="416" t="e">
        <f t="shared" ref="S50:AW50" si="39">S22*$C$31</f>
        <v>#VALUE!</v>
      </c>
      <c r="T50" s="416" t="e">
        <f t="shared" si="39"/>
        <v>#VALUE!</v>
      </c>
      <c r="U50" s="416" t="e">
        <f t="shared" si="39"/>
        <v>#VALUE!</v>
      </c>
      <c r="V50" s="416" t="e">
        <f t="shared" si="39"/>
        <v>#VALUE!</v>
      </c>
      <c r="W50" s="416" t="e">
        <f t="shared" si="39"/>
        <v>#VALUE!</v>
      </c>
      <c r="X50" s="416" t="e">
        <f t="shared" si="39"/>
        <v>#VALUE!</v>
      </c>
      <c r="Y50" s="416" t="e">
        <f t="shared" si="39"/>
        <v>#VALUE!</v>
      </c>
      <c r="Z50" s="416" t="e">
        <f t="shared" si="39"/>
        <v>#VALUE!</v>
      </c>
      <c r="AA50" s="416" t="e">
        <f t="shared" si="39"/>
        <v>#VALUE!</v>
      </c>
      <c r="AB50" s="416" t="e">
        <f t="shared" si="39"/>
        <v>#VALUE!</v>
      </c>
      <c r="AC50" s="416" t="e">
        <f t="shared" si="39"/>
        <v>#VALUE!</v>
      </c>
      <c r="AD50" s="416" t="e">
        <f t="shared" si="39"/>
        <v>#VALUE!</v>
      </c>
      <c r="AE50" s="416" t="e">
        <f t="shared" si="39"/>
        <v>#VALUE!</v>
      </c>
      <c r="AF50" s="416" t="e">
        <f t="shared" si="39"/>
        <v>#VALUE!</v>
      </c>
      <c r="AG50" s="416" t="e">
        <f t="shared" si="39"/>
        <v>#VALUE!</v>
      </c>
      <c r="AH50" s="416" t="e">
        <f t="shared" si="39"/>
        <v>#VALUE!</v>
      </c>
      <c r="AI50" s="416" t="e">
        <f t="shared" si="39"/>
        <v>#VALUE!</v>
      </c>
      <c r="AJ50" s="416" t="e">
        <f t="shared" si="39"/>
        <v>#VALUE!</v>
      </c>
      <c r="AK50" s="416" t="e">
        <f t="shared" si="39"/>
        <v>#VALUE!</v>
      </c>
      <c r="AL50" s="416" t="e">
        <f t="shared" si="39"/>
        <v>#VALUE!</v>
      </c>
      <c r="AM50" s="416" t="e">
        <f t="shared" si="39"/>
        <v>#VALUE!</v>
      </c>
      <c r="AN50" s="416" t="e">
        <f t="shared" si="39"/>
        <v>#VALUE!</v>
      </c>
      <c r="AO50" s="416" t="e">
        <f t="shared" si="39"/>
        <v>#VALUE!</v>
      </c>
      <c r="AP50" s="416" t="e">
        <f t="shared" si="39"/>
        <v>#VALUE!</v>
      </c>
      <c r="AQ50" s="416" t="e">
        <f t="shared" si="39"/>
        <v>#VALUE!</v>
      </c>
      <c r="AR50" s="416" t="e">
        <f t="shared" si="39"/>
        <v>#VALUE!</v>
      </c>
      <c r="AS50" s="416" t="e">
        <f t="shared" si="39"/>
        <v>#VALUE!</v>
      </c>
      <c r="AT50" s="416" t="e">
        <f t="shared" si="39"/>
        <v>#VALUE!</v>
      </c>
      <c r="AU50" s="416" t="e">
        <f t="shared" si="39"/>
        <v>#VALUE!</v>
      </c>
      <c r="AV50" s="416" t="e">
        <f t="shared" si="39"/>
        <v>#VALUE!</v>
      </c>
      <c r="AW50" s="417" t="e">
        <f t="shared" si="39"/>
        <v>#VALUE!</v>
      </c>
    </row>
    <row r="51" spans="2:49">
      <c r="C51" s="409"/>
      <c r="D51" s="409"/>
      <c r="E51" s="409"/>
      <c r="F51" s="409"/>
      <c r="G51" s="409"/>
      <c r="H51" s="409"/>
      <c r="I51" s="409"/>
      <c r="J51" s="409"/>
      <c r="K51" s="409"/>
      <c r="L51" s="409"/>
      <c r="M51" s="409"/>
      <c r="N51" s="409"/>
      <c r="O51" s="409"/>
      <c r="P51" s="409"/>
      <c r="Q51" s="409"/>
      <c r="R51" s="409"/>
      <c r="S51" s="409"/>
      <c r="T51" s="409"/>
      <c r="U51" s="409"/>
      <c r="V51" s="409"/>
      <c r="W51" s="409"/>
      <c r="X51" s="409"/>
      <c r="Y51" s="409"/>
      <c r="Z51" s="409"/>
      <c r="AA51" s="409"/>
      <c r="AB51" s="409"/>
      <c r="AC51" s="409"/>
      <c r="AD51" s="409"/>
      <c r="AE51" s="409"/>
      <c r="AF51" s="409"/>
      <c r="AG51" s="409"/>
      <c r="AH51" s="409"/>
      <c r="AI51" s="409"/>
      <c r="AJ51" s="409"/>
      <c r="AK51" s="409"/>
      <c r="AL51" s="409"/>
      <c r="AM51" s="409"/>
      <c r="AN51" s="409"/>
      <c r="AO51" s="409"/>
      <c r="AP51" s="409"/>
      <c r="AQ51" s="409"/>
      <c r="AR51" s="409"/>
      <c r="AS51" s="409"/>
      <c r="AT51" s="409"/>
      <c r="AU51" s="409"/>
      <c r="AV51" s="409"/>
      <c r="AW51" s="409"/>
    </row>
    <row r="52" spans="2:49">
      <c r="C52" s="409"/>
      <c r="D52" s="409"/>
      <c r="E52" s="409"/>
      <c r="F52" s="409"/>
      <c r="G52" s="409"/>
      <c r="H52" s="409"/>
      <c r="I52" s="409"/>
      <c r="J52" s="409"/>
      <c r="K52" s="409"/>
      <c r="L52" s="409"/>
      <c r="M52" s="409"/>
      <c r="N52" s="409"/>
      <c r="O52" s="409"/>
      <c r="P52" s="409"/>
      <c r="Q52" s="409"/>
      <c r="R52" s="409"/>
      <c r="S52" s="409"/>
      <c r="T52" s="409"/>
      <c r="U52" s="409"/>
      <c r="V52" s="409"/>
      <c r="W52" s="409"/>
      <c r="X52" s="409"/>
      <c r="Y52" s="409"/>
      <c r="Z52" s="409"/>
      <c r="AA52" s="409"/>
      <c r="AB52" s="409"/>
      <c r="AC52" s="409"/>
      <c r="AD52" s="409"/>
      <c r="AE52" s="409"/>
      <c r="AF52" s="409"/>
      <c r="AG52" s="409"/>
      <c r="AH52" s="409"/>
      <c r="AI52" s="409"/>
      <c r="AJ52" s="409"/>
      <c r="AK52" s="409"/>
      <c r="AL52" s="409"/>
      <c r="AM52" s="409"/>
      <c r="AN52" s="409"/>
      <c r="AO52" s="409"/>
      <c r="AP52" s="409"/>
      <c r="AQ52" s="409"/>
      <c r="AR52" s="409"/>
      <c r="AS52" s="409"/>
      <c r="AT52" s="409"/>
      <c r="AU52" s="409"/>
      <c r="AV52" s="409"/>
      <c r="AW52" s="409"/>
    </row>
    <row r="53" spans="2:49">
      <c r="C53" s="409"/>
      <c r="D53" s="409"/>
      <c r="E53" s="409"/>
      <c r="F53" s="409"/>
      <c r="G53" s="409"/>
      <c r="H53" s="409"/>
      <c r="I53" s="409"/>
      <c r="J53" s="409"/>
      <c r="K53" s="409"/>
      <c r="L53" s="409"/>
      <c r="M53" s="409"/>
      <c r="N53" s="409"/>
      <c r="O53" s="409"/>
      <c r="P53" s="409"/>
      <c r="Q53" s="409"/>
      <c r="R53" s="409"/>
      <c r="S53" s="409"/>
      <c r="T53" s="409"/>
      <c r="U53" s="409"/>
      <c r="V53" s="409"/>
      <c r="W53" s="409"/>
      <c r="X53" s="409"/>
      <c r="Y53" s="409"/>
      <c r="Z53" s="409"/>
      <c r="AA53" s="409"/>
      <c r="AB53" s="409"/>
      <c r="AC53" s="409"/>
      <c r="AD53" s="409"/>
      <c r="AE53" s="409"/>
      <c r="AF53" s="409"/>
      <c r="AG53" s="409"/>
      <c r="AH53" s="409"/>
      <c r="AI53" s="409"/>
      <c r="AJ53" s="409"/>
      <c r="AK53" s="409"/>
      <c r="AL53" s="409"/>
      <c r="AM53" s="409"/>
      <c r="AN53" s="409"/>
      <c r="AO53" s="409"/>
      <c r="AP53" s="409"/>
      <c r="AQ53" s="409"/>
      <c r="AR53" s="409"/>
      <c r="AS53" s="409"/>
      <c r="AT53" s="409"/>
      <c r="AU53" s="409"/>
      <c r="AV53" s="409"/>
      <c r="AW53" s="409"/>
    </row>
    <row r="54" spans="2:49">
      <c r="L54" s="409"/>
      <c r="M54" s="409"/>
      <c r="N54" s="409"/>
      <c r="O54" s="409"/>
      <c r="P54" s="409"/>
      <c r="Q54" s="409"/>
      <c r="R54" s="409"/>
      <c r="S54" s="409"/>
      <c r="T54" s="409"/>
      <c r="U54" s="409"/>
      <c r="V54" s="409"/>
      <c r="W54" s="409"/>
      <c r="X54" s="409"/>
      <c r="Y54" s="409"/>
      <c r="Z54" s="409"/>
      <c r="AA54" s="409"/>
      <c r="AB54" s="409"/>
      <c r="AC54" s="409"/>
      <c r="AD54" s="409"/>
      <c r="AE54" s="409"/>
      <c r="AF54" s="409"/>
      <c r="AG54" s="409"/>
      <c r="AH54" s="409"/>
      <c r="AI54" s="409"/>
      <c r="AJ54" s="409"/>
      <c r="AK54" s="409"/>
      <c r="AL54" s="409"/>
      <c r="AM54" s="409"/>
      <c r="AN54" s="409"/>
      <c r="AO54" s="409"/>
      <c r="AP54" s="409"/>
      <c r="AQ54" s="409"/>
      <c r="AR54" s="409"/>
      <c r="AS54" s="409"/>
      <c r="AT54" s="409"/>
      <c r="AU54" s="409"/>
      <c r="AV54" s="409"/>
      <c r="AW54" s="409"/>
    </row>
    <row r="55" spans="2:49">
      <c r="L55" s="409"/>
      <c r="M55" s="409"/>
      <c r="N55" s="409"/>
      <c r="O55" s="409"/>
      <c r="P55" s="409"/>
      <c r="Q55" s="409"/>
      <c r="R55" s="409"/>
      <c r="S55" s="409"/>
      <c r="T55" s="409"/>
      <c r="U55" s="409"/>
      <c r="V55" s="409"/>
      <c r="W55" s="409"/>
      <c r="X55" s="409"/>
      <c r="Y55" s="409"/>
      <c r="Z55" s="409"/>
      <c r="AA55" s="409"/>
      <c r="AB55" s="409"/>
      <c r="AC55" s="409"/>
      <c r="AD55" s="409"/>
      <c r="AE55" s="409"/>
      <c r="AF55" s="409"/>
      <c r="AG55" s="409"/>
      <c r="AH55" s="409"/>
      <c r="AI55" s="409"/>
      <c r="AJ55" s="409"/>
      <c r="AK55" s="409"/>
      <c r="AL55" s="409"/>
      <c r="AM55" s="409"/>
      <c r="AN55" s="409"/>
      <c r="AO55" s="409"/>
      <c r="AP55" s="409"/>
      <c r="AQ55" s="409"/>
      <c r="AR55" s="409"/>
      <c r="AS55" s="409"/>
      <c r="AT55" s="409"/>
      <c r="AU55" s="409"/>
      <c r="AV55" s="409"/>
      <c r="AW55" s="409"/>
    </row>
    <row r="56" spans="2:49">
      <c r="C56" s="409"/>
      <c r="D56" s="409"/>
      <c r="E56" s="409"/>
      <c r="F56" s="409"/>
      <c r="G56" s="409"/>
      <c r="H56" s="409"/>
      <c r="I56" s="409"/>
      <c r="J56" s="409"/>
      <c r="K56" s="409"/>
      <c r="L56" s="409"/>
      <c r="M56" s="409"/>
      <c r="N56" s="409"/>
      <c r="O56" s="409"/>
      <c r="P56" s="409"/>
      <c r="Q56" s="409"/>
      <c r="R56" s="409"/>
      <c r="S56" s="409"/>
      <c r="T56" s="409"/>
      <c r="U56" s="409"/>
      <c r="V56" s="409"/>
      <c r="W56" s="409"/>
      <c r="X56" s="409"/>
      <c r="Y56" s="409"/>
      <c r="Z56" s="409"/>
      <c r="AA56" s="409"/>
      <c r="AB56" s="409"/>
      <c r="AC56" s="409"/>
      <c r="AD56" s="409"/>
      <c r="AE56" s="409"/>
      <c r="AF56" s="409"/>
      <c r="AG56" s="409"/>
      <c r="AH56" s="409"/>
      <c r="AI56" s="409"/>
      <c r="AJ56" s="409"/>
      <c r="AK56" s="409"/>
      <c r="AL56" s="409"/>
      <c r="AM56" s="409"/>
      <c r="AN56" s="409"/>
      <c r="AO56" s="409"/>
      <c r="AP56" s="409"/>
      <c r="AQ56" s="409"/>
      <c r="AR56" s="409"/>
      <c r="AS56" s="409"/>
      <c r="AT56" s="409"/>
      <c r="AU56" s="409"/>
      <c r="AV56" s="409"/>
      <c r="AW56" s="409"/>
    </row>
    <row r="57" spans="2:49">
      <c r="C57" s="409"/>
      <c r="D57" s="409"/>
      <c r="E57" s="409"/>
      <c r="F57" s="409"/>
      <c r="G57" s="409"/>
      <c r="H57" s="409"/>
      <c r="I57" s="409"/>
      <c r="J57" s="409"/>
      <c r="K57" s="409"/>
      <c r="L57" s="409"/>
      <c r="M57" s="409"/>
      <c r="N57" s="409"/>
      <c r="O57" s="409"/>
      <c r="P57" s="409"/>
      <c r="Q57" s="409"/>
      <c r="R57" s="409"/>
      <c r="S57" s="409"/>
      <c r="T57" s="409"/>
      <c r="U57" s="409"/>
      <c r="V57" s="409"/>
      <c r="W57" s="409"/>
      <c r="X57" s="409"/>
      <c r="Y57" s="409"/>
      <c r="Z57" s="409"/>
      <c r="AA57" s="409"/>
      <c r="AB57" s="409"/>
      <c r="AC57" s="409"/>
      <c r="AD57" s="409"/>
      <c r="AE57" s="409"/>
      <c r="AF57" s="409"/>
      <c r="AG57" s="409"/>
      <c r="AH57" s="409"/>
      <c r="AI57" s="409"/>
      <c r="AJ57" s="409"/>
      <c r="AK57" s="409"/>
      <c r="AL57" s="409"/>
      <c r="AM57" s="409"/>
      <c r="AN57" s="409"/>
      <c r="AO57" s="409"/>
      <c r="AP57" s="409"/>
      <c r="AQ57" s="409"/>
      <c r="AR57" s="409"/>
      <c r="AS57" s="409"/>
      <c r="AT57" s="409"/>
      <c r="AU57" s="409"/>
      <c r="AV57" s="409"/>
      <c r="AW57" s="409"/>
    </row>
    <row r="58" spans="2:49">
      <c r="C58" s="409"/>
      <c r="D58" s="409"/>
      <c r="E58" s="409"/>
      <c r="F58" s="409"/>
      <c r="G58" s="409"/>
      <c r="H58" s="409"/>
      <c r="I58" s="409"/>
      <c r="J58" s="409"/>
      <c r="K58" s="409"/>
      <c r="L58" s="409"/>
      <c r="M58" s="409"/>
      <c r="N58" s="409"/>
      <c r="O58" s="409"/>
      <c r="P58" s="409"/>
      <c r="Q58" s="409"/>
      <c r="R58" s="409"/>
      <c r="S58" s="409"/>
      <c r="T58" s="409"/>
      <c r="U58" s="409"/>
      <c r="V58" s="409"/>
      <c r="W58" s="409"/>
      <c r="X58" s="409"/>
      <c r="Y58" s="409"/>
      <c r="Z58" s="409"/>
      <c r="AA58" s="409"/>
      <c r="AB58" s="409"/>
      <c r="AC58" s="409"/>
      <c r="AD58" s="409"/>
      <c r="AE58" s="409"/>
      <c r="AF58" s="409"/>
      <c r="AG58" s="409"/>
      <c r="AH58" s="409"/>
      <c r="AI58" s="409"/>
      <c r="AJ58" s="409"/>
      <c r="AK58" s="409"/>
      <c r="AL58" s="409"/>
      <c r="AM58" s="409"/>
      <c r="AN58" s="409"/>
      <c r="AO58" s="409"/>
      <c r="AP58" s="409"/>
      <c r="AQ58" s="409"/>
      <c r="AR58" s="409"/>
      <c r="AS58" s="409"/>
      <c r="AT58" s="409"/>
      <c r="AU58" s="409"/>
      <c r="AV58" s="409"/>
      <c r="AW58" s="409"/>
    </row>
    <row r="59" spans="2:49">
      <c r="C59" s="409"/>
      <c r="D59" s="409"/>
      <c r="E59" s="409"/>
      <c r="F59" s="409"/>
      <c r="G59" s="409"/>
      <c r="H59" s="409"/>
      <c r="I59" s="409"/>
      <c r="J59" s="409"/>
      <c r="K59" s="409"/>
      <c r="L59" s="409"/>
      <c r="M59" s="409"/>
      <c r="N59" s="409"/>
      <c r="O59" s="409"/>
      <c r="P59" s="409"/>
      <c r="Q59" s="409"/>
      <c r="R59" s="409"/>
      <c r="S59" s="409"/>
      <c r="T59" s="409"/>
      <c r="U59" s="409"/>
      <c r="V59" s="409"/>
      <c r="W59" s="409"/>
      <c r="X59" s="409"/>
      <c r="Y59" s="409"/>
      <c r="Z59" s="409"/>
      <c r="AA59" s="409"/>
      <c r="AB59" s="409"/>
      <c r="AC59" s="409"/>
      <c r="AD59" s="409"/>
      <c r="AE59" s="409"/>
      <c r="AF59" s="409"/>
      <c r="AG59" s="409"/>
      <c r="AH59" s="409"/>
      <c r="AI59" s="409"/>
      <c r="AJ59" s="409"/>
      <c r="AK59" s="409"/>
      <c r="AL59" s="409"/>
      <c r="AM59" s="409"/>
      <c r="AN59" s="409"/>
      <c r="AO59" s="409"/>
      <c r="AP59" s="409"/>
      <c r="AQ59" s="409"/>
      <c r="AR59" s="409"/>
      <c r="AS59" s="409"/>
      <c r="AT59" s="409"/>
      <c r="AU59" s="409"/>
      <c r="AV59" s="409"/>
      <c r="AW59" s="409"/>
    </row>
    <row r="60" spans="2:49">
      <c r="C60" s="409"/>
      <c r="D60" s="409"/>
      <c r="E60" s="409"/>
      <c r="F60" s="409"/>
      <c r="G60" s="409"/>
      <c r="H60" s="409"/>
      <c r="I60" s="409"/>
      <c r="J60" s="409"/>
      <c r="K60" s="409"/>
      <c r="L60" s="409"/>
      <c r="M60" s="409"/>
      <c r="N60" s="409"/>
      <c r="O60" s="409"/>
      <c r="P60" s="409"/>
      <c r="Q60" s="409"/>
      <c r="R60" s="409"/>
      <c r="S60" s="409"/>
      <c r="T60" s="409"/>
      <c r="U60" s="409"/>
      <c r="V60" s="409"/>
      <c r="W60" s="409"/>
      <c r="X60" s="409"/>
      <c r="Y60" s="409"/>
      <c r="Z60" s="409"/>
      <c r="AA60" s="409"/>
      <c r="AB60" s="409"/>
      <c r="AC60" s="409"/>
      <c r="AD60" s="409"/>
      <c r="AE60" s="409"/>
      <c r="AF60" s="409"/>
      <c r="AG60" s="409"/>
      <c r="AH60" s="409"/>
      <c r="AI60" s="409"/>
      <c r="AJ60" s="409"/>
      <c r="AK60" s="409"/>
      <c r="AL60" s="409"/>
      <c r="AM60" s="409"/>
      <c r="AN60" s="409"/>
      <c r="AO60" s="409"/>
      <c r="AP60" s="409"/>
      <c r="AQ60" s="409"/>
      <c r="AR60" s="409"/>
      <c r="AS60" s="409"/>
      <c r="AT60" s="409"/>
      <c r="AU60" s="409"/>
      <c r="AV60" s="409"/>
      <c r="AW60" s="409"/>
    </row>
    <row r="61" spans="2:49">
      <c r="C61" s="409"/>
      <c r="D61" s="409"/>
      <c r="E61" s="409"/>
      <c r="F61" s="409"/>
      <c r="G61" s="409"/>
      <c r="H61" s="409"/>
      <c r="I61" s="409"/>
      <c r="J61" s="409"/>
      <c r="K61" s="409"/>
      <c r="L61" s="409"/>
      <c r="M61" s="409"/>
      <c r="N61" s="409"/>
      <c r="O61" s="409"/>
      <c r="P61" s="409"/>
      <c r="Q61" s="409"/>
      <c r="R61" s="409"/>
      <c r="S61" s="409"/>
      <c r="T61" s="409"/>
      <c r="U61" s="409"/>
      <c r="V61" s="409"/>
      <c r="W61" s="409"/>
      <c r="X61" s="409"/>
      <c r="Y61" s="409"/>
      <c r="Z61" s="409"/>
      <c r="AA61" s="409"/>
      <c r="AB61" s="409"/>
      <c r="AC61" s="409"/>
      <c r="AD61" s="409"/>
      <c r="AE61" s="409"/>
      <c r="AF61" s="409"/>
      <c r="AG61" s="409"/>
      <c r="AH61" s="409"/>
      <c r="AI61" s="409"/>
      <c r="AJ61" s="409"/>
      <c r="AK61" s="409"/>
      <c r="AL61" s="409"/>
      <c r="AM61" s="409"/>
      <c r="AN61" s="409"/>
      <c r="AO61" s="409"/>
      <c r="AP61" s="409"/>
      <c r="AQ61" s="409"/>
      <c r="AR61" s="409"/>
      <c r="AS61" s="409"/>
      <c r="AT61" s="409"/>
      <c r="AU61" s="409"/>
      <c r="AV61" s="409"/>
      <c r="AW61" s="409"/>
    </row>
    <row r="62" spans="2:49">
      <c r="C62" s="409"/>
      <c r="D62" s="409"/>
      <c r="E62" s="409"/>
      <c r="F62" s="409"/>
      <c r="G62" s="409"/>
      <c r="H62" s="409"/>
      <c r="I62" s="409"/>
      <c r="J62" s="409"/>
      <c r="K62" s="409"/>
      <c r="L62" s="409"/>
      <c r="M62" s="409"/>
      <c r="N62" s="409"/>
      <c r="O62" s="409"/>
      <c r="P62" s="409"/>
      <c r="Q62" s="409"/>
      <c r="R62" s="409"/>
      <c r="S62" s="409"/>
      <c r="T62" s="409"/>
      <c r="U62" s="409"/>
      <c r="V62" s="409"/>
      <c r="W62" s="409"/>
      <c r="X62" s="409"/>
      <c r="Y62" s="409"/>
      <c r="Z62" s="409"/>
      <c r="AA62" s="409"/>
      <c r="AB62" s="409"/>
      <c r="AC62" s="409"/>
      <c r="AD62" s="409"/>
      <c r="AE62" s="409"/>
      <c r="AF62" s="409"/>
      <c r="AG62" s="409"/>
      <c r="AH62" s="409"/>
      <c r="AI62" s="409"/>
      <c r="AJ62" s="409"/>
      <c r="AK62" s="409"/>
      <c r="AL62" s="409"/>
      <c r="AM62" s="409"/>
      <c r="AN62" s="409"/>
      <c r="AO62" s="409"/>
      <c r="AP62" s="409"/>
      <c r="AQ62" s="409"/>
      <c r="AR62" s="409"/>
      <c r="AS62" s="409"/>
      <c r="AT62" s="409"/>
      <c r="AU62" s="409"/>
      <c r="AV62" s="409"/>
      <c r="AW62" s="409"/>
    </row>
    <row r="63" spans="2:49">
      <c r="B63" s="406"/>
    </row>
    <row r="64" spans="2:49">
      <c r="B64" s="406"/>
    </row>
  </sheetData>
  <autoFilter ref="B4:AW22" xr:uid="{00000000-0009-0000-0000-000008000000}"/>
  <mergeCells count="1">
    <mergeCell ref="C3:F3"/>
  </mergeCells>
  <pageMargins left="0.7" right="0.7" top="0.75" bottom="0.75" header="0.3" footer="0.3"/>
  <pageSetup orientation="landscape" r:id="rId1"/>
  <ignoredErrors>
    <ignoredError sqref="D14 D22:AD22 E5:AE13 AF5:AS13 AE15:AW22 AT5:AW13 AW14 AE14:AV14 G14:AD14 D5 D6 D7 D8 D9 D10 D11 D12 D13 D15:AD15 D16:AD16 D17:AD17 D18:AD18 D19:AD19 D20:AD20 D21:AD21"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L58"/>
  <sheetViews>
    <sheetView topLeftCell="A31" workbookViewId="0">
      <selection activeCell="A37" sqref="A37"/>
    </sheetView>
  </sheetViews>
  <sheetFormatPr defaultRowHeight="18.75"/>
  <cols>
    <col min="1" max="1" width="13.5703125" style="181" bestFit="1" customWidth="1"/>
    <col min="2" max="2" width="10.5703125" style="181" bestFit="1" customWidth="1"/>
    <col min="3" max="3" width="45.140625" style="178" bestFit="1" customWidth="1"/>
    <col min="4" max="4" width="12.42578125" style="180" bestFit="1" customWidth="1"/>
    <col min="5" max="5" width="13.85546875" style="174" bestFit="1" customWidth="1"/>
    <col min="6" max="6" width="14.5703125" style="174" bestFit="1" customWidth="1"/>
    <col min="7" max="7" width="10.7109375" style="174" bestFit="1" customWidth="1"/>
    <col min="8" max="8" width="9.7109375" style="174" bestFit="1" customWidth="1"/>
    <col min="9" max="9" width="16.5703125" style="173" bestFit="1" customWidth="1"/>
    <col min="10" max="10" width="14" style="173" bestFit="1" customWidth="1"/>
    <col min="11" max="11" width="92.42578125" style="188" bestFit="1" customWidth="1"/>
    <col min="12" max="12" width="60.140625" style="188" bestFit="1" customWidth="1"/>
    <col min="13" max="16384" width="9.140625" style="185"/>
  </cols>
  <sheetData>
    <row r="1" spans="1:12">
      <c r="A1" s="182" t="s">
        <v>240</v>
      </c>
      <c r="B1" s="183" t="s">
        <v>241</v>
      </c>
      <c r="C1" s="184" t="s">
        <v>18</v>
      </c>
      <c r="D1" s="179" t="s">
        <v>5</v>
      </c>
      <c r="E1" s="169" t="s">
        <v>19</v>
      </c>
      <c r="F1" s="169" t="s">
        <v>21</v>
      </c>
      <c r="G1" s="169" t="s">
        <v>22</v>
      </c>
      <c r="H1" s="169" t="s">
        <v>6</v>
      </c>
      <c r="I1" s="170" t="s">
        <v>243</v>
      </c>
      <c r="J1" s="170" t="s">
        <v>244</v>
      </c>
      <c r="K1" s="171" t="s">
        <v>245</v>
      </c>
      <c r="L1" s="171" t="s">
        <v>246</v>
      </c>
    </row>
    <row r="2" spans="1:12">
      <c r="A2" s="181" t="s">
        <v>205</v>
      </c>
      <c r="B2" s="186">
        <v>6</v>
      </c>
      <c r="C2" s="178" t="s">
        <v>242</v>
      </c>
      <c r="D2" s="187" t="s">
        <v>54</v>
      </c>
      <c r="E2" s="174">
        <v>49</v>
      </c>
      <c r="F2" s="174">
        <v>25</v>
      </c>
      <c r="G2" s="174">
        <v>35</v>
      </c>
      <c r="H2" s="174">
        <f>G2+E2</f>
        <v>84</v>
      </c>
      <c r="I2" s="172">
        <v>45261</v>
      </c>
      <c r="J2" s="172">
        <v>45350</v>
      </c>
      <c r="K2" s="188" t="s">
        <v>247</v>
      </c>
      <c r="L2" s="188" t="s">
        <v>248</v>
      </c>
    </row>
    <row r="3" spans="1:12">
      <c r="A3" s="181" t="s">
        <v>206</v>
      </c>
      <c r="B3" s="186">
        <v>6</v>
      </c>
      <c r="C3" s="178" t="s">
        <v>242</v>
      </c>
      <c r="D3" s="187" t="s">
        <v>54</v>
      </c>
      <c r="E3" s="174">
        <v>59</v>
      </c>
      <c r="F3" s="174">
        <v>25</v>
      </c>
      <c r="G3" s="174">
        <v>50</v>
      </c>
      <c r="H3" s="174">
        <f t="shared" ref="H3:H9" si="0">G3+E3</f>
        <v>109</v>
      </c>
      <c r="I3" s="172">
        <v>44986</v>
      </c>
      <c r="J3" s="172">
        <v>45016</v>
      </c>
      <c r="K3" s="188" t="s">
        <v>247</v>
      </c>
      <c r="L3" s="188" t="s">
        <v>248</v>
      </c>
    </row>
    <row r="4" spans="1:12">
      <c r="A4" s="181" t="s">
        <v>206</v>
      </c>
      <c r="B4" s="186">
        <v>6</v>
      </c>
      <c r="C4" s="178" t="s">
        <v>242</v>
      </c>
      <c r="D4" s="187" t="s">
        <v>54</v>
      </c>
      <c r="E4" s="174">
        <v>59</v>
      </c>
      <c r="F4" s="174">
        <v>25</v>
      </c>
      <c r="G4" s="174">
        <v>50</v>
      </c>
      <c r="H4" s="174">
        <f t="shared" si="0"/>
        <v>109</v>
      </c>
      <c r="I4" s="172">
        <v>45062</v>
      </c>
      <c r="J4" s="172">
        <v>45183</v>
      </c>
      <c r="K4" s="188" t="s">
        <v>247</v>
      </c>
      <c r="L4" s="188" t="s">
        <v>248</v>
      </c>
    </row>
    <row r="5" spans="1:12">
      <c r="A5" s="181" t="s">
        <v>206</v>
      </c>
      <c r="B5" s="186">
        <v>6</v>
      </c>
      <c r="C5" s="178" t="s">
        <v>242</v>
      </c>
      <c r="D5" s="187" t="s">
        <v>54</v>
      </c>
      <c r="E5" s="174">
        <v>59</v>
      </c>
      <c r="F5" s="174">
        <v>25</v>
      </c>
      <c r="G5" s="174">
        <v>50</v>
      </c>
      <c r="H5" s="174">
        <f t="shared" si="0"/>
        <v>109</v>
      </c>
      <c r="I5" s="172">
        <v>45239</v>
      </c>
      <c r="J5" s="172">
        <v>45260</v>
      </c>
      <c r="K5" s="188" t="s">
        <v>247</v>
      </c>
      <c r="L5" s="188" t="s">
        <v>248</v>
      </c>
    </row>
    <row r="6" spans="1:12">
      <c r="A6" s="181" t="s">
        <v>207</v>
      </c>
      <c r="B6" s="186">
        <v>6</v>
      </c>
      <c r="C6" s="178" t="s">
        <v>242</v>
      </c>
      <c r="D6" s="187" t="s">
        <v>54</v>
      </c>
      <c r="E6" s="174">
        <v>69</v>
      </c>
      <c r="F6" s="174">
        <v>25</v>
      </c>
      <c r="G6" s="174">
        <v>55</v>
      </c>
      <c r="H6" s="174">
        <f t="shared" si="0"/>
        <v>124</v>
      </c>
      <c r="I6" s="172">
        <v>45017</v>
      </c>
      <c r="J6" s="172">
        <v>45022</v>
      </c>
      <c r="K6" s="188" t="s">
        <v>247</v>
      </c>
      <c r="L6" s="188" t="s">
        <v>248</v>
      </c>
    </row>
    <row r="7" spans="1:12">
      <c r="A7" s="181" t="s">
        <v>207</v>
      </c>
      <c r="B7" s="186">
        <v>6</v>
      </c>
      <c r="C7" s="178" t="s">
        <v>242</v>
      </c>
      <c r="D7" s="187" t="s">
        <v>54</v>
      </c>
      <c r="E7" s="174">
        <v>69</v>
      </c>
      <c r="F7" s="174">
        <v>25</v>
      </c>
      <c r="G7" s="174">
        <v>55</v>
      </c>
      <c r="H7" s="174">
        <f t="shared" si="0"/>
        <v>124</v>
      </c>
      <c r="I7" s="172">
        <v>45034</v>
      </c>
      <c r="J7" s="172">
        <v>45061</v>
      </c>
      <c r="K7" s="188" t="s">
        <v>247</v>
      </c>
      <c r="L7" s="188" t="s">
        <v>248</v>
      </c>
    </row>
    <row r="8" spans="1:12">
      <c r="A8" s="181" t="s">
        <v>207</v>
      </c>
      <c r="B8" s="186">
        <v>6</v>
      </c>
      <c r="C8" s="178" t="s">
        <v>242</v>
      </c>
      <c r="D8" s="187" t="s">
        <v>54</v>
      </c>
      <c r="E8" s="174">
        <v>69</v>
      </c>
      <c r="F8" s="174">
        <v>25</v>
      </c>
      <c r="G8" s="174">
        <v>55</v>
      </c>
      <c r="H8" s="174">
        <f t="shared" si="0"/>
        <v>124</v>
      </c>
      <c r="I8" s="172">
        <v>45184</v>
      </c>
      <c r="J8" s="172">
        <v>45238</v>
      </c>
      <c r="K8" s="188" t="s">
        <v>247</v>
      </c>
      <c r="L8" s="188" t="s">
        <v>248</v>
      </c>
    </row>
    <row r="9" spans="1:12" s="202" customFormat="1">
      <c r="A9" s="195" t="s">
        <v>207</v>
      </c>
      <c r="B9" s="196">
        <v>6</v>
      </c>
      <c r="C9" s="197" t="s">
        <v>242</v>
      </c>
      <c r="D9" s="198" t="s">
        <v>54</v>
      </c>
      <c r="E9" s="199">
        <v>79</v>
      </c>
      <c r="F9" s="199">
        <v>25</v>
      </c>
      <c r="G9" s="199">
        <v>60</v>
      </c>
      <c r="H9" s="199">
        <f t="shared" si="0"/>
        <v>139</v>
      </c>
      <c r="I9" s="200">
        <v>45023</v>
      </c>
      <c r="J9" s="200">
        <v>45033</v>
      </c>
      <c r="K9" s="201" t="s">
        <v>261</v>
      </c>
      <c r="L9" s="201"/>
    </row>
    <row r="10" spans="1:12">
      <c r="A10" s="181" t="s">
        <v>205</v>
      </c>
      <c r="B10" s="186">
        <v>6</v>
      </c>
      <c r="C10" s="178" t="s">
        <v>260</v>
      </c>
      <c r="D10" s="187" t="s">
        <v>54</v>
      </c>
      <c r="E10" s="174">
        <v>35</v>
      </c>
      <c r="F10" s="174">
        <v>15</v>
      </c>
      <c r="G10" s="174">
        <v>30</v>
      </c>
      <c r="H10" s="174">
        <f>G10+E10</f>
        <v>65</v>
      </c>
      <c r="I10" s="172">
        <v>44896</v>
      </c>
      <c r="J10" s="172">
        <v>44985</v>
      </c>
      <c r="K10" s="188" t="s">
        <v>249</v>
      </c>
      <c r="L10" s="189" t="s">
        <v>250</v>
      </c>
    </row>
    <row r="11" spans="1:12">
      <c r="A11" s="181" t="s">
        <v>206</v>
      </c>
      <c r="B11" s="186">
        <v>6</v>
      </c>
      <c r="C11" s="178" t="s">
        <v>260</v>
      </c>
      <c r="D11" s="187" t="s">
        <v>54</v>
      </c>
      <c r="E11" s="174">
        <v>40</v>
      </c>
      <c r="F11" s="174">
        <v>15</v>
      </c>
      <c r="G11" s="174">
        <v>35</v>
      </c>
      <c r="H11" s="174">
        <f t="shared" ref="H11:H13" si="1">G11+E11</f>
        <v>75</v>
      </c>
      <c r="I11" s="172">
        <v>45078</v>
      </c>
      <c r="J11" s="172">
        <v>45184</v>
      </c>
      <c r="K11" s="188" t="s">
        <v>249</v>
      </c>
      <c r="L11" s="189" t="s">
        <v>250</v>
      </c>
    </row>
    <row r="12" spans="1:12">
      <c r="A12" s="181" t="s">
        <v>206</v>
      </c>
      <c r="B12" s="186">
        <v>6</v>
      </c>
      <c r="C12" s="178" t="s">
        <v>260</v>
      </c>
      <c r="D12" s="187" t="s">
        <v>54</v>
      </c>
      <c r="E12" s="174">
        <v>40</v>
      </c>
      <c r="F12" s="174">
        <v>15</v>
      </c>
      <c r="G12" s="174">
        <v>35</v>
      </c>
      <c r="H12" s="174">
        <f t="shared" si="1"/>
        <v>75</v>
      </c>
      <c r="I12" s="172">
        <v>44986</v>
      </c>
      <c r="J12" s="172">
        <v>45077</v>
      </c>
      <c r="K12" s="188" t="s">
        <v>249</v>
      </c>
      <c r="L12" s="189" t="s">
        <v>250</v>
      </c>
    </row>
    <row r="13" spans="1:12">
      <c r="A13" s="181" t="s">
        <v>207</v>
      </c>
      <c r="B13" s="186">
        <v>6</v>
      </c>
      <c r="C13" s="178" t="s">
        <v>260</v>
      </c>
      <c r="D13" s="187" t="s">
        <v>54</v>
      </c>
      <c r="E13" s="174">
        <v>40</v>
      </c>
      <c r="F13" s="174">
        <v>15</v>
      </c>
      <c r="G13" s="174">
        <v>35</v>
      </c>
      <c r="H13" s="174">
        <f t="shared" si="1"/>
        <v>75</v>
      </c>
      <c r="I13" s="172">
        <v>45185</v>
      </c>
      <c r="J13" s="172">
        <v>45260</v>
      </c>
      <c r="K13" s="188" t="s">
        <v>249</v>
      </c>
      <c r="L13" s="189" t="s">
        <v>250</v>
      </c>
    </row>
    <row r="14" spans="1:12">
      <c r="A14" s="181" t="s">
        <v>206</v>
      </c>
      <c r="B14" s="190">
        <v>6</v>
      </c>
      <c r="C14" s="178" t="s">
        <v>259</v>
      </c>
      <c r="D14" s="187" t="s">
        <v>54</v>
      </c>
      <c r="E14" s="174">
        <v>45</v>
      </c>
      <c r="F14" s="174">
        <v>5</v>
      </c>
      <c r="G14" s="174">
        <v>35</v>
      </c>
      <c r="H14" s="174">
        <f t="shared" ref="H14:H20" si="2">G14+E14</f>
        <v>80</v>
      </c>
      <c r="I14" s="172">
        <v>44986</v>
      </c>
      <c r="J14" s="172">
        <v>45016</v>
      </c>
      <c r="K14" s="188" t="s">
        <v>262</v>
      </c>
      <c r="L14" s="188" t="s">
        <v>263</v>
      </c>
    </row>
    <row r="15" spans="1:12">
      <c r="A15" s="181" t="s">
        <v>206</v>
      </c>
      <c r="B15" s="190">
        <v>6</v>
      </c>
      <c r="C15" s="178" t="s">
        <v>259</v>
      </c>
      <c r="D15" s="187" t="s">
        <v>54</v>
      </c>
      <c r="E15" s="174">
        <v>45</v>
      </c>
      <c r="F15" s="174">
        <v>5</v>
      </c>
      <c r="G15" s="174">
        <v>35</v>
      </c>
      <c r="H15" s="174">
        <f t="shared" si="2"/>
        <v>80</v>
      </c>
      <c r="I15" s="172">
        <v>45061</v>
      </c>
      <c r="J15" s="172">
        <v>45199</v>
      </c>
      <c r="K15" s="188" t="s">
        <v>262</v>
      </c>
      <c r="L15" s="188" t="s">
        <v>263</v>
      </c>
    </row>
    <row r="16" spans="1:12">
      <c r="A16" s="181" t="s">
        <v>206</v>
      </c>
      <c r="B16" s="190">
        <v>6</v>
      </c>
      <c r="C16" s="178" t="s">
        <v>259</v>
      </c>
      <c r="D16" s="187" t="s">
        <v>54</v>
      </c>
      <c r="E16" s="174">
        <v>45</v>
      </c>
      <c r="F16" s="174">
        <v>5</v>
      </c>
      <c r="G16" s="174">
        <v>35</v>
      </c>
      <c r="H16" s="174">
        <f t="shared" si="2"/>
        <v>80</v>
      </c>
      <c r="I16" s="172">
        <v>45231</v>
      </c>
      <c r="J16" s="172">
        <v>45260</v>
      </c>
      <c r="K16" s="188" t="s">
        <v>262</v>
      </c>
      <c r="L16" s="188" t="s">
        <v>263</v>
      </c>
    </row>
    <row r="17" spans="1:12">
      <c r="A17" s="181" t="s">
        <v>207</v>
      </c>
      <c r="B17" s="190">
        <v>6</v>
      </c>
      <c r="C17" s="178" t="s">
        <v>259</v>
      </c>
      <c r="D17" s="187" t="s">
        <v>54</v>
      </c>
      <c r="E17" s="175">
        <v>55</v>
      </c>
      <c r="F17" s="175">
        <v>5</v>
      </c>
      <c r="G17" s="175">
        <v>35</v>
      </c>
      <c r="H17" s="175">
        <f t="shared" si="2"/>
        <v>90</v>
      </c>
      <c r="I17" s="176">
        <v>45017</v>
      </c>
      <c r="J17" s="176">
        <v>45060</v>
      </c>
      <c r="K17" s="188" t="s">
        <v>262</v>
      </c>
      <c r="L17" s="188" t="s">
        <v>263</v>
      </c>
    </row>
    <row r="18" spans="1:12">
      <c r="A18" s="181" t="s">
        <v>207</v>
      </c>
      <c r="B18" s="190">
        <v>6</v>
      </c>
      <c r="C18" s="178" t="s">
        <v>259</v>
      </c>
      <c r="D18" s="187" t="s">
        <v>54</v>
      </c>
      <c r="E18" s="175">
        <v>55</v>
      </c>
      <c r="F18" s="175">
        <v>5</v>
      </c>
      <c r="G18" s="175">
        <v>35</v>
      </c>
      <c r="H18" s="175">
        <f t="shared" si="2"/>
        <v>90</v>
      </c>
      <c r="I18" s="176">
        <v>45200</v>
      </c>
      <c r="J18" s="176">
        <v>45230</v>
      </c>
      <c r="K18" s="188" t="s">
        <v>262</v>
      </c>
      <c r="L18" s="188" t="s">
        <v>263</v>
      </c>
    </row>
    <row r="19" spans="1:12">
      <c r="A19" s="181" t="s">
        <v>205</v>
      </c>
      <c r="B19" s="190">
        <v>6</v>
      </c>
      <c r="C19" s="178" t="s">
        <v>259</v>
      </c>
      <c r="D19" s="187" t="s">
        <v>54</v>
      </c>
      <c r="E19" s="174">
        <v>40</v>
      </c>
      <c r="F19" s="174">
        <v>5</v>
      </c>
      <c r="G19" s="174">
        <v>35</v>
      </c>
      <c r="H19" s="174">
        <f t="shared" si="2"/>
        <v>75</v>
      </c>
      <c r="I19" s="172">
        <v>45261</v>
      </c>
      <c r="J19" s="172">
        <v>45350</v>
      </c>
      <c r="K19" s="188" t="s">
        <v>262</v>
      </c>
      <c r="L19" s="188" t="s">
        <v>263</v>
      </c>
    </row>
    <row r="20" spans="1:12">
      <c r="A20" s="181" t="s">
        <v>205</v>
      </c>
      <c r="B20" s="190">
        <v>6</v>
      </c>
      <c r="C20" s="178" t="s">
        <v>252</v>
      </c>
      <c r="D20" s="187" t="s">
        <v>54</v>
      </c>
      <c r="E20" s="174">
        <v>70</v>
      </c>
      <c r="F20" s="174">
        <v>30</v>
      </c>
      <c r="G20" s="174">
        <v>60</v>
      </c>
      <c r="H20" s="174">
        <f t="shared" si="2"/>
        <v>130</v>
      </c>
      <c r="I20" s="172">
        <v>44882</v>
      </c>
      <c r="J20" s="172">
        <v>44924</v>
      </c>
      <c r="K20" s="191" t="s">
        <v>254</v>
      </c>
      <c r="L20" s="191" t="s">
        <v>255</v>
      </c>
    </row>
    <row r="21" spans="1:12">
      <c r="A21" s="181" t="s">
        <v>205</v>
      </c>
      <c r="B21" s="190">
        <v>6</v>
      </c>
      <c r="C21" s="178" t="s">
        <v>252</v>
      </c>
      <c r="D21" s="187" t="s">
        <v>54</v>
      </c>
      <c r="E21" s="174">
        <v>70</v>
      </c>
      <c r="F21" s="174">
        <v>30</v>
      </c>
      <c r="G21" s="174">
        <v>60</v>
      </c>
      <c r="H21" s="174">
        <f t="shared" ref="H21:H24" si="3">G21+E21</f>
        <v>130</v>
      </c>
      <c r="I21" s="172">
        <v>44928</v>
      </c>
      <c r="J21" s="172">
        <v>44985</v>
      </c>
      <c r="K21" s="191" t="s">
        <v>254</v>
      </c>
      <c r="L21" s="191" t="s">
        <v>255</v>
      </c>
    </row>
    <row r="22" spans="1:12">
      <c r="A22" s="181" t="s">
        <v>205</v>
      </c>
      <c r="B22" s="190">
        <v>6</v>
      </c>
      <c r="C22" s="178" t="s">
        <v>252</v>
      </c>
      <c r="D22" s="187" t="s">
        <v>54</v>
      </c>
      <c r="E22" s="174">
        <v>70</v>
      </c>
      <c r="F22" s="174">
        <v>30</v>
      </c>
      <c r="G22" s="174">
        <v>60</v>
      </c>
      <c r="H22" s="174">
        <f t="shared" si="3"/>
        <v>130</v>
      </c>
      <c r="I22" s="172">
        <v>45078</v>
      </c>
      <c r="J22" s="172">
        <v>45104</v>
      </c>
      <c r="K22" s="191" t="s">
        <v>254</v>
      </c>
      <c r="L22" s="191" t="s">
        <v>255</v>
      </c>
    </row>
    <row r="23" spans="1:12">
      <c r="A23" s="181" t="s">
        <v>205</v>
      </c>
      <c r="B23" s="190">
        <v>6</v>
      </c>
      <c r="C23" s="178" t="s">
        <v>252</v>
      </c>
      <c r="D23" s="187" t="s">
        <v>54</v>
      </c>
      <c r="E23" s="174">
        <v>70</v>
      </c>
      <c r="F23" s="174">
        <v>30</v>
      </c>
      <c r="G23" s="174">
        <v>60</v>
      </c>
      <c r="H23" s="174">
        <f t="shared" si="3"/>
        <v>130</v>
      </c>
      <c r="I23" s="172">
        <v>45111</v>
      </c>
      <c r="J23" s="172">
        <v>45179</v>
      </c>
      <c r="K23" s="191" t="s">
        <v>254</v>
      </c>
      <c r="L23" s="191" t="s">
        <v>255</v>
      </c>
    </row>
    <row r="24" spans="1:12">
      <c r="A24" s="181" t="s">
        <v>205</v>
      </c>
      <c r="B24" s="190">
        <v>6</v>
      </c>
      <c r="C24" s="178" t="s">
        <v>252</v>
      </c>
      <c r="D24" s="187" t="s">
        <v>54</v>
      </c>
      <c r="E24" s="174">
        <v>70</v>
      </c>
      <c r="F24" s="174">
        <v>30</v>
      </c>
      <c r="G24" s="174">
        <v>60</v>
      </c>
      <c r="H24" s="174">
        <f t="shared" si="3"/>
        <v>130</v>
      </c>
      <c r="I24" s="172">
        <v>45246</v>
      </c>
      <c r="J24" s="172">
        <v>45289</v>
      </c>
      <c r="K24" s="191" t="s">
        <v>254</v>
      </c>
      <c r="L24" s="191" t="s">
        <v>255</v>
      </c>
    </row>
    <row r="25" spans="1:12">
      <c r="A25" s="181" t="s">
        <v>251</v>
      </c>
      <c r="B25" s="190">
        <v>6</v>
      </c>
      <c r="C25" s="178" t="s">
        <v>252</v>
      </c>
      <c r="D25" s="187" t="s">
        <v>54</v>
      </c>
      <c r="E25" s="174">
        <v>95</v>
      </c>
      <c r="F25" s="174">
        <v>30</v>
      </c>
      <c r="G25" s="174">
        <v>80</v>
      </c>
      <c r="H25" s="174">
        <f>G25+E25</f>
        <v>175</v>
      </c>
      <c r="I25" s="172">
        <v>44835</v>
      </c>
      <c r="J25" s="172">
        <v>44881</v>
      </c>
      <c r="K25" s="191" t="s">
        <v>254</v>
      </c>
      <c r="L25" s="191" t="s">
        <v>255</v>
      </c>
    </row>
    <row r="26" spans="1:12">
      <c r="A26" s="181" t="s">
        <v>251</v>
      </c>
      <c r="B26" s="190">
        <v>6</v>
      </c>
      <c r="C26" s="178" t="s">
        <v>252</v>
      </c>
      <c r="D26" s="187" t="s">
        <v>54</v>
      </c>
      <c r="E26" s="174">
        <v>95</v>
      </c>
      <c r="F26" s="174">
        <v>30</v>
      </c>
      <c r="G26" s="174">
        <v>80</v>
      </c>
      <c r="H26" s="174">
        <f t="shared" ref="H26:H28" si="4">G26+E26</f>
        <v>175</v>
      </c>
      <c r="I26" s="172">
        <v>44925</v>
      </c>
      <c r="J26" s="172">
        <v>44927</v>
      </c>
      <c r="K26" s="191" t="s">
        <v>254</v>
      </c>
      <c r="L26" s="191" t="s">
        <v>255</v>
      </c>
    </row>
    <row r="27" spans="1:12">
      <c r="A27" s="181" t="s">
        <v>251</v>
      </c>
      <c r="B27" s="190">
        <v>6</v>
      </c>
      <c r="C27" s="178" t="s">
        <v>252</v>
      </c>
      <c r="D27" s="187" t="s">
        <v>54</v>
      </c>
      <c r="E27" s="174">
        <v>95</v>
      </c>
      <c r="F27" s="174">
        <v>30</v>
      </c>
      <c r="G27" s="174">
        <v>80</v>
      </c>
      <c r="H27" s="174">
        <f t="shared" si="4"/>
        <v>175</v>
      </c>
      <c r="I27" s="172">
        <v>44986</v>
      </c>
      <c r="J27" s="172">
        <v>45037</v>
      </c>
      <c r="K27" s="191" t="s">
        <v>254</v>
      </c>
      <c r="L27" s="191" t="s">
        <v>255</v>
      </c>
    </row>
    <row r="28" spans="1:12">
      <c r="A28" s="181" t="s">
        <v>251</v>
      </c>
      <c r="B28" s="190">
        <v>6</v>
      </c>
      <c r="C28" s="178" t="s">
        <v>252</v>
      </c>
      <c r="D28" s="187" t="s">
        <v>54</v>
      </c>
      <c r="E28" s="174">
        <v>95</v>
      </c>
      <c r="F28" s="174">
        <v>30</v>
      </c>
      <c r="G28" s="174">
        <v>80</v>
      </c>
      <c r="H28" s="174">
        <f t="shared" si="4"/>
        <v>175</v>
      </c>
      <c r="I28" s="172">
        <v>45043</v>
      </c>
      <c r="J28" s="172">
        <v>45077</v>
      </c>
      <c r="K28" s="191" t="s">
        <v>254</v>
      </c>
      <c r="L28" s="191" t="s">
        <v>255</v>
      </c>
    </row>
    <row r="29" spans="1:12">
      <c r="A29" s="181" t="s">
        <v>251</v>
      </c>
      <c r="B29" s="190">
        <v>6</v>
      </c>
      <c r="C29" s="178" t="s">
        <v>252</v>
      </c>
      <c r="D29" s="187" t="s">
        <v>54</v>
      </c>
      <c r="E29" s="174">
        <v>95</v>
      </c>
      <c r="F29" s="174">
        <v>30</v>
      </c>
      <c r="G29" s="174">
        <v>80</v>
      </c>
      <c r="H29" s="174">
        <f>G29+E29</f>
        <v>175</v>
      </c>
      <c r="I29" s="172">
        <v>45180</v>
      </c>
      <c r="J29" s="172">
        <v>45245</v>
      </c>
      <c r="K29" s="191" t="s">
        <v>254</v>
      </c>
      <c r="L29" s="191" t="s">
        <v>255</v>
      </c>
    </row>
    <row r="30" spans="1:12">
      <c r="A30" s="181" t="s">
        <v>207</v>
      </c>
      <c r="B30" s="190">
        <v>6</v>
      </c>
      <c r="C30" s="178" t="s">
        <v>252</v>
      </c>
      <c r="D30" s="187" t="s">
        <v>54</v>
      </c>
      <c r="E30" s="174">
        <v>120</v>
      </c>
      <c r="F30" s="174">
        <v>30</v>
      </c>
      <c r="G30" s="174">
        <v>100</v>
      </c>
      <c r="H30" s="174">
        <f>G30+E30</f>
        <v>220</v>
      </c>
      <c r="I30" s="172">
        <v>45038</v>
      </c>
      <c r="J30" s="172">
        <v>45042</v>
      </c>
      <c r="K30" s="191" t="s">
        <v>254</v>
      </c>
      <c r="L30" s="191" t="s">
        <v>255</v>
      </c>
    </row>
    <row r="31" spans="1:12">
      <c r="A31" s="181" t="s">
        <v>207</v>
      </c>
      <c r="B31" s="190">
        <v>6</v>
      </c>
      <c r="C31" s="178" t="s">
        <v>252</v>
      </c>
      <c r="D31" s="187" t="s">
        <v>54</v>
      </c>
      <c r="E31" s="174">
        <v>120</v>
      </c>
      <c r="F31" s="174">
        <v>30</v>
      </c>
      <c r="G31" s="174">
        <v>100</v>
      </c>
      <c r="H31" s="174">
        <f>G31+E31</f>
        <v>220</v>
      </c>
      <c r="I31" s="172">
        <v>45105</v>
      </c>
      <c r="J31" s="172">
        <v>45110</v>
      </c>
      <c r="K31" s="191" t="s">
        <v>254</v>
      </c>
      <c r="L31" s="191" t="s">
        <v>255</v>
      </c>
    </row>
    <row r="32" spans="1:12">
      <c r="A32" s="181" t="s">
        <v>205</v>
      </c>
      <c r="B32" s="190">
        <v>6</v>
      </c>
      <c r="C32" s="178" t="s">
        <v>253</v>
      </c>
      <c r="D32" s="187" t="s">
        <v>54</v>
      </c>
      <c r="E32" s="174">
        <v>65</v>
      </c>
      <c r="F32" s="174">
        <v>30</v>
      </c>
      <c r="G32" s="174">
        <v>55</v>
      </c>
      <c r="H32" s="174">
        <f>G32+E32</f>
        <v>120</v>
      </c>
      <c r="I32" s="172">
        <v>44882</v>
      </c>
      <c r="J32" s="172">
        <v>44924</v>
      </c>
      <c r="K32" s="191" t="s">
        <v>254</v>
      </c>
      <c r="L32" s="191" t="s">
        <v>255</v>
      </c>
    </row>
    <row r="33" spans="1:12">
      <c r="A33" s="181" t="s">
        <v>205</v>
      </c>
      <c r="B33" s="190">
        <v>6</v>
      </c>
      <c r="C33" s="178" t="s">
        <v>253</v>
      </c>
      <c r="D33" s="187" t="s">
        <v>54</v>
      </c>
      <c r="E33" s="174">
        <v>65</v>
      </c>
      <c r="F33" s="174">
        <v>30</v>
      </c>
      <c r="G33" s="174">
        <v>55</v>
      </c>
      <c r="H33" s="174">
        <f t="shared" ref="H33:H36" si="5">G33+E33</f>
        <v>120</v>
      </c>
      <c r="I33" s="172">
        <v>44928</v>
      </c>
      <c r="J33" s="172">
        <v>44985</v>
      </c>
      <c r="K33" s="191" t="s">
        <v>254</v>
      </c>
      <c r="L33" s="191" t="s">
        <v>255</v>
      </c>
    </row>
    <row r="34" spans="1:12">
      <c r="A34" s="181" t="s">
        <v>205</v>
      </c>
      <c r="B34" s="190">
        <v>6</v>
      </c>
      <c r="C34" s="178" t="s">
        <v>253</v>
      </c>
      <c r="D34" s="187" t="s">
        <v>54</v>
      </c>
      <c r="E34" s="174">
        <v>65</v>
      </c>
      <c r="F34" s="174">
        <v>30</v>
      </c>
      <c r="G34" s="174">
        <v>55</v>
      </c>
      <c r="H34" s="174">
        <f t="shared" si="5"/>
        <v>120</v>
      </c>
      <c r="I34" s="172">
        <v>45078</v>
      </c>
      <c r="J34" s="172">
        <v>45104</v>
      </c>
      <c r="K34" s="191" t="s">
        <v>254</v>
      </c>
      <c r="L34" s="191" t="s">
        <v>255</v>
      </c>
    </row>
    <row r="35" spans="1:12">
      <c r="A35" s="181" t="s">
        <v>205</v>
      </c>
      <c r="B35" s="190">
        <v>6</v>
      </c>
      <c r="C35" s="178" t="s">
        <v>253</v>
      </c>
      <c r="D35" s="187" t="s">
        <v>54</v>
      </c>
      <c r="E35" s="174">
        <v>65</v>
      </c>
      <c r="F35" s="174">
        <v>30</v>
      </c>
      <c r="G35" s="174">
        <v>55</v>
      </c>
      <c r="H35" s="174">
        <f t="shared" si="5"/>
        <v>120</v>
      </c>
      <c r="I35" s="172">
        <v>45111</v>
      </c>
      <c r="J35" s="172">
        <v>45179</v>
      </c>
      <c r="K35" s="191" t="s">
        <v>254</v>
      </c>
      <c r="L35" s="191" t="s">
        <v>255</v>
      </c>
    </row>
    <row r="36" spans="1:12">
      <c r="A36" s="181" t="s">
        <v>205</v>
      </c>
      <c r="B36" s="190">
        <v>6</v>
      </c>
      <c r="C36" s="178" t="s">
        <v>253</v>
      </c>
      <c r="D36" s="187" t="s">
        <v>54</v>
      </c>
      <c r="E36" s="174">
        <v>65</v>
      </c>
      <c r="F36" s="174">
        <v>30</v>
      </c>
      <c r="G36" s="174">
        <v>55</v>
      </c>
      <c r="H36" s="174">
        <f t="shared" si="5"/>
        <v>120</v>
      </c>
      <c r="I36" s="172">
        <v>45246</v>
      </c>
      <c r="J36" s="172">
        <v>45289</v>
      </c>
      <c r="K36" s="191" t="s">
        <v>254</v>
      </c>
      <c r="L36" s="191" t="s">
        <v>255</v>
      </c>
    </row>
    <row r="37" spans="1:12">
      <c r="A37" s="181" t="s">
        <v>251</v>
      </c>
      <c r="B37" s="190">
        <v>6</v>
      </c>
      <c r="C37" s="178" t="s">
        <v>253</v>
      </c>
      <c r="D37" s="187" t="s">
        <v>54</v>
      </c>
      <c r="E37" s="174">
        <v>90</v>
      </c>
      <c r="F37" s="174">
        <v>30</v>
      </c>
      <c r="G37" s="174">
        <v>70</v>
      </c>
      <c r="H37" s="174">
        <f>G37+E37</f>
        <v>160</v>
      </c>
      <c r="I37" s="172">
        <v>44835</v>
      </c>
      <c r="J37" s="172">
        <v>44881</v>
      </c>
      <c r="K37" s="191" t="s">
        <v>254</v>
      </c>
      <c r="L37" s="191" t="s">
        <v>255</v>
      </c>
    </row>
    <row r="38" spans="1:12">
      <c r="A38" s="181" t="s">
        <v>251</v>
      </c>
      <c r="B38" s="190">
        <v>6</v>
      </c>
      <c r="C38" s="178" t="s">
        <v>253</v>
      </c>
      <c r="D38" s="187" t="s">
        <v>54</v>
      </c>
      <c r="E38" s="174">
        <v>90</v>
      </c>
      <c r="F38" s="174">
        <v>30</v>
      </c>
      <c r="G38" s="174">
        <v>70</v>
      </c>
      <c r="H38" s="174">
        <f t="shared" ref="H38:H40" si="6">G38+E38</f>
        <v>160</v>
      </c>
      <c r="I38" s="172">
        <v>44925</v>
      </c>
      <c r="J38" s="172">
        <v>44927</v>
      </c>
      <c r="K38" s="191" t="s">
        <v>254</v>
      </c>
      <c r="L38" s="191" t="s">
        <v>255</v>
      </c>
    </row>
    <row r="39" spans="1:12">
      <c r="A39" s="181" t="s">
        <v>251</v>
      </c>
      <c r="B39" s="190">
        <v>6</v>
      </c>
      <c r="C39" s="178" t="s">
        <v>253</v>
      </c>
      <c r="D39" s="187" t="s">
        <v>54</v>
      </c>
      <c r="E39" s="174">
        <v>90</v>
      </c>
      <c r="F39" s="174">
        <v>30</v>
      </c>
      <c r="G39" s="174">
        <v>70</v>
      </c>
      <c r="H39" s="174">
        <f t="shared" si="6"/>
        <v>160</v>
      </c>
      <c r="I39" s="172">
        <v>44986</v>
      </c>
      <c r="J39" s="172">
        <v>45037</v>
      </c>
      <c r="K39" s="191" t="s">
        <v>254</v>
      </c>
      <c r="L39" s="191" t="s">
        <v>255</v>
      </c>
    </row>
    <row r="40" spans="1:12">
      <c r="A40" s="181" t="s">
        <v>251</v>
      </c>
      <c r="B40" s="190">
        <v>6</v>
      </c>
      <c r="C40" s="178" t="s">
        <v>253</v>
      </c>
      <c r="D40" s="187" t="s">
        <v>54</v>
      </c>
      <c r="E40" s="174">
        <v>90</v>
      </c>
      <c r="F40" s="174">
        <v>30</v>
      </c>
      <c r="G40" s="174">
        <v>70</v>
      </c>
      <c r="H40" s="174">
        <f t="shared" si="6"/>
        <v>160</v>
      </c>
      <c r="I40" s="172">
        <v>45043</v>
      </c>
      <c r="J40" s="172">
        <v>45077</v>
      </c>
      <c r="K40" s="191" t="s">
        <v>254</v>
      </c>
      <c r="L40" s="191" t="s">
        <v>255</v>
      </c>
    </row>
    <row r="41" spans="1:12">
      <c r="A41" s="181" t="s">
        <v>251</v>
      </c>
      <c r="B41" s="190">
        <v>6</v>
      </c>
      <c r="C41" s="178" t="s">
        <v>253</v>
      </c>
      <c r="D41" s="187" t="s">
        <v>54</v>
      </c>
      <c r="E41" s="174">
        <v>90</v>
      </c>
      <c r="F41" s="174">
        <v>30</v>
      </c>
      <c r="G41" s="174">
        <v>70</v>
      </c>
      <c r="H41" s="174">
        <f>G41+E41</f>
        <v>160</v>
      </c>
      <c r="I41" s="172">
        <v>45180</v>
      </c>
      <c r="J41" s="172">
        <v>45245</v>
      </c>
      <c r="K41" s="191" t="s">
        <v>254</v>
      </c>
      <c r="L41" s="191" t="s">
        <v>255</v>
      </c>
    </row>
    <row r="42" spans="1:12">
      <c r="A42" s="181" t="s">
        <v>207</v>
      </c>
      <c r="B42" s="190">
        <v>6</v>
      </c>
      <c r="C42" s="178" t="s">
        <v>253</v>
      </c>
      <c r="D42" s="187" t="s">
        <v>54</v>
      </c>
      <c r="E42" s="174">
        <v>110</v>
      </c>
      <c r="F42" s="174">
        <v>30</v>
      </c>
      <c r="G42" s="174">
        <v>90</v>
      </c>
      <c r="H42" s="174">
        <f>G42+E42</f>
        <v>200</v>
      </c>
      <c r="I42" s="172">
        <v>45038</v>
      </c>
      <c r="J42" s="172">
        <v>45042</v>
      </c>
      <c r="K42" s="191" t="s">
        <v>254</v>
      </c>
      <c r="L42" s="191" t="s">
        <v>255</v>
      </c>
    </row>
    <row r="43" spans="1:12">
      <c r="A43" s="181" t="s">
        <v>207</v>
      </c>
      <c r="B43" s="190">
        <v>6</v>
      </c>
      <c r="C43" s="178" t="s">
        <v>253</v>
      </c>
      <c r="D43" s="187" t="s">
        <v>54</v>
      </c>
      <c r="E43" s="174">
        <v>110</v>
      </c>
      <c r="F43" s="174">
        <v>30</v>
      </c>
      <c r="G43" s="174">
        <v>90</v>
      </c>
      <c r="H43" s="174">
        <f>G43+E43</f>
        <v>200</v>
      </c>
      <c r="I43" s="172">
        <v>45105</v>
      </c>
      <c r="J43" s="172">
        <v>45110</v>
      </c>
      <c r="K43" s="191" t="s">
        <v>254</v>
      </c>
      <c r="L43" s="191" t="s">
        <v>255</v>
      </c>
    </row>
    <row r="44" spans="1:12">
      <c r="A44" s="181" t="s">
        <v>205</v>
      </c>
      <c r="B44" s="190">
        <v>6</v>
      </c>
      <c r="C44" s="192" t="s">
        <v>256</v>
      </c>
      <c r="D44" s="187" t="s">
        <v>54</v>
      </c>
      <c r="E44" s="174">
        <f>(145/2)</f>
        <v>72.5</v>
      </c>
      <c r="F44" s="174">
        <v>30</v>
      </c>
      <c r="G44" s="174">
        <f>H44-E44</f>
        <v>62.5</v>
      </c>
      <c r="H44" s="174">
        <v>135</v>
      </c>
      <c r="I44" s="177">
        <v>44866</v>
      </c>
      <c r="J44" s="172">
        <v>44924</v>
      </c>
      <c r="K44" s="188" t="s">
        <v>257</v>
      </c>
      <c r="L44" s="188" t="s">
        <v>258</v>
      </c>
    </row>
    <row r="45" spans="1:12">
      <c r="A45" s="181" t="s">
        <v>205</v>
      </c>
      <c r="B45" s="190">
        <v>6</v>
      </c>
      <c r="C45" s="192" t="s">
        <v>256</v>
      </c>
      <c r="D45" s="187" t="s">
        <v>54</v>
      </c>
      <c r="E45" s="174">
        <f t="shared" ref="E45:E47" si="7">(145/2)</f>
        <v>72.5</v>
      </c>
      <c r="F45" s="174">
        <v>30</v>
      </c>
      <c r="G45" s="174">
        <f t="shared" ref="G45:G47" si="8">H45-E45</f>
        <v>62.5</v>
      </c>
      <c r="H45" s="174">
        <v>135</v>
      </c>
      <c r="I45" s="172">
        <v>44937</v>
      </c>
      <c r="J45" s="172">
        <v>44995</v>
      </c>
      <c r="K45" s="188" t="s">
        <v>257</v>
      </c>
      <c r="L45" s="188" t="s">
        <v>258</v>
      </c>
    </row>
    <row r="46" spans="1:12">
      <c r="A46" s="181" t="s">
        <v>205</v>
      </c>
      <c r="B46" s="190">
        <v>6</v>
      </c>
      <c r="C46" s="192" t="s">
        <v>256</v>
      </c>
      <c r="D46" s="187" t="s">
        <v>54</v>
      </c>
      <c r="E46" s="174">
        <f t="shared" si="7"/>
        <v>72.5</v>
      </c>
      <c r="F46" s="174">
        <v>30</v>
      </c>
      <c r="G46" s="174">
        <f t="shared" si="8"/>
        <v>62.5</v>
      </c>
      <c r="H46" s="174">
        <v>135</v>
      </c>
      <c r="I46" s="172">
        <v>45111</v>
      </c>
      <c r="J46" s="172">
        <v>45169</v>
      </c>
      <c r="K46" s="188" t="s">
        <v>257</v>
      </c>
      <c r="L46" s="188" t="s">
        <v>258</v>
      </c>
    </row>
    <row r="47" spans="1:12">
      <c r="A47" s="181" t="s">
        <v>205</v>
      </c>
      <c r="B47" s="190">
        <v>6</v>
      </c>
      <c r="C47" s="192" t="s">
        <v>256</v>
      </c>
      <c r="D47" s="187" t="s">
        <v>54</v>
      </c>
      <c r="E47" s="174">
        <f t="shared" si="7"/>
        <v>72.5</v>
      </c>
      <c r="F47" s="174">
        <v>30</v>
      </c>
      <c r="G47" s="174">
        <f t="shared" si="8"/>
        <v>62.5</v>
      </c>
      <c r="H47" s="174">
        <v>135</v>
      </c>
      <c r="I47" s="172">
        <v>45231</v>
      </c>
      <c r="J47" s="172">
        <v>45289</v>
      </c>
      <c r="K47" s="188" t="s">
        <v>257</v>
      </c>
      <c r="L47" s="188" t="s">
        <v>258</v>
      </c>
    </row>
    <row r="48" spans="1:12">
      <c r="A48" s="181" t="s">
        <v>251</v>
      </c>
      <c r="B48" s="190">
        <v>6</v>
      </c>
      <c r="C48" s="192" t="s">
        <v>256</v>
      </c>
      <c r="D48" s="187" t="s">
        <v>54</v>
      </c>
      <c r="E48" s="174">
        <f>(210/2)</f>
        <v>105</v>
      </c>
      <c r="F48" s="174">
        <v>30</v>
      </c>
      <c r="G48" s="174">
        <f>H48-E48</f>
        <v>95</v>
      </c>
      <c r="H48" s="174">
        <v>200</v>
      </c>
      <c r="I48" s="177">
        <v>44925</v>
      </c>
      <c r="J48" s="172">
        <v>44936</v>
      </c>
      <c r="K48" s="188" t="s">
        <v>257</v>
      </c>
      <c r="L48" s="188" t="s">
        <v>258</v>
      </c>
    </row>
    <row r="49" spans="1:12">
      <c r="A49" s="181" t="s">
        <v>251</v>
      </c>
      <c r="B49" s="190">
        <v>6</v>
      </c>
      <c r="C49" s="192" t="s">
        <v>256</v>
      </c>
      <c r="D49" s="187" t="s">
        <v>54</v>
      </c>
      <c r="E49" s="174">
        <f t="shared" ref="E49:E51" si="9">(210/2)</f>
        <v>105</v>
      </c>
      <c r="F49" s="174">
        <v>30</v>
      </c>
      <c r="G49" s="174">
        <f t="shared" ref="G49:G51" si="10">H49-E49</f>
        <v>95</v>
      </c>
      <c r="H49" s="174">
        <v>200</v>
      </c>
      <c r="I49" s="172">
        <v>44996</v>
      </c>
      <c r="J49" s="172">
        <v>45035</v>
      </c>
      <c r="K49" s="188" t="s">
        <v>257</v>
      </c>
      <c r="L49" s="188" t="s">
        <v>258</v>
      </c>
    </row>
    <row r="50" spans="1:12">
      <c r="A50" s="181" t="s">
        <v>251</v>
      </c>
      <c r="B50" s="190">
        <v>6</v>
      </c>
      <c r="C50" s="192" t="s">
        <v>256</v>
      </c>
      <c r="D50" s="187" t="s">
        <v>54</v>
      </c>
      <c r="E50" s="174">
        <f t="shared" si="9"/>
        <v>105</v>
      </c>
      <c r="F50" s="174">
        <v>30</v>
      </c>
      <c r="G50" s="174">
        <f t="shared" si="10"/>
        <v>95</v>
      </c>
      <c r="H50" s="174">
        <v>200</v>
      </c>
      <c r="I50" s="172">
        <v>45042</v>
      </c>
      <c r="J50" s="172">
        <v>45104</v>
      </c>
      <c r="K50" s="188" t="s">
        <v>257</v>
      </c>
      <c r="L50" s="188" t="s">
        <v>258</v>
      </c>
    </row>
    <row r="51" spans="1:12">
      <c r="A51" s="181" t="s">
        <v>251</v>
      </c>
      <c r="B51" s="190">
        <v>6</v>
      </c>
      <c r="C51" s="192" t="s">
        <v>256</v>
      </c>
      <c r="D51" s="187" t="s">
        <v>54</v>
      </c>
      <c r="E51" s="174">
        <f t="shared" si="9"/>
        <v>105</v>
      </c>
      <c r="F51" s="174">
        <v>30</v>
      </c>
      <c r="G51" s="174">
        <f t="shared" si="10"/>
        <v>95</v>
      </c>
      <c r="H51" s="174">
        <v>200</v>
      </c>
      <c r="I51" s="172">
        <v>45170</v>
      </c>
      <c r="J51" s="172">
        <v>45230</v>
      </c>
      <c r="K51" s="188" t="s">
        <v>257</v>
      </c>
      <c r="L51" s="188" t="s">
        <v>258</v>
      </c>
    </row>
    <row r="52" spans="1:12" ht="19.5" thickBot="1">
      <c r="A52" s="181" t="s">
        <v>207</v>
      </c>
      <c r="B52" s="186">
        <v>6</v>
      </c>
      <c r="C52" s="193" t="s">
        <v>256</v>
      </c>
      <c r="D52" s="187" t="s">
        <v>54</v>
      </c>
      <c r="E52" s="194">
        <v>125</v>
      </c>
      <c r="F52" s="194">
        <v>30</v>
      </c>
      <c r="G52" s="194">
        <v>115</v>
      </c>
      <c r="H52" s="194">
        <v>240</v>
      </c>
      <c r="I52" s="172">
        <v>45036</v>
      </c>
      <c r="J52" s="172">
        <v>45041</v>
      </c>
      <c r="K52" s="188" t="s">
        <v>257</v>
      </c>
      <c r="L52" s="188" t="s">
        <v>258</v>
      </c>
    </row>
    <row r="53" spans="1:12" ht="19.5" thickBot="1">
      <c r="A53" s="181" t="s">
        <v>207</v>
      </c>
      <c r="B53" s="186">
        <v>6</v>
      </c>
      <c r="C53" s="193" t="s">
        <v>256</v>
      </c>
      <c r="D53" s="187" t="s">
        <v>54</v>
      </c>
      <c r="E53" s="194">
        <v>125</v>
      </c>
      <c r="F53" s="194">
        <v>30</v>
      </c>
      <c r="G53" s="194">
        <v>115</v>
      </c>
      <c r="H53" s="194">
        <v>240</v>
      </c>
      <c r="I53" s="172">
        <v>45105</v>
      </c>
      <c r="J53" s="172">
        <v>45110</v>
      </c>
      <c r="K53" s="188" t="s">
        <v>257</v>
      </c>
      <c r="L53" s="188" t="s">
        <v>258</v>
      </c>
    </row>
    <row r="55" spans="1:12">
      <c r="A55" s="181" t="s">
        <v>265</v>
      </c>
      <c r="B55" s="75">
        <v>2</v>
      </c>
      <c r="C55" s="178" t="s">
        <v>264</v>
      </c>
      <c r="D55" s="203" t="s">
        <v>51</v>
      </c>
      <c r="E55" s="174">
        <v>32</v>
      </c>
      <c r="F55" s="174">
        <v>15</v>
      </c>
      <c r="G55" s="174">
        <v>21</v>
      </c>
      <c r="H55" s="174">
        <f>G55+E55</f>
        <v>53</v>
      </c>
      <c r="I55" s="172">
        <v>44927</v>
      </c>
      <c r="J55" s="172">
        <v>45291</v>
      </c>
    </row>
    <row r="56" spans="1:12">
      <c r="A56" s="181" t="s">
        <v>265</v>
      </c>
      <c r="B56" s="75">
        <v>2</v>
      </c>
      <c r="C56" s="178" t="s">
        <v>266</v>
      </c>
      <c r="D56" s="203" t="s">
        <v>51</v>
      </c>
      <c r="E56" s="174">
        <v>20</v>
      </c>
      <c r="F56" s="174">
        <v>10</v>
      </c>
      <c r="G56" s="174">
        <v>10</v>
      </c>
      <c r="H56" s="174">
        <f>G56+E56</f>
        <v>30</v>
      </c>
      <c r="I56" s="172">
        <v>44927</v>
      </c>
      <c r="J56" s="172">
        <v>45291</v>
      </c>
      <c r="K56" s="188" t="s">
        <v>267</v>
      </c>
    </row>
    <row r="57" spans="1:12">
      <c r="A57" s="181" t="s">
        <v>265</v>
      </c>
      <c r="B57" s="75">
        <v>2</v>
      </c>
      <c r="C57" s="178" t="s">
        <v>268</v>
      </c>
      <c r="D57" s="203" t="s">
        <v>51</v>
      </c>
      <c r="I57" s="172">
        <v>44927</v>
      </c>
      <c r="J57" s="172">
        <v>45291</v>
      </c>
    </row>
    <row r="58" spans="1:12">
      <c r="A58" s="181" t="s">
        <v>265</v>
      </c>
      <c r="B58" s="75">
        <v>2</v>
      </c>
      <c r="C58" s="178" t="s">
        <v>269</v>
      </c>
      <c r="D58" s="203" t="s">
        <v>51</v>
      </c>
      <c r="I58" s="172">
        <v>44927</v>
      </c>
      <c r="J58" s="172">
        <v>45291</v>
      </c>
    </row>
  </sheetData>
  <autoFilter ref="A1:L58"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Qoute 2025                  </vt:lpstr>
      <vt:lpstr>Buss rates 2025</vt:lpstr>
      <vt:lpstr>Transport</vt:lpstr>
      <vt:lpstr>Services</vt:lpstr>
      <vt:lpstr>Accommodation</vt:lpstr>
      <vt:lpstr>Total</vt:lpstr>
      <vt:lpstr>Hotels &amp; Seasonality</vt:lpstr>
      <vt:lpstr>Offer sale</vt:lpstr>
      <vt:lpstr>HTL Rates</vt:lpstr>
      <vt:lpstr>Car Van</vt:lpstr>
      <vt:lpstr>Accommodation!Print_Area</vt:lpstr>
      <vt:lpstr>Transport!Total_Transports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Tawfiq Makhamreh</dc:creator>
  <cp:lastModifiedBy>Tawfiq Issa Makhamreh</cp:lastModifiedBy>
  <cp:lastPrinted>2021-06-13T07:14:44Z</cp:lastPrinted>
  <dcterms:created xsi:type="dcterms:W3CDTF">2006-09-16T00:00:00Z</dcterms:created>
  <dcterms:modified xsi:type="dcterms:W3CDTF">2025-03-21T21:23:01Z</dcterms:modified>
</cp:coreProperties>
</file>