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 l="1"/>
  <c r="J17" i="1"/>
  <c r="J16" i="1"/>
  <c r="J15" i="1"/>
  <c r="J14" i="1"/>
  <c r="J13" i="1"/>
  <c r="J12" i="1"/>
  <c r="J11" i="1"/>
  <c r="J10" i="1"/>
  <c r="J9" i="1"/>
  <c r="J8" i="1"/>
  <c r="I17" i="1"/>
  <c r="I16" i="1"/>
  <c r="I15" i="1"/>
  <c r="I14" i="1"/>
  <c r="I13" i="1"/>
  <c r="I12" i="1"/>
  <c r="I11" i="1"/>
  <c r="I10" i="1"/>
  <c r="I9" i="1"/>
  <c r="H17" i="1"/>
  <c r="H16" i="1"/>
  <c r="H15" i="1"/>
  <c r="H14" i="1"/>
  <c r="H13" i="1"/>
  <c r="H12" i="1"/>
  <c r="H11" i="1"/>
  <c r="I8" i="1"/>
  <c r="H9" i="1"/>
  <c r="H10" i="1"/>
  <c r="H8" i="1" l="1"/>
  <c r="G17" i="1"/>
  <c r="G16" i="1"/>
  <c r="G15" i="1"/>
  <c r="G14" i="1"/>
  <c r="G13" i="1"/>
  <c r="G12" i="1"/>
  <c r="G11" i="1"/>
  <c r="G10" i="1"/>
  <c r="G9" i="1" l="1"/>
  <c r="G8" i="1"/>
  <c r="F17" i="1"/>
  <c r="F16" i="1"/>
  <c r="F15" i="1"/>
  <c r="F14" i="1"/>
  <c r="F13" i="1"/>
  <c r="F12" i="1"/>
  <c r="F11" i="1"/>
  <c r="F10" i="1"/>
  <c r="F9" i="1"/>
  <c r="F8" i="1"/>
  <c r="E17" i="1" l="1"/>
  <c r="E16" i="1"/>
  <c r="E15" i="1"/>
  <c r="E14" i="1"/>
  <c r="E13" i="1"/>
  <c r="E12" i="1"/>
  <c r="D17" i="1"/>
  <c r="D16" i="1"/>
  <c r="D15" i="1"/>
  <c r="K15" i="1" s="1"/>
  <c r="D14" i="1"/>
  <c r="K14" i="1" s="1"/>
  <c r="D13" i="1"/>
  <c r="D12" i="1"/>
  <c r="D11" i="1"/>
  <c r="K11" i="1" s="1"/>
  <c r="D10" i="1"/>
  <c r="K10" i="1" s="1"/>
  <c r="E11" i="1"/>
  <c r="E10" i="1"/>
  <c r="E9" i="1"/>
  <c r="K9" i="1" s="1"/>
  <c r="E8" i="1"/>
  <c r="K8" i="1" s="1"/>
  <c r="K12" i="1" l="1"/>
  <c r="K16" i="1"/>
  <c r="K13" i="1"/>
  <c r="K17" i="1"/>
</calcChain>
</file>

<file path=xl/sharedStrings.xml><?xml version="1.0" encoding="utf-8"?>
<sst xmlns="http://schemas.openxmlformats.org/spreadsheetml/2006/main" count="29" uniqueCount="29">
  <si>
    <t>Salary Sheet</t>
  </si>
  <si>
    <t xml:space="preserve">Sn </t>
  </si>
  <si>
    <t>Name of Employee</t>
  </si>
  <si>
    <t>Raj Sharma</t>
  </si>
  <si>
    <t>Sharad Gandhi</t>
  </si>
  <si>
    <t>Danish D'Souza</t>
  </si>
  <si>
    <t>Pawan Patil</t>
  </si>
  <si>
    <t>Rijo Paul</t>
  </si>
  <si>
    <t>Joseph P</t>
  </si>
  <si>
    <t>Aakash Patel</t>
  </si>
  <si>
    <t>Genesh Rahu</t>
  </si>
  <si>
    <t>Vinudas K.S</t>
  </si>
  <si>
    <t>Divva Kumar</t>
  </si>
  <si>
    <t>Basic Salary</t>
  </si>
  <si>
    <t>DA 20%</t>
  </si>
  <si>
    <t>HRA 50%</t>
  </si>
  <si>
    <t>Convance 5%</t>
  </si>
  <si>
    <t xml:space="preserve"> Medical Expenses 4%</t>
  </si>
  <si>
    <t>Special 25%</t>
  </si>
  <si>
    <t>Bonus 44%</t>
  </si>
  <si>
    <t>TA 2%</t>
  </si>
  <si>
    <t>TOTAL GROSS SALARY</t>
  </si>
  <si>
    <t>TOTAL SALARY</t>
  </si>
  <si>
    <t>Total Deducations</t>
  </si>
  <si>
    <t>Contribution to pf 12%</t>
  </si>
  <si>
    <t>Profesion tax 4%</t>
  </si>
  <si>
    <t>TDX</t>
  </si>
  <si>
    <t>Salary Advance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</si>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</sst>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4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9" fontId="3" fillId="4" borderId="1" xfId="0" applyNumberFormat="1" applyFont="1" applyFill="1" applyBorder="1" applyAlignment="1">
      <alignment horizontal="center"/>
    </xf>
    <xf numFmtId="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D1" workbookViewId="0">
      <selection activeCell="P7" sqref="P7"/>
    </sheetView>
  </sheetViews>
  <sheetFormatPr defaultRowHeight="15" x14ac:dyDescent="0.25"/>
  <cols>
    <col min="1" max="1" width="4.7109375" customWidth="1"/>
    <col min="2" max="2" width="22.7109375" customWidth="1"/>
    <col min="3" max="3" width="12.5703125" customWidth="1"/>
    <col min="6" max="6" width="13" customWidth="1"/>
    <col min="7" max="7" width="20" customWidth="1"/>
    <col min="8" max="8" width="12" customWidth="1"/>
    <col min="9" max="9" width="11.85546875" customWidth="1"/>
    <col min="11" max="11" width="18" customWidth="1"/>
    <col min="12" max="12" width="23.140625" customWidth="1"/>
    <col min="13" max="13" width="15.28515625" customWidth="1"/>
    <col min="15" max="15" width="14.7109375" customWidth="1"/>
  </cols>
  <sheetData>
    <row r="1" spans="1:2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s="2" customFormat="1" x14ac:dyDescent="0.25">
      <c r="A5" s="5"/>
      <c r="B5" s="16" t="s">
        <v>2</v>
      </c>
      <c r="C5" s="15" t="s">
        <v>21</v>
      </c>
      <c r="D5" s="15"/>
      <c r="E5" s="15"/>
      <c r="F5" s="15"/>
      <c r="G5" s="15"/>
      <c r="H5" s="15"/>
      <c r="I5" s="15"/>
      <c r="J5" s="15"/>
      <c r="K5" s="17" t="s">
        <v>22</v>
      </c>
      <c r="L5" s="18" t="s">
        <v>23</v>
      </c>
      <c r="M5" s="18"/>
      <c r="N5" s="18"/>
      <c r="O5" s="18"/>
      <c r="P5" s="18"/>
    </row>
    <row r="6" spans="1:20" s="2" customFormat="1" x14ac:dyDescent="0.25">
      <c r="A6" s="5" t="s">
        <v>1</v>
      </c>
      <c r="B6" s="16"/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s="17"/>
      <c r="L6" s="1" t="s">
        <v>24</v>
      </c>
      <c r="M6" s="1" t="s">
        <v>25</v>
      </c>
      <c r="N6" s="1"/>
      <c r="O6" s="1"/>
      <c r="P6" s="1"/>
    </row>
    <row r="7" spans="1:20" s="2" customFormat="1" x14ac:dyDescent="0.25">
      <c r="A7" s="5"/>
      <c r="B7" s="11"/>
      <c r="C7" s="10"/>
      <c r="D7" s="19">
        <v>0.2</v>
      </c>
      <c r="E7" s="19">
        <v>0.5</v>
      </c>
      <c r="F7" s="19">
        <v>0.05</v>
      </c>
      <c r="G7" s="19">
        <v>0.04</v>
      </c>
      <c r="H7" s="19">
        <v>0.25</v>
      </c>
      <c r="I7" s="19">
        <v>0.44</v>
      </c>
      <c r="J7" s="19">
        <v>0.02</v>
      </c>
      <c r="K7" s="12"/>
      <c r="L7" s="20">
        <v>0.12</v>
      </c>
      <c r="M7" s="20">
        <v>0.04</v>
      </c>
      <c r="N7" s="1" t="s">
        <v>26</v>
      </c>
      <c r="O7" s="1" t="s">
        <v>27</v>
      </c>
      <c r="P7" s="1" t="s">
        <v>28</v>
      </c>
    </row>
    <row r="8" spans="1:20" x14ac:dyDescent="0.25">
      <c r="A8" s="4">
        <v>1</v>
      </c>
      <c r="B8" s="7" t="s">
        <v>3</v>
      </c>
      <c r="C8" s="8">
        <v>50000</v>
      </c>
      <c r="D8" s="5">
        <f>50000*20%</f>
        <v>10000</v>
      </c>
      <c r="E8" s="5">
        <f>50000*50%</f>
        <v>25000</v>
      </c>
      <c r="F8" s="5">
        <f>50000*5%</f>
        <v>2500</v>
      </c>
      <c r="G8" s="5">
        <f>50000*4%</f>
        <v>2000</v>
      </c>
      <c r="H8" s="5">
        <f>50000*25%</f>
        <v>12500</v>
      </c>
      <c r="I8" s="5">
        <f>50000*44%</f>
        <v>22000</v>
      </c>
      <c r="J8" s="5">
        <f>50000*2%</f>
        <v>1000</v>
      </c>
      <c r="K8" s="9">
        <f>(SUM(C8:J8))</f>
        <v>125000</v>
      </c>
    </row>
    <row r="9" spans="1:20" x14ac:dyDescent="0.25">
      <c r="A9" s="4">
        <v>2</v>
      </c>
      <c r="B9" s="7" t="s">
        <v>4</v>
      </c>
      <c r="C9" s="8">
        <v>45000</v>
      </c>
      <c r="D9" s="5">
        <f>45000*20%</f>
        <v>9000</v>
      </c>
      <c r="E9" s="5">
        <f>45000*50%</f>
        <v>22500</v>
      </c>
      <c r="F9" s="5">
        <f>45000*5%</f>
        <v>2250</v>
      </c>
      <c r="G9" s="5">
        <f>45000*4%</f>
        <v>1800</v>
      </c>
      <c r="H9" s="5">
        <f>45000*25%</f>
        <v>11250</v>
      </c>
      <c r="I9" s="5">
        <f>45000*44%</f>
        <v>19800</v>
      </c>
      <c r="J9" s="5">
        <f>45000*2%</f>
        <v>900</v>
      </c>
      <c r="K9" s="9">
        <f t="shared" ref="K9:K17" si="0">(SUM(C9:J9))</f>
        <v>112500</v>
      </c>
    </row>
    <row r="10" spans="1:20" x14ac:dyDescent="0.25">
      <c r="A10" s="4">
        <v>3</v>
      </c>
      <c r="B10" s="7" t="s">
        <v>5</v>
      </c>
      <c r="C10" s="8">
        <v>40800</v>
      </c>
      <c r="D10" s="5">
        <f>40800*20%</f>
        <v>8160</v>
      </c>
      <c r="E10" s="5">
        <f>40800*50%</f>
        <v>20400</v>
      </c>
      <c r="F10" s="5">
        <f>40800*5%</f>
        <v>2040</v>
      </c>
      <c r="G10" s="5">
        <f>40800*4%</f>
        <v>1632</v>
      </c>
      <c r="H10" s="5">
        <f>40800*25%</f>
        <v>10200</v>
      </c>
      <c r="I10" s="5">
        <f>40800*44%</f>
        <v>17952</v>
      </c>
      <c r="J10" s="5">
        <f>40800*2%</f>
        <v>816</v>
      </c>
      <c r="K10" s="9">
        <f t="shared" si="0"/>
        <v>102000</v>
      </c>
    </row>
    <row r="11" spans="1:20" x14ac:dyDescent="0.25">
      <c r="A11" s="4">
        <v>4</v>
      </c>
      <c r="B11" s="7" t="s">
        <v>6</v>
      </c>
      <c r="C11" s="8">
        <v>35000</v>
      </c>
      <c r="D11" s="5">
        <f>35000*20%</f>
        <v>7000</v>
      </c>
      <c r="E11" s="5">
        <f>35000*50%</f>
        <v>17500</v>
      </c>
      <c r="F11" s="5">
        <f>35000*5%</f>
        <v>1750</v>
      </c>
      <c r="G11" s="5">
        <f>35000*4%</f>
        <v>1400</v>
      </c>
      <c r="H11" s="5">
        <f>35000*25%</f>
        <v>8750</v>
      </c>
      <c r="I11" s="5">
        <f>35000*44%</f>
        <v>15400</v>
      </c>
      <c r="J11" s="5">
        <f>35000*2%</f>
        <v>700</v>
      </c>
      <c r="K11" s="9">
        <f t="shared" si="0"/>
        <v>87500</v>
      </c>
    </row>
    <row r="12" spans="1:20" x14ac:dyDescent="0.25">
      <c r="A12" s="4">
        <v>5</v>
      </c>
      <c r="B12" s="7" t="s">
        <v>7</v>
      </c>
      <c r="C12" s="8">
        <v>30000</v>
      </c>
      <c r="D12" s="5">
        <f>30000*20%</f>
        <v>6000</v>
      </c>
      <c r="E12" s="5">
        <f>30000*50%</f>
        <v>15000</v>
      </c>
      <c r="F12" s="5">
        <f>30000*5%</f>
        <v>1500</v>
      </c>
      <c r="G12" s="5">
        <f>30000*4%</f>
        <v>1200</v>
      </c>
      <c r="H12" s="5">
        <f>30000*25%</f>
        <v>7500</v>
      </c>
      <c r="I12" s="5">
        <f>30000*44%</f>
        <v>13200</v>
      </c>
      <c r="J12" s="5">
        <f>30000*2%</f>
        <v>600</v>
      </c>
      <c r="K12" s="9">
        <f t="shared" si="0"/>
        <v>75000</v>
      </c>
    </row>
    <row r="13" spans="1:20" x14ac:dyDescent="0.25">
      <c r="A13" s="4">
        <v>6</v>
      </c>
      <c r="B13" s="7" t="s">
        <v>8</v>
      </c>
      <c r="C13" s="8">
        <v>25000</v>
      </c>
      <c r="D13" s="5">
        <f>25000*20%</f>
        <v>5000</v>
      </c>
      <c r="E13" s="5">
        <f>25000*50%</f>
        <v>12500</v>
      </c>
      <c r="F13" s="5">
        <f>25000*5%</f>
        <v>1250</v>
      </c>
      <c r="G13" s="5">
        <f>25000*4%</f>
        <v>1000</v>
      </c>
      <c r="H13" s="5">
        <f>25000*25%</f>
        <v>6250</v>
      </c>
      <c r="I13" s="5">
        <f>25000*44%</f>
        <v>11000</v>
      </c>
      <c r="J13" s="5">
        <f>25000*2%</f>
        <v>500</v>
      </c>
      <c r="K13" s="9">
        <f t="shared" si="0"/>
        <v>62500</v>
      </c>
    </row>
    <row r="14" spans="1:20" x14ac:dyDescent="0.25">
      <c r="A14" s="4">
        <v>7</v>
      </c>
      <c r="B14" s="7" t="s">
        <v>9</v>
      </c>
      <c r="C14" s="8">
        <v>20500</v>
      </c>
      <c r="D14" s="5">
        <f>20500*20%</f>
        <v>4100</v>
      </c>
      <c r="E14" s="5">
        <f>20500*50%</f>
        <v>10250</v>
      </c>
      <c r="F14" s="5">
        <f>20500*5%</f>
        <v>1025</v>
      </c>
      <c r="G14" s="5">
        <f>20500*4%</f>
        <v>820</v>
      </c>
      <c r="H14" s="5">
        <f>20500*25%</f>
        <v>5125</v>
      </c>
      <c r="I14" s="5">
        <f>20500*44%</f>
        <v>9020</v>
      </c>
      <c r="J14" s="5">
        <f>20500*2%</f>
        <v>410</v>
      </c>
      <c r="K14" s="9">
        <f t="shared" si="0"/>
        <v>51250</v>
      </c>
    </row>
    <row r="15" spans="1:20" x14ac:dyDescent="0.25">
      <c r="A15" s="4">
        <v>8</v>
      </c>
      <c r="B15" s="7" t="s">
        <v>10</v>
      </c>
      <c r="C15" s="8">
        <v>18000</v>
      </c>
      <c r="D15" s="5">
        <f>18000*20%</f>
        <v>3600</v>
      </c>
      <c r="E15" s="5">
        <f>18000*50%</f>
        <v>9000</v>
      </c>
      <c r="F15" s="5">
        <f>18000*5%</f>
        <v>900</v>
      </c>
      <c r="G15" s="5">
        <f>18000*4%</f>
        <v>720</v>
      </c>
      <c r="H15" s="5">
        <f>18000*25%</f>
        <v>4500</v>
      </c>
      <c r="I15" s="5">
        <f>18000*44%</f>
        <v>7920</v>
      </c>
      <c r="J15" s="5">
        <f>18000*2%</f>
        <v>360</v>
      </c>
      <c r="K15" s="9">
        <f t="shared" si="0"/>
        <v>45000</v>
      </c>
    </row>
    <row r="16" spans="1:20" x14ac:dyDescent="0.25">
      <c r="A16" s="4">
        <v>9</v>
      </c>
      <c r="B16" s="7" t="s">
        <v>11</v>
      </c>
      <c r="C16" s="8">
        <v>15000</v>
      </c>
      <c r="D16" s="5">
        <f>15000*20%</f>
        <v>3000</v>
      </c>
      <c r="E16" s="5">
        <f>15000*50%</f>
        <v>7500</v>
      </c>
      <c r="F16" s="5">
        <f>15000*5%</f>
        <v>750</v>
      </c>
      <c r="G16" s="5">
        <f>15000*4%</f>
        <v>600</v>
      </c>
      <c r="H16" s="5">
        <f>15000*25%</f>
        <v>3750</v>
      </c>
      <c r="I16" s="5">
        <f>15000*44%</f>
        <v>6600</v>
      </c>
      <c r="J16" s="5">
        <f>15000*2%</f>
        <v>300</v>
      </c>
      <c r="K16" s="9">
        <f t="shared" si="0"/>
        <v>37500</v>
      </c>
    </row>
    <row r="17" spans="1:11" x14ac:dyDescent="0.25">
      <c r="A17" s="4">
        <v>10</v>
      </c>
      <c r="B17" s="7" t="s">
        <v>12</v>
      </c>
      <c r="C17" s="8">
        <v>12500</v>
      </c>
      <c r="D17" s="5">
        <f>12500*20%</f>
        <v>2500</v>
      </c>
      <c r="E17" s="5">
        <f>12500*50%</f>
        <v>6250</v>
      </c>
      <c r="F17" s="5">
        <f>12500*5%</f>
        <v>625</v>
      </c>
      <c r="G17" s="5">
        <f>12500*4%</f>
        <v>500</v>
      </c>
      <c r="H17" s="5">
        <f>12500*25%</f>
        <v>3125</v>
      </c>
      <c r="I17" s="5">
        <f>12500*44%</f>
        <v>5500</v>
      </c>
      <c r="J17" s="5">
        <f>12500*2%</f>
        <v>250</v>
      </c>
      <c r="K17" s="9">
        <f t="shared" si="0"/>
        <v>31250</v>
      </c>
    </row>
    <row r="18" spans="1:11" s="3" customFormat="1" x14ac:dyDescent="0.25"/>
  </sheetData>
  <mergeCells count="5">
    <mergeCell ref="A1:T4"/>
    <mergeCell ref="C5:J5"/>
    <mergeCell ref="B5:B6"/>
    <mergeCell ref="K5:K6"/>
    <mergeCell ref="L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2024-03-17T10:23:30Z</dcterms:created>
  <dcterms:modified xsi:type="dcterms:W3CDTF">2024-05-20T16:41:29Z</dcterms:modified>
</cp:coreProperties>
</file>