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8_{2DC80D60-B5D3-774E-AFF0-3F8880D026F5}" xr6:coauthVersionLast="47" xr6:coauthVersionMax="47" xr10:uidLastSave="{00000000-0000-0000-0000-000000000000}"/>
  <bookViews>
    <workbookView xWindow="0" yWindow="500" windowWidth="30140" windowHeight="18260" activeTab="2" xr2:uid="{BAEEF164-425E-044C-BC42-60A59FAD2525}"/>
  </bookViews>
  <sheets>
    <sheet name="Sheet1" sheetId="1" r:id="rId1"/>
    <sheet name="4 1 21 to 8 21" sheetId="2" r:id="rId2"/>
    <sheet name="4 1 20 to 3 31 21" sheetId="3" r:id="rId3"/>
  </sheets>
  <definedNames>
    <definedName name="_xlnm.Print_Area" localSheetId="2">'4 1 20 to 3 31 21'!$C$2:$P$69</definedName>
    <definedName name="_xlnm.Print_Area" localSheetId="1">'4 1 21 to 8 21'!$A$1:$P$31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0" i="3" l="1"/>
  <c r="N70" i="3" s="1"/>
  <c r="J70" i="3"/>
  <c r="I70" i="3" s="1"/>
  <c r="J72" i="3"/>
  <c r="I72" i="3" s="1"/>
  <c r="M45" i="3" l="1"/>
  <c r="E67" i="3" l="1"/>
  <c r="E66" i="3"/>
  <c r="S6" i="3" l="1"/>
  <c r="S20" i="3"/>
  <c r="O32" i="3"/>
  <c r="L32" i="3"/>
  <c r="K32" i="3"/>
  <c r="H32" i="3"/>
  <c r="O51" i="3"/>
  <c r="L51" i="3"/>
  <c r="K51" i="3"/>
  <c r="H51" i="3"/>
  <c r="O27" i="3"/>
  <c r="L27" i="3"/>
  <c r="K27" i="3"/>
  <c r="H27" i="3"/>
  <c r="L45" i="3"/>
  <c r="K45" i="3"/>
  <c r="H45" i="3"/>
  <c r="O11" i="3"/>
  <c r="L11" i="3"/>
  <c r="K11" i="3"/>
  <c r="H11" i="3"/>
  <c r="O54" i="3"/>
  <c r="L54" i="3"/>
  <c r="K54" i="3"/>
  <c r="H54" i="3"/>
  <c r="O7" i="3"/>
  <c r="L7" i="3"/>
  <c r="K7" i="3"/>
  <c r="H7" i="3"/>
  <c r="O9" i="3"/>
  <c r="L9" i="3"/>
  <c r="K9" i="3"/>
  <c r="H9" i="3"/>
  <c r="O31" i="3"/>
  <c r="L31" i="3"/>
  <c r="K31" i="3"/>
  <c r="H31" i="3"/>
  <c r="O24" i="3"/>
  <c r="L24" i="3"/>
  <c r="K24" i="3"/>
  <c r="H24" i="3"/>
  <c r="O42" i="3"/>
  <c r="L42" i="3"/>
  <c r="K42" i="3"/>
  <c r="H42" i="3"/>
  <c r="O30" i="3"/>
  <c r="L30" i="3"/>
  <c r="K30" i="3"/>
  <c r="H30" i="3"/>
  <c r="O22" i="3"/>
  <c r="L22" i="3"/>
  <c r="K22" i="3"/>
  <c r="H22" i="3"/>
  <c r="O53" i="3"/>
  <c r="L53" i="3"/>
  <c r="K53" i="3"/>
  <c r="H53" i="3"/>
  <c r="O48" i="3"/>
  <c r="L48" i="3"/>
  <c r="K48" i="3"/>
  <c r="H48" i="3"/>
  <c r="O17" i="3"/>
  <c r="L17" i="3"/>
  <c r="K17" i="3"/>
  <c r="H17" i="3"/>
  <c r="O34" i="3"/>
  <c r="L34" i="3"/>
  <c r="K34" i="3"/>
  <c r="H34" i="3"/>
  <c r="O23" i="3"/>
  <c r="L23" i="3"/>
  <c r="K23" i="3"/>
  <c r="H23" i="3"/>
  <c r="O47" i="3"/>
  <c r="L47" i="3"/>
  <c r="K47" i="3"/>
  <c r="H47" i="3"/>
  <c r="O36" i="3"/>
  <c r="L36" i="3"/>
  <c r="K36" i="3"/>
  <c r="H36" i="3"/>
  <c r="O8" i="3"/>
  <c r="L8" i="3"/>
  <c r="K8" i="3"/>
  <c r="H8" i="3"/>
  <c r="O10" i="3"/>
  <c r="L10" i="3"/>
  <c r="K10" i="3"/>
  <c r="H10" i="3"/>
  <c r="O29" i="3"/>
  <c r="L29" i="3"/>
  <c r="K29" i="3"/>
  <c r="H29" i="3"/>
  <c r="O35" i="3"/>
  <c r="L35" i="3"/>
  <c r="K35" i="3"/>
  <c r="H35" i="3"/>
  <c r="O19" i="3"/>
  <c r="L19" i="3"/>
  <c r="K19" i="3"/>
  <c r="H19" i="3"/>
  <c r="M60" i="3"/>
  <c r="O59" i="3"/>
  <c r="H59" i="3"/>
  <c r="M57" i="3"/>
  <c r="H57" i="3"/>
  <c r="O21" i="3"/>
  <c r="L21" i="3"/>
  <c r="K21" i="3"/>
  <c r="H21" i="3"/>
  <c r="O14" i="3"/>
  <c r="L14" i="3"/>
  <c r="K14" i="3"/>
  <c r="H14" i="3"/>
  <c r="O16" i="3"/>
  <c r="L16" i="3"/>
  <c r="K16" i="3"/>
  <c r="H16" i="3"/>
  <c r="O55" i="3"/>
  <c r="L55" i="3"/>
  <c r="K55" i="3"/>
  <c r="H55" i="3"/>
  <c r="O38" i="3"/>
  <c r="L38" i="3"/>
  <c r="K38" i="3"/>
  <c r="H38" i="3"/>
  <c r="O44" i="3"/>
  <c r="L44" i="3"/>
  <c r="K44" i="3"/>
  <c r="H44" i="3"/>
  <c r="O41" i="3"/>
  <c r="L41" i="3"/>
  <c r="K41" i="3"/>
  <c r="H41" i="3"/>
  <c r="O15" i="3"/>
  <c r="L15" i="3"/>
  <c r="K15" i="3"/>
  <c r="H15" i="3"/>
  <c r="O56" i="3"/>
  <c r="L56" i="3"/>
  <c r="K56" i="3"/>
  <c r="H56" i="3"/>
  <c r="O13" i="3"/>
  <c r="L13" i="3"/>
  <c r="K13" i="3"/>
  <c r="H13" i="3"/>
  <c r="O26" i="3"/>
  <c r="L26" i="3"/>
  <c r="K26" i="3"/>
  <c r="H26" i="3"/>
  <c r="O33" i="3"/>
  <c r="L33" i="3"/>
  <c r="K33" i="3"/>
  <c r="H33" i="3"/>
  <c r="O37" i="3"/>
  <c r="L37" i="3"/>
  <c r="K37" i="3"/>
  <c r="H37" i="3"/>
  <c r="O28" i="3"/>
  <c r="L28" i="3"/>
  <c r="K28" i="3"/>
  <c r="H28" i="3"/>
  <c r="O49" i="3"/>
  <c r="L49" i="3"/>
  <c r="K49" i="3"/>
  <c r="H49" i="3"/>
  <c r="O46" i="3"/>
  <c r="L46" i="3"/>
  <c r="K46" i="3"/>
  <c r="H46" i="3"/>
  <c r="O18" i="3"/>
  <c r="L18" i="3"/>
  <c r="K18" i="3"/>
  <c r="H18" i="3"/>
  <c r="O5" i="3"/>
  <c r="L5" i="3"/>
  <c r="K5" i="3"/>
  <c r="H5" i="3"/>
  <c r="O50" i="3"/>
  <c r="L50" i="3"/>
  <c r="K50" i="3"/>
  <c r="H50" i="3"/>
  <c r="O25" i="3"/>
  <c r="L25" i="3"/>
  <c r="K25" i="3"/>
  <c r="H25" i="3"/>
  <c r="O39" i="3"/>
  <c r="L39" i="3"/>
  <c r="K39" i="3"/>
  <c r="H39" i="3"/>
  <c r="O52" i="3"/>
  <c r="L52" i="3"/>
  <c r="K52" i="3"/>
  <c r="H52" i="3"/>
  <c r="O12" i="3"/>
  <c r="L12" i="3"/>
  <c r="K12" i="3"/>
  <c r="H12" i="3"/>
  <c r="O40" i="3"/>
  <c r="L40" i="3"/>
  <c r="K40" i="3"/>
  <c r="H40" i="3"/>
  <c r="O43" i="3"/>
  <c r="L43" i="3"/>
  <c r="K43" i="3"/>
  <c r="H43" i="3"/>
  <c r="O6" i="3"/>
  <c r="L6" i="3"/>
  <c r="K6" i="3"/>
  <c r="H6" i="3"/>
  <c r="O20" i="3"/>
  <c r="L20" i="3"/>
  <c r="K20" i="3"/>
  <c r="H20" i="3"/>
  <c r="L57" i="3" l="1"/>
  <c r="M72" i="3"/>
  <c r="N72" i="3" s="1"/>
  <c r="K70" i="3"/>
  <c r="H62" i="3"/>
  <c r="K57" i="3"/>
  <c r="K62" i="3" s="1"/>
  <c r="K72" i="3" l="1"/>
  <c r="J36" i="2"/>
  <c r="J35" i="2"/>
  <c r="K29" i="2"/>
  <c r="K28" i="2"/>
  <c r="J8" i="2"/>
  <c r="J7" i="2"/>
  <c r="J6" i="2"/>
  <c r="J5" i="2"/>
  <c r="J4" i="2"/>
  <c r="J23" i="2"/>
  <c r="J22" i="2"/>
  <c r="J21" i="2"/>
  <c r="J20" i="2"/>
  <c r="J17" i="2"/>
  <c r="J16" i="2"/>
  <c r="J15" i="2"/>
  <c r="J14" i="2"/>
  <c r="J13" i="2"/>
  <c r="J12" i="2"/>
  <c r="J11" i="2"/>
  <c r="J9" i="2"/>
  <c r="J10" i="2"/>
  <c r="O31" i="2"/>
  <c r="H31" i="2"/>
  <c r="M4" i="2"/>
  <c r="K23" i="2"/>
  <c r="K22" i="2"/>
  <c r="K21" i="2"/>
  <c r="K20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L30" i="2"/>
  <c r="L31" i="2" s="1"/>
  <c r="H30" i="2"/>
  <c r="G30" i="2"/>
  <c r="M23" i="2"/>
  <c r="N23" i="2"/>
  <c r="I23" i="2"/>
  <c r="M22" i="2"/>
  <c r="N22" i="2"/>
  <c r="I22" i="2"/>
  <c r="M21" i="2"/>
  <c r="N21" i="2"/>
  <c r="I21" i="2"/>
  <c r="M20" i="2"/>
  <c r="N20" i="2"/>
  <c r="I20" i="2"/>
  <c r="M17" i="2"/>
  <c r="N17" i="2"/>
  <c r="I17" i="2"/>
  <c r="M16" i="2"/>
  <c r="N16" i="2"/>
  <c r="I16" i="2"/>
  <c r="M15" i="2"/>
  <c r="N15" i="2"/>
  <c r="I15" i="2"/>
  <c r="M14" i="2"/>
  <c r="N14" i="2"/>
  <c r="I14" i="2"/>
  <c r="M13" i="2"/>
  <c r="N13" i="2"/>
  <c r="I13" i="2"/>
  <c r="M12" i="2"/>
  <c r="N12" i="2"/>
  <c r="I12" i="2"/>
  <c r="M11" i="2"/>
  <c r="N11" i="2"/>
  <c r="I11" i="2"/>
  <c r="M10" i="2"/>
  <c r="N10" i="2"/>
  <c r="I10" i="2"/>
  <c r="M9" i="2"/>
  <c r="N9" i="2"/>
  <c r="I9" i="2"/>
  <c r="M8" i="2"/>
  <c r="N8" i="2"/>
  <c r="I8" i="2"/>
  <c r="M7" i="2"/>
  <c r="N7" i="2"/>
  <c r="I7" i="2"/>
  <c r="M6" i="2"/>
  <c r="N6" i="2"/>
  <c r="I6" i="2"/>
  <c r="M5" i="2"/>
  <c r="N5" i="2"/>
  <c r="N1" i="2" s="1"/>
  <c r="I5" i="2"/>
  <c r="N4" i="2"/>
  <c r="I4" i="2"/>
  <c r="I1" i="2" s="1"/>
  <c r="N31" i="2" l="1"/>
  <c r="I30" i="2"/>
  <c r="I31" i="2" s="1"/>
  <c r="N30" i="2"/>
  <c r="M30" i="2"/>
  <c r="M44" i="1"/>
  <c r="N43" i="1"/>
  <c r="H44" i="1"/>
  <c r="J43" i="1"/>
  <c r="L43" i="1" s="1"/>
  <c r="H43" i="1"/>
  <c r="I43" i="1" s="1"/>
  <c r="I44" i="1" s="1"/>
  <c r="G43" i="1"/>
  <c r="O2" i="1"/>
  <c r="K21" i="1"/>
  <c r="N21" i="1"/>
  <c r="I21" i="1"/>
  <c r="I37" i="1"/>
  <c r="I36" i="1"/>
  <c r="I34" i="1"/>
  <c r="I28" i="1"/>
  <c r="I20" i="1"/>
  <c r="I18" i="1"/>
  <c r="I17" i="1"/>
  <c r="I15" i="1"/>
  <c r="I14" i="1"/>
  <c r="I12" i="1"/>
  <c r="L37" i="1"/>
  <c r="L36" i="1"/>
  <c r="L34" i="1"/>
  <c r="L28" i="1"/>
  <c r="L21" i="1"/>
  <c r="L20" i="1"/>
  <c r="L18" i="1"/>
  <c r="L17" i="1"/>
  <c r="L15" i="1"/>
  <c r="L14" i="1"/>
  <c r="L12" i="1"/>
  <c r="L11" i="1"/>
  <c r="L9" i="1"/>
  <c r="L8" i="1"/>
  <c r="L7" i="1"/>
  <c r="L6" i="1"/>
  <c r="L5" i="1"/>
  <c r="L4" i="1"/>
  <c r="I11" i="1"/>
  <c r="I9" i="1"/>
  <c r="I8" i="1"/>
  <c r="I7" i="1"/>
  <c r="I5" i="1"/>
  <c r="I4" i="1"/>
  <c r="I6" i="1"/>
  <c r="J44" i="1" l="1"/>
  <c r="N18" i="1"/>
  <c r="N17" i="1"/>
  <c r="N15" i="1"/>
  <c r="P37" i="1"/>
  <c r="N37" i="1"/>
  <c r="P36" i="1"/>
  <c r="N36" i="1"/>
  <c r="P34" i="1"/>
  <c r="N34" i="1"/>
  <c r="N28" i="1"/>
  <c r="P28" i="1"/>
  <c r="P20" i="1"/>
  <c r="P18" i="1"/>
  <c r="P15" i="1"/>
  <c r="P17" i="1"/>
  <c r="P14" i="1"/>
  <c r="P13" i="1"/>
  <c r="P12" i="1"/>
  <c r="N12" i="1"/>
  <c r="P11" i="1"/>
  <c r="P9" i="1"/>
  <c r="N9" i="1"/>
  <c r="P8" i="1"/>
  <c r="P7" i="1"/>
  <c r="P6" i="1"/>
  <c r="P5" i="1"/>
  <c r="P4" i="1"/>
  <c r="N8" i="1"/>
  <c r="N7" i="1"/>
  <c r="N6" i="1"/>
  <c r="N5" i="1"/>
  <c r="N4" i="1"/>
  <c r="N20" i="1"/>
  <c r="K20" i="1"/>
  <c r="N14" i="1"/>
  <c r="K14" i="1"/>
  <c r="N11" i="1"/>
  <c r="K11" i="1"/>
</calcChain>
</file>

<file path=xl/sharedStrings.xml><?xml version="1.0" encoding="utf-8"?>
<sst xmlns="http://schemas.openxmlformats.org/spreadsheetml/2006/main" count="453" uniqueCount="342">
  <si>
    <t>Stern, Dennis</t>
  </si>
  <si>
    <t>AIPLL</t>
  </si>
  <si>
    <t>2021 Assessed</t>
  </si>
  <si>
    <t>Map</t>
  </si>
  <si>
    <t>Lot</t>
  </si>
  <si>
    <t>Sinkus</t>
  </si>
  <si>
    <t>Culler</t>
  </si>
  <si>
    <t xml:space="preserve">Current </t>
  </si>
  <si>
    <t>Seller</t>
  </si>
  <si>
    <t>Gahagan</t>
  </si>
  <si>
    <t>Lundberg</t>
  </si>
  <si>
    <t>Menard</t>
  </si>
  <si>
    <t>Mendyka</t>
  </si>
  <si>
    <t>Holmes</t>
  </si>
  <si>
    <t>Barnum</t>
  </si>
  <si>
    <t>Patry</t>
  </si>
  <si>
    <t>Rice</t>
  </si>
  <si>
    <t>Keith</t>
  </si>
  <si>
    <t>Price</t>
  </si>
  <si>
    <t>Bent</t>
  </si>
  <si>
    <t>Santos</t>
  </si>
  <si>
    <t>Loch Lyme</t>
  </si>
  <si>
    <t>Swartz</t>
  </si>
  <si>
    <t>Estes</t>
  </si>
  <si>
    <t>Barraclough</t>
  </si>
  <si>
    <t>Genergross</t>
  </si>
  <si>
    <t>Couture</t>
  </si>
  <si>
    <t>Briggs</t>
  </si>
  <si>
    <t>Milanese</t>
  </si>
  <si>
    <t>Sale</t>
  </si>
  <si>
    <t>Wilson</t>
  </si>
  <si>
    <t>Rich</t>
  </si>
  <si>
    <t>Lambert</t>
  </si>
  <si>
    <t>Sheehan</t>
  </si>
  <si>
    <t>800 (land)</t>
  </si>
  <si>
    <t>Hamel</t>
  </si>
  <si>
    <t>Weeks</t>
  </si>
  <si>
    <t>Caffry</t>
  </si>
  <si>
    <t>Sheffield</t>
  </si>
  <si>
    <t>Botdston</t>
  </si>
  <si>
    <t>Dahlen</t>
  </si>
  <si>
    <t>???</t>
  </si>
  <si>
    <t>Jenks</t>
  </si>
  <si>
    <t>Dales Homes</t>
  </si>
  <si>
    <t>Bogdanich</t>
  </si>
  <si>
    <t>McCool</t>
  </si>
  <si>
    <t>Nichols</t>
  </si>
  <si>
    <t>Fecteau</t>
  </si>
  <si>
    <t>Dickson</t>
  </si>
  <si>
    <t>14/32</t>
  </si>
  <si>
    <t>Yukica</t>
  </si>
  <si>
    <t>Jellison</t>
  </si>
  <si>
    <t>Clark</t>
  </si>
  <si>
    <t>NH</t>
  </si>
  <si>
    <t>Zack</t>
  </si>
  <si>
    <t>Guyre</t>
  </si>
  <si>
    <t>200 (land)</t>
  </si>
  <si>
    <t>Guerin</t>
  </si>
  <si>
    <t>?</t>
  </si>
  <si>
    <t>Cloud</t>
  </si>
  <si>
    <t>Wipfler</t>
  </si>
  <si>
    <t>Doyle</t>
  </si>
  <si>
    <t>Barker</t>
  </si>
  <si>
    <t>Salkin</t>
  </si>
  <si>
    <t>Brightman</t>
  </si>
  <si>
    <t xml:space="preserve">Pekala </t>
  </si>
  <si>
    <t>Parker</t>
  </si>
  <si>
    <t>McCarthy</t>
  </si>
  <si>
    <t>Goose Pond</t>
  </si>
  <si>
    <t>Trn Tax</t>
  </si>
  <si>
    <t>Unit 104 Dartmouth College hwy</t>
  </si>
  <si>
    <t>Franklin Hiil</t>
  </si>
  <si>
    <t>River Rd</t>
  </si>
  <si>
    <t>Whipple Hill</t>
  </si>
  <si>
    <t>6 On the Common</t>
  </si>
  <si>
    <t>boundry line</t>
  </si>
  <si>
    <t>Pout pond</t>
  </si>
  <si>
    <t>River Road</t>
  </si>
  <si>
    <t>Dorchester</t>
  </si>
  <si>
    <t>water rights</t>
  </si>
  <si>
    <t>mobile home</t>
  </si>
  <si>
    <t>temp access</t>
  </si>
  <si>
    <t>Piper (estate)</t>
  </si>
  <si>
    <t>culver hill</t>
  </si>
  <si>
    <t>35 Pinnacle</t>
  </si>
  <si>
    <t>Franklin Hill</t>
  </si>
  <si>
    <t>Assessed</t>
  </si>
  <si>
    <t>Sale Difference</t>
  </si>
  <si>
    <t>Rt 10 new house</t>
  </si>
  <si>
    <t>Appraised</t>
  </si>
  <si>
    <t>738 River Rd</t>
  </si>
  <si>
    <t>736 River Rd</t>
  </si>
  <si>
    <t>tax Bill</t>
  </si>
  <si>
    <t>Myers</t>
  </si>
  <si>
    <t>2021 Sales vs 2021 assessed</t>
  </si>
  <si>
    <t>18 sales  2 within DRA allowed variance</t>
  </si>
  <si>
    <t>Change</t>
  </si>
  <si>
    <t>hypothetical</t>
  </si>
  <si>
    <t>Lyme 4/1/20 - 3/31/21 Sales per recorded deeds</t>
  </si>
  <si>
    <t>CU</t>
  </si>
  <si>
    <t>Total</t>
  </si>
  <si>
    <t>Appraisal</t>
  </si>
  <si>
    <t>Recent Sale</t>
  </si>
  <si>
    <t>Transfer</t>
  </si>
  <si>
    <t>Sales</t>
  </si>
  <si>
    <t>PID</t>
  </si>
  <si>
    <t>Owner</t>
  </si>
  <si>
    <t>Street Address</t>
  </si>
  <si>
    <t>MBLU</t>
  </si>
  <si>
    <t>Book&amp;Page</t>
  </si>
  <si>
    <t>Lot Size (acres)</t>
  </si>
  <si>
    <t>Assessment</t>
  </si>
  <si>
    <t>Discount</t>
  </si>
  <si>
    <t>Difference</t>
  </si>
  <si>
    <t>off by</t>
  </si>
  <si>
    <t>Date</t>
  </si>
  <si>
    <t>Tax</t>
  </si>
  <si>
    <t>TORTI, FRANK M &amp; SARA M TTES</t>
  </si>
  <si>
    <t>7 TAVERN LN</t>
  </si>
  <si>
    <t xml:space="preserve">407/  60/  3000/  / </t>
  </si>
  <si>
    <t xml:space="preserve">  4614/ 724</t>
  </si>
  <si>
    <t>ROBY TRUSTEE, DAVID M</t>
  </si>
  <si>
    <t>700 DORCHESTER RD</t>
  </si>
  <si>
    <t xml:space="preserve">421/  21/  /  / </t>
  </si>
  <si>
    <t xml:space="preserve">  4616/ 421</t>
  </si>
  <si>
    <t>Ploog</t>
  </si>
  <si>
    <t>ROBY BARBARA D</t>
  </si>
  <si>
    <t>12 BAKER HILL RD</t>
  </si>
  <si>
    <t xml:space="preserve">409/  84/  /  / </t>
  </si>
  <si>
    <t xml:space="preserve">  4612/ 972</t>
  </si>
  <si>
    <t>CLAFLIN LANE PROPERTIES LLC</t>
  </si>
  <si>
    <t>15 CLAFLIN LN</t>
  </si>
  <si>
    <t xml:space="preserve">410/  31/  /  / </t>
  </si>
  <si>
    <t xml:space="preserve">  4612/ 260</t>
  </si>
  <si>
    <t>CLARK, KRISTIN</t>
  </si>
  <si>
    <t>43 PICO RD</t>
  </si>
  <si>
    <t xml:space="preserve">410/  36/  /  / </t>
  </si>
  <si>
    <t xml:space="preserve">  4601/ 508</t>
  </si>
  <si>
    <t>CARTER, SEBASTIAN M</t>
  </si>
  <si>
    <t>667 RIVER RD</t>
  </si>
  <si>
    <t xml:space="preserve">405/  31/  /  / </t>
  </si>
  <si>
    <t xml:space="preserve">  4601/ 158</t>
  </si>
  <si>
    <t>DOWNS SETH H</t>
  </si>
  <si>
    <t>114 DARTMOUTH COLLEGE HY</t>
  </si>
  <si>
    <t xml:space="preserve">401/  13/  1000/  / </t>
  </si>
  <si>
    <t xml:space="preserve">  4596/  46</t>
  </si>
  <si>
    <t>GRUBER, ERIC A</t>
  </si>
  <si>
    <t>120 NORTH THETFORD RD</t>
  </si>
  <si>
    <t xml:space="preserve">404/  43/  /  / </t>
  </si>
  <si>
    <t xml:space="preserve">  4593/  46</t>
  </si>
  <si>
    <t>WELLING ORIAN</t>
  </si>
  <si>
    <t>14 BAKER HILL RD</t>
  </si>
  <si>
    <t xml:space="preserve">409/  83/  /  / </t>
  </si>
  <si>
    <t xml:space="preserve">  4590/ 116</t>
  </si>
  <si>
    <t>TRUSTEES OF DARTMOUTH COLLEGE</t>
  </si>
  <si>
    <t>54 GOOSE POND RD</t>
  </si>
  <si>
    <t xml:space="preserve">401/  40/  /  / </t>
  </si>
  <si>
    <t xml:space="preserve">  4586/ 837</t>
  </si>
  <si>
    <t>HOYT KENDALL L &amp; ROUNTREE MANNING TTES</t>
  </si>
  <si>
    <t>145 FRANKLIN HILL RD</t>
  </si>
  <si>
    <t xml:space="preserve">408/  48/  1000/  / </t>
  </si>
  <si>
    <t xml:space="preserve">  4585/ 612</t>
  </si>
  <si>
    <t>LUNDBERG, DORTHEA</t>
  </si>
  <si>
    <t>301 ORFORD RD</t>
  </si>
  <si>
    <t xml:space="preserve">406/  3/  /  / </t>
  </si>
  <si>
    <t xml:space="preserve">  4582/ 650</t>
  </si>
  <si>
    <t>MUNDY, MICHAEL</t>
  </si>
  <si>
    <t>49 HIGH ST</t>
  </si>
  <si>
    <t xml:space="preserve">201/  133/  /  / </t>
  </si>
  <si>
    <t xml:space="preserve">  4581/ 400</t>
  </si>
  <si>
    <t>CLIFFORD, KAMRON B</t>
  </si>
  <si>
    <t>114 POST POND LN</t>
  </si>
  <si>
    <t xml:space="preserve">408/  18/  /  / </t>
  </si>
  <si>
    <t xml:space="preserve">  4576/ 498</t>
  </si>
  <si>
    <t>NOEL FRANCIS J</t>
  </si>
  <si>
    <t>644 RIVER RD</t>
  </si>
  <si>
    <t xml:space="preserve">405/  17/  /  / </t>
  </si>
  <si>
    <t xml:space="preserve">  4575/ 214</t>
  </si>
  <si>
    <t>CHAMBERLAIN JON R</t>
  </si>
  <si>
    <t>32 POST POND LN</t>
  </si>
  <si>
    <t xml:space="preserve">407/  28/  /  / </t>
  </si>
  <si>
    <t xml:space="preserve">  4573/ 833</t>
  </si>
  <si>
    <t>BISHOP, GAIL LOUISE TRUSTEE</t>
  </si>
  <si>
    <t>85 DARTMOUTH COLLEGE HY #5020</t>
  </si>
  <si>
    <t xml:space="preserve">401/  55/  502/  / </t>
  </si>
  <si>
    <t xml:space="preserve">  4570/ 692</t>
  </si>
  <si>
    <t>BURLISON BRETT A &amp; TERESA TRUSTEES</t>
  </si>
  <si>
    <t>8 TAVERN LN</t>
  </si>
  <si>
    <t xml:space="preserve">407/  60/  4000/  / </t>
  </si>
  <si>
    <t xml:space="preserve">  4570/ 715</t>
  </si>
  <si>
    <t>ESTES, RUSSELL G</t>
  </si>
  <si>
    <t>11 ORFORD RD</t>
  </si>
  <si>
    <t xml:space="preserve">408/  3/  /  / </t>
  </si>
  <si>
    <t xml:space="preserve">  4564/ 344</t>
  </si>
  <si>
    <t>DEL POZZO, MARIO J</t>
  </si>
  <si>
    <t>85 DARTMOUTH COLLEGE HY #2010</t>
  </si>
  <si>
    <t xml:space="preserve">401/  55/  201/  / </t>
  </si>
  <si>
    <t xml:space="preserve">  4562/ 293</t>
  </si>
  <si>
    <t>TAYLOR, HELENA O</t>
  </si>
  <si>
    <t>711 RIVER RD</t>
  </si>
  <si>
    <t xml:space="preserve">405/  35/  /  / </t>
  </si>
  <si>
    <t xml:space="preserve">  4561/ 481</t>
  </si>
  <si>
    <t>NILES, NATHANIAL W. II &amp; JILL TTES</t>
  </si>
  <si>
    <t>28 CLOVER MILL LN</t>
  </si>
  <si>
    <t xml:space="preserve">407/  69/  /  / </t>
  </si>
  <si>
    <t xml:space="preserve">  4560/ 317</t>
  </si>
  <si>
    <t>WERNER, KIMBERLY D</t>
  </si>
  <si>
    <t>132 WHIPPLE HILL RD</t>
  </si>
  <si>
    <t xml:space="preserve">407/  84/  /  / </t>
  </si>
  <si>
    <t xml:space="preserve">  4560/ 195</t>
  </si>
  <si>
    <t>TULLAR, PATRICK W</t>
  </si>
  <si>
    <t>610 RIVER RD</t>
  </si>
  <si>
    <t xml:space="preserve">405/  22/  1000/  / </t>
  </si>
  <si>
    <t xml:space="preserve">  4558/ 218</t>
  </si>
  <si>
    <t>JEWELL HARRIS HOLDINGS LLC</t>
  </si>
  <si>
    <t>42 CLAFLIN LN</t>
  </si>
  <si>
    <t xml:space="preserve">410/  33/  1000/  / </t>
  </si>
  <si>
    <t xml:space="preserve">  4557/ 709</t>
  </si>
  <si>
    <t>RECREATE PROPERTIES NH LLC</t>
  </si>
  <si>
    <t>14 ON THE COMMON</t>
  </si>
  <si>
    <t xml:space="preserve">201/  31/  1000/  / </t>
  </si>
  <si>
    <t xml:space="preserve">  4554/ 777</t>
  </si>
  <si>
    <t>FRENCH, ALEXANDER F</t>
  </si>
  <si>
    <t>265 DORCHESTER RD</t>
  </si>
  <si>
    <t xml:space="preserve">414/  30/  1000/  / </t>
  </si>
  <si>
    <t xml:space="preserve">  4552/ 717</t>
  </si>
  <si>
    <t>PICLEDISH HOLLOW LLC</t>
  </si>
  <si>
    <t>102 DARTMOUTH COLLEGE HY</t>
  </si>
  <si>
    <t xml:space="preserve">401/  14/  /  / </t>
  </si>
  <si>
    <t xml:space="preserve">  4551/ 229</t>
  </si>
  <si>
    <t>PICKLEDISH HOLLOW LLC</t>
  </si>
  <si>
    <t>652+654 RIVER RD</t>
  </si>
  <si>
    <t xml:space="preserve">405/  16/  /  / </t>
  </si>
  <si>
    <t xml:space="preserve">  4548/  52</t>
  </si>
  <si>
    <t>Missing</t>
  </si>
  <si>
    <t>Sheppard</t>
  </si>
  <si>
    <t>ECK JONATHAN M &amp; SARAH M TTES</t>
  </si>
  <si>
    <t>46 POUT POND LN</t>
  </si>
  <si>
    <t xml:space="preserve">414/  65/  /  / </t>
  </si>
  <si>
    <t xml:space="preserve">  4541/ 909</t>
  </si>
  <si>
    <t>MANCUSO AARON</t>
  </si>
  <si>
    <t>16 CLOVER MILL LN</t>
  </si>
  <si>
    <t xml:space="preserve">407/  70/  /  / </t>
  </si>
  <si>
    <t xml:space="preserve">  4541/ 556</t>
  </si>
  <si>
    <t>STANSFIELD SHELDON E</t>
  </si>
  <si>
    <t>15 TURNER LN</t>
  </si>
  <si>
    <t xml:space="preserve">407/  38/  /  / </t>
  </si>
  <si>
    <t xml:space="preserve">  4538/ 990</t>
  </si>
  <si>
    <t>STEVENSON BAYNE</t>
  </si>
  <si>
    <t>7 MARKET ST</t>
  </si>
  <si>
    <t xml:space="preserve">201/  12/  1000/  / </t>
  </si>
  <si>
    <t xml:space="preserve">  4538/ 917</t>
  </si>
  <si>
    <t>STEVENSON, BAYNE</t>
  </si>
  <si>
    <t>5 MARKET ST</t>
  </si>
  <si>
    <t xml:space="preserve">201/  12/  2000/  / </t>
  </si>
  <si>
    <t>SMITH KERRINGTON D</t>
  </si>
  <si>
    <t>50 PRESTON RD</t>
  </si>
  <si>
    <t xml:space="preserve">402/  21/  /  / </t>
  </si>
  <si>
    <t xml:space="preserve">  4537/0060</t>
  </si>
  <si>
    <t>KETTERER HOLLIE A</t>
  </si>
  <si>
    <t>11 CUTTING HILL LN</t>
  </si>
  <si>
    <t xml:space="preserve">407/  123/  /  / </t>
  </si>
  <si>
    <t xml:space="preserve">  4533/ 658</t>
  </si>
  <si>
    <t>HASS BENJAMIN J</t>
  </si>
  <si>
    <t>48 NORTH THETFORD RD</t>
  </si>
  <si>
    <t xml:space="preserve">407/  42/  /  / </t>
  </si>
  <si>
    <t xml:space="preserve">  4533/ 221</t>
  </si>
  <si>
    <t>MCCOOL RYAN R</t>
  </si>
  <si>
    <t>623 DORCHESTER RD</t>
  </si>
  <si>
    <t xml:space="preserve">420/  9/  /  / </t>
  </si>
  <si>
    <t xml:space="preserve">  4533/ 326</t>
  </si>
  <si>
    <t>HENNESSEY RORY</t>
  </si>
  <si>
    <t>16 ISAAC PERKINS RD</t>
  </si>
  <si>
    <t xml:space="preserve">409/  75/  /  / </t>
  </si>
  <si>
    <t xml:space="preserve">  4530/ 297</t>
  </si>
  <si>
    <t>BATTLES MICHAEL</t>
  </si>
  <si>
    <t>347 BAKER HILL RD</t>
  </si>
  <si>
    <t xml:space="preserve">410/  80/  /  / </t>
  </si>
  <si>
    <t xml:space="preserve">  4528/ 957</t>
  </si>
  <si>
    <t>ROSEN DANEIL  A &amp; NATTIE ELIZABETH TTE'S</t>
  </si>
  <si>
    <t>83 FRANKLIN HILL RD</t>
  </si>
  <si>
    <t xml:space="preserve">408/  40/  /  / </t>
  </si>
  <si>
    <t xml:space="preserve">  4526/ 612</t>
  </si>
  <si>
    <t>ROBBINS KRISTA A</t>
  </si>
  <si>
    <t>2 MAPLE LN</t>
  </si>
  <si>
    <t xml:space="preserve">402/  83/  /  / </t>
  </si>
  <si>
    <t xml:space="preserve">  4525/ 901</t>
  </si>
  <si>
    <t>DEINER STACIE G</t>
  </si>
  <si>
    <t>26 ACORN HILL RD</t>
  </si>
  <si>
    <t xml:space="preserve">409/  27/  /  / </t>
  </si>
  <si>
    <t xml:space="preserve">  4522/ 862</t>
  </si>
  <si>
    <t>WITTE HELENA T</t>
  </si>
  <si>
    <t>14 FRANKLIN HILL RD</t>
  </si>
  <si>
    <t xml:space="preserve">409/  5/  /  / </t>
  </si>
  <si>
    <t xml:space="preserve">  4520/ 198</t>
  </si>
  <si>
    <t>KINGLAND FARMS, LLC</t>
  </si>
  <si>
    <t>127 GOOSE POND RD</t>
  </si>
  <si>
    <t xml:space="preserve">401/  23/  1100/  / </t>
  </si>
  <si>
    <t xml:space="preserve">  4519/ 345</t>
  </si>
  <si>
    <t>100 EAST ST</t>
  </si>
  <si>
    <t xml:space="preserve">409/  100/  /  / </t>
  </si>
  <si>
    <t xml:space="preserve">  4519/ 340</t>
  </si>
  <si>
    <t>60 EAST ST</t>
  </si>
  <si>
    <t xml:space="preserve">410/  2/  /  / </t>
  </si>
  <si>
    <t xml:space="preserve">  4519/ 337</t>
  </si>
  <si>
    <t>8 GOODELL LN</t>
  </si>
  <si>
    <t xml:space="preserve">401/  9/  /  / </t>
  </si>
  <si>
    <t xml:space="preserve">  4519/ 352</t>
  </si>
  <si>
    <t>160 EAST ST</t>
  </si>
  <si>
    <t xml:space="preserve">409/  72/  /  / </t>
  </si>
  <si>
    <t xml:space="preserve">  4519/ 348</t>
  </si>
  <si>
    <t>294 BAKER HILL RD</t>
  </si>
  <si>
    <t xml:space="preserve">410/  3/  /  / </t>
  </si>
  <si>
    <t xml:space="preserve">  4519/ 343</t>
  </si>
  <si>
    <t>VEILLETTE PETER J</t>
  </si>
  <si>
    <t>18 CANAAN LEDGE LN</t>
  </si>
  <si>
    <t xml:space="preserve">413/  23/  /  / </t>
  </si>
  <si>
    <t xml:space="preserve">  4516/ 908</t>
  </si>
  <si>
    <t>RODDICK KELSEY E</t>
  </si>
  <si>
    <t>218 DARTMOUTH COLLEGE HY</t>
  </si>
  <si>
    <t xml:space="preserve">402/  29/  /  / </t>
  </si>
  <si>
    <t xml:space="preserve">  4514/ 870</t>
  </si>
  <si>
    <t>GOSS ROWEN</t>
  </si>
  <si>
    <t>368 ORFORD RD</t>
  </si>
  <si>
    <t xml:space="preserve">406/  14/  /  / </t>
  </si>
  <si>
    <t xml:space="preserve">  4513/ 405</t>
  </si>
  <si>
    <t>14 CANAAN LEDGE LN</t>
  </si>
  <si>
    <t xml:space="preserve">413/  24/  /  / </t>
  </si>
  <si>
    <t>edited from Vision to Recorded Deed</t>
  </si>
  <si>
    <t>Outside of target range</t>
  </si>
  <si>
    <t>Record at Grafton country</t>
  </si>
  <si>
    <t>407/55/</t>
  </si>
  <si>
    <t>change</t>
  </si>
  <si>
    <t>of last year's sales are out of the +/-10% range</t>
  </si>
  <si>
    <t>miss the mark by 20% or more</t>
  </si>
  <si>
    <t>under appraised</t>
  </si>
  <si>
    <t>over appraised</t>
  </si>
  <si>
    <t>Total Market</t>
  </si>
  <si>
    <t>Average Mkt</t>
  </si>
  <si>
    <t>out of =/-10%</t>
  </si>
  <si>
    <t>Outlyers removed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</si>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</sst>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9" fontId="0" fillId="0" borderId="0" xfId="2" applyFont="1"/>
    <xf numFmtId="0" fontId="0" fillId="0" borderId="0" xfId="0" applyFill="1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2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0" xfId="1" applyNumberFormat="1" applyFont="1" applyFill="1"/>
    <xf numFmtId="9" fontId="2" fillId="2" borderId="0" xfId="0" applyNumberFormat="1" applyFont="1" applyFill="1"/>
    <xf numFmtId="164" fontId="0" fillId="3" borderId="0" xfId="1" applyNumberFormat="1" applyFont="1" applyFill="1"/>
    <xf numFmtId="0" fontId="0" fillId="6" borderId="0" xfId="0" applyFill="1"/>
    <xf numFmtId="164" fontId="0" fillId="6" borderId="0" xfId="1" applyNumberFormat="1" applyFont="1" applyFill="1"/>
    <xf numFmtId="9" fontId="0" fillId="6" borderId="0" xfId="2" applyFont="1" applyFill="1"/>
    <xf numFmtId="44" fontId="0" fillId="0" borderId="0" xfId="1" applyFont="1"/>
    <xf numFmtId="166" fontId="0" fillId="0" borderId="0" xfId="3" applyNumberFormat="1" applyFon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9" fontId="0" fillId="0" borderId="2" xfId="2" applyFont="1" applyBorder="1"/>
    <xf numFmtId="165" fontId="0" fillId="0" borderId="3" xfId="2" applyNumberFormat="1" applyFont="1" applyBorder="1"/>
    <xf numFmtId="0" fontId="3" fillId="0" borderId="0" xfId="0" applyFont="1"/>
    <xf numFmtId="0" fontId="3" fillId="0" borderId="2" xfId="0" applyFont="1" applyBorder="1"/>
    <xf numFmtId="0" fontId="3" fillId="2" borderId="0" xfId="0" applyFont="1" applyFill="1"/>
    <xf numFmtId="9" fontId="3" fillId="0" borderId="0" xfId="2" applyFont="1"/>
    <xf numFmtId="0" fontId="3" fillId="6" borderId="0" xfId="0" applyFont="1" applyFill="1"/>
    <xf numFmtId="0" fontId="3" fillId="3" borderId="0" xfId="0" applyFont="1" applyFill="1"/>
    <xf numFmtId="166" fontId="0" fillId="0" borderId="0" xfId="3" applyNumberFormat="1" applyFont="1" applyAlignment="1">
      <alignment horizontal="center"/>
    </xf>
    <xf numFmtId="166" fontId="0" fillId="0" borderId="2" xfId="3" applyNumberFormat="1" applyFont="1" applyBorder="1"/>
    <xf numFmtId="166" fontId="0" fillId="2" borderId="0" xfId="3" applyNumberFormat="1" applyFont="1" applyFill="1"/>
    <xf numFmtId="166" fontId="0" fillId="6" borderId="0" xfId="3" applyNumberFormat="1" applyFont="1" applyFill="1"/>
    <xf numFmtId="166" fontId="0" fillId="3" borderId="0" xfId="3" applyNumberFormat="1" applyFont="1" applyFill="1"/>
    <xf numFmtId="166" fontId="0" fillId="0" borderId="0" xfId="3" applyNumberFormat="1" applyFont="1" applyFill="1" applyBorder="1"/>
    <xf numFmtId="166" fontId="0" fillId="0" borderId="2" xfId="3" applyNumberFormat="1" applyFont="1" applyFill="1" applyBorder="1"/>
    <xf numFmtId="166" fontId="3" fillId="0" borderId="0" xfId="3" applyNumberFormat="1" applyFont="1"/>
    <xf numFmtId="166" fontId="0" fillId="0" borderId="4" xfId="3" applyNumberFormat="1" applyFont="1" applyBorder="1"/>
    <xf numFmtId="164" fontId="0" fillId="7" borderId="2" xfId="1" applyNumberFormat="1" applyFont="1" applyFill="1" applyBorder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44" fontId="0" fillId="0" borderId="0" xfId="1" applyFont="1" applyFill="1" applyBorder="1"/>
    <xf numFmtId="165" fontId="0" fillId="0" borderId="0" xfId="2" applyNumberFormat="1" applyFont="1" applyFill="1" applyBorder="1"/>
    <xf numFmtId="0" fontId="6" fillId="0" borderId="0" xfId="0" applyFont="1"/>
    <xf numFmtId="166" fontId="6" fillId="0" borderId="0" xfId="3" applyNumberFormat="1" applyFont="1"/>
    <xf numFmtId="166" fontId="6" fillId="0" borderId="2" xfId="3" applyNumberFormat="1" applyFont="1" applyBorder="1"/>
    <xf numFmtId="166" fontId="6" fillId="0" borderId="0" xfId="3" applyNumberFormat="1" applyFont="1" applyFill="1" applyBorder="1"/>
    <xf numFmtId="166" fontId="6" fillId="0" borderId="4" xfId="3" applyNumberFormat="1" applyFont="1" applyBorder="1"/>
    <xf numFmtId="44" fontId="6" fillId="0" borderId="0" xfId="1" applyFont="1"/>
    <xf numFmtId="164" fontId="6" fillId="0" borderId="0" xfId="1" applyNumberFormat="1" applyFont="1"/>
    <xf numFmtId="0" fontId="6" fillId="0" borderId="0" xfId="0" applyFont="1" applyFill="1"/>
    <xf numFmtId="164" fontId="0" fillId="0" borderId="0" xfId="0" applyNumberFormat="1"/>
    <xf numFmtId="164" fontId="0" fillId="0" borderId="2" xfId="0" applyNumberFormat="1" applyBorder="1"/>
    <xf numFmtId="166" fontId="0" fillId="0" borderId="5" xfId="3" applyNumberFormat="1" applyFont="1" applyBorder="1"/>
    <xf numFmtId="0" fontId="0" fillId="0" borderId="6" xfId="0" applyBorder="1"/>
    <xf numFmtId="44" fontId="0" fillId="0" borderId="0" xfId="0" applyNumberFormat="1"/>
    <xf numFmtId="164" fontId="0" fillId="0" borderId="0" xfId="1" applyNumberFormat="1" applyFont="1" applyBorder="1"/>
    <xf numFmtId="164" fontId="0" fillId="0" borderId="0" xfId="0" applyNumberFormat="1" applyBorder="1"/>
    <xf numFmtId="9" fontId="0" fillId="0" borderId="0" xfId="2" applyFont="1" applyBorder="1"/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0" borderId="0" xfId="1" applyNumberFormat="1" applyFont="1"/>
    <xf numFmtId="164" fontId="5" fillId="0" borderId="3" xfId="1" applyNumberFormat="1" applyFont="1" applyBorder="1"/>
    <xf numFmtId="164" fontId="5" fillId="0" borderId="0" xfId="1" applyNumberFormat="1" applyFont="1" applyBorder="1"/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7" xfId="3" applyNumberFormat="1" applyFont="1" applyBorder="1"/>
    <xf numFmtId="166" fontId="6" fillId="0" borderId="0" xfId="3" applyNumberFormat="1" applyFont="1" applyBorder="1"/>
    <xf numFmtId="9" fontId="0" fillId="0" borderId="8" xfId="2" applyFont="1" applyBorder="1"/>
    <xf numFmtId="166" fontId="0" fillId="0" borderId="9" xfId="3" applyNumberFormat="1" applyFont="1" applyBorder="1"/>
    <xf numFmtId="9" fontId="0" fillId="0" borderId="10" xfId="2" applyFont="1" applyBorder="1"/>
    <xf numFmtId="0" fontId="0" fillId="0" borderId="8" xfId="0" applyBorder="1"/>
    <xf numFmtId="166" fontId="0" fillId="0" borderId="11" xfId="3" applyNumberFormat="1" applyFont="1" applyBorder="1"/>
    <xf numFmtId="164" fontId="0" fillId="0" borderId="4" xfId="1" applyNumberFormat="1" applyFont="1" applyBorder="1"/>
    <xf numFmtId="9" fontId="0" fillId="0" borderId="12" xfId="2" applyFont="1" applyBorder="1"/>
    <xf numFmtId="0" fontId="0" fillId="0" borderId="7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6" fillId="0" borderId="7" xfId="1" applyNumberFormat="1" applyFont="1" applyBorder="1"/>
    <xf numFmtId="164" fontId="0" fillId="0" borderId="8" xfId="1" applyNumberFormat="1" applyFont="1" applyBorder="1"/>
    <xf numFmtId="164" fontId="6" fillId="7" borderId="9" xfId="1" applyNumberFormat="1" applyFont="1" applyFill="1" applyBorder="1"/>
    <xf numFmtId="164" fontId="0" fillId="0" borderId="10" xfId="1" applyNumberFormat="1" applyFont="1" applyBorder="1"/>
    <xf numFmtId="164" fontId="6" fillId="0" borderId="7" xfId="1" applyNumberFormat="1" applyFont="1" applyFill="1" applyBorder="1"/>
    <xf numFmtId="164" fontId="6" fillId="0" borderId="11" xfId="1" applyNumberFormat="1" applyFont="1" applyBorder="1"/>
    <xf numFmtId="9" fontId="0" fillId="0" borderId="4" xfId="2" applyFont="1" applyBorder="1"/>
    <xf numFmtId="164" fontId="0" fillId="0" borderId="12" xfId="1" applyNumberFormat="1" applyFont="1" applyBorder="1"/>
    <xf numFmtId="0" fontId="6" fillId="0" borderId="1" xfId="0" applyFont="1" applyBorder="1" applyAlignment="1">
      <alignment horizontal="center"/>
    </xf>
    <xf numFmtId="0" fontId="7" fillId="0" borderId="0" xfId="0" applyFont="1"/>
    <xf numFmtId="0" fontId="6" fillId="0" borderId="0" xfId="0" applyFont="1" applyBorder="1"/>
    <xf numFmtId="0" fontId="0" fillId="0" borderId="13" xfId="0" applyBorder="1"/>
    <xf numFmtId="0" fontId="6" fillId="0" borderId="13" xfId="0" applyFont="1" applyFill="1" applyBorder="1"/>
    <xf numFmtId="0" fontId="0" fillId="0" borderId="13" xfId="0" applyFill="1" applyBorder="1"/>
    <xf numFmtId="6" fontId="0" fillId="0" borderId="0" xfId="0" applyNumberFormat="1"/>
    <xf numFmtId="6" fontId="6" fillId="0" borderId="0" xfId="0" applyNumberFormat="1" applyFont="1"/>
    <xf numFmtId="14" fontId="0" fillId="0" borderId="0" xfId="0" applyNumberFormat="1"/>
    <xf numFmtId="164" fontId="0" fillId="7" borderId="0" xfId="1" applyNumberFormat="1" applyFont="1" applyFill="1"/>
    <xf numFmtId="6" fontId="0" fillId="0" borderId="14" xfId="0" applyNumberFormat="1" applyBorder="1"/>
    <xf numFmtId="9" fontId="0" fillId="5" borderId="0" xfId="2" applyFont="1" applyFill="1"/>
    <xf numFmtId="0" fontId="0" fillId="0" borderId="5" xfId="0" applyBorder="1"/>
    <xf numFmtId="0" fontId="0" fillId="0" borderId="15" xfId="0" applyBorder="1"/>
    <xf numFmtId="6" fontId="0" fillId="0" borderId="15" xfId="0" applyNumberFormat="1" applyBorder="1"/>
    <xf numFmtId="14" fontId="0" fillId="0" borderId="15" xfId="0" applyNumberFormat="1" applyBorder="1"/>
    <xf numFmtId="6" fontId="6" fillId="7" borderId="0" xfId="0" applyNumberFormat="1" applyFont="1" applyFill="1"/>
    <xf numFmtId="6" fontId="0" fillId="0" borderId="16" xfId="0" applyNumberFormat="1" applyBorder="1"/>
    <xf numFmtId="6" fontId="6" fillId="4" borderId="0" xfId="0" applyNumberFormat="1" applyFont="1" applyFill="1"/>
    <xf numFmtId="6" fontId="0" fillId="4" borderId="0" xfId="0" applyNumberFormat="1" applyFill="1"/>
    <xf numFmtId="9" fontId="0" fillId="4" borderId="0" xfId="2" applyFont="1" applyFill="1"/>
    <xf numFmtId="14" fontId="0" fillId="4" borderId="0" xfId="0" applyNumberFormat="1" applyFill="1"/>
    <xf numFmtId="164" fontId="0" fillId="4" borderId="0" xfId="1" applyNumberFormat="1" applyFont="1" applyFill="1"/>
    <xf numFmtId="9" fontId="0" fillId="0" borderId="0" xfId="2" applyFont="1" applyFill="1"/>
    <xf numFmtId="0" fontId="0" fillId="7" borderId="0" xfId="0" applyFill="1"/>
    <xf numFmtId="166" fontId="0" fillId="0" borderId="0" xfId="0" applyNumberFormat="1"/>
    <xf numFmtId="0" fontId="0" fillId="4" borderId="0" xfId="0" applyFill="1" applyBorder="1"/>
    <xf numFmtId="6" fontId="0" fillId="0" borderId="0" xfId="0" applyNumberFormat="1" applyBorder="1"/>
    <xf numFmtId="6" fontId="0" fillId="4" borderId="0" xfId="0" applyNumberFormat="1" applyFill="1" applyBorder="1"/>
    <xf numFmtId="9" fontId="0" fillId="0" borderId="0" xfId="2" applyFont="1" applyFill="1" applyBorder="1"/>
    <xf numFmtId="9" fontId="0" fillId="5" borderId="15" xfId="2" applyFont="1" applyFill="1" applyBorder="1"/>
    <xf numFmtId="9" fontId="0" fillId="4" borderId="0" xfId="2" applyFont="1" applyFill="1" applyBorder="1"/>
    <xf numFmtId="9" fontId="0" fillId="0" borderId="15" xfId="2" applyFont="1" applyBorder="1"/>
    <xf numFmtId="6" fontId="6" fillId="0" borderId="0" xfId="0" applyNumberFormat="1" applyFont="1" applyBorder="1"/>
    <xf numFmtId="6" fontId="6" fillId="7" borderId="15" xfId="0" applyNumberFormat="1" applyFont="1" applyFill="1" applyBorder="1"/>
    <xf numFmtId="6" fontId="6" fillId="4" borderId="0" xfId="0" applyNumberFormat="1" applyFont="1" applyFill="1" applyBorder="1"/>
    <xf numFmtId="14" fontId="0" fillId="0" borderId="0" xfId="0" applyNumberFormat="1" applyBorder="1"/>
    <xf numFmtId="14" fontId="0" fillId="4" borderId="0" xfId="0" applyNumberFormat="1" applyFill="1" applyBorder="1"/>
    <xf numFmtId="164" fontId="0" fillId="7" borderId="0" xfId="1" applyNumberFormat="1" applyFont="1" applyFill="1" applyBorder="1"/>
    <xf numFmtId="164" fontId="0" fillId="0" borderId="15" xfId="1" applyNumberFormat="1" applyFont="1" applyBorder="1"/>
    <xf numFmtId="0" fontId="0" fillId="8" borderId="0" xfId="0" applyFill="1"/>
    <xf numFmtId="0" fontId="0" fillId="8" borderId="1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8" fontId="0" fillId="0" borderId="0" xfId="0" applyNumberFormat="1" applyBorder="1"/>
    <xf numFmtId="8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8" xfId="0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DEB2-B4C6-1147-8EFE-B18A50741413}">
  <dimension ref="A1:P44"/>
  <sheetViews>
    <sheetView zoomScale="134" zoomScaleNormal="134" workbookViewId="0">
      <selection activeCell="E2" sqref="E2"/>
    </sheetView>
  </sheetViews>
  <sheetFormatPr baseColWidth="10" defaultRowHeight="16" x14ac:dyDescent="0.2"/>
  <cols>
    <col min="1" max="1" width="17.1640625" customWidth="1"/>
    <col min="5" max="5" width="15.33203125" customWidth="1"/>
    <col min="6" max="6" width="11.33203125" customWidth="1"/>
    <col min="7" max="7" width="13" bestFit="1" customWidth="1"/>
    <col min="8" max="8" width="12.83203125" bestFit="1" customWidth="1"/>
    <col min="9" max="9" width="13.6640625" customWidth="1"/>
    <col min="10" max="10" width="14.1640625" bestFit="1" customWidth="1"/>
    <col min="11" max="11" width="5.6640625" style="23" customWidth="1"/>
    <col min="12" max="12" width="12.6640625" customWidth="1"/>
    <col min="13" max="13" width="13.1640625" bestFit="1" customWidth="1"/>
    <col min="15" max="15" width="12.5" bestFit="1" customWidth="1"/>
  </cols>
  <sheetData>
    <row r="1" spans="1:16" x14ac:dyDescent="0.2">
      <c r="C1" t="s">
        <v>95</v>
      </c>
    </row>
    <row r="2" spans="1:16" ht="24" x14ac:dyDescent="0.3">
      <c r="A2" s="39" t="s">
        <v>94</v>
      </c>
      <c r="G2" s="5">
        <v>2020</v>
      </c>
      <c r="H2" s="5">
        <v>2020</v>
      </c>
      <c r="I2" s="5"/>
      <c r="J2" s="5">
        <v>2021</v>
      </c>
      <c r="O2" s="16">
        <f>SUM(O4:O38)</f>
        <v>175349</v>
      </c>
    </row>
    <row r="3" spans="1:16" x14ac:dyDescent="0.2">
      <c r="B3" t="s">
        <v>3</v>
      </c>
      <c r="C3" t="s">
        <v>4</v>
      </c>
      <c r="E3" t="s">
        <v>7</v>
      </c>
      <c r="F3" t="s">
        <v>8</v>
      </c>
      <c r="G3" s="5" t="s">
        <v>89</v>
      </c>
      <c r="H3" s="5" t="s">
        <v>86</v>
      </c>
      <c r="I3" s="5" t="s">
        <v>87</v>
      </c>
      <c r="J3" s="5" t="s">
        <v>2</v>
      </c>
      <c r="M3" s="5" t="s">
        <v>29</v>
      </c>
      <c r="O3" t="s">
        <v>69</v>
      </c>
    </row>
    <row r="4" spans="1:16" x14ac:dyDescent="0.2">
      <c r="A4" t="s">
        <v>68</v>
      </c>
      <c r="E4" t="s">
        <v>66</v>
      </c>
      <c r="F4" t="s">
        <v>67</v>
      </c>
      <c r="G4" s="17"/>
      <c r="H4" s="17">
        <v>271000</v>
      </c>
      <c r="I4" s="4">
        <f t="shared" ref="I4:I5" si="0">M4-H4</f>
        <v>-101385</v>
      </c>
      <c r="J4" s="4">
        <v>323000</v>
      </c>
      <c r="L4" s="4">
        <f>M4-J4</f>
        <v>-153385</v>
      </c>
      <c r="M4" s="29">
        <v>169615</v>
      </c>
      <c r="N4" s="1">
        <f t="shared" ref="N4:N9" si="1">J4/M4</f>
        <v>1.9043127081920821</v>
      </c>
      <c r="O4">
        <v>2544</v>
      </c>
      <c r="P4" s="6">
        <f>O4/M4</f>
        <v>1.4998673466379743E-2</v>
      </c>
    </row>
    <row r="5" spans="1:16" x14ac:dyDescent="0.2">
      <c r="A5" t="s">
        <v>70</v>
      </c>
      <c r="B5">
        <v>401</v>
      </c>
      <c r="C5">
        <v>55</v>
      </c>
      <c r="E5" t="s">
        <v>0</v>
      </c>
      <c r="F5" t="s">
        <v>1</v>
      </c>
      <c r="G5" s="17"/>
      <c r="H5" s="17">
        <v>326100</v>
      </c>
      <c r="I5" s="4">
        <f t="shared" si="0"/>
        <v>63900</v>
      </c>
      <c r="J5" s="4">
        <v>357100</v>
      </c>
      <c r="L5" s="4">
        <f t="shared" ref="L5:L9" si="2">M5-J5</f>
        <v>32900</v>
      </c>
      <c r="M5" s="17">
        <v>390000</v>
      </c>
      <c r="N5" s="1">
        <f t="shared" si="1"/>
        <v>0.91564102564102567</v>
      </c>
      <c r="O5">
        <v>5850</v>
      </c>
      <c r="P5" s="6">
        <f t="shared" ref="P5:P15" si="3">O5/M5</f>
        <v>1.4999999999999999E-2</v>
      </c>
    </row>
    <row r="6" spans="1:16" x14ac:dyDescent="0.2">
      <c r="A6" t="s">
        <v>71</v>
      </c>
      <c r="B6">
        <v>408</v>
      </c>
      <c r="C6">
        <v>73</v>
      </c>
      <c r="E6" t="s">
        <v>6</v>
      </c>
      <c r="F6" t="s">
        <v>5</v>
      </c>
      <c r="G6" s="17"/>
      <c r="H6" s="17">
        <v>599800</v>
      </c>
      <c r="I6" s="4">
        <f>M6-H6</f>
        <v>189200</v>
      </c>
      <c r="J6" s="4">
        <v>630000</v>
      </c>
      <c r="L6" s="4">
        <f t="shared" si="2"/>
        <v>159000</v>
      </c>
      <c r="M6" s="17">
        <v>789000</v>
      </c>
      <c r="N6" s="1">
        <f t="shared" si="1"/>
        <v>0.79847908745247154</v>
      </c>
      <c r="O6">
        <v>11835</v>
      </c>
      <c r="P6" s="6">
        <f t="shared" si="3"/>
        <v>1.4999999999999999E-2</v>
      </c>
    </row>
    <row r="7" spans="1:16" x14ac:dyDescent="0.2">
      <c r="B7">
        <v>406</v>
      </c>
      <c r="C7">
        <v>3</v>
      </c>
      <c r="E7" t="s">
        <v>9</v>
      </c>
      <c r="F7" t="s">
        <v>10</v>
      </c>
      <c r="G7" s="17"/>
      <c r="H7" s="17">
        <v>247200</v>
      </c>
      <c r="I7" s="4">
        <f t="shared" ref="I7:I21" si="4">M7-H7</f>
        <v>59800</v>
      </c>
      <c r="J7" s="4">
        <v>261800</v>
      </c>
      <c r="L7" s="4">
        <f t="shared" si="2"/>
        <v>45200</v>
      </c>
      <c r="M7" s="17">
        <v>307000</v>
      </c>
      <c r="N7" s="1">
        <f t="shared" si="1"/>
        <v>0.85276872964169381</v>
      </c>
      <c r="O7">
        <v>4605</v>
      </c>
      <c r="P7" s="6">
        <f t="shared" si="3"/>
        <v>1.4999999999999999E-2</v>
      </c>
    </row>
    <row r="8" spans="1:16" ht="17" thickBot="1" x14ac:dyDescent="0.25">
      <c r="B8">
        <v>408</v>
      </c>
      <c r="C8">
        <v>31</v>
      </c>
      <c r="E8" t="s">
        <v>12</v>
      </c>
      <c r="F8" t="s">
        <v>11</v>
      </c>
      <c r="G8" s="17"/>
      <c r="H8" s="17">
        <v>289800</v>
      </c>
      <c r="I8" s="4">
        <f t="shared" si="4"/>
        <v>55200</v>
      </c>
      <c r="J8" s="4">
        <v>365300</v>
      </c>
      <c r="L8" s="4">
        <f t="shared" si="2"/>
        <v>-20300</v>
      </c>
      <c r="M8" s="17">
        <v>345000</v>
      </c>
      <c r="N8" s="1">
        <f t="shared" si="1"/>
        <v>1.058840579710145</v>
      </c>
      <c r="O8">
        <v>5175</v>
      </c>
      <c r="P8" s="6">
        <f t="shared" si="3"/>
        <v>1.4999999999999999E-2</v>
      </c>
    </row>
    <row r="9" spans="1:16" ht="17" thickBot="1" x14ac:dyDescent="0.25">
      <c r="A9" s="18" t="s">
        <v>72</v>
      </c>
      <c r="B9" s="19">
        <v>402</v>
      </c>
      <c r="C9" s="19">
        <v>100</v>
      </c>
      <c r="D9" s="19"/>
      <c r="E9" s="19" t="s">
        <v>13</v>
      </c>
      <c r="F9" s="19" t="s">
        <v>14</v>
      </c>
      <c r="G9" s="30"/>
      <c r="H9" s="30">
        <v>928900</v>
      </c>
      <c r="I9" s="20">
        <f t="shared" si="4"/>
        <v>1571100</v>
      </c>
      <c r="J9" s="38">
        <v>927100</v>
      </c>
      <c r="K9" s="24"/>
      <c r="L9" s="20">
        <f t="shared" si="2"/>
        <v>1572900</v>
      </c>
      <c r="M9" s="30">
        <v>2500000</v>
      </c>
      <c r="N9" s="21">
        <f t="shared" si="1"/>
        <v>0.37084</v>
      </c>
      <c r="O9" s="19">
        <v>37500</v>
      </c>
      <c r="P9" s="22">
        <f t="shared" si="3"/>
        <v>1.4999999999999999E-2</v>
      </c>
    </row>
    <row r="10" spans="1:16" x14ac:dyDescent="0.2">
      <c r="B10">
        <v>409</v>
      </c>
      <c r="C10">
        <v>95</v>
      </c>
      <c r="E10" s="3" t="s">
        <v>15</v>
      </c>
      <c r="F10" s="3" t="s">
        <v>15</v>
      </c>
      <c r="G10" s="31"/>
      <c r="H10" s="31"/>
      <c r="I10" s="3"/>
      <c r="J10" s="10">
        <v>220800</v>
      </c>
      <c r="K10" s="25"/>
      <c r="L10" s="3"/>
      <c r="M10" s="31"/>
      <c r="N10" s="11"/>
      <c r="O10" s="3">
        <v>40</v>
      </c>
    </row>
    <row r="11" spans="1:16" ht="17" thickBot="1" x14ac:dyDescent="0.25">
      <c r="A11" t="s">
        <v>74</v>
      </c>
      <c r="B11">
        <v>201</v>
      </c>
      <c r="C11">
        <v>35</v>
      </c>
      <c r="E11" t="s">
        <v>16</v>
      </c>
      <c r="F11" t="s">
        <v>17</v>
      </c>
      <c r="G11" s="17"/>
      <c r="H11" s="34">
        <v>144300</v>
      </c>
      <c r="I11" s="4">
        <f t="shared" si="4"/>
        <v>71650</v>
      </c>
      <c r="J11" s="4">
        <v>160700</v>
      </c>
      <c r="K11" s="26">
        <f>1-(M11/J11)</f>
        <v>-0.34380833851897941</v>
      </c>
      <c r="L11" s="4">
        <f>M11-J11</f>
        <v>55250</v>
      </c>
      <c r="M11" s="17">
        <v>215950</v>
      </c>
      <c r="N11" s="1">
        <f>J11/M11</f>
        <v>0.74415373929150264</v>
      </c>
      <c r="O11">
        <v>3240</v>
      </c>
      <c r="P11" s="6">
        <f t="shared" si="3"/>
        <v>1.5003473026163464E-2</v>
      </c>
    </row>
    <row r="12" spans="1:16" ht="17" thickBot="1" x14ac:dyDescent="0.25">
      <c r="A12" s="18" t="s">
        <v>73</v>
      </c>
      <c r="B12" s="19">
        <v>407</v>
      </c>
      <c r="C12" s="19">
        <v>73</v>
      </c>
      <c r="D12" s="19"/>
      <c r="E12" s="19" t="s">
        <v>18</v>
      </c>
      <c r="F12" s="19" t="s">
        <v>19</v>
      </c>
      <c r="G12" s="30"/>
      <c r="H12" s="35">
        <v>861700</v>
      </c>
      <c r="I12" s="20">
        <f t="shared" si="4"/>
        <v>368300</v>
      </c>
      <c r="J12" s="38">
        <v>776900</v>
      </c>
      <c r="K12" s="24"/>
      <c r="L12" s="20">
        <f>M12-J12</f>
        <v>453100</v>
      </c>
      <c r="M12" s="30">
        <v>1230000</v>
      </c>
      <c r="N12" s="21">
        <f>J12/M12</f>
        <v>0.63162601626016257</v>
      </c>
      <c r="O12" s="19">
        <v>18450</v>
      </c>
      <c r="P12" s="22">
        <f t="shared" si="3"/>
        <v>1.4999999999999999E-2</v>
      </c>
    </row>
    <row r="13" spans="1:16" x14ac:dyDescent="0.2">
      <c r="B13">
        <v>408</v>
      </c>
      <c r="C13">
        <v>19</v>
      </c>
      <c r="E13" s="13" t="s">
        <v>20</v>
      </c>
      <c r="F13" s="13" t="s">
        <v>21</v>
      </c>
      <c r="G13" s="32"/>
      <c r="H13" s="32"/>
      <c r="I13" s="13"/>
      <c r="J13" s="14" t="s">
        <v>75</v>
      </c>
      <c r="K13" s="27"/>
      <c r="L13" s="13"/>
      <c r="M13" s="32">
        <v>219000</v>
      </c>
      <c r="N13" s="15"/>
      <c r="O13" s="13">
        <v>3285</v>
      </c>
      <c r="P13" s="6">
        <f t="shared" si="3"/>
        <v>1.4999999999999999E-2</v>
      </c>
    </row>
    <row r="14" spans="1:16" x14ac:dyDescent="0.2">
      <c r="A14" t="s">
        <v>88</v>
      </c>
      <c r="B14">
        <v>408</v>
      </c>
      <c r="C14">
        <v>3</v>
      </c>
      <c r="E14" t="s">
        <v>22</v>
      </c>
      <c r="F14" t="s">
        <v>23</v>
      </c>
      <c r="G14" s="17"/>
      <c r="H14" s="34">
        <v>118300</v>
      </c>
      <c r="I14" s="4">
        <f t="shared" si="4"/>
        <v>293700</v>
      </c>
      <c r="J14" s="4">
        <v>220000</v>
      </c>
      <c r="K14" s="26">
        <f>1-(M14/J14)</f>
        <v>-0.8727272727272728</v>
      </c>
      <c r="L14" s="4">
        <f t="shared" ref="L14:L15" si="5">M14-J14</f>
        <v>192000</v>
      </c>
      <c r="M14" s="17">
        <v>412000</v>
      </c>
      <c r="N14" s="1">
        <f>J14/M14</f>
        <v>0.53398058252427183</v>
      </c>
      <c r="O14">
        <v>6180</v>
      </c>
      <c r="P14" s="6">
        <f t="shared" si="3"/>
        <v>1.4999999999999999E-2</v>
      </c>
    </row>
    <row r="15" spans="1:16" x14ac:dyDescent="0.2">
      <c r="A15" t="s">
        <v>77</v>
      </c>
      <c r="B15">
        <v>402</v>
      </c>
      <c r="C15">
        <v>80</v>
      </c>
      <c r="E15" t="s">
        <v>24</v>
      </c>
      <c r="F15" t="s">
        <v>25</v>
      </c>
      <c r="G15" s="17"/>
      <c r="H15" s="34">
        <v>388700</v>
      </c>
      <c r="I15" s="4">
        <f t="shared" si="4"/>
        <v>286300</v>
      </c>
      <c r="J15" s="4">
        <v>403700</v>
      </c>
      <c r="L15" s="4">
        <f t="shared" si="5"/>
        <v>271300</v>
      </c>
      <c r="M15" s="17">
        <v>675000</v>
      </c>
      <c r="N15" s="1">
        <f>J15/M15</f>
        <v>0.59807407407407409</v>
      </c>
      <c r="O15">
        <v>10125</v>
      </c>
      <c r="P15" s="6">
        <f t="shared" si="3"/>
        <v>1.4999999999999999E-2</v>
      </c>
    </row>
    <row r="16" spans="1:16" x14ac:dyDescent="0.2">
      <c r="B16">
        <v>413</v>
      </c>
      <c r="C16">
        <v>31</v>
      </c>
      <c r="E16" s="3" t="s">
        <v>26</v>
      </c>
      <c r="F16" s="3" t="s">
        <v>26</v>
      </c>
      <c r="G16" s="31"/>
      <c r="H16" s="31"/>
      <c r="I16" s="3"/>
      <c r="J16" s="10">
        <v>333100</v>
      </c>
      <c r="K16" s="25"/>
      <c r="L16" s="3"/>
      <c r="M16" s="31"/>
      <c r="N16" s="3"/>
      <c r="O16" s="3"/>
    </row>
    <row r="17" spans="1:16" x14ac:dyDescent="0.2">
      <c r="A17" t="s">
        <v>76</v>
      </c>
      <c r="B17">
        <v>415</v>
      </c>
      <c r="C17">
        <v>17</v>
      </c>
      <c r="E17" t="s">
        <v>27</v>
      </c>
      <c r="F17" t="s">
        <v>28</v>
      </c>
      <c r="G17" s="17"/>
      <c r="H17" s="34">
        <v>602200</v>
      </c>
      <c r="I17" s="4">
        <f t="shared" si="4"/>
        <v>172800</v>
      </c>
      <c r="J17" s="4">
        <v>686800</v>
      </c>
      <c r="L17" s="4">
        <f t="shared" ref="L17:L21" si="6">M17-J17</f>
        <v>88200</v>
      </c>
      <c r="M17" s="17">
        <v>775000</v>
      </c>
      <c r="N17" s="1">
        <f t="shared" ref="N17:N18" si="7">J17/M17</f>
        <v>0.88619354838709674</v>
      </c>
      <c r="O17">
        <v>11625</v>
      </c>
      <c r="P17" s="6">
        <f t="shared" ref="P17:P20" si="8">O17/M17</f>
        <v>1.4999999999999999E-2</v>
      </c>
    </row>
    <row r="18" spans="1:16" x14ac:dyDescent="0.2">
      <c r="A18" t="s">
        <v>78</v>
      </c>
      <c r="B18">
        <v>421</v>
      </c>
      <c r="C18">
        <v>18</v>
      </c>
      <c r="E18" t="s">
        <v>30</v>
      </c>
      <c r="F18" t="s">
        <v>31</v>
      </c>
      <c r="G18" s="17">
        <v>509500</v>
      </c>
      <c r="H18" s="34">
        <v>354400</v>
      </c>
      <c r="I18" s="4">
        <f t="shared" si="4"/>
        <v>370600</v>
      </c>
      <c r="J18" s="4">
        <v>368800</v>
      </c>
      <c r="L18" s="4">
        <f t="shared" si="6"/>
        <v>356200</v>
      </c>
      <c r="M18" s="17">
        <v>725000</v>
      </c>
      <c r="N18" s="1">
        <f t="shared" si="7"/>
        <v>0.50868965517241382</v>
      </c>
      <c r="O18">
        <v>10875</v>
      </c>
      <c r="P18" s="6">
        <f t="shared" si="8"/>
        <v>1.4999999999999999E-2</v>
      </c>
    </row>
    <row r="19" spans="1:16" x14ac:dyDescent="0.2">
      <c r="B19">
        <v>410</v>
      </c>
      <c r="C19">
        <v>46</v>
      </c>
      <c r="E19" s="7" t="s">
        <v>32</v>
      </c>
      <c r="F19" s="7" t="s">
        <v>33</v>
      </c>
      <c r="G19" s="33"/>
      <c r="H19" s="33"/>
      <c r="I19" s="7"/>
      <c r="J19" s="12">
        <v>886500</v>
      </c>
      <c r="K19" s="28"/>
      <c r="L19" s="7"/>
      <c r="M19" s="33"/>
      <c r="N19" s="7"/>
      <c r="O19" s="7" t="s">
        <v>34</v>
      </c>
    </row>
    <row r="20" spans="1:16" x14ac:dyDescent="0.2">
      <c r="A20" t="s">
        <v>72</v>
      </c>
      <c r="B20">
        <v>403</v>
      </c>
      <c r="C20">
        <v>18</v>
      </c>
      <c r="E20" t="s">
        <v>35</v>
      </c>
      <c r="F20" t="s">
        <v>36</v>
      </c>
      <c r="G20" s="17"/>
      <c r="H20" s="34">
        <v>276600</v>
      </c>
      <c r="I20" s="4">
        <f t="shared" si="4"/>
        <v>323400</v>
      </c>
      <c r="J20" s="4">
        <v>292500</v>
      </c>
      <c r="K20" s="26">
        <f>1-(M20/J20)</f>
        <v>-1.0512820512820511</v>
      </c>
      <c r="L20" s="4">
        <f t="shared" si="6"/>
        <v>307500</v>
      </c>
      <c r="M20" s="17">
        <v>600000</v>
      </c>
      <c r="N20" s="1">
        <f>J20/M20</f>
        <v>0.48749999999999999</v>
      </c>
      <c r="O20">
        <v>9000</v>
      </c>
      <c r="P20" s="6">
        <f t="shared" si="8"/>
        <v>1.4999999999999999E-2</v>
      </c>
    </row>
    <row r="21" spans="1:16" x14ac:dyDescent="0.2">
      <c r="B21">
        <v>409</v>
      </c>
      <c r="C21">
        <v>24</v>
      </c>
      <c r="E21" t="s">
        <v>37</v>
      </c>
      <c r="F21" t="s">
        <v>38</v>
      </c>
      <c r="G21" s="17"/>
      <c r="H21" s="34">
        <v>328400</v>
      </c>
      <c r="I21" s="4">
        <f t="shared" si="4"/>
        <v>196600</v>
      </c>
      <c r="J21" s="4">
        <v>380500</v>
      </c>
      <c r="K21" s="26">
        <f>1-(M21/J21)</f>
        <v>-0.37976346911957948</v>
      </c>
      <c r="L21" s="4">
        <f t="shared" si="6"/>
        <v>144500</v>
      </c>
      <c r="M21" s="17">
        <v>525000</v>
      </c>
      <c r="N21" s="1">
        <f>J21/M21</f>
        <v>0.72476190476190472</v>
      </c>
      <c r="O21">
        <v>9000</v>
      </c>
    </row>
    <row r="22" spans="1:16" x14ac:dyDescent="0.2">
      <c r="B22" s="8" t="s">
        <v>41</v>
      </c>
      <c r="C22" s="8"/>
      <c r="E22" s="8" t="s">
        <v>39</v>
      </c>
      <c r="F22" s="8" t="s">
        <v>40</v>
      </c>
      <c r="G22" s="17"/>
      <c r="H22" s="17"/>
      <c r="J22" s="4"/>
      <c r="M22" s="17"/>
    </row>
    <row r="23" spans="1:16" x14ac:dyDescent="0.2">
      <c r="B23" s="8" t="s">
        <v>41</v>
      </c>
      <c r="C23" s="8"/>
      <c r="E23" s="8" t="s">
        <v>42</v>
      </c>
      <c r="F23" s="8" t="s">
        <v>43</v>
      </c>
      <c r="G23" s="17"/>
      <c r="H23" s="17"/>
      <c r="J23" s="4"/>
      <c r="M23" s="17"/>
    </row>
    <row r="24" spans="1:16" x14ac:dyDescent="0.2">
      <c r="B24">
        <v>408</v>
      </c>
      <c r="C24">
        <v>37</v>
      </c>
      <c r="E24" s="3" t="s">
        <v>44</v>
      </c>
      <c r="F24" s="3" t="s">
        <v>44</v>
      </c>
      <c r="G24" s="31"/>
      <c r="H24" s="31"/>
      <c r="I24" s="3"/>
      <c r="J24" s="10">
        <v>663100</v>
      </c>
      <c r="K24" s="25"/>
      <c r="L24" s="3"/>
      <c r="M24" s="31"/>
      <c r="N24" s="3"/>
      <c r="O24" s="3"/>
    </row>
    <row r="25" spans="1:16" x14ac:dyDescent="0.2">
      <c r="B25">
        <v>420</v>
      </c>
      <c r="C25">
        <v>22</v>
      </c>
      <c r="E25" s="9" t="s">
        <v>45</v>
      </c>
      <c r="F25" s="9" t="s">
        <v>46</v>
      </c>
      <c r="G25" s="33"/>
      <c r="H25" s="33"/>
      <c r="I25" s="7"/>
      <c r="J25" s="12" t="s">
        <v>79</v>
      </c>
      <c r="K25" s="28"/>
      <c r="L25" s="7"/>
      <c r="M25" s="33"/>
      <c r="N25" s="7"/>
      <c r="O25" s="7"/>
    </row>
    <row r="26" spans="1:16" x14ac:dyDescent="0.2">
      <c r="B26">
        <v>413</v>
      </c>
      <c r="C26">
        <v>31</v>
      </c>
      <c r="E26" s="3" t="s">
        <v>26</v>
      </c>
      <c r="F26" s="3" t="s">
        <v>26</v>
      </c>
      <c r="G26" s="31"/>
      <c r="H26" s="31"/>
      <c r="I26" s="3"/>
      <c r="J26" s="10">
        <v>333100</v>
      </c>
      <c r="K26" s="25"/>
      <c r="L26" s="3"/>
      <c r="M26" s="31"/>
      <c r="N26" s="3"/>
      <c r="O26" s="3"/>
    </row>
    <row r="27" spans="1:16" x14ac:dyDescent="0.2">
      <c r="B27">
        <v>410</v>
      </c>
      <c r="C27">
        <v>79</v>
      </c>
      <c r="E27" s="13" t="s">
        <v>47</v>
      </c>
      <c r="F27" s="13" t="s">
        <v>48</v>
      </c>
      <c r="G27" s="32"/>
      <c r="H27" s="32"/>
      <c r="I27" s="13"/>
      <c r="J27" s="14" t="s">
        <v>80</v>
      </c>
      <c r="L27" s="4"/>
      <c r="M27" s="17"/>
    </row>
    <row r="28" spans="1:16" x14ac:dyDescent="0.2">
      <c r="A28" t="s">
        <v>77</v>
      </c>
      <c r="B28">
        <v>405</v>
      </c>
      <c r="C28" t="s">
        <v>49</v>
      </c>
      <c r="E28" t="s">
        <v>50</v>
      </c>
      <c r="F28" t="s">
        <v>51</v>
      </c>
      <c r="G28" s="17"/>
      <c r="H28" s="17">
        <v>148600</v>
      </c>
      <c r="I28" s="4">
        <f t="shared" ref="I28" si="9">M28-H28</f>
        <v>140200</v>
      </c>
      <c r="J28" s="4">
        <v>364900</v>
      </c>
      <c r="L28" s="4">
        <f t="shared" ref="L28" si="10">M28-J28</f>
        <v>-76100</v>
      </c>
      <c r="M28" s="17">
        <v>288800</v>
      </c>
      <c r="N28" s="1">
        <f>J28/M28</f>
        <v>1.2635041551246537</v>
      </c>
      <c r="O28">
        <v>4322</v>
      </c>
      <c r="P28" s="6">
        <f t="shared" ref="P28" si="11">O28/M28</f>
        <v>1.4965373961218836E-2</v>
      </c>
    </row>
    <row r="29" spans="1:16" x14ac:dyDescent="0.2">
      <c r="B29">
        <v>416</v>
      </c>
      <c r="C29">
        <v>10</v>
      </c>
      <c r="E29" s="3" t="s">
        <v>52</v>
      </c>
      <c r="F29" s="3" t="s">
        <v>52</v>
      </c>
      <c r="G29" s="31"/>
      <c r="H29" s="31"/>
      <c r="I29" s="3"/>
      <c r="J29" s="10">
        <v>1404700</v>
      </c>
      <c r="K29" s="25"/>
      <c r="L29" s="3"/>
      <c r="M29" s="31"/>
      <c r="N29" s="3"/>
      <c r="O29" s="3"/>
    </row>
    <row r="30" spans="1:16" x14ac:dyDescent="0.2">
      <c r="B30">
        <v>403</v>
      </c>
      <c r="C30">
        <v>22</v>
      </c>
      <c r="E30" s="13" t="s">
        <v>53</v>
      </c>
      <c r="F30" s="13" t="s">
        <v>54</v>
      </c>
      <c r="G30" s="32"/>
      <c r="H30" s="32"/>
      <c r="I30" s="13"/>
      <c r="J30" s="14" t="s">
        <v>81</v>
      </c>
      <c r="K30" s="27"/>
      <c r="L30" s="13"/>
      <c r="M30" s="32"/>
      <c r="N30" s="13"/>
      <c r="O30" s="13"/>
    </row>
    <row r="31" spans="1:16" x14ac:dyDescent="0.2">
      <c r="B31">
        <v>403</v>
      </c>
      <c r="C31">
        <v>1</v>
      </c>
      <c r="E31" s="3" t="s">
        <v>55</v>
      </c>
      <c r="F31" s="3" t="s">
        <v>55</v>
      </c>
      <c r="G31" s="31"/>
      <c r="H31" s="31"/>
      <c r="I31" s="3"/>
      <c r="J31" s="10">
        <v>832200</v>
      </c>
      <c r="K31" s="25"/>
      <c r="L31" s="3"/>
      <c r="M31" s="31"/>
      <c r="N31" s="3"/>
      <c r="O31" s="3"/>
    </row>
    <row r="32" spans="1:16" x14ac:dyDescent="0.2">
      <c r="A32" t="s">
        <v>58</v>
      </c>
      <c r="B32">
        <v>414</v>
      </c>
      <c r="C32">
        <v>8</v>
      </c>
      <c r="E32" s="3" t="s">
        <v>57</v>
      </c>
      <c r="F32" s="3" t="s">
        <v>57</v>
      </c>
      <c r="G32" s="31"/>
      <c r="H32" s="31"/>
      <c r="I32" s="3"/>
      <c r="J32" s="10">
        <v>667900</v>
      </c>
      <c r="K32" s="25"/>
      <c r="L32" s="3"/>
      <c r="M32" s="31"/>
      <c r="N32" s="3"/>
      <c r="O32" s="3"/>
    </row>
    <row r="33" spans="1:16" x14ac:dyDescent="0.2">
      <c r="A33" t="s">
        <v>58</v>
      </c>
      <c r="B33">
        <v>415</v>
      </c>
      <c r="C33">
        <v>15</v>
      </c>
      <c r="E33" s="3" t="s">
        <v>57</v>
      </c>
      <c r="F33" s="3" t="s">
        <v>57</v>
      </c>
      <c r="G33" s="31"/>
      <c r="H33" s="31"/>
      <c r="I33" s="3"/>
      <c r="J33" s="10">
        <v>200</v>
      </c>
      <c r="K33" s="25"/>
      <c r="L33" s="3"/>
      <c r="M33" s="31"/>
      <c r="N33" s="3"/>
      <c r="O33" s="3" t="s">
        <v>56</v>
      </c>
    </row>
    <row r="34" spans="1:16" x14ac:dyDescent="0.2">
      <c r="B34">
        <v>402</v>
      </c>
      <c r="C34">
        <v>27</v>
      </c>
      <c r="E34" t="s">
        <v>59</v>
      </c>
      <c r="F34" t="s">
        <v>82</v>
      </c>
      <c r="G34" s="17"/>
      <c r="H34" s="17">
        <v>166200</v>
      </c>
      <c r="I34" s="4">
        <f t="shared" ref="I34" si="12">M34-H34</f>
        <v>-34700</v>
      </c>
      <c r="J34" s="4">
        <v>215400</v>
      </c>
      <c r="L34" s="4">
        <f t="shared" ref="L34" si="13">M34-J34</f>
        <v>-83900</v>
      </c>
      <c r="M34" s="17">
        <v>131500</v>
      </c>
      <c r="N34" s="1">
        <f>J34/M34</f>
        <v>1.6380228136882129</v>
      </c>
      <c r="O34">
        <v>1973</v>
      </c>
      <c r="P34" s="6">
        <f t="shared" ref="P34" si="14">O34/M34</f>
        <v>1.5003802281368821E-2</v>
      </c>
    </row>
    <row r="35" spans="1:16" x14ac:dyDescent="0.2">
      <c r="A35" t="s">
        <v>83</v>
      </c>
      <c r="B35">
        <v>407</v>
      </c>
      <c r="C35">
        <v>60</v>
      </c>
      <c r="D35">
        <v>5000</v>
      </c>
      <c r="E35" s="3" t="s">
        <v>60</v>
      </c>
      <c r="F35" s="3" t="s">
        <v>60</v>
      </c>
      <c r="G35" s="31"/>
      <c r="H35" s="31"/>
      <c r="I35" s="3"/>
      <c r="J35" s="10">
        <v>646500</v>
      </c>
      <c r="K35" s="25"/>
      <c r="L35" s="3"/>
      <c r="M35" s="3"/>
      <c r="N35" s="3"/>
      <c r="O35" s="3"/>
    </row>
    <row r="36" spans="1:16" x14ac:dyDescent="0.2">
      <c r="A36" t="s">
        <v>84</v>
      </c>
      <c r="B36">
        <v>407</v>
      </c>
      <c r="C36">
        <v>20</v>
      </c>
      <c r="E36" t="s">
        <v>61</v>
      </c>
      <c r="F36" t="s">
        <v>62</v>
      </c>
      <c r="G36" s="17"/>
      <c r="H36" s="17">
        <v>177100</v>
      </c>
      <c r="I36" s="4">
        <f t="shared" ref="I36:I37" si="15">M36-H36</f>
        <v>522900</v>
      </c>
      <c r="J36" s="4">
        <v>238300</v>
      </c>
      <c r="L36" s="4">
        <f t="shared" ref="L36:L37" si="16">M36-J36</f>
        <v>461700</v>
      </c>
      <c r="M36">
        <v>700000</v>
      </c>
      <c r="N36" s="1">
        <f>J36/M36</f>
        <v>0.34042857142857141</v>
      </c>
      <c r="O36">
        <v>10500</v>
      </c>
      <c r="P36" s="6">
        <f t="shared" ref="P36" si="17">O36/M36</f>
        <v>1.4999999999999999E-2</v>
      </c>
    </row>
    <row r="37" spans="1:16" x14ac:dyDescent="0.2">
      <c r="A37" t="s">
        <v>85</v>
      </c>
      <c r="B37">
        <v>408</v>
      </c>
      <c r="C37">
        <v>48</v>
      </c>
      <c r="E37" t="s">
        <v>63</v>
      </c>
      <c r="F37" t="s">
        <v>64</v>
      </c>
      <c r="G37" s="17">
        <v>513500</v>
      </c>
      <c r="H37" s="17">
        <v>447900</v>
      </c>
      <c r="I37" s="4">
        <f t="shared" si="15"/>
        <v>167100</v>
      </c>
      <c r="J37" s="4">
        <v>516800</v>
      </c>
      <c r="L37" s="4">
        <f t="shared" si="16"/>
        <v>98200</v>
      </c>
      <c r="M37">
        <v>615000</v>
      </c>
      <c r="N37" s="1">
        <f>J37/M37</f>
        <v>0.84032520325203253</v>
      </c>
      <c r="O37">
        <v>9225</v>
      </c>
      <c r="P37" s="6">
        <f t="shared" ref="P37" si="18">O37/M37</f>
        <v>1.4999999999999999E-2</v>
      </c>
    </row>
    <row r="38" spans="1:16" x14ac:dyDescent="0.2">
      <c r="B38">
        <v>402</v>
      </c>
      <c r="C38">
        <v>18</v>
      </c>
      <c r="E38" s="3" t="s">
        <v>65</v>
      </c>
      <c r="F38" s="3" t="s">
        <v>65</v>
      </c>
      <c r="G38" s="3"/>
      <c r="H38" s="3"/>
      <c r="I38" s="3"/>
      <c r="J38" s="10">
        <v>694700</v>
      </c>
      <c r="K38" s="25"/>
      <c r="L38" s="3"/>
      <c r="M38" s="3"/>
      <c r="N38" s="3"/>
      <c r="O38" s="3"/>
    </row>
    <row r="39" spans="1:16" x14ac:dyDescent="0.2">
      <c r="J39" s="2"/>
    </row>
    <row r="40" spans="1:16" x14ac:dyDescent="0.2">
      <c r="A40" t="s">
        <v>93</v>
      </c>
      <c r="G40" t="s">
        <v>89</v>
      </c>
      <c r="H40" t="s">
        <v>86</v>
      </c>
      <c r="J40" t="s">
        <v>2</v>
      </c>
    </row>
    <row r="41" spans="1:16" x14ac:dyDescent="0.2">
      <c r="A41" t="s">
        <v>91</v>
      </c>
      <c r="B41">
        <v>405</v>
      </c>
      <c r="C41">
        <v>42</v>
      </c>
      <c r="D41">
        <v>1000</v>
      </c>
      <c r="G41" s="17">
        <v>674600</v>
      </c>
      <c r="H41" s="17">
        <v>399700</v>
      </c>
      <c r="I41" s="17"/>
      <c r="J41" s="17">
        <v>415500</v>
      </c>
      <c r="K41" s="36"/>
      <c r="L41" s="17"/>
      <c r="M41" s="17"/>
    </row>
    <row r="42" spans="1:16" x14ac:dyDescent="0.2">
      <c r="A42" t="s">
        <v>90</v>
      </c>
      <c r="B42">
        <v>405</v>
      </c>
      <c r="C42">
        <v>42</v>
      </c>
      <c r="D42">
        <v>2000</v>
      </c>
      <c r="G42" s="37">
        <v>1037200</v>
      </c>
      <c r="H42" s="37">
        <v>797800</v>
      </c>
      <c r="I42" s="17"/>
      <c r="J42" s="17">
        <v>1378800</v>
      </c>
      <c r="K42" s="36"/>
      <c r="L42" s="17"/>
      <c r="M42" s="17"/>
    </row>
    <row r="43" spans="1:16" x14ac:dyDescent="0.2">
      <c r="G43" s="17">
        <f>+G41+G42</f>
        <v>1711800</v>
      </c>
      <c r="H43" s="17">
        <f>+H41+H42</f>
        <v>1197500</v>
      </c>
      <c r="I43" s="4">
        <f t="shared" ref="I43" si="19">M43-H43</f>
        <v>8802500</v>
      </c>
      <c r="J43" s="17">
        <f>+J41+J42</f>
        <v>1794300</v>
      </c>
      <c r="K43" s="36"/>
      <c r="L43" s="4">
        <f t="shared" ref="L43" si="20">M43-J43</f>
        <v>8205700</v>
      </c>
      <c r="M43" s="17">
        <v>10000000</v>
      </c>
      <c r="N43" s="1">
        <f>J43/M43</f>
        <v>0.17943000000000001</v>
      </c>
    </row>
    <row r="44" spans="1:16" x14ac:dyDescent="0.2">
      <c r="F44" t="s">
        <v>92</v>
      </c>
      <c r="H44" s="16">
        <f>(H43/1000)*23.67</f>
        <v>28344.825000000001</v>
      </c>
      <c r="I44" s="16">
        <f>(I43/1000)*23.67</f>
        <v>208355.17500000002</v>
      </c>
      <c r="J44" s="16">
        <f>(J43/1000)*23.67</f>
        <v>42471.081000000006</v>
      </c>
      <c r="M44" s="16">
        <f>(M43/1000)*23.67</f>
        <v>236700.00000000003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DBFD-E651-5D4F-834F-F6A1625DAB74}">
  <sheetPr>
    <pageSetUpPr fitToPage="1"/>
  </sheetPr>
  <dimension ref="A1:R36"/>
  <sheetViews>
    <sheetView workbookViewId="0">
      <selection activeCell="J37" sqref="J37"/>
    </sheetView>
  </sheetViews>
  <sheetFormatPr baseColWidth="10" defaultRowHeight="19" x14ac:dyDescent="0.25"/>
  <cols>
    <col min="1" max="1" width="23.5" customWidth="1"/>
    <col min="5" max="5" width="16.1640625" customWidth="1"/>
    <col min="6" max="6" width="14.33203125" customWidth="1"/>
    <col min="8" max="8" width="13" style="44" bestFit="1" customWidth="1"/>
    <col min="9" max="9" width="13.33203125" customWidth="1"/>
    <col min="10" max="10" width="7.33203125" customWidth="1"/>
    <col min="12" max="12" width="14" style="44" customWidth="1"/>
    <col min="13" max="13" width="5.6640625" bestFit="1" customWidth="1"/>
    <col min="14" max="14" width="13.6640625" bestFit="1" customWidth="1"/>
    <col min="15" max="15" width="13.5" customWidth="1"/>
    <col min="17" max="17" width="15.1640625" style="41" customWidth="1"/>
    <col min="18" max="18" width="10.83203125" style="41"/>
  </cols>
  <sheetData>
    <row r="1" spans="1:18" ht="20" thickBot="1" x14ac:dyDescent="0.3">
      <c r="C1" t="s">
        <v>95</v>
      </c>
      <c r="I1" s="52">
        <f>SUM(I4:I23)</f>
        <v>4814665</v>
      </c>
      <c r="N1" s="52">
        <f>SUM(N4:N23)</f>
        <v>3904265</v>
      </c>
    </row>
    <row r="2" spans="1:18" ht="25" thickBot="1" x14ac:dyDescent="0.35">
      <c r="A2" s="39" t="s">
        <v>94</v>
      </c>
      <c r="G2" s="65">
        <v>2020</v>
      </c>
      <c r="H2" s="66">
        <v>2020</v>
      </c>
      <c r="I2" s="67">
        <v>2020</v>
      </c>
      <c r="J2" s="68"/>
      <c r="K2" t="s">
        <v>96</v>
      </c>
      <c r="L2" s="91">
        <v>2021</v>
      </c>
      <c r="M2" s="19"/>
      <c r="N2" s="68">
        <v>2021</v>
      </c>
      <c r="Q2" s="42"/>
    </row>
    <row r="3" spans="1:18" x14ac:dyDescent="0.25">
      <c r="B3" t="s">
        <v>3</v>
      </c>
      <c r="C3" t="s">
        <v>4</v>
      </c>
      <c r="E3" t="s">
        <v>7</v>
      </c>
      <c r="F3" t="s">
        <v>8</v>
      </c>
      <c r="G3" s="78" t="s">
        <v>89</v>
      </c>
      <c r="H3" s="79" t="s">
        <v>86</v>
      </c>
      <c r="I3" s="80" t="s">
        <v>87</v>
      </c>
      <c r="J3" s="81"/>
      <c r="L3" s="82" t="s">
        <v>2</v>
      </c>
      <c r="M3" s="40"/>
      <c r="N3" s="81" t="s">
        <v>87</v>
      </c>
      <c r="O3" s="60" t="s">
        <v>29</v>
      </c>
    </row>
    <row r="4" spans="1:18" x14ac:dyDescent="0.25">
      <c r="A4" t="s">
        <v>68</v>
      </c>
      <c r="E4" t="s">
        <v>66</v>
      </c>
      <c r="F4" t="s">
        <v>67</v>
      </c>
      <c r="G4" s="69"/>
      <c r="H4" s="70">
        <v>271000</v>
      </c>
      <c r="I4" s="57">
        <f t="shared" ref="I4:I5" si="0">O4-H4</f>
        <v>-101385</v>
      </c>
      <c r="J4" s="71">
        <f t="shared" ref="J4:J8" si="1">H4/O4</f>
        <v>1.5977360492880937</v>
      </c>
      <c r="K4" s="52">
        <f t="shared" ref="K4:K17" si="2">L4-H4</f>
        <v>52000</v>
      </c>
      <c r="L4" s="83">
        <v>323000</v>
      </c>
      <c r="M4" s="59">
        <f t="shared" ref="M4:M17" si="3">L4/O4</f>
        <v>1.9043127081920821</v>
      </c>
      <c r="N4" s="84">
        <f t="shared" ref="N4:N17" si="4">O4-L4</f>
        <v>-153385</v>
      </c>
      <c r="O4" s="61">
        <v>169615</v>
      </c>
      <c r="R4" s="43"/>
    </row>
    <row r="5" spans="1:18" x14ac:dyDescent="0.25">
      <c r="A5" t="s">
        <v>70</v>
      </c>
      <c r="B5">
        <v>401</v>
      </c>
      <c r="C5">
        <v>55</v>
      </c>
      <c r="E5" t="s">
        <v>0</v>
      </c>
      <c r="F5" t="s">
        <v>1</v>
      </c>
      <c r="G5" s="69"/>
      <c r="H5" s="70">
        <v>326100</v>
      </c>
      <c r="I5" s="57">
        <f t="shared" si="0"/>
        <v>63900</v>
      </c>
      <c r="J5" s="71">
        <f t="shared" si="1"/>
        <v>0.83615384615384614</v>
      </c>
      <c r="K5" s="52">
        <f t="shared" si="2"/>
        <v>31000</v>
      </c>
      <c r="L5" s="83">
        <v>357100</v>
      </c>
      <c r="M5" s="59">
        <f t="shared" si="3"/>
        <v>0.91564102564102567</v>
      </c>
      <c r="N5" s="84">
        <f t="shared" si="4"/>
        <v>32900</v>
      </c>
      <c r="O5" s="62">
        <v>390000</v>
      </c>
      <c r="R5" s="43"/>
    </row>
    <row r="6" spans="1:18" x14ac:dyDescent="0.25">
      <c r="A6" t="s">
        <v>71</v>
      </c>
      <c r="B6">
        <v>408</v>
      </c>
      <c r="C6">
        <v>73</v>
      </c>
      <c r="E6" t="s">
        <v>6</v>
      </c>
      <c r="F6" t="s">
        <v>5</v>
      </c>
      <c r="G6" s="69"/>
      <c r="H6" s="70">
        <v>599800</v>
      </c>
      <c r="I6" s="57">
        <f>O6-H6</f>
        <v>189200</v>
      </c>
      <c r="J6" s="71">
        <f t="shared" si="1"/>
        <v>0.76020278833967048</v>
      </c>
      <c r="K6" s="52">
        <f t="shared" si="2"/>
        <v>30200</v>
      </c>
      <c r="L6" s="83">
        <v>630000</v>
      </c>
      <c r="M6" s="59">
        <f t="shared" si="3"/>
        <v>0.79847908745247154</v>
      </c>
      <c r="N6" s="84">
        <f t="shared" si="4"/>
        <v>159000</v>
      </c>
      <c r="O6" s="62">
        <v>789000</v>
      </c>
      <c r="R6" s="43"/>
    </row>
    <row r="7" spans="1:18" x14ac:dyDescent="0.25">
      <c r="B7">
        <v>406</v>
      </c>
      <c r="C7">
        <v>3</v>
      </c>
      <c r="E7" t="s">
        <v>9</v>
      </c>
      <c r="F7" t="s">
        <v>10</v>
      </c>
      <c r="G7" s="69"/>
      <c r="H7" s="70">
        <v>247200</v>
      </c>
      <c r="I7" s="57">
        <f t="shared" ref="I7:I17" si="5">O7-H7</f>
        <v>59800</v>
      </c>
      <c r="J7" s="71">
        <f t="shared" si="1"/>
        <v>0.80521172638436478</v>
      </c>
      <c r="K7" s="52">
        <f t="shared" si="2"/>
        <v>14600</v>
      </c>
      <c r="L7" s="83">
        <v>261800</v>
      </c>
      <c r="M7" s="59">
        <f t="shared" si="3"/>
        <v>0.85276872964169381</v>
      </c>
      <c r="N7" s="84">
        <f t="shared" si="4"/>
        <v>45200</v>
      </c>
      <c r="O7" s="62">
        <v>307000</v>
      </c>
      <c r="R7" s="43"/>
    </row>
    <row r="8" spans="1:18" ht="20" thickBot="1" x14ac:dyDescent="0.3">
      <c r="B8">
        <v>408</v>
      </c>
      <c r="C8">
        <v>31</v>
      </c>
      <c r="E8" t="s">
        <v>12</v>
      </c>
      <c r="F8" t="s">
        <v>11</v>
      </c>
      <c r="G8" s="69"/>
      <c r="H8" s="70">
        <v>289800</v>
      </c>
      <c r="I8" s="57">
        <f t="shared" si="5"/>
        <v>55200</v>
      </c>
      <c r="J8" s="71">
        <f t="shared" si="1"/>
        <v>0.84</v>
      </c>
      <c r="K8" s="52">
        <f t="shared" si="2"/>
        <v>75500</v>
      </c>
      <c r="L8" s="83">
        <v>365300</v>
      </c>
      <c r="M8" s="59">
        <f t="shared" si="3"/>
        <v>1.058840579710145</v>
      </c>
      <c r="N8" s="84">
        <f t="shared" si="4"/>
        <v>-20300</v>
      </c>
      <c r="O8" s="62">
        <v>345000</v>
      </c>
      <c r="R8" s="43"/>
    </row>
    <row r="9" spans="1:18" ht="20" thickBot="1" x14ac:dyDescent="0.3">
      <c r="A9" s="18" t="s">
        <v>72</v>
      </c>
      <c r="B9" s="19">
        <v>402</v>
      </c>
      <c r="C9" s="19">
        <v>100</v>
      </c>
      <c r="D9" s="19"/>
      <c r="E9" s="19" t="s">
        <v>13</v>
      </c>
      <c r="F9" s="19" t="s">
        <v>14</v>
      </c>
      <c r="G9" s="72"/>
      <c r="H9" s="46">
        <v>928900</v>
      </c>
      <c r="I9" s="20">
        <f t="shared" si="5"/>
        <v>1571100</v>
      </c>
      <c r="J9" s="73">
        <f>H9/O9</f>
        <v>0.37156</v>
      </c>
      <c r="K9" s="53">
        <f t="shared" si="2"/>
        <v>-1800</v>
      </c>
      <c r="L9" s="85">
        <v>927100</v>
      </c>
      <c r="M9" s="21">
        <f t="shared" si="3"/>
        <v>0.37084</v>
      </c>
      <c r="N9" s="86">
        <f t="shared" si="4"/>
        <v>1572900</v>
      </c>
      <c r="O9" s="63">
        <v>2500000</v>
      </c>
      <c r="R9" s="43"/>
    </row>
    <row r="10" spans="1:18" x14ac:dyDescent="0.25">
      <c r="A10" t="s">
        <v>74</v>
      </c>
      <c r="B10">
        <v>201</v>
      </c>
      <c r="C10">
        <v>35</v>
      </c>
      <c r="E10" t="s">
        <v>16</v>
      </c>
      <c r="F10" t="s">
        <v>17</v>
      </c>
      <c r="G10" s="69"/>
      <c r="H10" s="47">
        <v>144300</v>
      </c>
      <c r="I10" s="57">
        <f t="shared" si="5"/>
        <v>71650</v>
      </c>
      <c r="J10" s="71">
        <f>H10/O10</f>
        <v>0.66821023385042833</v>
      </c>
      <c r="K10" s="52">
        <f t="shared" si="2"/>
        <v>16400</v>
      </c>
      <c r="L10" s="83">
        <v>160700</v>
      </c>
      <c r="M10" s="59">
        <f t="shared" si="3"/>
        <v>0.74415373929150264</v>
      </c>
      <c r="N10" s="84">
        <f t="shared" si="4"/>
        <v>55250</v>
      </c>
      <c r="O10" s="62">
        <v>215950</v>
      </c>
      <c r="R10" s="43"/>
    </row>
    <row r="11" spans="1:18" x14ac:dyDescent="0.25">
      <c r="A11" s="40" t="s">
        <v>73</v>
      </c>
      <c r="B11" s="40">
        <v>407</v>
      </c>
      <c r="C11" s="40">
        <v>73</v>
      </c>
      <c r="D11" s="40"/>
      <c r="E11" s="40" t="s">
        <v>18</v>
      </c>
      <c r="F11" s="40" t="s">
        <v>19</v>
      </c>
      <c r="G11" s="69">
        <v>861700</v>
      </c>
      <c r="H11" s="47">
        <v>763700</v>
      </c>
      <c r="I11" s="57">
        <f t="shared" si="5"/>
        <v>466300</v>
      </c>
      <c r="J11" s="71">
        <f>H11/O11</f>
        <v>0.62089430894308939</v>
      </c>
      <c r="K11" s="58">
        <f t="shared" si="2"/>
        <v>13200</v>
      </c>
      <c r="L11" s="87">
        <v>776900</v>
      </c>
      <c r="M11" s="59">
        <f t="shared" si="3"/>
        <v>0.63162601626016257</v>
      </c>
      <c r="N11" s="84">
        <f t="shared" si="4"/>
        <v>453100</v>
      </c>
      <c r="O11" s="64">
        <v>1230000</v>
      </c>
      <c r="R11" s="43"/>
    </row>
    <row r="12" spans="1:18" x14ac:dyDescent="0.25">
      <c r="A12" t="s">
        <v>88</v>
      </c>
      <c r="B12">
        <v>408</v>
      </c>
      <c r="C12">
        <v>3</v>
      </c>
      <c r="E12" t="s">
        <v>22</v>
      </c>
      <c r="F12" t="s">
        <v>23</v>
      </c>
      <c r="G12" s="69"/>
      <c r="H12" s="47">
        <v>118300</v>
      </c>
      <c r="I12" s="57">
        <f t="shared" si="5"/>
        <v>293700</v>
      </c>
      <c r="J12" s="71">
        <f t="shared" ref="J12:J17" si="6">H12/O12</f>
        <v>0.2871359223300971</v>
      </c>
      <c r="K12" s="52">
        <f t="shared" si="2"/>
        <v>101700</v>
      </c>
      <c r="L12" s="83">
        <v>220000</v>
      </c>
      <c r="M12" s="59">
        <f t="shared" si="3"/>
        <v>0.53398058252427183</v>
      </c>
      <c r="N12" s="84">
        <f t="shared" si="4"/>
        <v>192000</v>
      </c>
      <c r="O12" s="62">
        <v>412000</v>
      </c>
      <c r="R12" s="43"/>
    </row>
    <row r="13" spans="1:18" x14ac:dyDescent="0.25">
      <c r="A13" t="s">
        <v>77</v>
      </c>
      <c r="B13">
        <v>402</v>
      </c>
      <c r="C13">
        <v>80</v>
      </c>
      <c r="E13" t="s">
        <v>24</v>
      </c>
      <c r="F13" t="s">
        <v>25</v>
      </c>
      <c r="G13" s="69"/>
      <c r="H13" s="47">
        <v>388700</v>
      </c>
      <c r="I13" s="57">
        <f t="shared" si="5"/>
        <v>286300</v>
      </c>
      <c r="J13" s="71">
        <f t="shared" si="6"/>
        <v>0.57585185185185184</v>
      </c>
      <c r="K13" s="52">
        <f t="shared" si="2"/>
        <v>15000</v>
      </c>
      <c r="L13" s="83">
        <v>403700</v>
      </c>
      <c r="M13" s="59">
        <f t="shared" si="3"/>
        <v>0.59807407407407409</v>
      </c>
      <c r="N13" s="84">
        <f t="shared" si="4"/>
        <v>271300</v>
      </c>
      <c r="O13" s="62">
        <v>675000</v>
      </c>
      <c r="R13" s="43"/>
    </row>
    <row r="14" spans="1:18" x14ac:dyDescent="0.25">
      <c r="A14" t="s">
        <v>76</v>
      </c>
      <c r="B14">
        <v>415</v>
      </c>
      <c r="C14">
        <v>17</v>
      </c>
      <c r="E14" t="s">
        <v>27</v>
      </c>
      <c r="F14" t="s">
        <v>28</v>
      </c>
      <c r="G14" s="69"/>
      <c r="H14" s="47">
        <v>602200</v>
      </c>
      <c r="I14" s="57">
        <f t="shared" si="5"/>
        <v>172800</v>
      </c>
      <c r="J14" s="71">
        <f t="shared" si="6"/>
        <v>0.77703225806451615</v>
      </c>
      <c r="K14" s="52">
        <f t="shared" si="2"/>
        <v>84600</v>
      </c>
      <c r="L14" s="83">
        <v>686800</v>
      </c>
      <c r="M14" s="59">
        <f t="shared" si="3"/>
        <v>0.88619354838709674</v>
      </c>
      <c r="N14" s="84">
        <f t="shared" si="4"/>
        <v>88200</v>
      </c>
      <c r="O14" s="62">
        <v>775000</v>
      </c>
      <c r="R14" s="43"/>
    </row>
    <row r="15" spans="1:18" x14ac:dyDescent="0.25">
      <c r="A15" t="s">
        <v>78</v>
      </c>
      <c r="B15">
        <v>421</v>
      </c>
      <c r="C15">
        <v>18</v>
      </c>
      <c r="E15" t="s">
        <v>30</v>
      </c>
      <c r="F15" t="s">
        <v>31</v>
      </c>
      <c r="G15" s="69">
        <v>509500</v>
      </c>
      <c r="H15" s="47">
        <v>354400</v>
      </c>
      <c r="I15" s="57">
        <f t="shared" si="5"/>
        <v>370600</v>
      </c>
      <c r="J15" s="71">
        <f t="shared" si="6"/>
        <v>0.48882758620689654</v>
      </c>
      <c r="K15" s="52">
        <f t="shared" si="2"/>
        <v>14400</v>
      </c>
      <c r="L15" s="83">
        <v>368800</v>
      </c>
      <c r="M15" s="59">
        <f t="shared" si="3"/>
        <v>0.50868965517241382</v>
      </c>
      <c r="N15" s="84">
        <f t="shared" si="4"/>
        <v>356200</v>
      </c>
      <c r="O15" s="62">
        <v>725000</v>
      </c>
      <c r="R15" s="43"/>
    </row>
    <row r="16" spans="1:18" x14ac:dyDescent="0.25">
      <c r="A16" t="s">
        <v>72</v>
      </c>
      <c r="B16">
        <v>403</v>
      </c>
      <c r="C16">
        <v>18</v>
      </c>
      <c r="E16" t="s">
        <v>35</v>
      </c>
      <c r="F16" t="s">
        <v>36</v>
      </c>
      <c r="G16" s="69"/>
      <c r="H16" s="47">
        <v>276600</v>
      </c>
      <c r="I16" s="57">
        <f t="shared" si="5"/>
        <v>323400</v>
      </c>
      <c r="J16" s="71">
        <f t="shared" si="6"/>
        <v>0.46100000000000002</v>
      </c>
      <c r="K16" s="52">
        <f t="shared" si="2"/>
        <v>15900</v>
      </c>
      <c r="L16" s="83">
        <v>292500</v>
      </c>
      <c r="M16" s="59">
        <f t="shared" si="3"/>
        <v>0.48749999999999999</v>
      </c>
      <c r="N16" s="84">
        <f t="shared" si="4"/>
        <v>307500</v>
      </c>
      <c r="O16" s="62">
        <v>600000</v>
      </c>
      <c r="R16" s="43"/>
    </row>
    <row r="17" spans="1:18" x14ac:dyDescent="0.25">
      <c r="B17">
        <v>409</v>
      </c>
      <c r="C17">
        <v>24</v>
      </c>
      <c r="E17" t="s">
        <v>37</v>
      </c>
      <c r="F17" t="s">
        <v>38</v>
      </c>
      <c r="G17" s="69"/>
      <c r="H17" s="47">
        <v>328400</v>
      </c>
      <c r="I17" s="57">
        <f t="shared" si="5"/>
        <v>196600</v>
      </c>
      <c r="J17" s="71">
        <f t="shared" si="6"/>
        <v>0.62552380952380948</v>
      </c>
      <c r="K17" s="52">
        <f t="shared" si="2"/>
        <v>52100</v>
      </c>
      <c r="L17" s="83">
        <v>380500</v>
      </c>
      <c r="M17" s="59">
        <f t="shared" si="3"/>
        <v>0.72476190476190472</v>
      </c>
      <c r="N17" s="84">
        <f t="shared" si="4"/>
        <v>144500</v>
      </c>
      <c r="O17" s="62">
        <v>525000</v>
      </c>
    </row>
    <row r="18" spans="1:18" x14ac:dyDescent="0.25">
      <c r="B18" s="8" t="s">
        <v>41</v>
      </c>
      <c r="C18" s="8"/>
      <c r="E18" s="8" t="s">
        <v>39</v>
      </c>
      <c r="F18" s="8" t="s">
        <v>40</v>
      </c>
      <c r="G18" s="69"/>
      <c r="H18" s="70"/>
      <c r="I18" s="40"/>
      <c r="J18" s="74"/>
      <c r="K18" s="52"/>
      <c r="L18" s="83"/>
      <c r="M18" s="40"/>
      <c r="N18" s="74"/>
      <c r="O18" s="62"/>
    </row>
    <row r="19" spans="1:18" x14ac:dyDescent="0.25">
      <c r="B19" s="8" t="s">
        <v>41</v>
      </c>
      <c r="C19" s="8"/>
      <c r="E19" s="8" t="s">
        <v>42</v>
      </c>
      <c r="F19" s="8" t="s">
        <v>43</v>
      </c>
      <c r="G19" s="69"/>
      <c r="H19" s="70"/>
      <c r="I19" s="40"/>
      <c r="J19" s="74"/>
      <c r="K19" s="52"/>
      <c r="L19" s="83"/>
      <c r="M19" s="40"/>
      <c r="N19" s="74"/>
      <c r="O19" s="62"/>
    </row>
    <row r="20" spans="1:18" x14ac:dyDescent="0.25">
      <c r="A20" t="s">
        <v>77</v>
      </c>
      <c r="B20">
        <v>405</v>
      </c>
      <c r="C20" t="s">
        <v>49</v>
      </c>
      <c r="E20" t="s">
        <v>50</v>
      </c>
      <c r="F20" t="s">
        <v>51</v>
      </c>
      <c r="G20" s="69"/>
      <c r="H20" s="70">
        <v>148600</v>
      </c>
      <c r="I20" s="57">
        <f t="shared" ref="I20" si="7">O20-H20</f>
        <v>140200</v>
      </c>
      <c r="J20" s="71">
        <f t="shared" ref="J20:J23" si="8">H20/O20</f>
        <v>0.51454293628808867</v>
      </c>
      <c r="K20" s="52">
        <f>L20-H20</f>
        <v>216300</v>
      </c>
      <c r="L20" s="83">
        <v>364900</v>
      </c>
      <c r="M20" s="59">
        <f>L20/O20</f>
        <v>1.2635041551246537</v>
      </c>
      <c r="N20" s="84">
        <f>O20-L20</f>
        <v>-76100</v>
      </c>
      <c r="O20" s="62">
        <v>288800</v>
      </c>
      <c r="R20" s="43"/>
    </row>
    <row r="21" spans="1:18" x14ac:dyDescent="0.25">
      <c r="B21">
        <v>402</v>
      </c>
      <c r="C21">
        <v>27</v>
      </c>
      <c r="E21" t="s">
        <v>59</v>
      </c>
      <c r="F21" t="s">
        <v>82</v>
      </c>
      <c r="G21" s="69"/>
      <c r="H21" s="70">
        <v>166200</v>
      </c>
      <c r="I21" s="57">
        <f t="shared" ref="I21" si="9">O21-H21</f>
        <v>-34700</v>
      </c>
      <c r="J21" s="71">
        <f t="shared" si="8"/>
        <v>1.2638783269961977</v>
      </c>
      <c r="K21" s="52">
        <f>L21-H21</f>
        <v>49200</v>
      </c>
      <c r="L21" s="83">
        <v>215400</v>
      </c>
      <c r="M21" s="59">
        <f>L21/O21</f>
        <v>1.6380228136882129</v>
      </c>
      <c r="N21" s="84">
        <f>O21-L21</f>
        <v>-83900</v>
      </c>
      <c r="O21" s="62">
        <v>131500</v>
      </c>
      <c r="R21" s="43"/>
    </row>
    <row r="22" spans="1:18" x14ac:dyDescent="0.25">
      <c r="A22" t="s">
        <v>84</v>
      </c>
      <c r="B22">
        <v>407</v>
      </c>
      <c r="C22">
        <v>20</v>
      </c>
      <c r="E22" t="s">
        <v>61</v>
      </c>
      <c r="F22" t="s">
        <v>62</v>
      </c>
      <c r="G22" s="69"/>
      <c r="H22" s="70">
        <v>177100</v>
      </c>
      <c r="I22" s="57">
        <f t="shared" ref="I22:I23" si="10">O22-H22</f>
        <v>522900</v>
      </c>
      <c r="J22" s="71">
        <f t="shared" si="8"/>
        <v>0.253</v>
      </c>
      <c r="K22" s="52">
        <f>L22-H22</f>
        <v>61200</v>
      </c>
      <c r="L22" s="83">
        <v>238300</v>
      </c>
      <c r="M22" s="59">
        <f>L22/O22</f>
        <v>0.34042857142857141</v>
      </c>
      <c r="N22" s="84">
        <f>O22-L22</f>
        <v>461700</v>
      </c>
      <c r="O22" s="62">
        <v>700000</v>
      </c>
      <c r="R22" s="43"/>
    </row>
    <row r="23" spans="1:18" x14ac:dyDescent="0.25">
      <c r="A23" t="s">
        <v>85</v>
      </c>
      <c r="B23">
        <v>408</v>
      </c>
      <c r="C23">
        <v>48</v>
      </c>
      <c r="E23" t="s">
        <v>63</v>
      </c>
      <c r="F23" t="s">
        <v>64</v>
      </c>
      <c r="G23" s="75">
        <v>513500</v>
      </c>
      <c r="H23" s="48">
        <v>447900</v>
      </c>
      <c r="I23" s="76">
        <f t="shared" si="10"/>
        <v>167100</v>
      </c>
      <c r="J23" s="77">
        <f t="shared" si="8"/>
        <v>0.72829268292682925</v>
      </c>
      <c r="K23" s="52">
        <f>L23-H23</f>
        <v>68900</v>
      </c>
      <c r="L23" s="88">
        <v>516800</v>
      </c>
      <c r="M23" s="89">
        <f>L23/O23</f>
        <v>0.84032520325203253</v>
      </c>
      <c r="N23" s="90">
        <f>O23-L23</f>
        <v>98200</v>
      </c>
      <c r="O23" s="62">
        <v>615000</v>
      </c>
      <c r="R23" s="43"/>
    </row>
    <row r="24" spans="1:18" x14ac:dyDescent="0.25">
      <c r="G24" s="17"/>
      <c r="H24" s="45"/>
      <c r="I24" s="4"/>
      <c r="J24" s="4"/>
      <c r="L24" s="50"/>
      <c r="M24" s="1"/>
      <c r="N24" s="4"/>
      <c r="R24" s="43"/>
    </row>
    <row r="25" spans="1:18" x14ac:dyDescent="0.25">
      <c r="G25" s="17"/>
      <c r="H25" s="45"/>
      <c r="I25" s="4"/>
      <c r="J25" s="4"/>
      <c r="L25" s="50"/>
      <c r="M25" s="1"/>
      <c r="N25" s="4"/>
      <c r="R25" s="43"/>
    </row>
    <row r="26" spans="1:18" x14ac:dyDescent="0.25">
      <c r="L26" s="51"/>
    </row>
    <row r="27" spans="1:18" x14ac:dyDescent="0.25">
      <c r="A27" t="s">
        <v>93</v>
      </c>
      <c r="G27" t="s">
        <v>89</v>
      </c>
      <c r="H27" s="44" t="s">
        <v>86</v>
      </c>
      <c r="L27" s="44" t="s">
        <v>2</v>
      </c>
    </row>
    <row r="28" spans="1:18" x14ac:dyDescent="0.25">
      <c r="A28" t="s">
        <v>91</v>
      </c>
      <c r="B28">
        <v>405</v>
      </c>
      <c r="C28">
        <v>42</v>
      </c>
      <c r="D28">
        <v>1000</v>
      </c>
      <c r="G28" s="17">
        <v>674600</v>
      </c>
      <c r="H28" s="45">
        <v>399700</v>
      </c>
      <c r="I28" s="17"/>
      <c r="J28" s="17"/>
      <c r="K28" s="52">
        <f t="shared" ref="K28:K29" si="11">L28-H28</f>
        <v>15800</v>
      </c>
      <c r="L28" s="45">
        <v>415500</v>
      </c>
      <c r="N28" s="17"/>
      <c r="O28" s="17"/>
    </row>
    <row r="29" spans="1:18" x14ac:dyDescent="0.25">
      <c r="A29" t="s">
        <v>90</v>
      </c>
      <c r="B29">
        <v>405</v>
      </c>
      <c r="C29">
        <v>42</v>
      </c>
      <c r="D29">
        <v>2000</v>
      </c>
      <c r="G29" s="37">
        <v>1037200</v>
      </c>
      <c r="H29" s="48">
        <v>797800</v>
      </c>
      <c r="I29" s="17"/>
      <c r="J29" s="17"/>
      <c r="K29" s="52">
        <f t="shared" si="11"/>
        <v>581000</v>
      </c>
      <c r="L29" s="45">
        <v>1378800</v>
      </c>
      <c r="N29" s="17"/>
      <c r="O29" s="17"/>
    </row>
    <row r="30" spans="1:18" x14ac:dyDescent="0.25">
      <c r="G30" s="17">
        <f>+G28+G29</f>
        <v>1711800</v>
      </c>
      <c r="H30" s="45">
        <f>+H28+H29</f>
        <v>1197500</v>
      </c>
      <c r="I30" s="4">
        <f t="shared" ref="I30" si="12">O30-H30</f>
        <v>8802500</v>
      </c>
      <c r="J30" s="4"/>
      <c r="L30" s="45">
        <f>+L28+L29</f>
        <v>1794300</v>
      </c>
      <c r="M30" s="1">
        <f>L30/O30</f>
        <v>0.17943000000000001</v>
      </c>
      <c r="N30" s="4">
        <f>O30-L30</f>
        <v>8205700</v>
      </c>
      <c r="O30" s="54">
        <v>10000000</v>
      </c>
      <c r="P30" s="55" t="s">
        <v>97</v>
      </c>
    </row>
    <row r="31" spans="1:18" x14ac:dyDescent="0.25">
      <c r="E31">
        <v>23.46</v>
      </c>
      <c r="F31" t="s">
        <v>92</v>
      </c>
      <c r="H31" s="49">
        <f>(H30/1000)*23.46</f>
        <v>28093.350000000002</v>
      </c>
      <c r="I31" s="16">
        <f>(I30/1000)*23.46</f>
        <v>206506.65</v>
      </c>
      <c r="J31" s="16"/>
      <c r="L31" s="49">
        <f>(L30/1000)*23.46</f>
        <v>42094.277999999998</v>
      </c>
      <c r="N31" s="56">
        <f>O31-L31</f>
        <v>192505.72200000001</v>
      </c>
      <c r="O31" s="16">
        <f>(O30/1000)*23.46</f>
        <v>234600</v>
      </c>
    </row>
    <row r="35" spans="10:10" x14ac:dyDescent="0.25">
      <c r="J35">
        <f>519000/7406</f>
        <v>70.078314879827161</v>
      </c>
    </row>
    <row r="36" spans="10:10" x14ac:dyDescent="0.25">
      <c r="J36">
        <f>971900/7406</f>
        <v>131.23143397245477</v>
      </c>
    </row>
  </sheetData>
  <pageMargins left="0.7" right="0.7" top="0.75" bottom="0.75" header="0.3" footer="0.3"/>
  <pageSetup scale="5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D2FA-D999-594A-B993-CE86DC0B9CEB}">
  <sheetPr>
    <pageSetUpPr fitToPage="1"/>
  </sheetPr>
  <dimension ref="A2:S73"/>
  <sheetViews>
    <sheetView tabSelected="1" workbookViewId="0">
      <selection activeCell="B66" sqref="B66"/>
    </sheetView>
  </sheetViews>
  <sheetFormatPr baseColWidth="10" defaultRowHeight="16" x14ac:dyDescent="0.2"/>
  <cols>
    <col min="2" max="2" width="57.1640625" bestFit="1" customWidth="1"/>
    <col min="3" max="3" width="31.1640625" bestFit="1" customWidth="1"/>
    <col min="4" max="4" width="17.1640625" bestFit="1" customWidth="1"/>
    <col min="7" max="7" width="11" bestFit="1" customWidth="1"/>
    <col min="8" max="8" width="14.5" customWidth="1"/>
    <col min="9" max="9" width="11.83203125" bestFit="1" customWidth="1"/>
    <col min="11" max="11" width="11.5" bestFit="1" customWidth="1"/>
    <col min="13" max="13" width="17" customWidth="1"/>
    <col min="14" max="14" width="11.83203125" bestFit="1" customWidth="1"/>
    <col min="17" max="17" width="13" bestFit="1" customWidth="1"/>
  </cols>
  <sheetData>
    <row r="2" spans="1:19" ht="21" x14ac:dyDescent="0.25">
      <c r="C2" s="92" t="s">
        <v>98</v>
      </c>
      <c r="J2">
        <v>2021</v>
      </c>
      <c r="Q2">
        <v>2020</v>
      </c>
    </row>
    <row r="3" spans="1:19" ht="19" x14ac:dyDescent="0.25">
      <c r="H3" t="s">
        <v>99</v>
      </c>
      <c r="J3" t="s">
        <v>100</v>
      </c>
      <c r="L3" t="s">
        <v>101</v>
      </c>
      <c r="M3" s="93" t="s">
        <v>102</v>
      </c>
      <c r="N3" s="40" t="s">
        <v>102</v>
      </c>
      <c r="O3" s="41" t="s">
        <v>103</v>
      </c>
      <c r="Q3" t="s">
        <v>100</v>
      </c>
      <c r="R3" s="40" t="s">
        <v>104</v>
      </c>
    </row>
    <row r="4" spans="1:19" ht="20" thickBot="1" x14ac:dyDescent="0.3">
      <c r="A4" s="94" t="s">
        <v>105</v>
      </c>
      <c r="B4" s="94" t="s">
        <v>106</v>
      </c>
      <c r="C4" s="94" t="s">
        <v>107</v>
      </c>
      <c r="D4" s="94" t="s">
        <v>108</v>
      </c>
      <c r="E4" s="94" t="s">
        <v>109</v>
      </c>
      <c r="F4" s="94" t="s">
        <v>110</v>
      </c>
      <c r="G4" s="94" t="s">
        <v>111</v>
      </c>
      <c r="H4" s="94" t="s">
        <v>112</v>
      </c>
      <c r="J4" s="94" t="s">
        <v>89</v>
      </c>
      <c r="K4" s="94" t="s">
        <v>113</v>
      </c>
      <c r="L4" s="94" t="s">
        <v>114</v>
      </c>
      <c r="M4" s="95" t="s">
        <v>18</v>
      </c>
      <c r="N4" s="96" t="s">
        <v>115</v>
      </c>
      <c r="O4" s="94" t="s">
        <v>116</v>
      </c>
      <c r="P4" s="41" t="s">
        <v>332</v>
      </c>
      <c r="Q4" s="94" t="s">
        <v>89</v>
      </c>
      <c r="R4" s="94" t="s">
        <v>113</v>
      </c>
    </row>
    <row r="5" spans="1:19" ht="20" thickTop="1" x14ac:dyDescent="0.25">
      <c r="A5">
        <v>243</v>
      </c>
      <c r="B5" s="131" t="s">
        <v>154</v>
      </c>
      <c r="C5" t="s">
        <v>155</v>
      </c>
      <c r="D5" t="s">
        <v>156</v>
      </c>
      <c r="E5" t="s">
        <v>157</v>
      </c>
      <c r="F5">
        <v>1.1000000000000001</v>
      </c>
      <c r="G5" s="97">
        <v>900</v>
      </c>
      <c r="H5" s="97">
        <f t="shared" ref="H5:H36" si="0">G5-J5</f>
        <v>-8800</v>
      </c>
      <c r="J5" s="97">
        <v>9700</v>
      </c>
      <c r="K5" s="118">
        <f t="shared" ref="K5:K36" si="1">M5-J5</f>
        <v>1835300</v>
      </c>
      <c r="L5" s="102">
        <f t="shared" ref="L5:L36" si="2">(J5-M5)/J5</f>
        <v>-189.20618556701032</v>
      </c>
      <c r="M5" s="98">
        <v>1845000</v>
      </c>
      <c r="N5" s="99">
        <v>44186</v>
      </c>
      <c r="O5" s="100">
        <f t="shared" ref="O5:O44" si="3">M5*0.015</f>
        <v>27675</v>
      </c>
      <c r="P5" s="116"/>
    </row>
    <row r="6" spans="1:19" ht="19" x14ac:dyDescent="0.25">
      <c r="A6">
        <v>1489</v>
      </c>
      <c r="B6" t="s">
        <v>121</v>
      </c>
      <c r="C6" t="s">
        <v>122</v>
      </c>
      <c r="D6" t="s">
        <v>123</v>
      </c>
      <c r="E6" t="s">
        <v>124</v>
      </c>
      <c r="F6" s="40">
        <v>207.33</v>
      </c>
      <c r="G6" s="97">
        <v>6400</v>
      </c>
      <c r="H6" s="97">
        <f t="shared" si="0"/>
        <v>-452600</v>
      </c>
      <c r="J6" s="97">
        <v>459000</v>
      </c>
      <c r="K6" s="101">
        <f t="shared" si="1"/>
        <v>2041000</v>
      </c>
      <c r="L6" s="102">
        <f t="shared" si="2"/>
        <v>-4.4466230936819171</v>
      </c>
      <c r="M6" s="98">
        <v>2500000</v>
      </c>
      <c r="N6" s="99">
        <v>44276</v>
      </c>
      <c r="O6" s="100">
        <f t="shared" si="3"/>
        <v>37500</v>
      </c>
      <c r="P6" s="116"/>
      <c r="R6" s="116"/>
      <c r="S6" s="1">
        <f>-R6/M6</f>
        <v>0</v>
      </c>
    </row>
    <row r="7" spans="1:19" ht="19" x14ac:dyDescent="0.25">
      <c r="A7" s="103">
        <v>194</v>
      </c>
      <c r="B7" s="132" t="s">
        <v>295</v>
      </c>
      <c r="C7" s="104" t="s">
        <v>305</v>
      </c>
      <c r="D7" s="104" t="s">
        <v>306</v>
      </c>
      <c r="E7" s="104" t="s">
        <v>307</v>
      </c>
      <c r="F7" s="104">
        <v>2.7</v>
      </c>
      <c r="G7" s="105">
        <v>100</v>
      </c>
      <c r="H7" s="105">
        <f t="shared" si="0"/>
        <v>-22200</v>
      </c>
      <c r="J7" s="105">
        <v>22300</v>
      </c>
      <c r="K7" s="105">
        <f t="shared" si="1"/>
        <v>46700</v>
      </c>
      <c r="L7" s="121">
        <f t="shared" si="2"/>
        <v>-2.094170403587444</v>
      </c>
      <c r="M7" s="125">
        <v>69000</v>
      </c>
      <c r="N7" s="106">
        <v>43965</v>
      </c>
      <c r="O7" s="130">
        <f t="shared" si="3"/>
        <v>1035</v>
      </c>
    </row>
    <row r="8" spans="1:19" ht="19" x14ac:dyDescent="0.25">
      <c r="A8">
        <v>19</v>
      </c>
      <c r="B8" t="s">
        <v>252</v>
      </c>
      <c r="C8" t="s">
        <v>253</v>
      </c>
      <c r="D8" t="s">
        <v>254</v>
      </c>
      <c r="E8" t="s">
        <v>251</v>
      </c>
      <c r="F8">
        <v>0.05</v>
      </c>
      <c r="G8" s="97">
        <v>154000</v>
      </c>
      <c r="H8" s="97">
        <f t="shared" si="0"/>
        <v>0</v>
      </c>
      <c r="J8" s="97">
        <v>154000</v>
      </c>
      <c r="K8" s="97">
        <f t="shared" si="1"/>
        <v>296000</v>
      </c>
      <c r="L8" s="102">
        <f t="shared" si="2"/>
        <v>-1.9220779220779221</v>
      </c>
      <c r="M8" s="109">
        <v>450000</v>
      </c>
      <c r="N8" s="99">
        <v>44035</v>
      </c>
      <c r="O8" s="4">
        <f t="shared" si="3"/>
        <v>6750</v>
      </c>
    </row>
    <row r="9" spans="1:19" ht="19" x14ac:dyDescent="0.25">
      <c r="A9">
        <v>1057</v>
      </c>
      <c r="B9" s="131" t="s">
        <v>295</v>
      </c>
      <c r="C9" t="s">
        <v>302</v>
      </c>
      <c r="D9" t="s">
        <v>303</v>
      </c>
      <c r="E9" t="s">
        <v>304</v>
      </c>
      <c r="F9">
        <v>28.4</v>
      </c>
      <c r="G9" s="97">
        <v>1700</v>
      </c>
      <c r="H9" s="97">
        <f t="shared" si="0"/>
        <v>-70600</v>
      </c>
      <c r="J9" s="97">
        <v>72300</v>
      </c>
      <c r="K9" s="97">
        <f t="shared" si="1"/>
        <v>39833</v>
      </c>
      <c r="L9" s="102">
        <f t="shared" si="2"/>
        <v>-0.55094052558782847</v>
      </c>
      <c r="M9" s="107">
        <v>112133</v>
      </c>
      <c r="N9" s="99">
        <v>43965</v>
      </c>
      <c r="O9" s="4">
        <f t="shared" si="3"/>
        <v>1681.9949999999999</v>
      </c>
    </row>
    <row r="10" spans="1:19" ht="19" x14ac:dyDescent="0.25">
      <c r="A10">
        <v>18</v>
      </c>
      <c r="B10" t="s">
        <v>248</v>
      </c>
      <c r="C10" t="s">
        <v>249</v>
      </c>
      <c r="D10" t="s">
        <v>250</v>
      </c>
      <c r="E10" t="s">
        <v>251</v>
      </c>
      <c r="F10">
        <v>0.37</v>
      </c>
      <c r="G10" s="97">
        <v>301600</v>
      </c>
      <c r="H10" s="97">
        <f t="shared" si="0"/>
        <v>0</v>
      </c>
      <c r="J10" s="97">
        <v>301600</v>
      </c>
      <c r="K10" s="97">
        <f t="shared" si="1"/>
        <v>133400</v>
      </c>
      <c r="L10" s="102">
        <f t="shared" si="2"/>
        <v>-0.44230769230769229</v>
      </c>
      <c r="M10" s="107">
        <v>435000</v>
      </c>
      <c r="N10" s="99">
        <v>44035</v>
      </c>
      <c r="O10" s="4">
        <f t="shared" si="3"/>
        <v>6525</v>
      </c>
    </row>
    <row r="11" spans="1:19" ht="19" x14ac:dyDescent="0.25">
      <c r="A11">
        <v>1058</v>
      </c>
      <c r="B11" s="131" t="s">
        <v>295</v>
      </c>
      <c r="C11" t="s">
        <v>311</v>
      </c>
      <c r="D11" t="s">
        <v>312</v>
      </c>
      <c r="E11" t="s">
        <v>313</v>
      </c>
      <c r="F11">
        <v>26</v>
      </c>
      <c r="G11" s="97">
        <v>26400</v>
      </c>
      <c r="H11" s="97">
        <f t="shared" si="0"/>
        <v>-253800</v>
      </c>
      <c r="J11" s="97">
        <v>280200</v>
      </c>
      <c r="K11" s="97">
        <f t="shared" si="1"/>
        <v>116733</v>
      </c>
      <c r="L11" s="102">
        <f t="shared" si="2"/>
        <v>-0.41660599571734475</v>
      </c>
      <c r="M11" s="107">
        <v>396933</v>
      </c>
      <c r="N11" s="99">
        <v>43965</v>
      </c>
      <c r="O11" s="4">
        <f t="shared" si="3"/>
        <v>5953.9949999999999</v>
      </c>
    </row>
    <row r="12" spans="1:19" ht="19" x14ac:dyDescent="0.25">
      <c r="A12">
        <v>1099</v>
      </c>
      <c r="B12" t="s">
        <v>134</v>
      </c>
      <c r="C12" t="s">
        <v>135</v>
      </c>
      <c r="D12" t="s">
        <v>136</v>
      </c>
      <c r="E12" t="s">
        <v>137</v>
      </c>
      <c r="F12">
        <v>6.7</v>
      </c>
      <c r="G12" s="97">
        <v>432400</v>
      </c>
      <c r="H12" s="97">
        <f t="shared" si="0"/>
        <v>0</v>
      </c>
      <c r="J12" s="97">
        <v>432400</v>
      </c>
      <c r="K12" s="97">
        <f t="shared" si="1"/>
        <v>92600</v>
      </c>
      <c r="L12" s="102">
        <f t="shared" si="2"/>
        <v>-0.21415356151711379</v>
      </c>
      <c r="M12" s="107">
        <v>525000</v>
      </c>
      <c r="N12" s="99">
        <v>44236</v>
      </c>
      <c r="O12" s="4">
        <f t="shared" si="3"/>
        <v>7875</v>
      </c>
      <c r="P12" s="116"/>
    </row>
    <row r="13" spans="1:19" ht="19" x14ac:dyDescent="0.25">
      <c r="A13">
        <v>737</v>
      </c>
      <c r="B13" t="s">
        <v>186</v>
      </c>
      <c r="C13" t="s">
        <v>187</v>
      </c>
      <c r="D13" t="s">
        <v>188</v>
      </c>
      <c r="E13" t="s">
        <v>189</v>
      </c>
      <c r="F13">
        <v>21.07</v>
      </c>
      <c r="G13" s="97">
        <v>1129400</v>
      </c>
      <c r="H13" s="97">
        <f t="shared" si="0"/>
        <v>-114600</v>
      </c>
      <c r="J13" s="97">
        <v>1244000</v>
      </c>
      <c r="K13" s="97">
        <f t="shared" si="1"/>
        <v>256000</v>
      </c>
      <c r="L13" s="102">
        <f t="shared" si="2"/>
        <v>-0.20578778135048231</v>
      </c>
      <c r="M13" s="107">
        <v>1500000</v>
      </c>
      <c r="N13" s="99">
        <v>44137</v>
      </c>
      <c r="O13" s="4">
        <f t="shared" si="3"/>
        <v>22500</v>
      </c>
      <c r="P13" s="116"/>
    </row>
    <row r="14" spans="1:19" ht="19" x14ac:dyDescent="0.25">
      <c r="A14">
        <v>39</v>
      </c>
      <c r="B14" t="s">
        <v>218</v>
      </c>
      <c r="C14" t="s">
        <v>219</v>
      </c>
      <c r="D14" t="s">
        <v>220</v>
      </c>
      <c r="E14" t="s">
        <v>221</v>
      </c>
      <c r="F14">
        <v>3.08</v>
      </c>
      <c r="G14" s="97">
        <v>576700</v>
      </c>
      <c r="H14" s="97">
        <f t="shared" si="0"/>
        <v>0</v>
      </c>
      <c r="J14" s="97">
        <v>576700</v>
      </c>
      <c r="K14" s="97">
        <f t="shared" si="1"/>
        <v>63300</v>
      </c>
      <c r="L14" s="102">
        <f t="shared" si="2"/>
        <v>-0.10976244147737126</v>
      </c>
      <c r="M14" s="107">
        <v>640000</v>
      </c>
      <c r="N14" s="99">
        <v>44089</v>
      </c>
      <c r="O14" s="4">
        <f t="shared" si="3"/>
        <v>9600</v>
      </c>
      <c r="P14" s="116"/>
    </row>
    <row r="15" spans="1:19" ht="19" x14ac:dyDescent="0.25">
      <c r="A15">
        <v>100422</v>
      </c>
      <c r="B15" t="s">
        <v>194</v>
      </c>
      <c r="C15" t="s">
        <v>195</v>
      </c>
      <c r="D15" t="s">
        <v>196</v>
      </c>
      <c r="E15" t="s">
        <v>197</v>
      </c>
      <c r="F15">
        <v>0</v>
      </c>
      <c r="G15" s="97">
        <v>451200</v>
      </c>
      <c r="H15" s="97">
        <f t="shared" si="0"/>
        <v>0</v>
      </c>
      <c r="J15" s="97">
        <v>451200</v>
      </c>
      <c r="K15" s="108">
        <f t="shared" si="1"/>
        <v>48800</v>
      </c>
      <c r="L15" s="102">
        <f t="shared" si="2"/>
        <v>-0.10815602836879433</v>
      </c>
      <c r="M15" s="107">
        <v>500000</v>
      </c>
      <c r="N15" s="99">
        <v>44110</v>
      </c>
      <c r="O15" s="4">
        <f t="shared" si="3"/>
        <v>7500</v>
      </c>
      <c r="P15" s="116"/>
    </row>
    <row r="16" spans="1:19" ht="19" x14ac:dyDescent="0.25">
      <c r="A16">
        <v>1096</v>
      </c>
      <c r="B16" t="s">
        <v>214</v>
      </c>
      <c r="C16" t="s">
        <v>215</v>
      </c>
      <c r="D16" t="s">
        <v>216</v>
      </c>
      <c r="E16" t="s">
        <v>217</v>
      </c>
      <c r="F16">
        <v>77.52</v>
      </c>
      <c r="G16" s="97">
        <v>1862900</v>
      </c>
      <c r="H16" s="97">
        <f t="shared" si="0"/>
        <v>-461600</v>
      </c>
      <c r="J16" s="97">
        <v>2324500</v>
      </c>
      <c r="K16" s="97">
        <f t="shared" si="1"/>
        <v>250500</v>
      </c>
      <c r="L16" s="102">
        <f t="shared" si="2"/>
        <v>-0.10776511077651107</v>
      </c>
      <c r="M16" s="107">
        <v>2575000</v>
      </c>
      <c r="N16" s="99">
        <v>44098</v>
      </c>
      <c r="O16" s="4">
        <f t="shared" si="3"/>
        <v>38625</v>
      </c>
      <c r="P16" s="116"/>
    </row>
    <row r="17" spans="1:19" ht="19" x14ac:dyDescent="0.25">
      <c r="A17">
        <v>1030</v>
      </c>
      <c r="B17" t="s">
        <v>271</v>
      </c>
      <c r="C17" t="s">
        <v>272</v>
      </c>
      <c r="D17" t="s">
        <v>273</v>
      </c>
      <c r="E17" t="s">
        <v>274</v>
      </c>
      <c r="F17">
        <v>13</v>
      </c>
      <c r="G17" s="97">
        <v>633200</v>
      </c>
      <c r="H17" s="97">
        <f t="shared" si="0"/>
        <v>-89800</v>
      </c>
      <c r="J17" s="97">
        <v>723000</v>
      </c>
      <c r="K17" s="97">
        <f t="shared" si="1"/>
        <v>69500</v>
      </c>
      <c r="L17" s="1">
        <f t="shared" si="2"/>
        <v>-9.6127247579529743E-2</v>
      </c>
      <c r="M17" s="107">
        <v>792500</v>
      </c>
      <c r="N17" s="99">
        <v>44006</v>
      </c>
      <c r="O17" s="4">
        <f t="shared" si="3"/>
        <v>11887.5</v>
      </c>
    </row>
    <row r="18" spans="1:19" ht="19" x14ac:dyDescent="0.25">
      <c r="A18">
        <v>892</v>
      </c>
      <c r="B18" t="s">
        <v>158</v>
      </c>
      <c r="C18" t="s">
        <v>159</v>
      </c>
      <c r="D18" t="s">
        <v>160</v>
      </c>
      <c r="E18" t="s">
        <v>161</v>
      </c>
      <c r="F18">
        <v>44.4</v>
      </c>
      <c r="G18" s="97">
        <v>155100</v>
      </c>
      <c r="H18" s="97">
        <f t="shared" si="0"/>
        <v>-398900</v>
      </c>
      <c r="J18" s="97">
        <v>554000</v>
      </c>
      <c r="K18" s="97">
        <f t="shared" si="1"/>
        <v>46000</v>
      </c>
      <c r="L18" s="1">
        <f t="shared" si="2"/>
        <v>-8.3032490974729242E-2</v>
      </c>
      <c r="M18" s="107">
        <v>600000</v>
      </c>
      <c r="N18" s="99">
        <v>44181</v>
      </c>
      <c r="O18" s="4">
        <f t="shared" si="3"/>
        <v>9000</v>
      </c>
      <c r="P18" s="116"/>
    </row>
    <row r="19" spans="1:19" ht="19" x14ac:dyDescent="0.25">
      <c r="A19">
        <v>101262</v>
      </c>
      <c r="B19" t="s">
        <v>236</v>
      </c>
      <c r="C19" t="s">
        <v>237</v>
      </c>
      <c r="D19" t="s">
        <v>238</v>
      </c>
      <c r="E19" t="s">
        <v>239</v>
      </c>
      <c r="F19">
        <v>12.14</v>
      </c>
      <c r="G19" s="97">
        <v>591300</v>
      </c>
      <c r="H19" s="97">
        <f t="shared" si="0"/>
        <v>-57900</v>
      </c>
      <c r="J19" s="97">
        <v>649200</v>
      </c>
      <c r="K19" s="97">
        <f t="shared" si="1"/>
        <v>52800</v>
      </c>
      <c r="L19" s="1">
        <f t="shared" si="2"/>
        <v>-8.1330868761552683E-2</v>
      </c>
      <c r="M19" s="107">
        <v>702000</v>
      </c>
      <c r="N19" s="99">
        <v>44046</v>
      </c>
      <c r="O19" s="4">
        <f t="shared" si="3"/>
        <v>10530</v>
      </c>
    </row>
    <row r="20" spans="1:19" ht="19" x14ac:dyDescent="0.25">
      <c r="A20">
        <v>736</v>
      </c>
      <c r="B20" t="s">
        <v>117</v>
      </c>
      <c r="C20" t="s">
        <v>118</v>
      </c>
      <c r="D20" t="s">
        <v>119</v>
      </c>
      <c r="E20" t="s">
        <v>120</v>
      </c>
      <c r="F20">
        <v>8.91</v>
      </c>
      <c r="G20" s="97">
        <v>1339400</v>
      </c>
      <c r="H20" s="97">
        <f t="shared" si="0"/>
        <v>0</v>
      </c>
      <c r="J20" s="97">
        <v>1339400</v>
      </c>
      <c r="K20" s="97">
        <f t="shared" si="1"/>
        <v>95600</v>
      </c>
      <c r="L20" s="1">
        <f t="shared" si="2"/>
        <v>-7.1375242645960874E-2</v>
      </c>
      <c r="M20" s="98">
        <v>1435000</v>
      </c>
      <c r="N20" s="99">
        <v>44280</v>
      </c>
      <c r="O20" s="100">
        <f t="shared" si="3"/>
        <v>21525</v>
      </c>
      <c r="P20" s="116"/>
      <c r="Q20" s="17"/>
      <c r="R20" s="116"/>
      <c r="S20" s="1">
        <f>-R20/M20</f>
        <v>0</v>
      </c>
    </row>
    <row r="21" spans="1:19" ht="19" x14ac:dyDescent="0.25">
      <c r="A21">
        <v>1255</v>
      </c>
      <c r="B21" t="s">
        <v>222</v>
      </c>
      <c r="C21" t="s">
        <v>223</v>
      </c>
      <c r="D21" t="s">
        <v>224</v>
      </c>
      <c r="E21" t="s">
        <v>225</v>
      </c>
      <c r="F21">
        <v>7.6</v>
      </c>
      <c r="G21" s="97">
        <v>521300</v>
      </c>
      <c r="H21" s="97">
        <f t="shared" si="0"/>
        <v>0</v>
      </c>
      <c r="J21" s="97">
        <v>521300</v>
      </c>
      <c r="K21" s="97">
        <f t="shared" si="1"/>
        <v>28700</v>
      </c>
      <c r="L21" s="1">
        <f t="shared" si="2"/>
        <v>-5.5054671014770767E-2</v>
      </c>
      <c r="M21" s="107">
        <v>550000</v>
      </c>
      <c r="N21" s="99">
        <v>44083</v>
      </c>
      <c r="O21" s="4">
        <f t="shared" si="3"/>
        <v>8250</v>
      </c>
      <c r="P21" s="116"/>
    </row>
    <row r="22" spans="1:19" ht="19" x14ac:dyDescent="0.25">
      <c r="A22">
        <v>381</v>
      </c>
      <c r="B22" t="s">
        <v>283</v>
      </c>
      <c r="C22" t="s">
        <v>284</v>
      </c>
      <c r="D22" t="s">
        <v>285</v>
      </c>
      <c r="E22" t="s">
        <v>286</v>
      </c>
      <c r="F22">
        <v>0.53</v>
      </c>
      <c r="G22" s="97">
        <v>180800</v>
      </c>
      <c r="H22" s="97">
        <f t="shared" si="0"/>
        <v>0</v>
      </c>
      <c r="J22" s="97">
        <v>180800</v>
      </c>
      <c r="K22" s="97">
        <f t="shared" si="1"/>
        <v>9200</v>
      </c>
      <c r="L22" s="1">
        <f t="shared" si="2"/>
        <v>-5.0884955752212392E-2</v>
      </c>
      <c r="M22" s="107">
        <v>190000</v>
      </c>
      <c r="N22" s="99">
        <v>43990</v>
      </c>
      <c r="O22" s="4">
        <f t="shared" si="3"/>
        <v>2850</v>
      </c>
    </row>
    <row r="23" spans="1:19" ht="19" x14ac:dyDescent="0.25">
      <c r="A23">
        <v>702</v>
      </c>
      <c r="B23" t="s">
        <v>263</v>
      </c>
      <c r="C23" t="s">
        <v>264</v>
      </c>
      <c r="D23" t="s">
        <v>265</v>
      </c>
      <c r="E23" t="s">
        <v>266</v>
      </c>
      <c r="F23">
        <v>3.2</v>
      </c>
      <c r="G23" s="97">
        <v>365500</v>
      </c>
      <c r="H23" s="97">
        <f t="shared" si="0"/>
        <v>0</v>
      </c>
      <c r="J23" s="97">
        <v>365500</v>
      </c>
      <c r="K23" s="97">
        <f t="shared" si="1"/>
        <v>16500</v>
      </c>
      <c r="L23" s="1">
        <f t="shared" si="2"/>
        <v>-4.5143638850889192E-2</v>
      </c>
      <c r="M23" s="107">
        <v>382000</v>
      </c>
      <c r="N23" s="99">
        <v>44014</v>
      </c>
      <c r="O23" s="4">
        <f t="shared" si="3"/>
        <v>5730</v>
      </c>
    </row>
    <row r="24" spans="1:19" ht="19" x14ac:dyDescent="0.25">
      <c r="A24">
        <v>217</v>
      </c>
      <c r="B24" t="s">
        <v>295</v>
      </c>
      <c r="C24" t="s">
        <v>296</v>
      </c>
      <c r="D24" t="s">
        <v>297</v>
      </c>
      <c r="E24" t="s">
        <v>298</v>
      </c>
      <c r="F24">
        <v>56.37</v>
      </c>
      <c r="G24" s="97">
        <v>2600</v>
      </c>
      <c r="H24" s="97">
        <f t="shared" si="0"/>
        <v>-474200</v>
      </c>
      <c r="J24" s="97">
        <v>476800</v>
      </c>
      <c r="K24" s="97">
        <f t="shared" si="1"/>
        <v>19733</v>
      </c>
      <c r="L24" s="1">
        <f t="shared" si="2"/>
        <v>-4.1386325503355706E-2</v>
      </c>
      <c r="M24" s="109">
        <v>496533</v>
      </c>
      <c r="N24" s="99">
        <v>43965</v>
      </c>
      <c r="O24" s="4">
        <f t="shared" si="3"/>
        <v>7447.9949999999999</v>
      </c>
    </row>
    <row r="25" spans="1:19" ht="19" x14ac:dyDescent="0.25">
      <c r="A25">
        <v>518</v>
      </c>
      <c r="B25" t="s">
        <v>146</v>
      </c>
      <c r="C25" t="s">
        <v>147</v>
      </c>
      <c r="D25" t="s">
        <v>148</v>
      </c>
      <c r="E25" t="s">
        <v>149</v>
      </c>
      <c r="F25">
        <v>7.1</v>
      </c>
      <c r="G25" s="97">
        <v>508600</v>
      </c>
      <c r="H25" s="97">
        <f t="shared" si="0"/>
        <v>0</v>
      </c>
      <c r="J25" s="97">
        <v>508600</v>
      </c>
      <c r="K25" s="97">
        <f t="shared" si="1"/>
        <v>16400</v>
      </c>
      <c r="L25" s="1">
        <f t="shared" si="2"/>
        <v>-3.2245379473063308E-2</v>
      </c>
      <c r="M25" s="107">
        <v>525000</v>
      </c>
      <c r="N25" s="99">
        <v>44208</v>
      </c>
      <c r="O25" s="4">
        <f t="shared" si="3"/>
        <v>7875</v>
      </c>
      <c r="P25" s="116"/>
    </row>
    <row r="26" spans="1:19" ht="19" x14ac:dyDescent="0.25">
      <c r="A26">
        <v>100523</v>
      </c>
      <c r="B26" t="s">
        <v>182</v>
      </c>
      <c r="C26" t="s">
        <v>183</v>
      </c>
      <c r="D26" t="s">
        <v>184</v>
      </c>
      <c r="E26" t="s">
        <v>185</v>
      </c>
      <c r="F26">
        <v>0</v>
      </c>
      <c r="G26" s="97">
        <v>332100</v>
      </c>
      <c r="H26" s="97">
        <f t="shared" si="0"/>
        <v>0</v>
      </c>
      <c r="J26" s="97">
        <v>332100</v>
      </c>
      <c r="K26" s="97">
        <f t="shared" si="1"/>
        <v>6900</v>
      </c>
      <c r="L26" s="1">
        <f t="shared" si="2"/>
        <v>-2.077687443541102E-2</v>
      </c>
      <c r="M26" s="107">
        <v>339000</v>
      </c>
      <c r="N26" s="99">
        <v>44137</v>
      </c>
      <c r="O26" s="4">
        <f t="shared" si="3"/>
        <v>5085</v>
      </c>
      <c r="P26" s="116"/>
    </row>
    <row r="27" spans="1:19" ht="19" x14ac:dyDescent="0.25">
      <c r="A27">
        <v>323</v>
      </c>
      <c r="B27" t="s">
        <v>318</v>
      </c>
      <c r="C27" t="s">
        <v>319</v>
      </c>
      <c r="D27" t="s">
        <v>320</v>
      </c>
      <c r="E27" t="s">
        <v>321</v>
      </c>
      <c r="F27">
        <v>2</v>
      </c>
      <c r="G27" s="97">
        <v>293100</v>
      </c>
      <c r="H27" s="97">
        <f t="shared" si="0"/>
        <v>0</v>
      </c>
      <c r="J27" s="97">
        <v>293100</v>
      </c>
      <c r="K27" s="97">
        <f t="shared" si="1"/>
        <v>5900</v>
      </c>
      <c r="L27" s="1">
        <f t="shared" si="2"/>
        <v>-2.012964858410099E-2</v>
      </c>
      <c r="M27" s="107">
        <v>299000</v>
      </c>
      <c r="N27" s="99">
        <v>43948</v>
      </c>
      <c r="O27" s="4">
        <f t="shared" si="3"/>
        <v>4485</v>
      </c>
    </row>
    <row r="28" spans="1:19" ht="19" x14ac:dyDescent="0.25">
      <c r="A28">
        <v>855</v>
      </c>
      <c r="B28" t="s">
        <v>170</v>
      </c>
      <c r="C28" t="s">
        <v>171</v>
      </c>
      <c r="D28" t="s">
        <v>172</v>
      </c>
      <c r="E28" t="s">
        <v>173</v>
      </c>
      <c r="F28">
        <v>0.25</v>
      </c>
      <c r="G28" s="97">
        <v>171600</v>
      </c>
      <c r="H28" s="97">
        <f t="shared" si="0"/>
        <v>0</v>
      </c>
      <c r="J28" s="97">
        <v>171600</v>
      </c>
      <c r="K28" s="97">
        <f t="shared" si="1"/>
        <v>3400</v>
      </c>
      <c r="L28" s="1">
        <f t="shared" si="2"/>
        <v>-1.9813519813519812E-2</v>
      </c>
      <c r="M28" s="107">
        <v>175000</v>
      </c>
      <c r="N28" s="99">
        <v>44153</v>
      </c>
      <c r="O28" s="4">
        <f t="shared" si="3"/>
        <v>2625</v>
      </c>
      <c r="P28" s="116"/>
    </row>
    <row r="29" spans="1:19" ht="19" x14ac:dyDescent="0.25">
      <c r="A29">
        <v>698</v>
      </c>
      <c r="B29" t="s">
        <v>244</v>
      </c>
      <c r="C29" t="s">
        <v>245</v>
      </c>
      <c r="D29" t="s">
        <v>246</v>
      </c>
      <c r="E29" t="s">
        <v>247</v>
      </c>
      <c r="F29">
        <v>4.7</v>
      </c>
      <c r="G29" s="97">
        <v>665700</v>
      </c>
      <c r="H29" s="97">
        <f t="shared" si="0"/>
        <v>0</v>
      </c>
      <c r="J29" s="97">
        <v>665700</v>
      </c>
      <c r="K29" s="97">
        <f t="shared" si="1"/>
        <v>10033</v>
      </c>
      <c r="L29" s="1">
        <f t="shared" si="2"/>
        <v>-1.5071353462520655E-2</v>
      </c>
      <c r="M29" s="107">
        <v>675733</v>
      </c>
      <c r="N29" s="99">
        <v>44036</v>
      </c>
      <c r="O29" s="4">
        <f t="shared" si="3"/>
        <v>10135.994999999999</v>
      </c>
    </row>
    <row r="30" spans="1:19" ht="19" x14ac:dyDescent="0.25">
      <c r="A30">
        <v>974</v>
      </c>
      <c r="B30" t="s">
        <v>287</v>
      </c>
      <c r="C30" t="s">
        <v>288</v>
      </c>
      <c r="D30" t="s">
        <v>289</v>
      </c>
      <c r="E30" t="s">
        <v>290</v>
      </c>
      <c r="F30">
        <v>17.8</v>
      </c>
      <c r="G30" s="97">
        <v>644500</v>
      </c>
      <c r="H30" s="97">
        <f t="shared" si="0"/>
        <v>-84600</v>
      </c>
      <c r="J30" s="97">
        <v>729100</v>
      </c>
      <c r="K30" s="97">
        <f t="shared" si="1"/>
        <v>5900</v>
      </c>
      <c r="L30" s="1">
        <f t="shared" si="2"/>
        <v>-8.0921684268275961E-3</v>
      </c>
      <c r="M30" s="107">
        <v>735000</v>
      </c>
      <c r="N30" s="99">
        <v>43978</v>
      </c>
      <c r="O30" s="4">
        <f t="shared" si="3"/>
        <v>11025</v>
      </c>
    </row>
    <row r="31" spans="1:19" ht="19" x14ac:dyDescent="0.25">
      <c r="A31">
        <v>1055</v>
      </c>
      <c r="B31" t="s">
        <v>295</v>
      </c>
      <c r="C31" t="s">
        <v>299</v>
      </c>
      <c r="D31" t="s">
        <v>300</v>
      </c>
      <c r="E31" t="s">
        <v>301</v>
      </c>
      <c r="F31">
        <v>113</v>
      </c>
      <c r="G31" s="97">
        <v>16900</v>
      </c>
      <c r="H31" s="97">
        <f t="shared" si="0"/>
        <v>-310100</v>
      </c>
      <c r="J31" s="97">
        <v>327000</v>
      </c>
      <c r="K31" s="97">
        <f t="shared" si="1"/>
        <v>1900</v>
      </c>
      <c r="L31" s="1">
        <f t="shared" si="2"/>
        <v>-5.8103975535168193E-3</v>
      </c>
      <c r="M31" s="107">
        <v>328900</v>
      </c>
      <c r="N31" s="99">
        <v>43965</v>
      </c>
      <c r="O31" s="4">
        <f t="shared" si="3"/>
        <v>4933.5</v>
      </c>
    </row>
    <row r="32" spans="1:19" ht="19" x14ac:dyDescent="0.25">
      <c r="A32">
        <v>1197</v>
      </c>
      <c r="B32" t="s">
        <v>314</v>
      </c>
      <c r="C32" s="8" t="s">
        <v>326</v>
      </c>
      <c r="D32" t="s">
        <v>327</v>
      </c>
      <c r="E32" t="s">
        <v>317</v>
      </c>
      <c r="F32">
        <v>2</v>
      </c>
      <c r="G32" s="97">
        <v>67900</v>
      </c>
      <c r="H32" s="97">
        <f t="shared" si="0"/>
        <v>0</v>
      </c>
      <c r="J32" s="97">
        <v>67900</v>
      </c>
      <c r="K32" s="97">
        <f t="shared" si="1"/>
        <v>0</v>
      </c>
      <c r="L32" s="114">
        <f t="shared" si="2"/>
        <v>0</v>
      </c>
      <c r="M32" s="109">
        <v>67900</v>
      </c>
      <c r="N32" s="99">
        <v>43925</v>
      </c>
      <c r="O32" s="4">
        <f t="shared" si="3"/>
        <v>1018.5</v>
      </c>
    </row>
    <row r="33" spans="1:16" ht="19" x14ac:dyDescent="0.25">
      <c r="A33">
        <v>688</v>
      </c>
      <c r="B33" t="s">
        <v>178</v>
      </c>
      <c r="C33" t="s">
        <v>179</v>
      </c>
      <c r="D33" t="s">
        <v>180</v>
      </c>
      <c r="E33" t="s">
        <v>181</v>
      </c>
      <c r="F33">
        <v>0.43</v>
      </c>
      <c r="G33" s="97">
        <v>50200</v>
      </c>
      <c r="H33" s="97">
        <f t="shared" si="0"/>
        <v>0</v>
      </c>
      <c r="J33" s="97">
        <v>50200</v>
      </c>
      <c r="K33" s="97">
        <f t="shared" si="1"/>
        <v>-200</v>
      </c>
      <c r="L33" s="1">
        <f t="shared" si="2"/>
        <v>3.9840637450199202E-3</v>
      </c>
      <c r="M33" s="107">
        <v>50000</v>
      </c>
      <c r="N33" s="99">
        <v>44145</v>
      </c>
      <c r="O33" s="100">
        <f t="shared" si="3"/>
        <v>750</v>
      </c>
      <c r="P33" s="116"/>
    </row>
    <row r="34" spans="1:16" ht="19" x14ac:dyDescent="0.25">
      <c r="A34">
        <v>1449</v>
      </c>
      <c r="B34" t="s">
        <v>267</v>
      </c>
      <c r="C34" t="s">
        <v>268</v>
      </c>
      <c r="D34" t="s">
        <v>269</v>
      </c>
      <c r="E34" t="s">
        <v>270</v>
      </c>
      <c r="F34">
        <v>0.87</v>
      </c>
      <c r="G34" s="97">
        <v>335600</v>
      </c>
      <c r="H34" s="97">
        <f t="shared" si="0"/>
        <v>0</v>
      </c>
      <c r="J34" s="97">
        <v>335600</v>
      </c>
      <c r="K34" s="97">
        <f t="shared" si="1"/>
        <v>-2600</v>
      </c>
      <c r="L34" s="1">
        <f t="shared" si="2"/>
        <v>7.7473182359952325E-3</v>
      </c>
      <c r="M34" s="107">
        <v>333000</v>
      </c>
      <c r="N34" s="99">
        <v>44014</v>
      </c>
      <c r="O34" s="4">
        <f t="shared" si="3"/>
        <v>4995</v>
      </c>
    </row>
    <row r="35" spans="1:16" ht="19" x14ac:dyDescent="0.25">
      <c r="A35" s="103">
        <v>750</v>
      </c>
      <c r="B35" s="104" t="s">
        <v>240</v>
      </c>
      <c r="C35" s="104" t="s">
        <v>241</v>
      </c>
      <c r="D35" s="104" t="s">
        <v>242</v>
      </c>
      <c r="E35" s="104" t="s">
        <v>243</v>
      </c>
      <c r="F35" s="104">
        <v>5.0599999999999996</v>
      </c>
      <c r="G35" s="105">
        <v>1198700</v>
      </c>
      <c r="H35" s="105">
        <f t="shared" si="0"/>
        <v>0</v>
      </c>
      <c r="I35" s="104"/>
      <c r="J35" s="105">
        <v>1198700</v>
      </c>
      <c r="K35" s="105">
        <f t="shared" si="1"/>
        <v>-9967</v>
      </c>
      <c r="L35" s="123">
        <f t="shared" si="2"/>
        <v>8.3148410778343205E-3</v>
      </c>
      <c r="M35" s="125">
        <v>1188733</v>
      </c>
      <c r="N35" s="106">
        <v>44043</v>
      </c>
      <c r="O35" s="130">
        <f t="shared" si="3"/>
        <v>17830.994999999999</v>
      </c>
    </row>
    <row r="36" spans="1:16" ht="19" x14ac:dyDescent="0.25">
      <c r="A36">
        <v>313</v>
      </c>
      <c r="B36" t="s">
        <v>255</v>
      </c>
      <c r="C36" t="s">
        <v>256</v>
      </c>
      <c r="D36" t="s">
        <v>257</v>
      </c>
      <c r="E36" t="s">
        <v>258</v>
      </c>
      <c r="F36">
        <v>48.8</v>
      </c>
      <c r="G36" s="97">
        <v>1105700</v>
      </c>
      <c r="H36" s="97">
        <f t="shared" si="0"/>
        <v>-231300</v>
      </c>
      <c r="J36" s="97">
        <v>1337000</v>
      </c>
      <c r="K36" s="97">
        <f t="shared" si="1"/>
        <v>-12000</v>
      </c>
      <c r="L36" s="1">
        <f t="shared" si="2"/>
        <v>8.9753178758414359E-3</v>
      </c>
      <c r="M36" s="107">
        <v>1325000</v>
      </c>
      <c r="N36" s="99">
        <v>44028</v>
      </c>
      <c r="O36" s="4">
        <f t="shared" si="3"/>
        <v>19875</v>
      </c>
    </row>
    <row r="37" spans="1:16" ht="19" x14ac:dyDescent="0.25">
      <c r="A37">
        <v>546</v>
      </c>
      <c r="B37" t="s">
        <v>174</v>
      </c>
      <c r="C37" t="s">
        <v>175</v>
      </c>
      <c r="D37" t="s">
        <v>176</v>
      </c>
      <c r="E37" t="s">
        <v>177</v>
      </c>
      <c r="F37">
        <v>14.7</v>
      </c>
      <c r="G37" s="97">
        <v>282700</v>
      </c>
      <c r="H37" s="97">
        <f t="shared" ref="H37:H57" si="4">G37-J37</f>
        <v>-50200</v>
      </c>
      <c r="J37" s="97">
        <v>332900</v>
      </c>
      <c r="K37" s="97">
        <f t="shared" ref="K37:K57" si="5">M37-J37</f>
        <v>-3000</v>
      </c>
      <c r="L37" s="1">
        <f t="shared" ref="L37:L57" si="6">(J37-M37)/J37</f>
        <v>9.0117152297987391E-3</v>
      </c>
      <c r="M37" s="107">
        <v>329900</v>
      </c>
      <c r="N37" s="99">
        <v>44151</v>
      </c>
      <c r="O37" s="4">
        <f t="shared" si="3"/>
        <v>4948.5</v>
      </c>
      <c r="P37" s="116"/>
    </row>
    <row r="38" spans="1:16" ht="19" x14ac:dyDescent="0.25">
      <c r="A38">
        <v>765</v>
      </c>
      <c r="B38" t="s">
        <v>206</v>
      </c>
      <c r="C38" t="s">
        <v>207</v>
      </c>
      <c r="D38" t="s">
        <v>208</v>
      </c>
      <c r="E38" t="s">
        <v>209</v>
      </c>
      <c r="F38">
        <v>11.4</v>
      </c>
      <c r="G38" s="97">
        <v>464100</v>
      </c>
      <c r="H38" s="97">
        <f t="shared" si="4"/>
        <v>-72000</v>
      </c>
      <c r="J38" s="97">
        <v>536100</v>
      </c>
      <c r="K38" s="97">
        <f t="shared" si="5"/>
        <v>-8600</v>
      </c>
      <c r="L38" s="1">
        <f t="shared" si="6"/>
        <v>1.604178324939377E-2</v>
      </c>
      <c r="M38" s="107">
        <v>527500</v>
      </c>
      <c r="N38" s="99">
        <v>44104</v>
      </c>
      <c r="O38" s="4">
        <f t="shared" si="3"/>
        <v>7912.5</v>
      </c>
      <c r="P38" s="116"/>
    </row>
    <row r="39" spans="1:16" ht="19" x14ac:dyDescent="0.25">
      <c r="A39">
        <v>201</v>
      </c>
      <c r="B39" t="s">
        <v>142</v>
      </c>
      <c r="C39" t="s">
        <v>143</v>
      </c>
      <c r="D39" t="s">
        <v>144</v>
      </c>
      <c r="E39" t="s">
        <v>145</v>
      </c>
      <c r="F39">
        <v>29.93</v>
      </c>
      <c r="G39" s="97">
        <v>475300</v>
      </c>
      <c r="H39" s="97">
        <f t="shared" si="4"/>
        <v>-116900</v>
      </c>
      <c r="J39" s="97">
        <v>592200</v>
      </c>
      <c r="K39" s="97">
        <f t="shared" si="5"/>
        <v>-12200</v>
      </c>
      <c r="L39" s="1">
        <f t="shared" si="6"/>
        <v>2.0601148260722728E-2</v>
      </c>
      <c r="M39" s="107">
        <v>580000</v>
      </c>
      <c r="N39" s="99">
        <v>44217</v>
      </c>
      <c r="O39" s="4">
        <f t="shared" si="3"/>
        <v>8700</v>
      </c>
      <c r="P39" s="116"/>
    </row>
    <row r="40" spans="1:16" ht="19" x14ac:dyDescent="0.25">
      <c r="A40">
        <v>1094</v>
      </c>
      <c r="B40" t="s">
        <v>130</v>
      </c>
      <c r="C40" t="s">
        <v>131</v>
      </c>
      <c r="D40" t="s">
        <v>132</v>
      </c>
      <c r="E40" t="s">
        <v>133</v>
      </c>
      <c r="F40">
        <v>17.7</v>
      </c>
      <c r="G40" s="97">
        <v>420500</v>
      </c>
      <c r="H40" s="97">
        <f t="shared" si="4"/>
        <v>0</v>
      </c>
      <c r="J40" s="97">
        <v>420500</v>
      </c>
      <c r="K40" s="97">
        <f t="shared" si="5"/>
        <v>-15500</v>
      </c>
      <c r="L40" s="1">
        <f t="shared" si="6"/>
        <v>3.6860879904875146E-2</v>
      </c>
      <c r="M40" s="107">
        <v>405000</v>
      </c>
      <c r="N40" s="99">
        <v>44272</v>
      </c>
      <c r="O40" s="4">
        <f t="shared" si="3"/>
        <v>6075</v>
      </c>
      <c r="P40" s="116"/>
    </row>
    <row r="41" spans="1:16" ht="19" x14ac:dyDescent="0.25">
      <c r="A41">
        <v>575</v>
      </c>
      <c r="B41" t="s">
        <v>198</v>
      </c>
      <c r="C41" t="s">
        <v>199</v>
      </c>
      <c r="D41" t="s">
        <v>200</v>
      </c>
      <c r="E41" t="s">
        <v>201</v>
      </c>
      <c r="F41">
        <v>21.5</v>
      </c>
      <c r="G41" s="97">
        <v>1782000</v>
      </c>
      <c r="H41" s="97">
        <f t="shared" si="4"/>
        <v>-247100</v>
      </c>
      <c r="J41" s="97">
        <v>2029100</v>
      </c>
      <c r="K41" s="97">
        <f t="shared" si="5"/>
        <v>-79100</v>
      </c>
      <c r="L41" s="1">
        <f t="shared" si="6"/>
        <v>3.8982800256271252E-2</v>
      </c>
      <c r="M41" s="107">
        <v>1950000</v>
      </c>
      <c r="N41" s="99">
        <v>44109</v>
      </c>
      <c r="O41" s="4">
        <f t="shared" si="3"/>
        <v>29250</v>
      </c>
      <c r="P41" s="116"/>
    </row>
    <row r="42" spans="1:16" ht="19" x14ac:dyDescent="0.25">
      <c r="A42">
        <v>949</v>
      </c>
      <c r="B42" t="s">
        <v>291</v>
      </c>
      <c r="C42" t="s">
        <v>292</v>
      </c>
      <c r="D42" t="s">
        <v>293</v>
      </c>
      <c r="E42" t="s">
        <v>294</v>
      </c>
      <c r="F42">
        <v>112</v>
      </c>
      <c r="G42" s="97">
        <v>580300</v>
      </c>
      <c r="H42" s="97">
        <f t="shared" si="4"/>
        <v>-185800</v>
      </c>
      <c r="J42" s="97">
        <v>766100</v>
      </c>
      <c r="K42" s="97">
        <f t="shared" si="5"/>
        <v>-36100</v>
      </c>
      <c r="L42" s="1">
        <f t="shared" si="6"/>
        <v>4.7121785667667407E-2</v>
      </c>
      <c r="M42" s="107">
        <v>730000</v>
      </c>
      <c r="N42" s="99">
        <v>43969</v>
      </c>
      <c r="O42" s="4">
        <f t="shared" si="3"/>
        <v>10950</v>
      </c>
    </row>
    <row r="43" spans="1:16" ht="19" x14ac:dyDescent="0.25">
      <c r="A43">
        <v>1039</v>
      </c>
      <c r="B43" t="s">
        <v>126</v>
      </c>
      <c r="C43" t="s">
        <v>127</v>
      </c>
      <c r="D43" t="s">
        <v>128</v>
      </c>
      <c r="E43" t="s">
        <v>129</v>
      </c>
      <c r="F43">
        <v>81.209999999999994</v>
      </c>
      <c r="G43" s="97">
        <v>113300</v>
      </c>
      <c r="H43" s="97">
        <f t="shared" si="4"/>
        <v>-309100</v>
      </c>
      <c r="J43" s="97">
        <v>422400</v>
      </c>
      <c r="K43" s="97">
        <f t="shared" si="5"/>
        <v>-22400</v>
      </c>
      <c r="L43" s="1">
        <f t="shared" si="6"/>
        <v>5.3030303030303032E-2</v>
      </c>
      <c r="M43" s="107">
        <v>400000</v>
      </c>
      <c r="N43" s="99">
        <v>44274</v>
      </c>
      <c r="O43" s="4">
        <f t="shared" si="3"/>
        <v>6000</v>
      </c>
      <c r="P43" s="116"/>
    </row>
    <row r="44" spans="1:16" ht="19" x14ac:dyDescent="0.25">
      <c r="A44">
        <v>749</v>
      </c>
      <c r="B44" t="s">
        <v>202</v>
      </c>
      <c r="C44" t="s">
        <v>203</v>
      </c>
      <c r="D44" t="s">
        <v>204</v>
      </c>
      <c r="E44" t="s">
        <v>205</v>
      </c>
      <c r="F44">
        <v>36.97</v>
      </c>
      <c r="G44" s="97">
        <v>1540000</v>
      </c>
      <c r="H44" s="97">
        <f t="shared" si="4"/>
        <v>-111100</v>
      </c>
      <c r="J44" s="97">
        <v>1651100</v>
      </c>
      <c r="K44" s="97">
        <f t="shared" si="5"/>
        <v>-93600</v>
      </c>
      <c r="L44" s="1">
        <f t="shared" si="6"/>
        <v>5.6689479740778877E-2</v>
      </c>
      <c r="M44" s="107">
        <v>1557500</v>
      </c>
      <c r="N44" s="99">
        <v>44104</v>
      </c>
      <c r="O44" s="4">
        <f t="shared" si="3"/>
        <v>23362.5</v>
      </c>
      <c r="P44" s="116"/>
    </row>
    <row r="45" spans="1:16" ht="19" x14ac:dyDescent="0.25">
      <c r="A45">
        <v>1196</v>
      </c>
      <c r="B45" t="s">
        <v>314</v>
      </c>
      <c r="C45" s="8" t="s">
        <v>315</v>
      </c>
      <c r="D45" t="s">
        <v>316</v>
      </c>
      <c r="E45" t="s">
        <v>317</v>
      </c>
      <c r="F45">
        <v>2.2000000000000002</v>
      </c>
      <c r="G45" s="97">
        <v>494300</v>
      </c>
      <c r="H45" s="97">
        <f t="shared" si="4"/>
        <v>0</v>
      </c>
      <c r="J45" s="97">
        <v>494300</v>
      </c>
      <c r="K45" s="97">
        <f t="shared" si="5"/>
        <v>30700</v>
      </c>
      <c r="L45" s="1">
        <f t="shared" si="6"/>
        <v>-6.2108031559781507E-2</v>
      </c>
      <c r="M45" s="109">
        <f>O45/0.015</f>
        <v>525000</v>
      </c>
      <c r="N45" s="99">
        <v>43955</v>
      </c>
      <c r="O45" s="100">
        <v>7875</v>
      </c>
    </row>
    <row r="46" spans="1:16" ht="19" x14ac:dyDescent="0.25">
      <c r="A46">
        <v>600</v>
      </c>
      <c r="B46" t="s">
        <v>162</v>
      </c>
      <c r="C46" t="s">
        <v>163</v>
      </c>
      <c r="D46" t="s">
        <v>164</v>
      </c>
      <c r="E46" t="s">
        <v>165</v>
      </c>
      <c r="F46">
        <v>3.5</v>
      </c>
      <c r="G46" s="97">
        <v>261800</v>
      </c>
      <c r="H46" s="97">
        <f t="shared" si="4"/>
        <v>0</v>
      </c>
      <c r="J46" s="97">
        <v>261800</v>
      </c>
      <c r="K46" s="97">
        <f t="shared" si="5"/>
        <v>-21300</v>
      </c>
      <c r="L46" s="1">
        <f t="shared" si="6"/>
        <v>8.1359816653934297E-2</v>
      </c>
      <c r="M46" s="107">
        <v>240500</v>
      </c>
      <c r="N46" s="99">
        <v>44173</v>
      </c>
      <c r="O46" s="4">
        <f t="shared" ref="O46:O56" si="7">M46*0.015</f>
        <v>3607.5</v>
      </c>
      <c r="P46" s="116"/>
    </row>
    <row r="47" spans="1:16" ht="19" x14ac:dyDescent="0.25">
      <c r="A47">
        <v>815</v>
      </c>
      <c r="B47" t="s">
        <v>259</v>
      </c>
      <c r="C47" t="s">
        <v>260</v>
      </c>
      <c r="D47" t="s">
        <v>261</v>
      </c>
      <c r="E47" t="s">
        <v>262</v>
      </c>
      <c r="F47">
        <v>10</v>
      </c>
      <c r="G47" s="97">
        <v>672400</v>
      </c>
      <c r="H47" s="97">
        <f t="shared" si="4"/>
        <v>0</v>
      </c>
      <c r="J47" s="97">
        <v>672400</v>
      </c>
      <c r="K47" s="97">
        <f t="shared" si="5"/>
        <v>-64400</v>
      </c>
      <c r="L47" s="1">
        <f t="shared" si="6"/>
        <v>9.5776323616894712E-2</v>
      </c>
      <c r="M47" s="107">
        <v>608000</v>
      </c>
      <c r="N47" s="99">
        <v>44018</v>
      </c>
      <c r="O47" s="4">
        <f t="shared" si="7"/>
        <v>9120</v>
      </c>
    </row>
    <row r="48" spans="1:16" ht="19" x14ac:dyDescent="0.25">
      <c r="A48">
        <v>1144</v>
      </c>
      <c r="B48" t="s">
        <v>275</v>
      </c>
      <c r="C48" t="s">
        <v>276</v>
      </c>
      <c r="D48" t="s">
        <v>277</v>
      </c>
      <c r="E48" t="s">
        <v>278</v>
      </c>
      <c r="F48">
        <v>40.799999999999997</v>
      </c>
      <c r="G48" s="97">
        <v>535800</v>
      </c>
      <c r="H48" s="97">
        <f t="shared" si="4"/>
        <v>-148200</v>
      </c>
      <c r="J48" s="97">
        <v>684000</v>
      </c>
      <c r="K48" s="97">
        <f t="shared" si="5"/>
        <v>-77300</v>
      </c>
      <c r="L48" s="102">
        <f t="shared" si="6"/>
        <v>0.11301169590643274</v>
      </c>
      <c r="M48" s="107">
        <v>606700</v>
      </c>
      <c r="N48" s="99">
        <v>44001</v>
      </c>
      <c r="O48" s="4">
        <f t="shared" si="7"/>
        <v>9100.5</v>
      </c>
    </row>
    <row r="49" spans="1:16" ht="19" x14ac:dyDescent="0.25">
      <c r="A49">
        <v>183</v>
      </c>
      <c r="B49" t="s">
        <v>166</v>
      </c>
      <c r="C49" t="s">
        <v>167</v>
      </c>
      <c r="D49" t="s">
        <v>168</v>
      </c>
      <c r="E49" t="s">
        <v>169</v>
      </c>
      <c r="F49">
        <v>0.95</v>
      </c>
      <c r="G49" s="97">
        <v>113900</v>
      </c>
      <c r="H49" s="97">
        <f t="shared" si="4"/>
        <v>0</v>
      </c>
      <c r="J49" s="97">
        <v>113900</v>
      </c>
      <c r="K49" s="97">
        <f t="shared" si="5"/>
        <v>-13900</v>
      </c>
      <c r="L49" s="102">
        <f t="shared" si="6"/>
        <v>0.12203687445127305</v>
      </c>
      <c r="M49" s="107">
        <v>100000</v>
      </c>
      <c r="N49" s="99">
        <v>44168</v>
      </c>
      <c r="O49" s="4">
        <f t="shared" si="7"/>
        <v>1500</v>
      </c>
      <c r="P49" s="116"/>
    </row>
    <row r="50" spans="1:16" ht="19" x14ac:dyDescent="0.25">
      <c r="A50">
        <v>1038</v>
      </c>
      <c r="B50" t="s">
        <v>150</v>
      </c>
      <c r="C50" t="s">
        <v>151</v>
      </c>
      <c r="D50" t="s">
        <v>152</v>
      </c>
      <c r="E50" t="s">
        <v>153</v>
      </c>
      <c r="F50">
        <v>0.47</v>
      </c>
      <c r="G50" s="97">
        <v>200600</v>
      </c>
      <c r="H50" s="97">
        <f t="shared" si="4"/>
        <v>0</v>
      </c>
      <c r="J50" s="97">
        <v>200600</v>
      </c>
      <c r="K50" s="97">
        <f t="shared" si="5"/>
        <v>-36700</v>
      </c>
      <c r="L50" s="102">
        <f t="shared" si="6"/>
        <v>0.18295114656031905</v>
      </c>
      <c r="M50" s="107">
        <v>163900</v>
      </c>
      <c r="N50" s="99">
        <v>44196</v>
      </c>
      <c r="O50" s="4">
        <f t="shared" si="7"/>
        <v>2458.5</v>
      </c>
      <c r="P50" s="116"/>
    </row>
    <row r="51" spans="1:16" ht="19" x14ac:dyDescent="0.25">
      <c r="A51">
        <v>617</v>
      </c>
      <c r="B51" t="s">
        <v>322</v>
      </c>
      <c r="C51" t="s">
        <v>323</v>
      </c>
      <c r="D51" t="s">
        <v>324</v>
      </c>
      <c r="E51" t="s">
        <v>325</v>
      </c>
      <c r="F51">
        <v>5.81</v>
      </c>
      <c r="G51" s="97">
        <v>308500</v>
      </c>
      <c r="H51" s="97">
        <f t="shared" si="4"/>
        <v>0</v>
      </c>
      <c r="J51" s="97">
        <v>308500</v>
      </c>
      <c r="K51" s="97">
        <f t="shared" si="5"/>
        <v>-63500</v>
      </c>
      <c r="L51" s="102">
        <f t="shared" si="6"/>
        <v>0.20583468395461912</v>
      </c>
      <c r="M51" s="107">
        <v>245000</v>
      </c>
      <c r="N51" s="99">
        <v>43942</v>
      </c>
      <c r="O51" s="4">
        <f t="shared" si="7"/>
        <v>3675</v>
      </c>
    </row>
    <row r="52" spans="1:16" ht="19" x14ac:dyDescent="0.25">
      <c r="A52">
        <v>571</v>
      </c>
      <c r="B52" t="s">
        <v>138</v>
      </c>
      <c r="C52" t="s">
        <v>139</v>
      </c>
      <c r="D52" t="s">
        <v>140</v>
      </c>
      <c r="E52" t="s">
        <v>141</v>
      </c>
      <c r="F52">
        <v>3</v>
      </c>
      <c r="G52" s="97">
        <v>349100</v>
      </c>
      <c r="H52" s="97">
        <f t="shared" si="4"/>
        <v>0</v>
      </c>
      <c r="J52" s="97">
        <v>349100</v>
      </c>
      <c r="K52" s="97">
        <f t="shared" si="5"/>
        <v>-89100</v>
      </c>
      <c r="L52" s="102">
        <f t="shared" si="6"/>
        <v>0.25522772844457176</v>
      </c>
      <c r="M52" s="107">
        <v>260000</v>
      </c>
      <c r="N52" s="99">
        <v>44235</v>
      </c>
      <c r="O52" s="4">
        <f t="shared" si="7"/>
        <v>3900</v>
      </c>
      <c r="P52" s="116"/>
    </row>
    <row r="53" spans="1:16" ht="19" x14ac:dyDescent="0.25">
      <c r="A53">
        <v>878</v>
      </c>
      <c r="B53" t="s">
        <v>279</v>
      </c>
      <c r="C53" t="s">
        <v>280</v>
      </c>
      <c r="D53" t="s">
        <v>281</v>
      </c>
      <c r="E53" t="s">
        <v>282</v>
      </c>
      <c r="F53">
        <v>16</v>
      </c>
      <c r="G53" s="97">
        <v>662000</v>
      </c>
      <c r="H53" s="97">
        <f t="shared" si="4"/>
        <v>-129700</v>
      </c>
      <c r="J53" s="97">
        <v>791700</v>
      </c>
      <c r="K53" s="97">
        <f t="shared" si="5"/>
        <v>-291700</v>
      </c>
      <c r="L53" s="102">
        <f t="shared" si="6"/>
        <v>0.36844764430971327</v>
      </c>
      <c r="M53" s="107">
        <v>500000</v>
      </c>
      <c r="N53" s="99">
        <v>43993</v>
      </c>
      <c r="O53" s="100">
        <f t="shared" si="7"/>
        <v>7500</v>
      </c>
    </row>
    <row r="54" spans="1:16" ht="19" x14ac:dyDescent="0.25">
      <c r="A54">
        <v>1027</v>
      </c>
      <c r="B54" s="131" t="s">
        <v>295</v>
      </c>
      <c r="C54" t="s">
        <v>308</v>
      </c>
      <c r="D54" t="s">
        <v>309</v>
      </c>
      <c r="E54" t="s">
        <v>310</v>
      </c>
      <c r="F54">
        <v>241</v>
      </c>
      <c r="G54" s="97">
        <v>19100</v>
      </c>
      <c r="H54" s="97">
        <f t="shared" si="4"/>
        <v>-382000</v>
      </c>
      <c r="J54" s="97">
        <v>401100</v>
      </c>
      <c r="K54" s="97">
        <f t="shared" si="5"/>
        <v>-152800</v>
      </c>
      <c r="L54" s="102">
        <f t="shared" si="6"/>
        <v>0.38095238095238093</v>
      </c>
      <c r="M54" s="107">
        <v>248300</v>
      </c>
      <c r="N54" s="99">
        <v>43965</v>
      </c>
      <c r="O54" s="4">
        <f t="shared" si="7"/>
        <v>3724.5</v>
      </c>
    </row>
    <row r="55" spans="1:16" ht="19" x14ac:dyDescent="0.25">
      <c r="A55">
        <v>557</v>
      </c>
      <c r="B55" t="s">
        <v>210</v>
      </c>
      <c r="C55" t="s">
        <v>211</v>
      </c>
      <c r="D55" t="s">
        <v>212</v>
      </c>
      <c r="E55" t="s">
        <v>213</v>
      </c>
      <c r="F55">
        <v>8.9</v>
      </c>
      <c r="G55" s="97">
        <v>318700</v>
      </c>
      <c r="H55" s="97">
        <f t="shared" si="4"/>
        <v>0</v>
      </c>
      <c r="J55" s="97">
        <v>318700</v>
      </c>
      <c r="K55" s="97">
        <f t="shared" si="5"/>
        <v>-158700</v>
      </c>
      <c r="L55" s="102">
        <f t="shared" si="6"/>
        <v>0.49796046438657043</v>
      </c>
      <c r="M55" s="98">
        <v>160000</v>
      </c>
      <c r="N55" s="99">
        <v>44099</v>
      </c>
      <c r="O55" s="100">
        <f t="shared" si="7"/>
        <v>2400</v>
      </c>
      <c r="P55" s="116"/>
    </row>
    <row r="56" spans="1:16" ht="19" x14ac:dyDescent="0.25">
      <c r="A56">
        <v>840</v>
      </c>
      <c r="B56" t="s">
        <v>190</v>
      </c>
      <c r="C56" t="s">
        <v>191</v>
      </c>
      <c r="D56" t="s">
        <v>192</v>
      </c>
      <c r="E56" t="s">
        <v>193</v>
      </c>
      <c r="F56">
        <v>1.4</v>
      </c>
      <c r="G56" s="97">
        <v>220200</v>
      </c>
      <c r="H56" s="97">
        <f t="shared" si="4"/>
        <v>0</v>
      </c>
      <c r="J56" s="97">
        <v>220200</v>
      </c>
      <c r="K56" s="97">
        <f t="shared" si="5"/>
        <v>-120200</v>
      </c>
      <c r="L56" s="102">
        <f t="shared" si="6"/>
        <v>0.54586739327883738</v>
      </c>
      <c r="M56" s="109">
        <v>100000</v>
      </c>
      <c r="N56" s="99">
        <v>44117</v>
      </c>
      <c r="O56" s="100">
        <f t="shared" si="7"/>
        <v>1500</v>
      </c>
      <c r="P56" s="116"/>
    </row>
    <row r="57" spans="1:16" ht="19" x14ac:dyDescent="0.25">
      <c r="A57">
        <v>203</v>
      </c>
      <c r="B57" s="8" t="s">
        <v>226</v>
      </c>
      <c r="C57" t="s">
        <v>227</v>
      </c>
      <c r="D57" t="s">
        <v>228</v>
      </c>
      <c r="E57" t="s">
        <v>229</v>
      </c>
      <c r="F57">
        <v>0.83</v>
      </c>
      <c r="G57" s="97">
        <v>357500</v>
      </c>
      <c r="H57" s="97">
        <f t="shared" si="4"/>
        <v>0</v>
      </c>
      <c r="J57" s="97">
        <v>357500</v>
      </c>
      <c r="K57" s="97">
        <f t="shared" si="5"/>
        <v>-205966.66666666666</v>
      </c>
      <c r="L57" s="102">
        <f t="shared" si="6"/>
        <v>0.57613053613053611</v>
      </c>
      <c r="M57" s="109">
        <f>O57/0.015</f>
        <v>151533.33333333334</v>
      </c>
      <c r="N57" s="99">
        <v>44074</v>
      </c>
      <c r="O57" s="100">
        <v>2273</v>
      </c>
    </row>
    <row r="58" spans="1:16" ht="19" x14ac:dyDescent="0.25">
      <c r="A58" s="40"/>
      <c r="B58" s="40" t="s">
        <v>125</v>
      </c>
      <c r="C58" s="40"/>
      <c r="D58" s="40" t="s">
        <v>331</v>
      </c>
      <c r="E58" s="40"/>
      <c r="F58" s="40"/>
      <c r="G58" s="118"/>
      <c r="H58" s="118"/>
      <c r="J58" s="118"/>
      <c r="K58" s="118"/>
      <c r="L58" s="120"/>
      <c r="M58" s="124">
        <v>125000</v>
      </c>
      <c r="N58" s="127">
        <v>44274</v>
      </c>
      <c r="O58" s="129">
        <v>1875</v>
      </c>
      <c r="P58" s="116"/>
    </row>
    <row r="59" spans="1:16" ht="19" x14ac:dyDescent="0.25">
      <c r="A59">
        <v>545</v>
      </c>
      <c r="B59" s="8" t="s">
        <v>230</v>
      </c>
      <c r="C59" s="8" t="s">
        <v>231</v>
      </c>
      <c r="D59" s="8" t="s">
        <v>232</v>
      </c>
      <c r="E59" s="8" t="s">
        <v>233</v>
      </c>
      <c r="F59" s="8">
        <v>0.98</v>
      </c>
      <c r="G59" s="110">
        <v>270900</v>
      </c>
      <c r="H59" s="110">
        <f>G59-J59</f>
        <v>0</v>
      </c>
      <c r="I59" s="8"/>
      <c r="J59" s="110">
        <v>270900</v>
      </c>
      <c r="K59" s="110"/>
      <c r="L59" s="111"/>
      <c r="M59" s="109"/>
      <c r="N59" s="112">
        <v>44064</v>
      </c>
      <c r="O59" s="113">
        <f>M59*0.015</f>
        <v>0</v>
      </c>
    </row>
    <row r="60" spans="1:16" ht="19" x14ac:dyDescent="0.25">
      <c r="A60" s="117" t="s">
        <v>234</v>
      </c>
      <c r="B60" s="117" t="s">
        <v>235</v>
      </c>
      <c r="C60" s="117"/>
      <c r="D60" s="117"/>
      <c r="E60" s="117"/>
      <c r="F60" s="117"/>
      <c r="G60" s="119"/>
      <c r="H60" s="119"/>
      <c r="I60" s="117"/>
      <c r="J60" s="119"/>
      <c r="K60" s="119"/>
      <c r="L60" s="122"/>
      <c r="M60" s="126">
        <f>O60/0.015</f>
        <v>65000</v>
      </c>
      <c r="N60" s="128"/>
      <c r="O60" s="129">
        <v>975</v>
      </c>
    </row>
    <row r="62" spans="1:16" x14ac:dyDescent="0.2">
      <c r="H62" s="97">
        <f>SUM(H5:H60)</f>
        <v>-4783100</v>
      </c>
      <c r="K62" s="97">
        <f>SUM(K5:K60)</f>
        <v>4048498.3333333335</v>
      </c>
    </row>
    <row r="64" spans="1:16" x14ac:dyDescent="0.2">
      <c r="M64" s="8" t="s">
        <v>328</v>
      </c>
      <c r="N64" s="8"/>
      <c r="O64" s="8"/>
    </row>
    <row r="65" spans="5:14" x14ac:dyDescent="0.2">
      <c r="L65" s="9" t="s">
        <v>329</v>
      </c>
      <c r="M65" s="9"/>
    </row>
    <row r="66" spans="5:14" x14ac:dyDescent="0.2">
      <c r="E66" s="1">
        <f>22/55</f>
        <v>0.4</v>
      </c>
      <c r="F66" t="s">
        <v>333</v>
      </c>
    </row>
    <row r="67" spans="5:14" x14ac:dyDescent="0.2">
      <c r="E67" s="1">
        <f>19/55</f>
        <v>0.34545454545454546</v>
      </c>
      <c r="F67" t="s">
        <v>334</v>
      </c>
      <c r="M67" s="115" t="s">
        <v>330</v>
      </c>
      <c r="N67" s="115"/>
    </row>
    <row r="68" spans="5:14" ht="17" thickBot="1" x14ac:dyDescent="0.25">
      <c r="E68" s="1"/>
      <c r="M68" s="2"/>
      <c r="N68" s="2"/>
    </row>
    <row r="69" spans="5:14" x14ac:dyDescent="0.2">
      <c r="F69" s="133"/>
      <c r="G69" s="134"/>
      <c r="H69" s="134"/>
      <c r="I69" s="142" t="s">
        <v>341</v>
      </c>
      <c r="J69" s="142" t="s">
        <v>100</v>
      </c>
      <c r="K69" s="142" t="s">
        <v>113</v>
      </c>
      <c r="L69" s="134"/>
      <c r="M69" s="134" t="s">
        <v>337</v>
      </c>
      <c r="N69" s="135" t="s">
        <v>338</v>
      </c>
    </row>
    <row r="70" spans="5:14" x14ac:dyDescent="0.2">
      <c r="F70" s="136"/>
      <c r="G70" s="40"/>
      <c r="H70" s="40" t="s">
        <v>335</v>
      </c>
      <c r="I70" s="137">
        <f>J70/7</f>
        <v>783485.71428571432</v>
      </c>
      <c r="J70" s="118">
        <f>+J16+J15+J14+J13+J12+J10+J8</f>
        <v>5484400</v>
      </c>
      <c r="K70" s="118">
        <f>+K16+K15+K14+K13+K12+K10+K8</f>
        <v>1140600</v>
      </c>
      <c r="L70" s="40"/>
      <c r="M70" s="118">
        <f>+M16+M15+M14+M13+M12+M10+M8</f>
        <v>6625000</v>
      </c>
      <c r="N70" s="138">
        <f>M70/7</f>
        <v>946428.57142857148</v>
      </c>
    </row>
    <row r="71" spans="5:14" x14ac:dyDescent="0.2">
      <c r="F71" s="136" t="s">
        <v>339</v>
      </c>
      <c r="G71" s="40"/>
      <c r="H71" s="40"/>
      <c r="I71" s="137"/>
      <c r="J71" s="118"/>
      <c r="K71" s="118"/>
      <c r="L71" s="40"/>
      <c r="M71" s="118"/>
      <c r="N71" s="138"/>
    </row>
    <row r="72" spans="5:14" x14ac:dyDescent="0.2">
      <c r="F72" s="136" t="s">
        <v>340</v>
      </c>
      <c r="G72" s="40"/>
      <c r="H72" s="40" t="s">
        <v>336</v>
      </c>
      <c r="I72" s="137">
        <f>J72/9</f>
        <v>371577.77777777775</v>
      </c>
      <c r="J72" s="118">
        <f>SUM(J48:J57)-J54</f>
        <v>3344200</v>
      </c>
      <c r="K72" s="118">
        <f>SUM(K48:K57)-K54</f>
        <v>-1057066.6666666667</v>
      </c>
      <c r="L72" s="40"/>
      <c r="M72" s="118">
        <f>SUM(M48:M57)-M54</f>
        <v>2287133.3333333335</v>
      </c>
      <c r="N72" s="138">
        <f>M72/9</f>
        <v>254125.92592592596</v>
      </c>
    </row>
    <row r="73" spans="5:14" ht="17" thickBot="1" x14ac:dyDescent="0.25">
      <c r="F73" s="139"/>
      <c r="G73" s="140"/>
      <c r="H73" s="140"/>
      <c r="I73" s="140"/>
      <c r="J73" s="140"/>
      <c r="K73" s="140"/>
      <c r="L73" s="140"/>
      <c r="M73" s="140"/>
      <c r="N73" s="141"/>
    </row>
  </sheetData>
  <sortState xmlns:xlrd2="http://schemas.microsoft.com/office/spreadsheetml/2017/richdata2" ref="A5:S60">
    <sortCondition ref="L5:L60"/>
  </sortState>
  <pageMargins left="0.7" right="0.7" top="0.75" bottom="0.75" header="0.3" footer="0.3"/>
  <pageSetup scale="62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4 1 21 to 8 21</vt:lpstr>
      <vt:lpstr>4 1 20 to 3 31 21</vt:lpstr>
      <vt:lpstr>'4 1 20 to 3 31 21'!Print_Area</vt:lpstr>
      <vt:lpstr>'4 1 21 to 8 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Keith</dc:creator>
  <cp:lastModifiedBy>Rich Brown</cp:lastModifiedBy>
  <cp:lastPrinted>2021-10-05T01:02:43Z</cp:lastPrinted>
  <dcterms:created xsi:type="dcterms:W3CDTF">2021-09-21T19:24:56Z</dcterms:created>
  <dcterms:modified xsi:type="dcterms:W3CDTF">2021-10-22T22:01:49Z</dcterms:modified>
</cp:coreProperties>
</file>