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23FAF475-B077-A840-9075-FE860C88A994}" xr6:coauthVersionLast="47" xr6:coauthVersionMax="47" xr10:uidLastSave="{00000000-0000-0000-0000-000000000000}"/>
  <bookViews>
    <workbookView xWindow="1660" yWindow="460" windowWidth="22160" windowHeight="16040" activeTab="4" xr2:uid="{BAEEF164-425E-044C-BC42-60A59FAD2525}"/>
  </bookViews>
  <sheets>
    <sheet name="RK-Sheet1" sheetId="1" r:id="rId1"/>
    <sheet name="RK-4 1 21 to 8 21" sheetId="2" r:id="rId2"/>
    <sheet name="RK-4 1 20 to 3 31 21" sheetId="3" r:id="rId3"/>
    <sheet name="Summary-April 2020 to date" sheetId="4" r:id="rId4"/>
    <sheet name="Sales 4 1 19-10 1 21" sheetId="5" r:id="rId5"/>
  </sheets>
  <definedNames>
    <definedName name="_xlnm.Print_Area" localSheetId="2">'RK-4 1 20 to 3 31 21'!$X$3:$AO$16</definedName>
    <definedName name="_xlnm.Print_Area" localSheetId="1">'RK-4 1 21 to 8 21'!$A$1:$P$31</definedName>
    <definedName name="_xlnm.Print_Area" localSheetId="4">'Sales 4 1 19-10 1 21'!$A$1:$N$84</definedName>
    <definedName name="_xlnm.Print_Area" localSheetId="3">'Summary-April 2020 to date'!$D$2:$M$60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5" l="1"/>
  <c r="J101" i="5"/>
  <c r="J114" i="5"/>
  <c r="J113" i="5"/>
  <c r="J112" i="5"/>
  <c r="J90" i="5" l="1"/>
  <c r="J93" i="5"/>
  <c r="J97" i="5"/>
  <c r="L79" i="5"/>
  <c r="O6" i="5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l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L25" i="5"/>
  <c r="L22" i="5"/>
  <c r="J55" i="5"/>
  <c r="L46" i="5"/>
  <c r="L51" i="5"/>
  <c r="L78" i="5"/>
  <c r="L69" i="5"/>
  <c r="L33" i="5"/>
  <c r="L84" i="5"/>
  <c r="L36" i="5"/>
  <c r="L40" i="5"/>
  <c r="L68" i="5"/>
  <c r="L64" i="5"/>
  <c r="L39" i="5"/>
  <c r="J80" i="5"/>
  <c r="L50" i="5"/>
  <c r="L29" i="5"/>
  <c r="L72" i="5"/>
  <c r="L48" i="5"/>
  <c r="L31" i="5"/>
  <c r="L34" i="5"/>
  <c r="L49" i="5"/>
  <c r="L42" i="5"/>
  <c r="L63" i="5"/>
  <c r="L59" i="5"/>
  <c r="L66" i="5"/>
  <c r="L43" i="5"/>
  <c r="L82" i="5"/>
  <c r="L77" i="5"/>
  <c r="L71" i="5"/>
  <c r="L60" i="5"/>
  <c r="L41" i="5"/>
  <c r="L83" i="5"/>
  <c r="L45" i="5"/>
  <c r="L35" i="5"/>
  <c r="L76" i="5"/>
  <c r="L65" i="5"/>
  <c r="L70" i="5"/>
  <c r="L54" i="5"/>
  <c r="L28" i="5"/>
  <c r="L58" i="5"/>
  <c r="L38" i="5"/>
  <c r="L67" i="5"/>
  <c r="L52" i="5"/>
  <c r="L47" i="5"/>
  <c r="L53" i="5"/>
  <c r="L44" i="5"/>
  <c r="L32" i="5"/>
  <c r="L75" i="5"/>
  <c r="L62" i="5"/>
  <c r="L74" i="5"/>
  <c r="L61" i="5"/>
  <c r="L73" i="5"/>
  <c r="L27" i="5"/>
  <c r="L37" i="5"/>
  <c r="N27" i="5" l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AO7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97" i="5" l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M57" i="3"/>
  <c r="P41" i="3"/>
  <c r="H9" i="3" l="1"/>
  <c r="G9" i="3" s="1"/>
  <c r="H40" i="3"/>
  <c r="G40" i="3" s="1"/>
  <c r="H31" i="3"/>
  <c r="G31" i="3" s="1"/>
  <c r="H30" i="3"/>
  <c r="G30" i="3" s="1"/>
  <c r="H33" i="3"/>
  <c r="G33" i="3" s="1"/>
  <c r="H29" i="3"/>
  <c r="G29" i="3" s="1"/>
  <c r="H39" i="3"/>
  <c r="G39" i="3" s="1"/>
  <c r="H21" i="3"/>
  <c r="G21" i="3" s="1"/>
  <c r="H25" i="3"/>
  <c r="H51" i="3"/>
  <c r="G51" i="3" s="1"/>
  <c r="H60" i="3"/>
  <c r="G60" i="3" s="1"/>
  <c r="H35" i="3"/>
  <c r="G35" i="3" s="1"/>
  <c r="H44" i="3"/>
  <c r="G44" i="3" s="1"/>
  <c r="H26" i="3"/>
  <c r="G26" i="3" s="1"/>
  <c r="H54" i="3"/>
  <c r="G54" i="3" s="1"/>
  <c r="H38" i="3"/>
  <c r="G38" i="3" s="1"/>
  <c r="H58" i="3"/>
  <c r="G58" i="3" s="1"/>
  <c r="H50" i="3"/>
  <c r="G50" i="3" s="1"/>
  <c r="H12" i="3"/>
  <c r="G12" i="3" s="1"/>
  <c r="H55" i="3"/>
  <c r="G55" i="3" s="1"/>
  <c r="H27" i="3"/>
  <c r="G27" i="3" s="1"/>
  <c r="H7" i="3"/>
  <c r="G7" i="3" s="1"/>
  <c r="H6" i="3"/>
  <c r="H22" i="3"/>
  <c r="G22" i="3" s="1"/>
  <c r="H45" i="3"/>
  <c r="G45" i="3" s="1"/>
  <c r="H13" i="3"/>
  <c r="G13" i="3" s="1"/>
  <c r="H19" i="3"/>
  <c r="G19" i="3" s="1"/>
  <c r="H28" i="3"/>
  <c r="G28" i="3" s="1"/>
  <c r="H49" i="3"/>
  <c r="G49" i="3" s="1"/>
  <c r="H20" i="3"/>
  <c r="G20" i="3" s="1"/>
  <c r="H10" i="3"/>
  <c r="G10" i="3" s="1"/>
  <c r="H16" i="3"/>
  <c r="G16" i="3" s="1"/>
  <c r="H36" i="3"/>
  <c r="H53" i="3"/>
  <c r="G53" i="3" s="1"/>
  <c r="H8" i="3"/>
  <c r="G8" i="3" s="1"/>
  <c r="H23" i="3"/>
  <c r="G23" i="3" s="1"/>
  <c r="H43" i="3"/>
  <c r="G43" i="3" s="1"/>
  <c r="H34" i="3"/>
  <c r="G34" i="3" s="1"/>
  <c r="H18" i="3"/>
  <c r="G18" i="3" s="1"/>
  <c r="H14" i="3"/>
  <c r="G14" i="3" s="1"/>
  <c r="H17" i="3"/>
  <c r="H52" i="3"/>
  <c r="G52" i="3" s="1"/>
  <c r="H15" i="3"/>
  <c r="G15" i="3" s="1"/>
  <c r="H11" i="3"/>
  <c r="G11" i="3" s="1"/>
  <c r="H32" i="3"/>
  <c r="G32" i="3" s="1"/>
  <c r="H48" i="3"/>
  <c r="G48" i="3" s="1"/>
  <c r="H42" i="3"/>
  <c r="G42" i="3" s="1"/>
  <c r="H47" i="3"/>
  <c r="G47" i="3" s="1"/>
  <c r="H56" i="3"/>
  <c r="G56" i="3" s="1"/>
  <c r="H59" i="3"/>
  <c r="G59" i="3" s="1"/>
  <c r="H46" i="3"/>
  <c r="G46" i="3" s="1"/>
  <c r="H41" i="3"/>
  <c r="G41" i="3" s="1"/>
  <c r="H57" i="3"/>
  <c r="G57" i="3" s="1"/>
  <c r="S31" i="3"/>
  <c r="P31" i="3"/>
  <c r="Q31" i="3"/>
  <c r="G25" i="3"/>
  <c r="G36" i="3"/>
  <c r="G17" i="3"/>
  <c r="M9" i="3"/>
  <c r="M40" i="3"/>
  <c r="M31" i="3"/>
  <c r="M30" i="3"/>
  <c r="M33" i="3"/>
  <c r="M29" i="3"/>
  <c r="M39" i="3"/>
  <c r="M21" i="3"/>
  <c r="M25" i="3"/>
  <c r="M51" i="3"/>
  <c r="M60" i="3"/>
  <c r="M35" i="3"/>
  <c r="M44" i="3"/>
  <c r="M26" i="3"/>
  <c r="M54" i="3"/>
  <c r="M38" i="3"/>
  <c r="M58" i="3"/>
  <c r="M50" i="3"/>
  <c r="M12" i="3"/>
  <c r="M55" i="3"/>
  <c r="M27" i="3"/>
  <c r="M7" i="3"/>
  <c r="M6" i="3"/>
  <c r="M22" i="3"/>
  <c r="M45" i="3"/>
  <c r="M13" i="3"/>
  <c r="M19" i="3"/>
  <c r="M28" i="3"/>
  <c r="M37" i="3"/>
  <c r="M49" i="3"/>
  <c r="M20" i="3"/>
  <c r="M10" i="3"/>
  <c r="M16" i="3"/>
  <c r="M36" i="3"/>
  <c r="M53" i="3"/>
  <c r="M8" i="3"/>
  <c r="M23" i="3"/>
  <c r="M43" i="3"/>
  <c r="M34" i="3"/>
  <c r="M18" i="3"/>
  <c r="M14" i="3"/>
  <c r="M17" i="3"/>
  <c r="M52" i="3"/>
  <c r="M15" i="3"/>
  <c r="M11" i="3"/>
  <c r="M32" i="3"/>
  <c r="M48" i="3"/>
  <c r="M42" i="3"/>
  <c r="M47" i="3"/>
  <c r="M56" i="3"/>
  <c r="M59" i="3"/>
  <c r="M24" i="3"/>
  <c r="M46" i="3"/>
  <c r="M41" i="3"/>
  <c r="G6" i="3" l="1"/>
  <c r="L48" i="4"/>
  <c r="L80" i="4" l="1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1" i="4"/>
  <c r="L82" i="4"/>
  <c r="L83" i="4"/>
  <c r="L65" i="4"/>
  <c r="J60" i="4"/>
  <c r="L59" i="4"/>
  <c r="J57" i="4"/>
  <c r="L56" i="4"/>
  <c r="L55" i="4"/>
  <c r="L54" i="4"/>
  <c r="L53" i="4"/>
  <c r="L52" i="4"/>
  <c r="L51" i="4"/>
  <c r="L50" i="4"/>
  <c r="L49" i="4"/>
  <c r="L47" i="4"/>
  <c r="L46" i="4"/>
  <c r="J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J24" i="3" l="1"/>
  <c r="H24" i="3" l="1"/>
  <c r="E68" i="3"/>
  <c r="E67" i="3"/>
  <c r="G24" i="3" l="1"/>
  <c r="K57" i="3"/>
  <c r="Q57" i="3"/>
  <c r="P57" i="3"/>
  <c r="S57" i="3"/>
  <c r="K41" i="3"/>
  <c r="Q41" i="3"/>
  <c r="S41" i="3"/>
  <c r="K46" i="3"/>
  <c r="Q46" i="3"/>
  <c r="P46" i="3"/>
  <c r="S46" i="3"/>
  <c r="Q24" i="3"/>
  <c r="P24" i="3"/>
  <c r="S24" i="3"/>
  <c r="K47" i="3"/>
  <c r="Q47" i="3"/>
  <c r="P47" i="3"/>
  <c r="S47" i="3"/>
  <c r="K32" i="3"/>
  <c r="Q32" i="3"/>
  <c r="P32" i="3"/>
  <c r="S32" i="3"/>
  <c r="K59" i="3"/>
  <c r="Q59" i="3"/>
  <c r="P59" i="3"/>
  <c r="S59" i="3"/>
  <c r="K56" i="3"/>
  <c r="Q56" i="3"/>
  <c r="P56" i="3"/>
  <c r="S56" i="3"/>
  <c r="K48" i="3"/>
  <c r="Q48" i="3"/>
  <c r="P48" i="3"/>
  <c r="S48" i="3"/>
  <c r="K42" i="3"/>
  <c r="Q42" i="3"/>
  <c r="P42" i="3"/>
  <c r="S42" i="3"/>
  <c r="K11" i="3"/>
  <c r="Q11" i="3"/>
  <c r="P11" i="3"/>
  <c r="S11" i="3"/>
  <c r="K15" i="3"/>
  <c r="Q15" i="3"/>
  <c r="P15" i="3"/>
  <c r="S15" i="3"/>
  <c r="K52" i="3"/>
  <c r="Q52" i="3"/>
  <c r="P52" i="3"/>
  <c r="S52" i="3"/>
  <c r="K17" i="3"/>
  <c r="Q17" i="3"/>
  <c r="P17" i="3"/>
  <c r="S17" i="3"/>
  <c r="K14" i="3"/>
  <c r="Q14" i="3"/>
  <c r="P14" i="3"/>
  <c r="S14" i="3"/>
  <c r="K18" i="3"/>
  <c r="Q18" i="3"/>
  <c r="P18" i="3"/>
  <c r="S18" i="3"/>
  <c r="K43" i="3"/>
  <c r="Q43" i="3"/>
  <c r="P43" i="3"/>
  <c r="S43" i="3"/>
  <c r="K34" i="3"/>
  <c r="Q34" i="3"/>
  <c r="P34" i="3"/>
  <c r="S34" i="3"/>
  <c r="K23" i="3"/>
  <c r="Q23" i="3"/>
  <c r="P23" i="3"/>
  <c r="S23" i="3"/>
  <c r="K8" i="3"/>
  <c r="Q8" i="3"/>
  <c r="P8" i="3"/>
  <c r="S8" i="3"/>
  <c r="K53" i="3"/>
  <c r="Q53" i="3"/>
  <c r="P53" i="3"/>
  <c r="S53" i="3"/>
  <c r="K36" i="3"/>
  <c r="Q36" i="3"/>
  <c r="P36" i="3"/>
  <c r="S36" i="3"/>
  <c r="K16" i="3"/>
  <c r="Q16" i="3"/>
  <c r="P16" i="3"/>
  <c r="S16" i="3"/>
  <c r="K10" i="3"/>
  <c r="Q10" i="3"/>
  <c r="P10" i="3"/>
  <c r="S10" i="3"/>
  <c r="K20" i="3"/>
  <c r="Q20" i="3"/>
  <c r="P20" i="3"/>
  <c r="S20" i="3"/>
  <c r="J61" i="3"/>
  <c r="H61" i="3" s="1"/>
  <c r="K49" i="3"/>
  <c r="S49" i="3"/>
  <c r="J37" i="3"/>
  <c r="S37" i="3"/>
  <c r="K28" i="3"/>
  <c r="Q28" i="3"/>
  <c r="P28" i="3"/>
  <c r="S28" i="3"/>
  <c r="K19" i="3"/>
  <c r="Q19" i="3"/>
  <c r="P19" i="3"/>
  <c r="S19" i="3"/>
  <c r="K13" i="3"/>
  <c r="Q13" i="3"/>
  <c r="P13" i="3"/>
  <c r="S13" i="3"/>
  <c r="K45" i="3"/>
  <c r="Q45" i="3"/>
  <c r="P45" i="3"/>
  <c r="S45" i="3"/>
  <c r="K22" i="3"/>
  <c r="Q22" i="3"/>
  <c r="P22" i="3"/>
  <c r="S22" i="3"/>
  <c r="K6" i="3"/>
  <c r="Q6" i="3"/>
  <c r="P6" i="3"/>
  <c r="S6" i="3"/>
  <c r="K7" i="3"/>
  <c r="Q7" i="3"/>
  <c r="P7" i="3"/>
  <c r="S7" i="3"/>
  <c r="K27" i="3"/>
  <c r="Q27" i="3"/>
  <c r="P27" i="3"/>
  <c r="S27" i="3"/>
  <c r="K55" i="3"/>
  <c r="Q55" i="3"/>
  <c r="P55" i="3"/>
  <c r="S55" i="3"/>
  <c r="K12" i="3"/>
  <c r="Q12" i="3"/>
  <c r="P12" i="3"/>
  <c r="S12" i="3"/>
  <c r="K50" i="3"/>
  <c r="Q50" i="3"/>
  <c r="P50" i="3"/>
  <c r="S50" i="3"/>
  <c r="K58" i="3"/>
  <c r="Q58" i="3"/>
  <c r="P58" i="3"/>
  <c r="S58" i="3"/>
  <c r="K38" i="3"/>
  <c r="Q38" i="3"/>
  <c r="P38" i="3"/>
  <c r="S38" i="3"/>
  <c r="K54" i="3"/>
  <c r="Q54" i="3"/>
  <c r="P54" i="3"/>
  <c r="S54" i="3"/>
  <c r="K26" i="3"/>
  <c r="Q26" i="3"/>
  <c r="P26" i="3"/>
  <c r="S26" i="3"/>
  <c r="K44" i="3"/>
  <c r="Q44" i="3"/>
  <c r="P44" i="3"/>
  <c r="S44" i="3"/>
  <c r="K35" i="3"/>
  <c r="Q35" i="3"/>
  <c r="P35" i="3"/>
  <c r="S35" i="3"/>
  <c r="K60" i="3"/>
  <c r="Q60" i="3"/>
  <c r="P60" i="3"/>
  <c r="S60" i="3"/>
  <c r="K51" i="3"/>
  <c r="Q51" i="3"/>
  <c r="P51" i="3"/>
  <c r="S51" i="3"/>
  <c r="K25" i="3"/>
  <c r="Q25" i="3"/>
  <c r="P25" i="3"/>
  <c r="S25" i="3"/>
  <c r="K21" i="3"/>
  <c r="Q21" i="3"/>
  <c r="P21" i="3"/>
  <c r="S21" i="3"/>
  <c r="K39" i="3"/>
  <c r="Q39" i="3"/>
  <c r="P39" i="3"/>
  <c r="S39" i="3"/>
  <c r="K29" i="3"/>
  <c r="Q29" i="3"/>
  <c r="P29" i="3"/>
  <c r="S29" i="3"/>
  <c r="K33" i="3"/>
  <c r="Q33" i="3"/>
  <c r="P33" i="3"/>
  <c r="S33" i="3"/>
  <c r="K30" i="3"/>
  <c r="Q30" i="3"/>
  <c r="P30" i="3"/>
  <c r="S30" i="3"/>
  <c r="K40" i="3"/>
  <c r="Q40" i="3"/>
  <c r="P40" i="3"/>
  <c r="S40" i="3"/>
  <c r="K9" i="3"/>
  <c r="Q9" i="3"/>
  <c r="P9" i="3"/>
  <c r="S9" i="3"/>
  <c r="H37" i="3" l="1"/>
  <c r="G37" i="3" s="1"/>
  <c r="Q37" i="3"/>
  <c r="S63" i="3"/>
  <c r="P37" i="3"/>
  <c r="P63" i="3" s="1"/>
  <c r="H63" i="3" l="1"/>
  <c r="J36" i="2"/>
  <c r="J35" i="2"/>
  <c r="K29" i="2"/>
  <c r="K28" i="2"/>
  <c r="J8" i="2"/>
  <c r="J7" i="2"/>
  <c r="J6" i="2"/>
  <c r="J5" i="2"/>
  <c r="J4" i="2"/>
  <c r="J23" i="2"/>
  <c r="J22" i="2"/>
  <c r="J21" i="2"/>
  <c r="J20" i="2"/>
  <c r="J17" i="2"/>
  <c r="J16" i="2"/>
  <c r="J15" i="2"/>
  <c r="J14" i="2"/>
  <c r="J13" i="2"/>
  <c r="J12" i="2"/>
  <c r="J11" i="2"/>
  <c r="J9" i="2"/>
  <c r="J10" i="2"/>
  <c r="O31" i="2"/>
  <c r="M4" i="2"/>
  <c r="K23" i="2"/>
  <c r="K22" i="2"/>
  <c r="K21" i="2"/>
  <c r="K20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L30" i="2"/>
  <c r="L31" i="2" s="1"/>
  <c r="H30" i="2"/>
  <c r="H31" i="2" s="1"/>
  <c r="G30" i="2"/>
  <c r="M23" i="2"/>
  <c r="N23" i="2"/>
  <c r="I23" i="2"/>
  <c r="M22" i="2"/>
  <c r="N22" i="2"/>
  <c r="I22" i="2"/>
  <c r="M21" i="2"/>
  <c r="N21" i="2"/>
  <c r="I21" i="2"/>
  <c r="M20" i="2"/>
  <c r="N20" i="2"/>
  <c r="I20" i="2"/>
  <c r="M17" i="2"/>
  <c r="N17" i="2"/>
  <c r="I17" i="2"/>
  <c r="M16" i="2"/>
  <c r="N16" i="2"/>
  <c r="I16" i="2"/>
  <c r="M15" i="2"/>
  <c r="N15" i="2"/>
  <c r="I15" i="2"/>
  <c r="M14" i="2"/>
  <c r="N14" i="2"/>
  <c r="I14" i="2"/>
  <c r="M13" i="2"/>
  <c r="N13" i="2"/>
  <c r="I13" i="2"/>
  <c r="M12" i="2"/>
  <c r="N12" i="2"/>
  <c r="I12" i="2"/>
  <c r="M11" i="2"/>
  <c r="N11" i="2"/>
  <c r="I11" i="2"/>
  <c r="M10" i="2"/>
  <c r="N10" i="2"/>
  <c r="I10" i="2"/>
  <c r="M9" i="2"/>
  <c r="N9" i="2"/>
  <c r="I9" i="2"/>
  <c r="M8" i="2"/>
  <c r="N8" i="2"/>
  <c r="I8" i="2"/>
  <c r="M7" i="2"/>
  <c r="N7" i="2"/>
  <c r="I7" i="2"/>
  <c r="M6" i="2"/>
  <c r="N6" i="2"/>
  <c r="I6" i="2"/>
  <c r="M5" i="2"/>
  <c r="N5" i="2"/>
  <c r="I5" i="2"/>
  <c r="N4" i="2"/>
  <c r="I4" i="2"/>
  <c r="I1" i="2" l="1"/>
  <c r="N1" i="2"/>
  <c r="N31" i="2"/>
  <c r="I30" i="2"/>
  <c r="I31" i="2" s="1"/>
  <c r="N30" i="2"/>
  <c r="M30" i="2"/>
  <c r="M44" i="1"/>
  <c r="J43" i="1"/>
  <c r="N43" i="1" s="1"/>
  <c r="H43" i="1"/>
  <c r="H44" i="1" s="1"/>
  <c r="G43" i="1"/>
  <c r="O2" i="1"/>
  <c r="K21" i="1"/>
  <c r="N21" i="1"/>
  <c r="I21" i="1"/>
  <c r="I37" i="1"/>
  <c r="I36" i="1"/>
  <c r="I34" i="1"/>
  <c r="I28" i="1"/>
  <c r="I20" i="1"/>
  <c r="I18" i="1"/>
  <c r="I17" i="1"/>
  <c r="I15" i="1"/>
  <c r="I14" i="1"/>
  <c r="I12" i="1"/>
  <c r="L37" i="1"/>
  <c r="L36" i="1"/>
  <c r="L34" i="1"/>
  <c r="L28" i="1"/>
  <c r="L21" i="1"/>
  <c r="L20" i="1"/>
  <c r="L18" i="1"/>
  <c r="L17" i="1"/>
  <c r="L15" i="1"/>
  <c r="L14" i="1"/>
  <c r="L12" i="1"/>
  <c r="L11" i="1"/>
  <c r="L9" i="1"/>
  <c r="L8" i="1"/>
  <c r="L7" i="1"/>
  <c r="L6" i="1"/>
  <c r="L5" i="1"/>
  <c r="L4" i="1"/>
  <c r="I11" i="1"/>
  <c r="I9" i="1"/>
  <c r="I8" i="1"/>
  <c r="I7" i="1"/>
  <c r="I5" i="1"/>
  <c r="I4" i="1"/>
  <c r="I6" i="1"/>
  <c r="L43" i="1" l="1"/>
  <c r="I43" i="1"/>
  <c r="I44" i="1" s="1"/>
  <c r="J44" i="1"/>
  <c r="N18" i="1"/>
  <c r="N17" i="1"/>
  <c r="N15" i="1"/>
  <c r="P37" i="1"/>
  <c r="N37" i="1"/>
  <c r="P36" i="1"/>
  <c r="N36" i="1"/>
  <c r="P34" i="1"/>
  <c r="N34" i="1"/>
  <c r="N28" i="1"/>
  <c r="P28" i="1"/>
  <c r="P20" i="1"/>
  <c r="P18" i="1"/>
  <c r="P15" i="1"/>
  <c r="P17" i="1"/>
  <c r="P14" i="1"/>
  <c r="P13" i="1"/>
  <c r="P12" i="1"/>
  <c r="N12" i="1"/>
  <c r="P11" i="1"/>
  <c r="P9" i="1"/>
  <c r="N9" i="1"/>
  <c r="P8" i="1"/>
  <c r="P7" i="1"/>
  <c r="P6" i="1"/>
  <c r="P5" i="1"/>
  <c r="P4" i="1"/>
  <c r="N8" i="1"/>
  <c r="N7" i="1"/>
  <c r="N6" i="1"/>
  <c r="N5" i="1"/>
  <c r="N4" i="1"/>
  <c r="N20" i="1"/>
  <c r="K20" i="1"/>
  <c r="N14" i="1"/>
  <c r="K14" i="1"/>
  <c r="N11" i="1"/>
  <c r="K11" i="1"/>
</calcChain>
</file>

<file path=xl/sharedStrings.xml><?xml version="1.0" encoding="utf-8"?>
<sst xmlns="http://schemas.openxmlformats.org/spreadsheetml/2006/main" count="1335" uniqueCount="520">
  <si>
    <t>Stern, Dennis</t>
  </si>
  <si>
    <t>AIPLL</t>
  </si>
  <si>
    <t>2021 Assessed</t>
  </si>
  <si>
    <t>Map</t>
  </si>
  <si>
    <t>Lot</t>
  </si>
  <si>
    <t>Sinkus</t>
  </si>
  <si>
    <t>Culler</t>
  </si>
  <si>
    <t xml:space="preserve">Current </t>
  </si>
  <si>
    <t>Seller</t>
  </si>
  <si>
    <t>Gahagan</t>
  </si>
  <si>
    <t>Lundberg</t>
  </si>
  <si>
    <t>Menard</t>
  </si>
  <si>
    <t>Mendyka</t>
  </si>
  <si>
    <t>Holmes</t>
  </si>
  <si>
    <t>Barnum</t>
  </si>
  <si>
    <t>Patry</t>
  </si>
  <si>
    <t>Rice</t>
  </si>
  <si>
    <t>Keith</t>
  </si>
  <si>
    <t>Price</t>
  </si>
  <si>
    <t>Bent</t>
  </si>
  <si>
    <t>Santos</t>
  </si>
  <si>
    <t>Loch Lyme</t>
  </si>
  <si>
    <t>Swartz</t>
  </si>
  <si>
    <t>Estes</t>
  </si>
  <si>
    <t>Barraclough</t>
  </si>
  <si>
    <t>Genergross</t>
  </si>
  <si>
    <t>Couture</t>
  </si>
  <si>
    <t>Briggs</t>
  </si>
  <si>
    <t>Milanese</t>
  </si>
  <si>
    <t>Sale</t>
  </si>
  <si>
    <t>Wilson</t>
  </si>
  <si>
    <t>Rich</t>
  </si>
  <si>
    <t>Lambert</t>
  </si>
  <si>
    <t>Sheehan</t>
  </si>
  <si>
    <t>800 (land)</t>
  </si>
  <si>
    <t>Hamel</t>
  </si>
  <si>
    <t>Weeks</t>
  </si>
  <si>
    <t>Caffry</t>
  </si>
  <si>
    <t>Sheffield</t>
  </si>
  <si>
    <t>Botdston</t>
  </si>
  <si>
    <t>Dahlen</t>
  </si>
  <si>
    <t>???</t>
  </si>
  <si>
    <t>Jenks</t>
  </si>
  <si>
    <t>Dales Homes</t>
  </si>
  <si>
    <t>Bogdanich</t>
  </si>
  <si>
    <t>McCool</t>
  </si>
  <si>
    <t>Nichols</t>
  </si>
  <si>
    <t>Fecteau</t>
  </si>
  <si>
    <t>Dickson</t>
  </si>
  <si>
    <t>14/32</t>
  </si>
  <si>
    <t>Yukica</t>
  </si>
  <si>
    <t>Jellison</t>
  </si>
  <si>
    <t>Clark</t>
  </si>
  <si>
    <t>NH</t>
  </si>
  <si>
    <t>Zack</t>
  </si>
  <si>
    <t>Guyre</t>
  </si>
  <si>
    <t>200 (land)</t>
  </si>
  <si>
    <t>Guerin</t>
  </si>
  <si>
    <t>?</t>
  </si>
  <si>
    <t>Cloud</t>
  </si>
  <si>
    <t>Wipfler</t>
  </si>
  <si>
    <t>Doyle</t>
  </si>
  <si>
    <t>Barker</t>
  </si>
  <si>
    <t>Salkin</t>
  </si>
  <si>
    <t>Brightman</t>
  </si>
  <si>
    <t xml:space="preserve">Pekala </t>
  </si>
  <si>
    <t>Parker</t>
  </si>
  <si>
    <t>McCarthy</t>
  </si>
  <si>
    <t>Goose Pond</t>
  </si>
  <si>
    <t>Trn Tax</t>
  </si>
  <si>
    <t>Unit 104 Dartmouth College hwy</t>
  </si>
  <si>
    <t>Franklin Hiil</t>
  </si>
  <si>
    <t>River Rd</t>
  </si>
  <si>
    <t>Whipple Hill</t>
  </si>
  <si>
    <t>6 On the Common</t>
  </si>
  <si>
    <t>boundry line</t>
  </si>
  <si>
    <t>Pout pond</t>
  </si>
  <si>
    <t>River Road</t>
  </si>
  <si>
    <t>Dorchester</t>
  </si>
  <si>
    <t>water rights</t>
  </si>
  <si>
    <t>mobile home</t>
  </si>
  <si>
    <t>temp access</t>
  </si>
  <si>
    <t>Piper (estate)</t>
  </si>
  <si>
    <t>culver hill</t>
  </si>
  <si>
    <t>35 Pinnacle</t>
  </si>
  <si>
    <t>Franklin Hill</t>
  </si>
  <si>
    <t>Assessed</t>
  </si>
  <si>
    <t>Sale Difference</t>
  </si>
  <si>
    <t>Rt 10 new house</t>
  </si>
  <si>
    <t>Appraised</t>
  </si>
  <si>
    <t>738 River Rd</t>
  </si>
  <si>
    <t>736 River Rd</t>
  </si>
  <si>
    <t>tax Bill</t>
  </si>
  <si>
    <t>Myers</t>
  </si>
  <si>
    <t>2021 Sales vs 2021 assessed</t>
  </si>
  <si>
    <t>18 sales  2 within DRA allowed variance</t>
  </si>
  <si>
    <t>Change</t>
  </si>
  <si>
    <t>hypothetical</t>
  </si>
  <si>
    <t>Lyme 4/1/20 - 3/31/21 Sales per recorded deeds</t>
  </si>
  <si>
    <t>CU</t>
  </si>
  <si>
    <t>Total</t>
  </si>
  <si>
    <t>Appraisal</t>
  </si>
  <si>
    <t>Recent Sale</t>
  </si>
  <si>
    <t>Transfer</t>
  </si>
  <si>
    <t>Sales</t>
  </si>
  <si>
    <t>PID</t>
  </si>
  <si>
    <t>Owner</t>
  </si>
  <si>
    <t>Street Address</t>
  </si>
  <si>
    <t>MBLU</t>
  </si>
  <si>
    <t>Book&amp;Page</t>
  </si>
  <si>
    <t>Lot Size (acres)</t>
  </si>
  <si>
    <t>Assessment</t>
  </si>
  <si>
    <t>Discount</t>
  </si>
  <si>
    <t>Difference</t>
  </si>
  <si>
    <t>off by</t>
  </si>
  <si>
    <t>Date</t>
  </si>
  <si>
    <t>Tax</t>
  </si>
  <si>
    <t>TORTI, FRANK M &amp; SARA M TTES</t>
  </si>
  <si>
    <t>7 TAVERN LN</t>
  </si>
  <si>
    <t xml:space="preserve">407/  60/  3000/  / </t>
  </si>
  <si>
    <t xml:space="preserve">  4614/ 724</t>
  </si>
  <si>
    <t>ROBY TRUSTEE, DAVID M</t>
  </si>
  <si>
    <t>700 DORCHESTER RD</t>
  </si>
  <si>
    <t xml:space="preserve">421/  21/  /  / </t>
  </si>
  <si>
    <t xml:space="preserve">  4616/ 421</t>
  </si>
  <si>
    <t>Ploog</t>
  </si>
  <si>
    <t>ROBY BARBARA D</t>
  </si>
  <si>
    <t>12 BAKER HILL RD</t>
  </si>
  <si>
    <t xml:space="preserve">409/  84/  /  / </t>
  </si>
  <si>
    <t xml:space="preserve">  4612/ 972</t>
  </si>
  <si>
    <t>CLAFLIN LANE PROPERTIES LLC</t>
  </si>
  <si>
    <t>15 CLAFLIN LN</t>
  </si>
  <si>
    <t xml:space="preserve">410/  31/  /  / </t>
  </si>
  <si>
    <t xml:space="preserve">  4612/ 260</t>
  </si>
  <si>
    <t>CLARK, KRISTIN</t>
  </si>
  <si>
    <t>43 PICO RD</t>
  </si>
  <si>
    <t xml:space="preserve">410/  36/  /  / </t>
  </si>
  <si>
    <t xml:space="preserve">  4601/ 508</t>
  </si>
  <si>
    <t>CARTER, SEBASTIAN M</t>
  </si>
  <si>
    <t>667 RIVER RD</t>
  </si>
  <si>
    <t xml:space="preserve">405/  31/  /  / </t>
  </si>
  <si>
    <t xml:space="preserve">  4601/ 158</t>
  </si>
  <si>
    <t>DOWNS SETH H</t>
  </si>
  <si>
    <t>114 DARTMOUTH COLLEGE HY</t>
  </si>
  <si>
    <t xml:space="preserve">401/  13/  1000/  / </t>
  </si>
  <si>
    <t xml:space="preserve">  4596/  46</t>
  </si>
  <si>
    <t>GRUBER, ERIC A</t>
  </si>
  <si>
    <t>120 NORTH THETFORD RD</t>
  </si>
  <si>
    <t xml:space="preserve">404/  43/  /  / </t>
  </si>
  <si>
    <t xml:space="preserve">  4593/  46</t>
  </si>
  <si>
    <t>WELLING ORIAN</t>
  </si>
  <si>
    <t>14 BAKER HILL RD</t>
  </si>
  <si>
    <t xml:space="preserve">409/  83/  /  / </t>
  </si>
  <si>
    <t xml:space="preserve">  4590/ 116</t>
  </si>
  <si>
    <t>TRUSTEES OF DARTMOUTH COLLEGE</t>
  </si>
  <si>
    <t>54 GOOSE POND RD</t>
  </si>
  <si>
    <t xml:space="preserve">401/  40/  /  / </t>
  </si>
  <si>
    <t xml:space="preserve">  4586/ 837</t>
  </si>
  <si>
    <t>HOYT KENDALL L &amp; ROUNTREE MANNING TTES</t>
  </si>
  <si>
    <t>145 FRANKLIN HILL RD</t>
  </si>
  <si>
    <t xml:space="preserve">408/  48/  1000/  / </t>
  </si>
  <si>
    <t xml:space="preserve">  4585/ 612</t>
  </si>
  <si>
    <t>LUNDBERG, DORTHEA</t>
  </si>
  <si>
    <t>301 ORFORD RD</t>
  </si>
  <si>
    <t xml:space="preserve">406/  3/  /  / </t>
  </si>
  <si>
    <t xml:space="preserve">  4582/ 650</t>
  </si>
  <si>
    <t>MUNDY, MICHAEL</t>
  </si>
  <si>
    <t>49 HIGH ST</t>
  </si>
  <si>
    <t xml:space="preserve">201/  133/  /  / </t>
  </si>
  <si>
    <t xml:space="preserve">  4581/ 400</t>
  </si>
  <si>
    <t>CLIFFORD, KAMRON B</t>
  </si>
  <si>
    <t>114 POST POND LN</t>
  </si>
  <si>
    <t xml:space="preserve">408/  18/  /  / </t>
  </si>
  <si>
    <t xml:space="preserve">  4576/ 498</t>
  </si>
  <si>
    <t>NOEL FRANCIS J</t>
  </si>
  <si>
    <t>644 RIVER RD</t>
  </si>
  <si>
    <t xml:space="preserve">405/  17/  /  / </t>
  </si>
  <si>
    <t xml:space="preserve">  4575/ 214</t>
  </si>
  <si>
    <t>CHAMBERLAIN JON R</t>
  </si>
  <si>
    <t>32 POST POND LN</t>
  </si>
  <si>
    <t xml:space="preserve">407/  28/  /  / </t>
  </si>
  <si>
    <t xml:space="preserve">  4573/ 833</t>
  </si>
  <si>
    <t>BISHOP, GAIL LOUISE TRUSTEE</t>
  </si>
  <si>
    <t>85 DARTMOUTH COLLEGE HY #5020</t>
  </si>
  <si>
    <t xml:space="preserve">401/  55/  502/  / </t>
  </si>
  <si>
    <t xml:space="preserve">  4570/ 692</t>
  </si>
  <si>
    <t>BURLISON BRETT A &amp; TERESA TRUSTEES</t>
  </si>
  <si>
    <t>8 TAVERN LN</t>
  </si>
  <si>
    <t xml:space="preserve">407/  60/  4000/  / </t>
  </si>
  <si>
    <t xml:space="preserve">  4570/ 715</t>
  </si>
  <si>
    <t>ESTES, RUSSELL G</t>
  </si>
  <si>
    <t>11 ORFORD RD</t>
  </si>
  <si>
    <t xml:space="preserve">408/  3/  /  / </t>
  </si>
  <si>
    <t xml:space="preserve">  4564/ 344</t>
  </si>
  <si>
    <t>DEL POZZO, MARIO J</t>
  </si>
  <si>
    <t>85 DARTMOUTH COLLEGE HY #2010</t>
  </si>
  <si>
    <t xml:space="preserve">401/  55/  201/  / </t>
  </si>
  <si>
    <t xml:space="preserve">  4562/ 293</t>
  </si>
  <si>
    <t>TAYLOR, HELENA O</t>
  </si>
  <si>
    <t>711 RIVER RD</t>
  </si>
  <si>
    <t xml:space="preserve">405/  35/  /  / </t>
  </si>
  <si>
    <t xml:space="preserve">  4561/ 481</t>
  </si>
  <si>
    <t>NILES, NATHANIAL W. II &amp; JILL TTES</t>
  </si>
  <si>
    <t>28 CLOVER MILL LN</t>
  </si>
  <si>
    <t xml:space="preserve">407/  69/  /  / </t>
  </si>
  <si>
    <t xml:space="preserve">  4560/ 317</t>
  </si>
  <si>
    <t>WERNER, KIMBERLY D</t>
  </si>
  <si>
    <t>132 WHIPPLE HILL RD</t>
  </si>
  <si>
    <t xml:space="preserve">407/  84/  /  / </t>
  </si>
  <si>
    <t xml:space="preserve">  4560/ 195</t>
  </si>
  <si>
    <t>TULLAR, PATRICK W</t>
  </si>
  <si>
    <t>610 RIVER RD</t>
  </si>
  <si>
    <t xml:space="preserve">405/  22/  1000/  / </t>
  </si>
  <si>
    <t xml:space="preserve">  4558/ 218</t>
  </si>
  <si>
    <t>JEWELL HARRIS HOLDINGS LLC</t>
  </si>
  <si>
    <t>42 CLAFLIN LN</t>
  </si>
  <si>
    <t xml:space="preserve">410/  33/  1000/  / </t>
  </si>
  <si>
    <t xml:space="preserve">  4557/ 709</t>
  </si>
  <si>
    <t>RECREATE PROPERTIES NH LLC</t>
  </si>
  <si>
    <t>14 ON THE COMMON</t>
  </si>
  <si>
    <t xml:space="preserve">201/  31/  1000/  / </t>
  </si>
  <si>
    <t xml:space="preserve">  4554/ 777</t>
  </si>
  <si>
    <t>FRENCH, ALEXANDER F</t>
  </si>
  <si>
    <t>265 DORCHESTER RD</t>
  </si>
  <si>
    <t xml:space="preserve">414/  30/  1000/  / </t>
  </si>
  <si>
    <t xml:space="preserve">  4552/ 717</t>
  </si>
  <si>
    <t>PICLEDISH HOLLOW LLC</t>
  </si>
  <si>
    <t>102 DARTMOUTH COLLEGE HY</t>
  </si>
  <si>
    <t xml:space="preserve">401/  14/  /  / </t>
  </si>
  <si>
    <t xml:space="preserve">  4551/ 229</t>
  </si>
  <si>
    <t>PICKLEDISH HOLLOW LLC</t>
  </si>
  <si>
    <t>652+654 RIVER RD</t>
  </si>
  <si>
    <t xml:space="preserve">405/  16/  /  / </t>
  </si>
  <si>
    <t xml:space="preserve">  4548/  52</t>
  </si>
  <si>
    <t>Missing</t>
  </si>
  <si>
    <t>Sheppard</t>
  </si>
  <si>
    <t>ECK JONATHAN M &amp; SARAH M TTES</t>
  </si>
  <si>
    <t>46 POUT POND LN</t>
  </si>
  <si>
    <t xml:space="preserve">414/  65/  /  / </t>
  </si>
  <si>
    <t xml:space="preserve">  4541/ 909</t>
  </si>
  <si>
    <t>MANCUSO AARON</t>
  </si>
  <si>
    <t>16 CLOVER MILL LN</t>
  </si>
  <si>
    <t xml:space="preserve">407/  70/  /  / </t>
  </si>
  <si>
    <t xml:space="preserve">  4541/ 556</t>
  </si>
  <si>
    <t>STANSFIELD SHELDON E</t>
  </si>
  <si>
    <t>15 TURNER LN</t>
  </si>
  <si>
    <t xml:space="preserve">407/  38/  /  / </t>
  </si>
  <si>
    <t xml:space="preserve">  4538/ 990</t>
  </si>
  <si>
    <t>STEVENSON BAYNE</t>
  </si>
  <si>
    <t>7 MARKET ST</t>
  </si>
  <si>
    <t xml:space="preserve">201/  12/  1000/  / </t>
  </si>
  <si>
    <t xml:space="preserve">  4538/ 917</t>
  </si>
  <si>
    <t>STEVENSON, BAYNE</t>
  </si>
  <si>
    <t>5 MARKET ST</t>
  </si>
  <si>
    <t xml:space="preserve">201/  12/  2000/  / </t>
  </si>
  <si>
    <t>SMITH KERRINGTON D</t>
  </si>
  <si>
    <t>50 PRESTON RD</t>
  </si>
  <si>
    <t xml:space="preserve">402/  21/  /  / </t>
  </si>
  <si>
    <t xml:space="preserve">  4537/0060</t>
  </si>
  <si>
    <t>KETTERER HOLLIE A</t>
  </si>
  <si>
    <t>11 CUTTING HILL LN</t>
  </si>
  <si>
    <t xml:space="preserve">407/  123/  /  / </t>
  </si>
  <si>
    <t xml:space="preserve">  4533/ 658</t>
  </si>
  <si>
    <t>HASS BENJAMIN J</t>
  </si>
  <si>
    <t>48 NORTH THETFORD RD</t>
  </si>
  <si>
    <t xml:space="preserve">407/  42/  /  / </t>
  </si>
  <si>
    <t xml:space="preserve">  4533/ 221</t>
  </si>
  <si>
    <t>MCCOOL RYAN R</t>
  </si>
  <si>
    <t>623 DORCHESTER RD</t>
  </si>
  <si>
    <t xml:space="preserve">420/  9/  /  / </t>
  </si>
  <si>
    <t xml:space="preserve">  4533/ 326</t>
  </si>
  <si>
    <t>HENNESSEY RORY</t>
  </si>
  <si>
    <t>16 ISAAC PERKINS RD</t>
  </si>
  <si>
    <t xml:space="preserve">409/  75/  /  / </t>
  </si>
  <si>
    <t xml:space="preserve">  4530/ 297</t>
  </si>
  <si>
    <t>BATTLES MICHAEL</t>
  </si>
  <si>
    <t>347 BAKER HILL RD</t>
  </si>
  <si>
    <t xml:space="preserve">410/  80/  /  / </t>
  </si>
  <si>
    <t xml:space="preserve">  4528/ 957</t>
  </si>
  <si>
    <t>ROSEN DANEIL  A &amp; NATTIE ELIZABETH TTE'S</t>
  </si>
  <si>
    <t>83 FRANKLIN HILL RD</t>
  </si>
  <si>
    <t xml:space="preserve">408/  40/  /  / </t>
  </si>
  <si>
    <t xml:space="preserve">  4526/ 612</t>
  </si>
  <si>
    <t>ROBBINS KRISTA A</t>
  </si>
  <si>
    <t>2 MAPLE LN</t>
  </si>
  <si>
    <t xml:space="preserve">402/  83/  /  / </t>
  </si>
  <si>
    <t xml:space="preserve">  4525/ 901</t>
  </si>
  <si>
    <t>DEINER STACIE G</t>
  </si>
  <si>
    <t>26 ACORN HILL RD</t>
  </si>
  <si>
    <t xml:space="preserve">409/  27/  /  / </t>
  </si>
  <si>
    <t xml:space="preserve">  4522/ 862</t>
  </si>
  <si>
    <t>WITTE HELENA T</t>
  </si>
  <si>
    <t>14 FRANKLIN HILL RD</t>
  </si>
  <si>
    <t xml:space="preserve">409/  5/  /  / </t>
  </si>
  <si>
    <t xml:space="preserve">  4520/ 198</t>
  </si>
  <si>
    <t>KINGLAND FARMS, LLC</t>
  </si>
  <si>
    <t>127 GOOSE POND RD</t>
  </si>
  <si>
    <t xml:space="preserve">401/  23/  1100/  / </t>
  </si>
  <si>
    <t xml:space="preserve">  4519/ 345</t>
  </si>
  <si>
    <t>100 EAST ST</t>
  </si>
  <si>
    <t xml:space="preserve">409/  100/  /  / </t>
  </si>
  <si>
    <t xml:space="preserve">  4519/ 340</t>
  </si>
  <si>
    <t>60 EAST ST</t>
  </si>
  <si>
    <t xml:space="preserve">410/  2/  /  / </t>
  </si>
  <si>
    <t xml:space="preserve">  4519/ 337</t>
  </si>
  <si>
    <t>8 GOODELL LN</t>
  </si>
  <si>
    <t xml:space="preserve">401/  9/  /  / </t>
  </si>
  <si>
    <t xml:space="preserve">  4519/ 352</t>
  </si>
  <si>
    <t>160 EAST ST</t>
  </si>
  <si>
    <t xml:space="preserve">409/  72/  /  / </t>
  </si>
  <si>
    <t xml:space="preserve">  4519/ 348</t>
  </si>
  <si>
    <t>294 BAKER HILL RD</t>
  </si>
  <si>
    <t xml:space="preserve">410/  3/  /  / </t>
  </si>
  <si>
    <t xml:space="preserve">  4519/ 343</t>
  </si>
  <si>
    <t>VEILLETTE PETER J</t>
  </si>
  <si>
    <t>18 CANAAN LEDGE LN</t>
  </si>
  <si>
    <t xml:space="preserve">413/  23/  /  / </t>
  </si>
  <si>
    <t xml:space="preserve">  4516/ 908</t>
  </si>
  <si>
    <t>RODDICK KELSEY E</t>
  </si>
  <si>
    <t>218 DARTMOUTH COLLEGE HY</t>
  </si>
  <si>
    <t xml:space="preserve">402/  29/  /  / </t>
  </si>
  <si>
    <t xml:space="preserve">  4514/ 870</t>
  </si>
  <si>
    <t>GOSS ROWEN</t>
  </si>
  <si>
    <t>368 ORFORD RD</t>
  </si>
  <si>
    <t xml:space="preserve">406/  14/  /  / </t>
  </si>
  <si>
    <t xml:space="preserve">  4513/ 405</t>
  </si>
  <si>
    <t>14 CANAAN LEDGE LN</t>
  </si>
  <si>
    <t xml:space="preserve">413/  24/  /  / </t>
  </si>
  <si>
    <t>edited from Vision to Recorded Deed</t>
  </si>
  <si>
    <t>Outside of target range</t>
  </si>
  <si>
    <t>Record at Grafton country</t>
  </si>
  <si>
    <t>407/55/</t>
  </si>
  <si>
    <t>change</t>
  </si>
  <si>
    <t>of last year's sales are out of the +/-10% range</t>
  </si>
  <si>
    <t>miss the mark by 20% or more</t>
  </si>
  <si>
    <t>SUMMARY: Lyme Sales per recorded deeds</t>
  </si>
  <si>
    <t>401</t>
  </si>
  <si>
    <t>421</t>
  </si>
  <si>
    <t>201</t>
  </si>
  <si>
    <t>410</t>
  </si>
  <si>
    <t>407</t>
  </si>
  <si>
    <t>409</t>
  </si>
  <si>
    <t>408</t>
  </si>
  <si>
    <t>414</t>
  </si>
  <si>
    <t>402</t>
  </si>
  <si>
    <t>404</t>
  </si>
  <si>
    <t>413</t>
  </si>
  <si>
    <t>420</t>
  </si>
  <si>
    <t>405</t>
  </si>
  <si>
    <t>406</t>
  </si>
  <si>
    <t>Unit</t>
  </si>
  <si>
    <t>Prev Owner</t>
  </si>
  <si>
    <t>April 2021 to date</t>
  </si>
  <si>
    <t>Back-calc</t>
  </si>
  <si>
    <t>x</t>
  </si>
  <si>
    <t>Transfer Tax</t>
  </si>
  <si>
    <t>Sale Date</t>
  </si>
  <si>
    <t>Combined data for this tab comes from 2020 &amp; 2021 tabs on the left -reb</t>
  </si>
  <si>
    <t>AIP LLC</t>
  </si>
  <si>
    <t>47 Goose Pond</t>
  </si>
  <si>
    <t>-</t>
  </si>
  <si>
    <t>Recent Sale Price</t>
  </si>
  <si>
    <t>Recent sale Date</t>
  </si>
  <si>
    <t>70 Franklin Hiil</t>
  </si>
  <si>
    <t>301 Orford Road</t>
  </si>
  <si>
    <t>53 Dorchester Road</t>
  </si>
  <si>
    <t xml:space="preserve">85 Dartmouth College Hwy, Unit 104 </t>
  </si>
  <si>
    <t>155 River Rd</t>
  </si>
  <si>
    <t>0020</t>
  </si>
  <si>
    <t>95 Whipple Hill</t>
  </si>
  <si>
    <t>11 Orford Rd</t>
  </si>
  <si>
    <t>Gerngross</t>
  </si>
  <si>
    <t>136 River Road</t>
  </si>
  <si>
    <t>69 Pout pond</t>
  </si>
  <si>
    <t>50 Old Dorchester</t>
  </si>
  <si>
    <t>307 River Rd</t>
  </si>
  <si>
    <t>22 Pout Pond Lane</t>
  </si>
  <si>
    <t>669 River Road</t>
  </si>
  <si>
    <t>664 River Road</t>
  </si>
  <si>
    <t>97 Preston Road</t>
  </si>
  <si>
    <t>35 Pinnacle Hill Road</t>
  </si>
  <si>
    <t>95</t>
  </si>
  <si>
    <t>236 ORFORD RD</t>
  </si>
  <si>
    <t>2105/0755</t>
  </si>
  <si>
    <t>- below</t>
  </si>
  <si>
    <t>(under)</t>
  </si>
  <si>
    <t>outside</t>
  </si>
  <si>
    <t>Appraised at 1- 1.5 million</t>
  </si>
  <si>
    <t>Appraised at 750,000- 1 million</t>
  </si>
  <si>
    <t xml:space="preserve">Appraised at $500,000- $750,000  </t>
  </si>
  <si>
    <t xml:space="preserve">Appraised at $250,000- $500,000  </t>
  </si>
  <si>
    <t xml:space="preserve">Appraised at $100,000- $250,000  </t>
  </si>
  <si>
    <t xml:space="preserve">Appraised at $50,000- $100,000  </t>
  </si>
  <si>
    <t>Appraised at under $50,000</t>
  </si>
  <si>
    <t># of Prop</t>
  </si>
  <si>
    <t>in CU</t>
  </si>
  <si>
    <t>actual</t>
  </si>
  <si>
    <t>Value</t>
  </si>
  <si>
    <t>value</t>
  </si>
  <si>
    <t>sale</t>
  </si>
  <si>
    <t>$</t>
  </si>
  <si>
    <t>off</t>
  </si>
  <si>
    <t>by</t>
  </si>
  <si>
    <t>old vs. new</t>
  </si>
  <si>
    <t>Recorded Deed Transactions</t>
  </si>
  <si>
    <t>4/1/20-3/31/21</t>
  </si>
  <si>
    <t>was off</t>
  </si>
  <si>
    <t>CU Discount</t>
  </si>
  <si>
    <t>Vs.</t>
  </si>
  <si>
    <t>Market</t>
  </si>
  <si>
    <t>Does not take into account "outliers"</t>
  </si>
  <si>
    <t>Actual Sales Summary</t>
  </si>
  <si>
    <t>Washburn</t>
  </si>
  <si>
    <t>4671/ 361</t>
  </si>
  <si>
    <t>4667/ 619</t>
  </si>
  <si>
    <t>4666/ 182</t>
  </si>
  <si>
    <t>Stern</t>
  </si>
  <si>
    <t>Unit 104 85 Dartmouth College Hwy</t>
  </si>
  <si>
    <t>4664/ 310</t>
  </si>
  <si>
    <t>Gahagan/mendyka</t>
  </si>
  <si>
    <t>4664/ 291</t>
  </si>
  <si>
    <t>4662/ 861</t>
  </si>
  <si>
    <t>4662/ 466</t>
  </si>
  <si>
    <t>6 On The Common Unit 2</t>
  </si>
  <si>
    <t>4659/ 112</t>
  </si>
  <si>
    <t>4658/ 842</t>
  </si>
  <si>
    <t>Santos/Aleman</t>
  </si>
  <si>
    <t>Loch Lyme Lodge</t>
  </si>
  <si>
    <t>4658/ 326</t>
  </si>
  <si>
    <t>4658/ 160</t>
  </si>
  <si>
    <t>Schwartz</t>
  </si>
  <si>
    <t>4657/ 199</t>
  </si>
  <si>
    <t>4652/ 53</t>
  </si>
  <si>
    <t>4650/ 312</t>
  </si>
  <si>
    <t>4647/ 931</t>
  </si>
  <si>
    <t>4647/ 864</t>
  </si>
  <si>
    <t>4644/ 627</t>
  </si>
  <si>
    <t>Route 10</t>
  </si>
  <si>
    <t>Boydston</t>
  </si>
  <si>
    <t>Yuka</t>
  </si>
  <si>
    <t>4635/ 378</t>
  </si>
  <si>
    <t>4629/ 330</t>
  </si>
  <si>
    <t>4622/ 621</t>
  </si>
  <si>
    <t>4621/ 264</t>
  </si>
  <si>
    <t>Patten</t>
  </si>
  <si>
    <t>4516/ 586</t>
  </si>
  <si>
    <t>4508/ 505</t>
  </si>
  <si>
    <t>WHLLC</t>
  </si>
  <si>
    <t>Dolan</t>
  </si>
  <si>
    <t>4508/ 207</t>
  </si>
  <si>
    <t>4506/ 726</t>
  </si>
  <si>
    <t>4506/ 724</t>
  </si>
  <si>
    <t>Williams</t>
  </si>
  <si>
    <t>4502/ 178</t>
  </si>
  <si>
    <t>4501/ 324</t>
  </si>
  <si>
    <t>Pickledish Hollow LLC</t>
  </si>
  <si>
    <t>Snyder/Robbins</t>
  </si>
  <si>
    <t>4497/ 852</t>
  </si>
  <si>
    <t>4492/ 467</t>
  </si>
  <si>
    <t>Smith/Yoon</t>
  </si>
  <si>
    <t>4488/ 947</t>
  </si>
  <si>
    <t>Lepene</t>
  </si>
  <si>
    <t>4488/ 652</t>
  </si>
  <si>
    <t xml:space="preserve">Pout Pond </t>
  </si>
  <si>
    <t>4488/ 166</t>
  </si>
  <si>
    <t>Saunders</t>
  </si>
  <si>
    <t>4475/ 933</t>
  </si>
  <si>
    <t>Orford Rd</t>
  </si>
  <si>
    <t>Scanlin</t>
  </si>
  <si>
    <t>4474/ 623</t>
  </si>
  <si>
    <t>Myer</t>
  </si>
  <si>
    <t>O'Brien</t>
  </si>
  <si>
    <t>4472/ 485</t>
  </si>
  <si>
    <t>Gartner</t>
  </si>
  <si>
    <t>4471/ 958</t>
  </si>
  <si>
    <t>Gardin</t>
  </si>
  <si>
    <t>4471/ 712</t>
  </si>
  <si>
    <t>Conant House LLC</t>
  </si>
  <si>
    <t>On The Common</t>
  </si>
  <si>
    <t>4469/ 248</t>
  </si>
  <si>
    <t>4468/ 924</t>
  </si>
  <si>
    <t>Meyer (Colin &amp; Linneae</t>
  </si>
  <si>
    <t>Dorchester LLC</t>
  </si>
  <si>
    <t>4466/ 210</t>
  </si>
  <si>
    <t>Ramsden Trustee</t>
  </si>
  <si>
    <t>Breck Hill Rd</t>
  </si>
  <si>
    <t>4464/ 381</t>
  </si>
  <si>
    <t>Higgs</t>
  </si>
  <si>
    <t>Unit 404 85 Dartmouth College Hwy</t>
  </si>
  <si>
    <t>4458/ 140</t>
  </si>
  <si>
    <t>4452/ 768</t>
  </si>
  <si>
    <t>Elliot/Caffry</t>
  </si>
  <si>
    <t>Pico</t>
  </si>
  <si>
    <t>4449/ 260</t>
  </si>
  <si>
    <t>Wise</t>
  </si>
  <si>
    <t>4447/ 290</t>
  </si>
  <si>
    <t>4446/ 341</t>
  </si>
  <si>
    <t>Roberts/O'Donnell</t>
  </si>
  <si>
    <t>Goose Pond Rd</t>
  </si>
  <si>
    <t>4445/ 491</t>
  </si>
  <si>
    <t>4442/ 404</t>
  </si>
  <si>
    <t>Davis</t>
  </si>
  <si>
    <t>Balch</t>
  </si>
  <si>
    <t>High Street</t>
  </si>
  <si>
    <t>4440/ 498</t>
  </si>
  <si>
    <t>Acorn Hill</t>
  </si>
  <si>
    <t>4439/ 910</t>
  </si>
  <si>
    <t>Pannell Jr Trustee</t>
  </si>
  <si>
    <t>4430/ 449</t>
  </si>
  <si>
    <t>Cooke/Dahlen</t>
  </si>
  <si>
    <t>4430/ 14</t>
  </si>
  <si>
    <t>Unit 501 85 Dartmouth College Hwy</t>
  </si>
  <si>
    <t>Caruso</t>
  </si>
  <si>
    <t>4428/ 18</t>
  </si>
  <si>
    <t>Aleskie/Webster</t>
  </si>
  <si>
    <t>4425/ 984</t>
  </si>
  <si>
    <t>4425/328</t>
  </si>
  <si>
    <t>Brown/Kahn</t>
  </si>
  <si>
    <t>4548/ 81</t>
  </si>
  <si>
    <t>Shepard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</si>
</sst>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#,##0.00;[Red]#,##0.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0">
    <xf numFmtId="0" fontId="0" fillId="0" borderId="0" xfId="0"/>
    <xf numFmtId="9" fontId="0" fillId="0" borderId="0" xfId="2" applyFont="1"/>
    <xf numFmtId="0" fontId="0" fillId="0" borderId="0" xfId="0" applyFill="1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2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0" xfId="1" applyNumberFormat="1" applyFont="1" applyFill="1"/>
    <xf numFmtId="9" fontId="2" fillId="2" borderId="0" xfId="0" applyNumberFormat="1" applyFont="1" applyFill="1"/>
    <xf numFmtId="164" fontId="0" fillId="3" borderId="0" xfId="1" applyNumberFormat="1" applyFont="1" applyFill="1"/>
    <xf numFmtId="0" fontId="0" fillId="6" borderId="0" xfId="0" applyFill="1"/>
    <xf numFmtId="164" fontId="0" fillId="6" borderId="0" xfId="1" applyNumberFormat="1" applyFont="1" applyFill="1"/>
    <xf numFmtId="9" fontId="0" fillId="6" borderId="0" xfId="2" applyFont="1" applyFill="1"/>
    <xf numFmtId="44" fontId="0" fillId="0" borderId="0" xfId="1" applyFont="1"/>
    <xf numFmtId="166" fontId="0" fillId="0" borderId="0" xfId="3" applyNumberFormat="1" applyFon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9" fontId="0" fillId="0" borderId="2" xfId="2" applyFont="1" applyBorder="1"/>
    <xf numFmtId="165" fontId="0" fillId="0" borderId="3" xfId="2" applyNumberFormat="1" applyFont="1" applyBorder="1"/>
    <xf numFmtId="0" fontId="3" fillId="0" borderId="0" xfId="0" applyFont="1"/>
    <xf numFmtId="0" fontId="3" fillId="0" borderId="2" xfId="0" applyFont="1" applyBorder="1"/>
    <xf numFmtId="0" fontId="3" fillId="2" borderId="0" xfId="0" applyFont="1" applyFill="1"/>
    <xf numFmtId="9" fontId="3" fillId="0" borderId="0" xfId="2" applyFont="1"/>
    <xf numFmtId="0" fontId="3" fillId="6" borderId="0" xfId="0" applyFont="1" applyFill="1"/>
    <xf numFmtId="0" fontId="3" fillId="3" borderId="0" xfId="0" applyFont="1" applyFill="1"/>
    <xf numFmtId="166" fontId="0" fillId="0" borderId="0" xfId="3" applyNumberFormat="1" applyFont="1" applyAlignment="1">
      <alignment horizontal="center"/>
    </xf>
    <xf numFmtId="166" fontId="0" fillId="0" borderId="2" xfId="3" applyNumberFormat="1" applyFont="1" applyBorder="1"/>
    <xf numFmtId="166" fontId="0" fillId="2" borderId="0" xfId="3" applyNumberFormat="1" applyFont="1" applyFill="1"/>
    <xf numFmtId="166" fontId="0" fillId="6" borderId="0" xfId="3" applyNumberFormat="1" applyFont="1" applyFill="1"/>
    <xf numFmtId="166" fontId="0" fillId="3" borderId="0" xfId="3" applyNumberFormat="1" applyFont="1" applyFill="1"/>
    <xf numFmtId="166" fontId="0" fillId="0" borderId="0" xfId="3" applyNumberFormat="1" applyFont="1" applyFill="1" applyBorder="1"/>
    <xf numFmtId="166" fontId="0" fillId="0" borderId="2" xfId="3" applyNumberFormat="1" applyFont="1" applyFill="1" applyBorder="1"/>
    <xf numFmtId="166" fontId="3" fillId="0" borderId="0" xfId="3" applyNumberFormat="1" applyFont="1"/>
    <xf numFmtId="166" fontId="0" fillId="0" borderId="4" xfId="3" applyNumberFormat="1" applyFont="1" applyBorder="1"/>
    <xf numFmtId="164" fontId="0" fillId="7" borderId="2" xfId="1" applyNumberFormat="1" applyFont="1" applyFill="1" applyBorder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44" fontId="0" fillId="0" borderId="0" xfId="1" applyFont="1" applyFill="1" applyBorder="1"/>
    <xf numFmtId="165" fontId="0" fillId="0" borderId="0" xfId="2" applyNumberFormat="1" applyFont="1" applyFill="1" applyBorder="1"/>
    <xf numFmtId="0" fontId="6" fillId="0" borderId="0" xfId="0" applyFont="1"/>
    <xf numFmtId="166" fontId="6" fillId="0" borderId="0" xfId="3" applyNumberFormat="1" applyFont="1"/>
    <xf numFmtId="166" fontId="6" fillId="0" borderId="2" xfId="3" applyNumberFormat="1" applyFont="1" applyBorder="1"/>
    <xf numFmtId="166" fontId="6" fillId="0" borderId="0" xfId="3" applyNumberFormat="1" applyFont="1" applyFill="1" applyBorder="1"/>
    <xf numFmtId="166" fontId="6" fillId="0" borderId="4" xfId="3" applyNumberFormat="1" applyFont="1" applyBorder="1"/>
    <xf numFmtId="44" fontId="6" fillId="0" borderId="0" xfId="1" applyFont="1"/>
    <xf numFmtId="164" fontId="6" fillId="0" borderId="0" xfId="1" applyNumberFormat="1" applyFont="1"/>
    <xf numFmtId="0" fontId="6" fillId="0" borderId="0" xfId="0" applyFont="1" applyFill="1"/>
    <xf numFmtId="164" fontId="0" fillId="0" borderId="0" xfId="0" applyNumberFormat="1"/>
    <xf numFmtId="164" fontId="0" fillId="0" borderId="2" xfId="0" applyNumberFormat="1" applyBorder="1"/>
    <xf numFmtId="166" fontId="0" fillId="0" borderId="5" xfId="3" applyNumberFormat="1" applyFont="1" applyBorder="1"/>
    <xf numFmtId="0" fontId="0" fillId="0" borderId="6" xfId="0" applyBorder="1"/>
    <xf numFmtId="44" fontId="0" fillId="0" borderId="0" xfId="0" applyNumberFormat="1"/>
    <xf numFmtId="164" fontId="0" fillId="0" borderId="0" xfId="1" applyNumberFormat="1" applyFont="1" applyBorder="1"/>
    <xf numFmtId="164" fontId="0" fillId="0" borderId="0" xfId="0" applyNumberFormat="1" applyBorder="1"/>
    <xf numFmtId="9" fontId="0" fillId="0" borderId="0" xfId="2" applyFont="1" applyBorder="1"/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0" borderId="0" xfId="1" applyNumberFormat="1" applyFont="1"/>
    <xf numFmtId="164" fontId="5" fillId="0" borderId="3" xfId="1" applyNumberFormat="1" applyFont="1" applyBorder="1"/>
    <xf numFmtId="164" fontId="5" fillId="0" borderId="0" xfId="1" applyNumberFormat="1" applyFont="1" applyBorder="1"/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7" xfId="3" applyNumberFormat="1" applyFont="1" applyBorder="1"/>
    <xf numFmtId="166" fontId="6" fillId="0" borderId="0" xfId="3" applyNumberFormat="1" applyFont="1" applyBorder="1"/>
    <xf numFmtId="9" fontId="0" fillId="0" borderId="8" xfId="2" applyFont="1" applyBorder="1"/>
    <xf numFmtId="166" fontId="0" fillId="0" borderId="9" xfId="3" applyNumberFormat="1" applyFont="1" applyBorder="1"/>
    <xf numFmtId="9" fontId="0" fillId="0" borderId="10" xfId="2" applyFont="1" applyBorder="1"/>
    <xf numFmtId="0" fontId="0" fillId="0" borderId="8" xfId="0" applyBorder="1"/>
    <xf numFmtId="166" fontId="0" fillId="0" borderId="11" xfId="3" applyNumberFormat="1" applyFont="1" applyBorder="1"/>
    <xf numFmtId="164" fontId="0" fillId="0" borderId="4" xfId="1" applyNumberFormat="1" applyFont="1" applyBorder="1"/>
    <xf numFmtId="9" fontId="0" fillId="0" borderId="12" xfId="2" applyFont="1" applyBorder="1"/>
    <xf numFmtId="0" fontId="0" fillId="0" borderId="7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6" fillId="0" borderId="7" xfId="1" applyNumberFormat="1" applyFont="1" applyBorder="1"/>
    <xf numFmtId="164" fontId="0" fillId="0" borderId="8" xfId="1" applyNumberFormat="1" applyFont="1" applyBorder="1"/>
    <xf numFmtId="164" fontId="6" fillId="7" borderId="9" xfId="1" applyNumberFormat="1" applyFont="1" applyFill="1" applyBorder="1"/>
    <xf numFmtId="164" fontId="0" fillId="0" borderId="10" xfId="1" applyNumberFormat="1" applyFont="1" applyBorder="1"/>
    <xf numFmtId="164" fontId="6" fillId="0" borderId="7" xfId="1" applyNumberFormat="1" applyFont="1" applyFill="1" applyBorder="1"/>
    <xf numFmtId="164" fontId="6" fillId="0" borderId="11" xfId="1" applyNumberFormat="1" applyFont="1" applyBorder="1"/>
    <xf numFmtId="9" fontId="0" fillId="0" borderId="4" xfId="2" applyFont="1" applyBorder="1"/>
    <xf numFmtId="164" fontId="0" fillId="0" borderId="12" xfId="1" applyNumberFormat="1" applyFont="1" applyBorder="1"/>
    <xf numFmtId="0" fontId="6" fillId="0" borderId="1" xfId="0" applyFont="1" applyBorder="1" applyAlignment="1">
      <alignment horizontal="center"/>
    </xf>
    <xf numFmtId="0" fontId="7" fillId="0" borderId="0" xfId="0" applyFont="1"/>
    <xf numFmtId="0" fontId="0" fillId="0" borderId="13" xfId="0" applyBorder="1"/>
    <xf numFmtId="6" fontId="0" fillId="0" borderId="0" xfId="0" applyNumberFormat="1"/>
    <xf numFmtId="6" fontId="0" fillId="0" borderId="14" xfId="0" applyNumberFormat="1" applyBorder="1"/>
    <xf numFmtId="0" fontId="0" fillId="0" borderId="5" xfId="0" applyBorder="1"/>
    <xf numFmtId="0" fontId="0" fillId="0" borderId="15" xfId="0" applyBorder="1"/>
    <xf numFmtId="6" fontId="0" fillId="0" borderId="15" xfId="0" applyNumberFormat="1" applyBorder="1"/>
    <xf numFmtId="6" fontId="0" fillId="0" borderId="16" xfId="0" applyNumberFormat="1" applyBorder="1"/>
    <xf numFmtId="6" fontId="0" fillId="4" borderId="0" xfId="0" applyNumberFormat="1" applyFill="1"/>
    <xf numFmtId="164" fontId="0" fillId="4" borderId="0" xfId="1" applyNumberFormat="1" applyFont="1" applyFill="1"/>
    <xf numFmtId="0" fontId="0" fillId="7" borderId="0" xfId="0" applyFill="1"/>
    <xf numFmtId="0" fontId="0" fillId="4" borderId="0" xfId="0" applyFill="1" applyBorder="1"/>
    <xf numFmtId="6" fontId="0" fillId="0" borderId="0" xfId="0" applyNumberFormat="1" applyBorder="1"/>
    <xf numFmtId="6" fontId="0" fillId="4" borderId="0" xfId="0" applyNumberFormat="1" applyFill="1" applyBorder="1"/>
    <xf numFmtId="9" fontId="0" fillId="0" borderId="0" xfId="2" applyFont="1" applyFill="1" applyBorder="1"/>
    <xf numFmtId="164" fontId="0" fillId="7" borderId="0" xfId="1" applyNumberFormat="1" applyFont="1" applyFill="1" applyBorder="1"/>
    <xf numFmtId="164" fontId="0" fillId="0" borderId="15" xfId="1" applyNumberFormat="1" applyFont="1" applyBorder="1"/>
    <xf numFmtId="0" fontId="0" fillId="8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8" fontId="0" fillId="0" borderId="0" xfId="0" applyNumberFormat="1" applyBorder="1"/>
    <xf numFmtId="0" fontId="0" fillId="0" borderId="22" xfId="0" applyBorder="1"/>
    <xf numFmtId="0" fontId="0" fillId="0" borderId="23" xfId="0" applyBorder="1"/>
    <xf numFmtId="164" fontId="0" fillId="0" borderId="0" xfId="1" applyNumberFormat="1" applyFont="1" applyFill="1"/>
    <xf numFmtId="164" fontId="0" fillId="0" borderId="15" xfId="1" applyNumberFormat="1" applyFont="1" applyFill="1" applyBorder="1"/>
    <xf numFmtId="164" fontId="0" fillId="0" borderId="0" xfId="1" applyNumberFormat="1" applyFont="1" applyFill="1" applyBorder="1"/>
    <xf numFmtId="0" fontId="0" fillId="9" borderId="0" xfId="0" applyFill="1"/>
    <xf numFmtId="0" fontId="5" fillId="0" borderId="0" xfId="0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0" fillId="0" borderId="0" xfId="0" applyFont="1"/>
    <xf numFmtId="0" fontId="5" fillId="0" borderId="0" xfId="0" applyFont="1"/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/>
    <xf numFmtId="0" fontId="0" fillId="0" borderId="13" xfId="0" applyFont="1" applyBorder="1"/>
    <xf numFmtId="0" fontId="0" fillId="0" borderId="13" xfId="0" applyFont="1" applyFill="1" applyBorder="1"/>
    <xf numFmtId="0" fontId="0" fillId="0" borderId="0" xfId="0" applyFont="1" applyFill="1"/>
    <xf numFmtId="49" fontId="0" fillId="0" borderId="0" xfId="0" applyNumberFormat="1" applyFont="1" applyFill="1" applyBorder="1"/>
    <xf numFmtId="6" fontId="0" fillId="0" borderId="0" xfId="0" applyNumberFormat="1" applyFont="1" applyFill="1"/>
    <xf numFmtId="14" fontId="0" fillId="0" borderId="0" xfId="0" applyNumberFormat="1" applyFont="1" applyFill="1"/>
    <xf numFmtId="166" fontId="0" fillId="0" borderId="0" xfId="0" applyNumberFormat="1" applyFont="1" applyFill="1"/>
    <xf numFmtId="0" fontId="0" fillId="0" borderId="5" xfId="0" applyFont="1" applyFill="1" applyBorder="1"/>
    <xf numFmtId="0" fontId="0" fillId="0" borderId="15" xfId="0" applyFont="1" applyFill="1" applyBorder="1"/>
    <xf numFmtId="6" fontId="0" fillId="0" borderId="15" xfId="0" applyNumberFormat="1" applyFont="1" applyFill="1" applyBorder="1"/>
    <xf numFmtId="14" fontId="0" fillId="0" borderId="15" xfId="0" applyNumberFormat="1" applyFont="1" applyFill="1" applyBorder="1"/>
    <xf numFmtId="6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9" borderId="0" xfId="0" applyFont="1" applyFill="1"/>
    <xf numFmtId="14" fontId="0" fillId="0" borderId="0" xfId="0" applyNumberFormat="1" applyFont="1" applyBorder="1"/>
    <xf numFmtId="49" fontId="0" fillId="0" borderId="13" xfId="0" applyNumberFormat="1" applyFont="1" applyBorder="1"/>
    <xf numFmtId="49" fontId="0" fillId="9" borderId="0" xfId="0" applyNumberFormat="1" applyFont="1" applyFill="1" applyBorder="1"/>
    <xf numFmtId="164" fontId="0" fillId="4" borderId="0" xfId="1" applyNumberFormat="1" applyFont="1" applyFill="1" applyBorder="1"/>
    <xf numFmtId="0" fontId="0" fillId="8" borderId="0" xfId="0" applyFill="1" applyBorder="1"/>
    <xf numFmtId="0" fontId="8" fillId="0" borderId="0" xfId="0" applyFont="1"/>
    <xf numFmtId="167" fontId="0" fillId="0" borderId="0" xfId="3" applyNumberFormat="1" applyFont="1"/>
    <xf numFmtId="0" fontId="0" fillId="0" borderId="17" xfId="0" quotePrefix="1" applyBorder="1"/>
    <xf numFmtId="0" fontId="7" fillId="0" borderId="0" xfId="0" applyFont="1" applyBorder="1" applyAlignment="1">
      <alignment horizontal="center"/>
    </xf>
    <xf numFmtId="0" fontId="0" fillId="0" borderId="21" xfId="0" applyBorder="1"/>
    <xf numFmtId="0" fontId="0" fillId="0" borderId="19" xfId="0" quotePrefix="1" applyBorder="1"/>
    <xf numFmtId="165" fontId="0" fillId="4" borderId="0" xfId="2" applyNumberFormat="1" applyFont="1" applyFill="1"/>
    <xf numFmtId="167" fontId="0" fillId="4" borderId="0" xfId="3" applyNumberFormat="1" applyFont="1" applyFill="1"/>
    <xf numFmtId="0" fontId="9" fillId="0" borderId="18" xfId="0" applyFont="1" applyBorder="1" applyAlignment="1">
      <alignment horizontal="center"/>
    </xf>
    <xf numFmtId="166" fontId="11" fillId="0" borderId="0" xfId="3" applyNumberFormat="1" applyFont="1"/>
    <xf numFmtId="166" fontId="12" fillId="0" borderId="0" xfId="3" applyNumberFormat="1" applyFont="1"/>
    <xf numFmtId="166" fontId="12" fillId="4" borderId="0" xfId="3" applyNumberFormat="1" applyFont="1" applyFill="1"/>
    <xf numFmtId="166" fontId="12" fillId="0" borderId="0" xfId="3" applyNumberFormat="1" applyFont="1" applyBorder="1"/>
    <xf numFmtId="166" fontId="12" fillId="0" borderId="0" xfId="3" applyNumberFormat="1" applyFont="1" applyFill="1" applyBorder="1"/>
    <xf numFmtId="0" fontId="12" fillId="0" borderId="0" xfId="0" applyFont="1" applyBorder="1"/>
    <xf numFmtId="0" fontId="12" fillId="0" borderId="23" xfId="0" applyFont="1" applyBorder="1"/>
    <xf numFmtId="0" fontId="10" fillId="0" borderId="20" xfId="0" applyFont="1" applyBorder="1"/>
    <xf numFmtId="0" fontId="5" fillId="0" borderId="21" xfId="0" applyFont="1" applyBorder="1"/>
    <xf numFmtId="0" fontId="10" fillId="0" borderId="25" xfId="0" applyFont="1" applyFill="1" applyBorder="1"/>
    <xf numFmtId="0" fontId="5" fillId="0" borderId="26" xfId="0" applyFont="1" applyFill="1" applyBorder="1"/>
    <xf numFmtId="6" fontId="10" fillId="4" borderId="20" xfId="0" applyNumberFormat="1" applyFont="1" applyFill="1" applyBorder="1"/>
    <xf numFmtId="14" fontId="5" fillId="0" borderId="21" xfId="0" applyNumberFormat="1" applyFont="1" applyBorder="1"/>
    <xf numFmtId="6" fontId="10" fillId="7" borderId="20" xfId="0" applyNumberFormat="1" applyFont="1" applyFill="1" applyBorder="1"/>
    <xf numFmtId="6" fontId="10" fillId="7" borderId="27" xfId="0" applyNumberFormat="1" applyFont="1" applyFill="1" applyBorder="1"/>
    <xf numFmtId="14" fontId="5" fillId="0" borderId="28" xfId="0" applyNumberFormat="1" applyFont="1" applyBorder="1"/>
    <xf numFmtId="14" fontId="5" fillId="4" borderId="21" xfId="0" applyNumberFormat="1" applyFont="1" applyFill="1" applyBorder="1"/>
    <xf numFmtId="6" fontId="10" fillId="0" borderId="20" xfId="0" applyNumberFormat="1" applyFont="1" applyBorder="1"/>
    <xf numFmtId="6" fontId="10" fillId="11" borderId="20" xfId="0" applyNumberFormat="1" applyFont="1" applyFill="1" applyBorder="1"/>
    <xf numFmtId="6" fontId="10" fillId="4" borderId="22" xfId="0" applyNumberFormat="1" applyFont="1" applyFill="1" applyBorder="1"/>
    <xf numFmtId="164" fontId="0" fillId="7" borderId="23" xfId="1" applyNumberFormat="1" applyFont="1" applyFill="1" applyBorder="1"/>
    <xf numFmtId="14" fontId="5" fillId="4" borderId="24" xfId="0" applyNumberFormat="1" applyFont="1" applyFill="1" applyBorder="1"/>
    <xf numFmtId="0" fontId="0" fillId="5" borderId="21" xfId="0" applyFill="1" applyBorder="1"/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6" fontId="0" fillId="4" borderId="16" xfId="0" applyNumberFormat="1" applyFill="1" applyBorder="1"/>
    <xf numFmtId="0" fontId="13" fillId="0" borderId="0" xfId="0" applyFont="1"/>
    <xf numFmtId="166" fontId="0" fillId="0" borderId="0" xfId="0" applyNumberFormat="1"/>
    <xf numFmtId="166" fontId="0" fillId="0" borderId="29" xfId="0" applyNumberFormat="1" applyBorder="1"/>
    <xf numFmtId="165" fontId="0" fillId="0" borderId="0" xfId="2" applyNumberFormat="1" applyFont="1" applyBorder="1"/>
    <xf numFmtId="165" fontId="0" fillId="10" borderId="0" xfId="2" applyNumberFormat="1" applyFont="1" applyFill="1" applyBorder="1"/>
    <xf numFmtId="165" fontId="0" fillId="4" borderId="0" xfId="2" applyNumberFormat="1" applyFont="1" applyFill="1" applyBorder="1"/>
    <xf numFmtId="166" fontId="0" fillId="0" borderId="0" xfId="3" applyNumberFormat="1" applyFont="1" applyBorder="1"/>
    <xf numFmtId="38" fontId="0" fillId="0" borderId="0" xfId="3" applyNumberFormat="1" applyFont="1" applyBorder="1"/>
    <xf numFmtId="0" fontId="0" fillId="0" borderId="0" xfId="0" applyFill="1" applyBorder="1" applyAlignment="1">
      <alignment horizontal="center"/>
    </xf>
    <xf numFmtId="0" fontId="7" fillId="0" borderId="20" xfId="0" applyFont="1" applyBorder="1"/>
    <xf numFmtId="0" fontId="12" fillId="0" borderId="20" xfId="0" applyFont="1" applyBorder="1"/>
    <xf numFmtId="0" fontId="12" fillId="0" borderId="22" xfId="0" applyFont="1" applyBorder="1"/>
    <xf numFmtId="6" fontId="12" fillId="0" borderId="20" xfId="0" applyNumberFormat="1" applyFont="1" applyBorder="1"/>
    <xf numFmtId="9" fontId="0" fillId="0" borderId="21" xfId="2" applyFont="1" applyBorder="1"/>
    <xf numFmtId="6" fontId="12" fillId="0" borderId="27" xfId="0" applyNumberFormat="1" applyFont="1" applyBorder="1"/>
    <xf numFmtId="9" fontId="0" fillId="0" borderId="28" xfId="2" applyFont="1" applyBorder="1"/>
    <xf numFmtId="9" fontId="0" fillId="5" borderId="21" xfId="2" applyFont="1" applyFill="1" applyBorder="1"/>
    <xf numFmtId="9" fontId="0" fillId="0" borderId="21" xfId="2" applyFont="1" applyFill="1" applyBorder="1"/>
    <xf numFmtId="6" fontId="12" fillId="4" borderId="20" xfId="0" applyNumberFormat="1" applyFont="1" applyFill="1" applyBorder="1"/>
    <xf numFmtId="9" fontId="0" fillId="4" borderId="21" xfId="2" applyFont="1" applyFill="1" applyBorder="1"/>
    <xf numFmtId="6" fontId="12" fillId="4" borderId="22" xfId="0" applyNumberFormat="1" applyFont="1" applyFill="1" applyBorder="1"/>
    <xf numFmtId="6" fontId="0" fillId="4" borderId="23" xfId="0" applyNumberFormat="1" applyFill="1" applyBorder="1"/>
    <xf numFmtId="9" fontId="0" fillId="4" borderId="24" xfId="2" applyFont="1" applyFill="1" applyBorder="1"/>
    <xf numFmtId="165" fontId="3" fillId="0" borderId="0" xfId="2" applyNumberFormat="1" applyFont="1"/>
    <xf numFmtId="0" fontId="14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20" xfId="0" applyFont="1" applyBorder="1" applyAlignment="1">
      <alignment horizontal="center"/>
    </xf>
    <xf numFmtId="166" fontId="7" fillId="0" borderId="20" xfId="0" applyNumberFormat="1" applyFont="1" applyBorder="1"/>
    <xf numFmtId="165" fontId="3" fillId="0" borderId="21" xfId="2" applyNumberFormat="1" applyFont="1" applyBorder="1"/>
    <xf numFmtId="166" fontId="7" fillId="0" borderId="30" xfId="0" applyNumberFormat="1" applyFont="1" applyBorder="1"/>
    <xf numFmtId="166" fontId="0" fillId="0" borderId="0" xfId="0" applyNumberFormat="1" applyBorder="1"/>
    <xf numFmtId="0" fontId="7" fillId="0" borderId="0" xfId="0" applyFont="1" applyAlignment="1">
      <alignment horizontal="center"/>
    </xf>
    <xf numFmtId="0" fontId="10" fillId="0" borderId="0" xfId="0" applyFont="1"/>
    <xf numFmtId="0" fontId="7" fillId="0" borderId="20" xfId="0" applyFont="1" applyBorder="1" applyAlignment="1">
      <alignment horizontal="center"/>
    </xf>
    <xf numFmtId="166" fontId="0" fillId="0" borderId="24" xfId="0" applyNumberFormat="1" applyBorder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166" fontId="0" fillId="0" borderId="20" xfId="0" applyNumberFormat="1" applyBorder="1"/>
    <xf numFmtId="166" fontId="0" fillId="0" borderId="30" xfId="0" applyNumberFormat="1" applyBorder="1"/>
    <xf numFmtId="0" fontId="10" fillId="0" borderId="0" xfId="0" applyFont="1" applyAlignment="1">
      <alignment horizontal="center"/>
    </xf>
    <xf numFmtId="166" fontId="10" fillId="0" borderId="0" xfId="0" applyNumberFormat="1" applyFont="1"/>
    <xf numFmtId="166" fontId="10" fillId="0" borderId="29" xfId="0" applyNumberFormat="1" applyFont="1" applyBorder="1"/>
    <xf numFmtId="0" fontId="10" fillId="0" borderId="0" xfId="0" applyFont="1" applyBorder="1" applyAlignment="1">
      <alignment horizontal="center"/>
    </xf>
    <xf numFmtId="166" fontId="10" fillId="0" borderId="0" xfId="0" applyNumberFormat="1" applyFont="1" applyBorder="1"/>
    <xf numFmtId="166" fontId="0" fillId="0" borderId="0" xfId="0" applyNumberFormat="1" applyFont="1" applyFill="1" applyBorder="1"/>
    <xf numFmtId="14" fontId="0" fillId="0" borderId="0" xfId="0" applyNumberFormat="1"/>
    <xf numFmtId="164" fontId="1" fillId="0" borderId="0" xfId="1" applyNumberFormat="1" applyFon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DEB2-B4C6-1147-8EFE-B18A50741413}">
  <dimension ref="A1:P44"/>
  <sheetViews>
    <sheetView zoomScale="134" zoomScaleNormal="134" workbookViewId="0">
      <selection activeCell="E2" sqref="E2"/>
    </sheetView>
  </sheetViews>
  <sheetFormatPr baseColWidth="10" defaultRowHeight="16" x14ac:dyDescent="0.2"/>
  <cols>
    <col min="1" max="1" width="17.1640625" customWidth="1"/>
    <col min="5" max="5" width="15.33203125" customWidth="1"/>
    <col min="6" max="6" width="11.33203125" customWidth="1"/>
    <col min="7" max="7" width="13" bestFit="1" customWidth="1"/>
    <col min="8" max="8" width="12.83203125" bestFit="1" customWidth="1"/>
    <col min="9" max="9" width="13.6640625" customWidth="1"/>
    <col min="10" max="10" width="14.1640625" bestFit="1" customWidth="1"/>
    <col min="11" max="11" width="5.6640625" style="23" customWidth="1"/>
    <col min="12" max="12" width="12.6640625" customWidth="1"/>
    <col min="13" max="13" width="13.1640625" bestFit="1" customWidth="1"/>
    <col min="15" max="15" width="12.5" bestFit="1" customWidth="1"/>
  </cols>
  <sheetData>
    <row r="1" spans="1:16" x14ac:dyDescent="0.2">
      <c r="C1" t="s">
        <v>95</v>
      </c>
    </row>
    <row r="2" spans="1:16" ht="24" x14ac:dyDescent="0.3">
      <c r="A2" s="39" t="s">
        <v>94</v>
      </c>
      <c r="G2" s="5">
        <v>2020</v>
      </c>
      <c r="H2" s="5">
        <v>2020</v>
      </c>
      <c r="I2" s="5"/>
      <c r="J2" s="5">
        <v>2021</v>
      </c>
      <c r="O2" s="16">
        <f>SUM(O4:O38)</f>
        <v>175349</v>
      </c>
    </row>
    <row r="3" spans="1:16" x14ac:dyDescent="0.2">
      <c r="B3" t="s">
        <v>3</v>
      </c>
      <c r="C3" t="s">
        <v>4</v>
      </c>
      <c r="E3" t="s">
        <v>7</v>
      </c>
      <c r="F3" t="s">
        <v>8</v>
      </c>
      <c r="G3" s="5" t="s">
        <v>89</v>
      </c>
      <c r="H3" s="5" t="s">
        <v>86</v>
      </c>
      <c r="I3" s="5" t="s">
        <v>87</v>
      </c>
      <c r="J3" s="5" t="s">
        <v>2</v>
      </c>
      <c r="M3" s="5" t="s">
        <v>29</v>
      </c>
      <c r="O3" t="s">
        <v>69</v>
      </c>
    </row>
    <row r="4" spans="1:16" x14ac:dyDescent="0.2">
      <c r="A4" t="s">
        <v>68</v>
      </c>
      <c r="E4" t="s">
        <v>66</v>
      </c>
      <c r="F4" t="s">
        <v>67</v>
      </c>
      <c r="G4" s="17"/>
      <c r="H4" s="17">
        <v>271000</v>
      </c>
      <c r="I4" s="4">
        <f t="shared" ref="I4:I5" si="0">M4-H4</f>
        <v>-101385</v>
      </c>
      <c r="J4" s="4">
        <v>323000</v>
      </c>
      <c r="L4" s="4">
        <f>M4-J4</f>
        <v>-153385</v>
      </c>
      <c r="M4" s="29">
        <v>169615</v>
      </c>
      <c r="N4" s="1">
        <f t="shared" ref="N4:N9" si="1">J4/M4</f>
        <v>1.9043127081920821</v>
      </c>
      <c r="O4">
        <v>2544</v>
      </c>
      <c r="P4" s="6">
        <f>O4/M4</f>
        <v>1.4998673466379743E-2</v>
      </c>
    </row>
    <row r="5" spans="1:16" x14ac:dyDescent="0.2">
      <c r="A5" t="s">
        <v>70</v>
      </c>
      <c r="B5">
        <v>401</v>
      </c>
      <c r="C5">
        <v>55</v>
      </c>
      <c r="E5" t="s">
        <v>0</v>
      </c>
      <c r="F5" t="s">
        <v>1</v>
      </c>
      <c r="G5" s="17"/>
      <c r="H5" s="17">
        <v>326100</v>
      </c>
      <c r="I5" s="4">
        <f t="shared" si="0"/>
        <v>63900</v>
      </c>
      <c r="J5" s="4">
        <v>357100</v>
      </c>
      <c r="L5" s="4">
        <f t="shared" ref="L5:L9" si="2">M5-J5</f>
        <v>32900</v>
      </c>
      <c r="M5" s="17">
        <v>390000</v>
      </c>
      <c r="N5" s="1">
        <f t="shared" si="1"/>
        <v>0.91564102564102567</v>
      </c>
      <c r="O5">
        <v>5850</v>
      </c>
      <c r="P5" s="6">
        <f t="shared" ref="P5:P15" si="3">O5/M5</f>
        <v>1.4999999999999999E-2</v>
      </c>
    </row>
    <row r="6" spans="1:16" x14ac:dyDescent="0.2">
      <c r="A6" t="s">
        <v>71</v>
      </c>
      <c r="B6">
        <v>408</v>
      </c>
      <c r="C6">
        <v>73</v>
      </c>
      <c r="E6" t="s">
        <v>6</v>
      </c>
      <c r="F6" t="s">
        <v>5</v>
      </c>
      <c r="G6" s="17"/>
      <c r="H6" s="17">
        <v>599800</v>
      </c>
      <c r="I6" s="4">
        <f>M6-H6</f>
        <v>189200</v>
      </c>
      <c r="J6" s="4">
        <v>630000</v>
      </c>
      <c r="L6" s="4">
        <f t="shared" si="2"/>
        <v>159000</v>
      </c>
      <c r="M6" s="17">
        <v>789000</v>
      </c>
      <c r="N6" s="1">
        <f t="shared" si="1"/>
        <v>0.79847908745247154</v>
      </c>
      <c r="O6">
        <v>11835</v>
      </c>
      <c r="P6" s="6">
        <f t="shared" si="3"/>
        <v>1.4999999999999999E-2</v>
      </c>
    </row>
    <row r="7" spans="1:16" x14ac:dyDescent="0.2">
      <c r="B7">
        <v>406</v>
      </c>
      <c r="C7">
        <v>3</v>
      </c>
      <c r="E7" t="s">
        <v>9</v>
      </c>
      <c r="F7" t="s">
        <v>10</v>
      </c>
      <c r="G7" s="17"/>
      <c r="H7" s="17">
        <v>247200</v>
      </c>
      <c r="I7" s="4">
        <f t="shared" ref="I7:I21" si="4">M7-H7</f>
        <v>59800</v>
      </c>
      <c r="J7" s="4">
        <v>261800</v>
      </c>
      <c r="L7" s="4">
        <f t="shared" si="2"/>
        <v>45200</v>
      </c>
      <c r="M7" s="17">
        <v>307000</v>
      </c>
      <c r="N7" s="1">
        <f t="shared" si="1"/>
        <v>0.85276872964169381</v>
      </c>
      <c r="O7">
        <v>4605</v>
      </c>
      <c r="P7" s="6">
        <f t="shared" si="3"/>
        <v>1.4999999999999999E-2</v>
      </c>
    </row>
    <row r="8" spans="1:16" ht="17" thickBot="1" x14ac:dyDescent="0.25">
      <c r="B8">
        <v>408</v>
      </c>
      <c r="C8">
        <v>31</v>
      </c>
      <c r="E8" t="s">
        <v>12</v>
      </c>
      <c r="F8" t="s">
        <v>11</v>
      </c>
      <c r="G8" s="17"/>
      <c r="H8" s="17">
        <v>289800</v>
      </c>
      <c r="I8" s="4">
        <f t="shared" si="4"/>
        <v>55200</v>
      </c>
      <c r="J8" s="4">
        <v>365300</v>
      </c>
      <c r="L8" s="4">
        <f t="shared" si="2"/>
        <v>-20300</v>
      </c>
      <c r="M8" s="17">
        <v>345000</v>
      </c>
      <c r="N8" s="1">
        <f t="shared" si="1"/>
        <v>1.058840579710145</v>
      </c>
      <c r="O8">
        <v>5175</v>
      </c>
      <c r="P8" s="6">
        <f t="shared" si="3"/>
        <v>1.4999999999999999E-2</v>
      </c>
    </row>
    <row r="9" spans="1:16" ht="17" thickBot="1" x14ac:dyDescent="0.25">
      <c r="A9" s="18" t="s">
        <v>72</v>
      </c>
      <c r="B9" s="19">
        <v>402</v>
      </c>
      <c r="C9" s="19">
        <v>100</v>
      </c>
      <c r="D9" s="19"/>
      <c r="E9" s="19" t="s">
        <v>13</v>
      </c>
      <c r="F9" s="19" t="s">
        <v>14</v>
      </c>
      <c r="G9" s="30"/>
      <c r="H9" s="30">
        <v>928900</v>
      </c>
      <c r="I9" s="20">
        <f t="shared" si="4"/>
        <v>1571100</v>
      </c>
      <c r="J9" s="38">
        <v>927100</v>
      </c>
      <c r="K9" s="24"/>
      <c r="L9" s="20">
        <f t="shared" si="2"/>
        <v>1572900</v>
      </c>
      <c r="M9" s="30">
        <v>2500000</v>
      </c>
      <c r="N9" s="21">
        <f t="shared" si="1"/>
        <v>0.37084</v>
      </c>
      <c r="O9" s="19">
        <v>37500</v>
      </c>
      <c r="P9" s="22">
        <f t="shared" si="3"/>
        <v>1.4999999999999999E-2</v>
      </c>
    </row>
    <row r="10" spans="1:16" x14ac:dyDescent="0.2">
      <c r="B10">
        <v>409</v>
      </c>
      <c r="C10">
        <v>95</v>
      </c>
      <c r="E10" s="3" t="s">
        <v>15</v>
      </c>
      <c r="F10" s="3" t="s">
        <v>15</v>
      </c>
      <c r="G10" s="31"/>
      <c r="H10" s="31"/>
      <c r="I10" s="3"/>
      <c r="J10" s="10">
        <v>220800</v>
      </c>
      <c r="K10" s="25"/>
      <c r="L10" s="3"/>
      <c r="M10" s="31"/>
      <c r="N10" s="11"/>
      <c r="O10" s="3">
        <v>40</v>
      </c>
    </row>
    <row r="11" spans="1:16" ht="17" thickBot="1" x14ac:dyDescent="0.25">
      <c r="A11" t="s">
        <v>74</v>
      </c>
      <c r="B11">
        <v>201</v>
      </c>
      <c r="C11">
        <v>35</v>
      </c>
      <c r="E11" t="s">
        <v>16</v>
      </c>
      <c r="F11" t="s">
        <v>17</v>
      </c>
      <c r="G11" s="17"/>
      <c r="H11" s="34">
        <v>144300</v>
      </c>
      <c r="I11" s="4">
        <f t="shared" si="4"/>
        <v>71650</v>
      </c>
      <c r="J11" s="4">
        <v>160700</v>
      </c>
      <c r="K11" s="26">
        <f>1-(M11/J11)</f>
        <v>-0.34380833851897941</v>
      </c>
      <c r="L11" s="4">
        <f>M11-J11</f>
        <v>55250</v>
      </c>
      <c r="M11" s="17">
        <v>215950</v>
      </c>
      <c r="N11" s="1">
        <f>J11/M11</f>
        <v>0.74415373929150264</v>
      </c>
      <c r="O11">
        <v>3240</v>
      </c>
      <c r="P11" s="6">
        <f t="shared" si="3"/>
        <v>1.5003473026163464E-2</v>
      </c>
    </row>
    <row r="12" spans="1:16" ht="17" thickBot="1" x14ac:dyDescent="0.25">
      <c r="A12" s="18" t="s">
        <v>73</v>
      </c>
      <c r="B12" s="19">
        <v>407</v>
      </c>
      <c r="C12" s="19">
        <v>73</v>
      </c>
      <c r="D12" s="19"/>
      <c r="E12" s="19" t="s">
        <v>18</v>
      </c>
      <c r="F12" s="19" t="s">
        <v>19</v>
      </c>
      <c r="G12" s="30"/>
      <c r="H12" s="35">
        <v>861700</v>
      </c>
      <c r="I12" s="20">
        <f t="shared" si="4"/>
        <v>368300</v>
      </c>
      <c r="J12" s="38">
        <v>776900</v>
      </c>
      <c r="K12" s="24"/>
      <c r="L12" s="20">
        <f>M12-J12</f>
        <v>453100</v>
      </c>
      <c r="M12" s="30">
        <v>1230000</v>
      </c>
      <c r="N12" s="21">
        <f>J12/M12</f>
        <v>0.63162601626016257</v>
      </c>
      <c r="O12" s="19">
        <v>18450</v>
      </c>
      <c r="P12" s="22">
        <f t="shared" si="3"/>
        <v>1.4999999999999999E-2</v>
      </c>
    </row>
    <row r="13" spans="1:16" x14ac:dyDescent="0.2">
      <c r="B13">
        <v>408</v>
      </c>
      <c r="C13">
        <v>19</v>
      </c>
      <c r="E13" s="13" t="s">
        <v>20</v>
      </c>
      <c r="F13" s="13" t="s">
        <v>21</v>
      </c>
      <c r="G13" s="32"/>
      <c r="H13" s="32"/>
      <c r="I13" s="13"/>
      <c r="J13" s="14" t="s">
        <v>75</v>
      </c>
      <c r="K13" s="27"/>
      <c r="L13" s="13"/>
      <c r="M13" s="32">
        <v>219000</v>
      </c>
      <c r="N13" s="15"/>
      <c r="O13" s="13">
        <v>3285</v>
      </c>
      <c r="P13" s="6">
        <f t="shared" si="3"/>
        <v>1.4999999999999999E-2</v>
      </c>
    </row>
    <row r="14" spans="1:16" x14ac:dyDescent="0.2">
      <c r="A14" t="s">
        <v>88</v>
      </c>
      <c r="B14">
        <v>408</v>
      </c>
      <c r="C14">
        <v>3</v>
      </c>
      <c r="E14" t="s">
        <v>22</v>
      </c>
      <c r="F14" t="s">
        <v>23</v>
      </c>
      <c r="G14" s="17"/>
      <c r="H14" s="34">
        <v>118300</v>
      </c>
      <c r="I14" s="4">
        <f t="shared" si="4"/>
        <v>293700</v>
      </c>
      <c r="J14" s="4">
        <v>220000</v>
      </c>
      <c r="K14" s="26">
        <f>1-(M14/J14)</f>
        <v>-0.8727272727272728</v>
      </c>
      <c r="L14" s="4">
        <f t="shared" ref="L14:L15" si="5">M14-J14</f>
        <v>192000</v>
      </c>
      <c r="M14" s="17">
        <v>412000</v>
      </c>
      <c r="N14" s="1">
        <f>J14/M14</f>
        <v>0.53398058252427183</v>
      </c>
      <c r="O14">
        <v>6180</v>
      </c>
      <c r="P14" s="6">
        <f t="shared" si="3"/>
        <v>1.4999999999999999E-2</v>
      </c>
    </row>
    <row r="15" spans="1:16" x14ac:dyDescent="0.2">
      <c r="A15" t="s">
        <v>77</v>
      </c>
      <c r="B15">
        <v>402</v>
      </c>
      <c r="C15">
        <v>80</v>
      </c>
      <c r="E15" t="s">
        <v>24</v>
      </c>
      <c r="F15" t="s">
        <v>25</v>
      </c>
      <c r="G15" s="17"/>
      <c r="H15" s="34">
        <v>388700</v>
      </c>
      <c r="I15" s="4">
        <f t="shared" si="4"/>
        <v>286300</v>
      </c>
      <c r="J15" s="4">
        <v>403700</v>
      </c>
      <c r="L15" s="4">
        <f t="shared" si="5"/>
        <v>271300</v>
      </c>
      <c r="M15" s="17">
        <v>675000</v>
      </c>
      <c r="N15" s="1">
        <f>J15/M15</f>
        <v>0.59807407407407409</v>
      </c>
      <c r="O15">
        <v>10125</v>
      </c>
      <c r="P15" s="6">
        <f t="shared" si="3"/>
        <v>1.4999999999999999E-2</v>
      </c>
    </row>
    <row r="16" spans="1:16" x14ac:dyDescent="0.2">
      <c r="B16">
        <v>413</v>
      </c>
      <c r="C16">
        <v>31</v>
      </c>
      <c r="E16" s="3" t="s">
        <v>26</v>
      </c>
      <c r="F16" s="3" t="s">
        <v>26</v>
      </c>
      <c r="G16" s="31"/>
      <c r="H16" s="31"/>
      <c r="I16" s="3"/>
      <c r="J16" s="10">
        <v>333100</v>
      </c>
      <c r="K16" s="25"/>
      <c r="L16" s="3"/>
      <c r="M16" s="31"/>
      <c r="N16" s="3"/>
      <c r="O16" s="3"/>
    </row>
    <row r="17" spans="1:16" x14ac:dyDescent="0.2">
      <c r="A17" t="s">
        <v>76</v>
      </c>
      <c r="B17">
        <v>415</v>
      </c>
      <c r="C17">
        <v>17</v>
      </c>
      <c r="E17" t="s">
        <v>27</v>
      </c>
      <c r="F17" t="s">
        <v>28</v>
      </c>
      <c r="G17" s="17"/>
      <c r="H17" s="34">
        <v>602200</v>
      </c>
      <c r="I17" s="4">
        <f t="shared" si="4"/>
        <v>172800</v>
      </c>
      <c r="J17" s="4">
        <v>686800</v>
      </c>
      <c r="L17" s="4">
        <f t="shared" ref="L17:L21" si="6">M17-J17</f>
        <v>88200</v>
      </c>
      <c r="M17" s="17">
        <v>775000</v>
      </c>
      <c r="N17" s="1">
        <f t="shared" ref="N17:N18" si="7">J17/M17</f>
        <v>0.88619354838709674</v>
      </c>
      <c r="O17">
        <v>11625</v>
      </c>
      <c r="P17" s="6">
        <f t="shared" ref="P17:P20" si="8">O17/M17</f>
        <v>1.4999999999999999E-2</v>
      </c>
    </row>
    <row r="18" spans="1:16" x14ac:dyDescent="0.2">
      <c r="A18" t="s">
        <v>78</v>
      </c>
      <c r="B18">
        <v>421</v>
      </c>
      <c r="C18">
        <v>18</v>
      </c>
      <c r="E18" t="s">
        <v>30</v>
      </c>
      <c r="F18" t="s">
        <v>31</v>
      </c>
      <c r="G18" s="17">
        <v>509500</v>
      </c>
      <c r="H18" s="34">
        <v>354400</v>
      </c>
      <c r="I18" s="4">
        <f t="shared" si="4"/>
        <v>370600</v>
      </c>
      <c r="J18" s="4">
        <v>368800</v>
      </c>
      <c r="L18" s="4">
        <f t="shared" si="6"/>
        <v>356200</v>
      </c>
      <c r="M18" s="17">
        <v>725000</v>
      </c>
      <c r="N18" s="1">
        <f t="shared" si="7"/>
        <v>0.50868965517241382</v>
      </c>
      <c r="O18">
        <v>10875</v>
      </c>
      <c r="P18" s="6">
        <f t="shared" si="8"/>
        <v>1.4999999999999999E-2</v>
      </c>
    </row>
    <row r="19" spans="1:16" x14ac:dyDescent="0.2">
      <c r="B19">
        <v>410</v>
      </c>
      <c r="C19">
        <v>46</v>
      </c>
      <c r="E19" s="7" t="s">
        <v>32</v>
      </c>
      <c r="F19" s="7" t="s">
        <v>33</v>
      </c>
      <c r="G19" s="33"/>
      <c r="H19" s="33"/>
      <c r="I19" s="7"/>
      <c r="J19" s="12">
        <v>886500</v>
      </c>
      <c r="K19" s="28"/>
      <c r="L19" s="7"/>
      <c r="M19" s="33"/>
      <c r="N19" s="7"/>
      <c r="O19" s="7" t="s">
        <v>34</v>
      </c>
    </row>
    <row r="20" spans="1:16" x14ac:dyDescent="0.2">
      <c r="A20" t="s">
        <v>72</v>
      </c>
      <c r="B20">
        <v>403</v>
      </c>
      <c r="C20">
        <v>18</v>
      </c>
      <c r="E20" t="s">
        <v>35</v>
      </c>
      <c r="F20" t="s">
        <v>36</v>
      </c>
      <c r="G20" s="17"/>
      <c r="H20" s="34">
        <v>276600</v>
      </c>
      <c r="I20" s="4">
        <f t="shared" si="4"/>
        <v>323400</v>
      </c>
      <c r="J20" s="4">
        <v>292500</v>
      </c>
      <c r="K20" s="26">
        <f>1-(M20/J20)</f>
        <v>-1.0512820512820511</v>
      </c>
      <c r="L20" s="4">
        <f t="shared" si="6"/>
        <v>307500</v>
      </c>
      <c r="M20" s="17">
        <v>600000</v>
      </c>
      <c r="N20" s="1">
        <f>J20/M20</f>
        <v>0.48749999999999999</v>
      </c>
      <c r="O20">
        <v>9000</v>
      </c>
      <c r="P20" s="6">
        <f t="shared" si="8"/>
        <v>1.4999999999999999E-2</v>
      </c>
    </row>
    <row r="21" spans="1:16" x14ac:dyDescent="0.2">
      <c r="B21">
        <v>409</v>
      </c>
      <c r="C21">
        <v>24</v>
      </c>
      <c r="E21" t="s">
        <v>37</v>
      </c>
      <c r="F21" t="s">
        <v>38</v>
      </c>
      <c r="G21" s="17"/>
      <c r="H21" s="34">
        <v>328400</v>
      </c>
      <c r="I21" s="4">
        <f t="shared" si="4"/>
        <v>196600</v>
      </c>
      <c r="J21" s="4">
        <v>380500</v>
      </c>
      <c r="K21" s="26">
        <f>1-(M21/J21)</f>
        <v>-0.37976346911957948</v>
      </c>
      <c r="L21" s="4">
        <f t="shared" si="6"/>
        <v>144500</v>
      </c>
      <c r="M21" s="17">
        <v>525000</v>
      </c>
      <c r="N21" s="1">
        <f>J21/M21</f>
        <v>0.72476190476190472</v>
      </c>
      <c r="O21">
        <v>9000</v>
      </c>
    </row>
    <row r="22" spans="1:16" x14ac:dyDescent="0.2">
      <c r="B22" s="8" t="s">
        <v>41</v>
      </c>
      <c r="C22" s="8"/>
      <c r="E22" s="8" t="s">
        <v>39</v>
      </c>
      <c r="F22" s="8" t="s">
        <v>40</v>
      </c>
      <c r="G22" s="17"/>
      <c r="H22" s="17"/>
      <c r="J22" s="4"/>
      <c r="M22" s="17"/>
    </row>
    <row r="23" spans="1:16" x14ac:dyDescent="0.2">
      <c r="B23" s="8" t="s">
        <v>41</v>
      </c>
      <c r="C23" s="8"/>
      <c r="E23" s="8" t="s">
        <v>42</v>
      </c>
      <c r="F23" s="8" t="s">
        <v>43</v>
      </c>
      <c r="G23" s="17"/>
      <c r="H23" s="17"/>
      <c r="J23" s="4"/>
      <c r="M23" s="17"/>
    </row>
    <row r="24" spans="1:16" x14ac:dyDescent="0.2">
      <c r="B24">
        <v>408</v>
      </c>
      <c r="C24">
        <v>37</v>
      </c>
      <c r="E24" s="3" t="s">
        <v>44</v>
      </c>
      <c r="F24" s="3" t="s">
        <v>44</v>
      </c>
      <c r="G24" s="31"/>
      <c r="H24" s="31"/>
      <c r="I24" s="3"/>
      <c r="J24" s="10">
        <v>663100</v>
      </c>
      <c r="K24" s="25"/>
      <c r="L24" s="3"/>
      <c r="M24" s="31"/>
      <c r="N24" s="3"/>
      <c r="O24" s="3"/>
    </row>
    <row r="25" spans="1:16" x14ac:dyDescent="0.2">
      <c r="B25">
        <v>420</v>
      </c>
      <c r="C25">
        <v>22</v>
      </c>
      <c r="E25" s="9" t="s">
        <v>45</v>
      </c>
      <c r="F25" s="9" t="s">
        <v>46</v>
      </c>
      <c r="G25" s="33"/>
      <c r="H25" s="33"/>
      <c r="I25" s="7"/>
      <c r="J25" s="12" t="s">
        <v>79</v>
      </c>
      <c r="K25" s="28"/>
      <c r="L25" s="7"/>
      <c r="M25" s="33"/>
      <c r="N25" s="7"/>
      <c r="O25" s="7"/>
    </row>
    <row r="26" spans="1:16" x14ac:dyDescent="0.2">
      <c r="B26">
        <v>413</v>
      </c>
      <c r="C26">
        <v>31</v>
      </c>
      <c r="E26" s="3" t="s">
        <v>26</v>
      </c>
      <c r="F26" s="3" t="s">
        <v>26</v>
      </c>
      <c r="G26" s="31"/>
      <c r="H26" s="31"/>
      <c r="I26" s="3"/>
      <c r="J26" s="10">
        <v>333100</v>
      </c>
      <c r="K26" s="25"/>
      <c r="L26" s="3"/>
      <c r="M26" s="31"/>
      <c r="N26" s="3"/>
      <c r="O26" s="3"/>
    </row>
    <row r="27" spans="1:16" x14ac:dyDescent="0.2">
      <c r="B27">
        <v>410</v>
      </c>
      <c r="C27">
        <v>79</v>
      </c>
      <c r="E27" s="13" t="s">
        <v>47</v>
      </c>
      <c r="F27" s="13" t="s">
        <v>48</v>
      </c>
      <c r="G27" s="32"/>
      <c r="H27" s="32"/>
      <c r="I27" s="13"/>
      <c r="J27" s="14" t="s">
        <v>80</v>
      </c>
      <c r="L27" s="4"/>
      <c r="M27" s="17"/>
    </row>
    <row r="28" spans="1:16" x14ac:dyDescent="0.2">
      <c r="A28" t="s">
        <v>77</v>
      </c>
      <c r="B28">
        <v>405</v>
      </c>
      <c r="C28" t="s">
        <v>49</v>
      </c>
      <c r="E28" t="s">
        <v>50</v>
      </c>
      <c r="F28" t="s">
        <v>51</v>
      </c>
      <c r="G28" s="17"/>
      <c r="H28" s="17">
        <v>148600</v>
      </c>
      <c r="I28" s="4">
        <f t="shared" ref="I28" si="9">M28-H28</f>
        <v>140200</v>
      </c>
      <c r="J28" s="4">
        <v>364900</v>
      </c>
      <c r="L28" s="4">
        <f t="shared" ref="L28" si="10">M28-J28</f>
        <v>-76100</v>
      </c>
      <c r="M28" s="17">
        <v>288800</v>
      </c>
      <c r="N28" s="1">
        <f>J28/M28</f>
        <v>1.2635041551246537</v>
      </c>
      <c r="O28">
        <v>4322</v>
      </c>
      <c r="P28" s="6">
        <f t="shared" ref="P28" si="11">O28/M28</f>
        <v>1.4965373961218836E-2</v>
      </c>
    </row>
    <row r="29" spans="1:16" x14ac:dyDescent="0.2">
      <c r="B29">
        <v>416</v>
      </c>
      <c r="C29">
        <v>10</v>
      </c>
      <c r="E29" s="3" t="s">
        <v>52</v>
      </c>
      <c r="F29" s="3" t="s">
        <v>52</v>
      </c>
      <c r="G29" s="31"/>
      <c r="H29" s="31"/>
      <c r="I29" s="3"/>
      <c r="J29" s="10">
        <v>1404700</v>
      </c>
      <c r="K29" s="25"/>
      <c r="L29" s="3"/>
      <c r="M29" s="31"/>
      <c r="N29" s="3"/>
      <c r="O29" s="3"/>
    </row>
    <row r="30" spans="1:16" x14ac:dyDescent="0.2">
      <c r="B30">
        <v>403</v>
      </c>
      <c r="C30">
        <v>22</v>
      </c>
      <c r="E30" s="13" t="s">
        <v>53</v>
      </c>
      <c r="F30" s="13" t="s">
        <v>54</v>
      </c>
      <c r="G30" s="32"/>
      <c r="H30" s="32"/>
      <c r="I30" s="13"/>
      <c r="J30" s="14" t="s">
        <v>81</v>
      </c>
      <c r="K30" s="27"/>
      <c r="L30" s="13"/>
      <c r="M30" s="32"/>
      <c r="N30" s="13"/>
      <c r="O30" s="13"/>
    </row>
    <row r="31" spans="1:16" x14ac:dyDescent="0.2">
      <c r="B31">
        <v>403</v>
      </c>
      <c r="C31">
        <v>1</v>
      </c>
      <c r="E31" s="3" t="s">
        <v>55</v>
      </c>
      <c r="F31" s="3" t="s">
        <v>55</v>
      </c>
      <c r="G31" s="31"/>
      <c r="H31" s="31"/>
      <c r="I31" s="3"/>
      <c r="J31" s="10">
        <v>832200</v>
      </c>
      <c r="K31" s="25"/>
      <c r="L31" s="3"/>
      <c r="M31" s="31"/>
      <c r="N31" s="3"/>
      <c r="O31" s="3"/>
    </row>
    <row r="32" spans="1:16" x14ac:dyDescent="0.2">
      <c r="A32" t="s">
        <v>58</v>
      </c>
      <c r="B32">
        <v>414</v>
      </c>
      <c r="C32">
        <v>8</v>
      </c>
      <c r="E32" s="3" t="s">
        <v>57</v>
      </c>
      <c r="F32" s="3" t="s">
        <v>57</v>
      </c>
      <c r="G32" s="31"/>
      <c r="H32" s="31"/>
      <c r="I32" s="3"/>
      <c r="J32" s="10">
        <v>667900</v>
      </c>
      <c r="K32" s="25"/>
      <c r="L32" s="3"/>
      <c r="M32" s="31"/>
      <c r="N32" s="3"/>
      <c r="O32" s="3"/>
    </row>
    <row r="33" spans="1:16" x14ac:dyDescent="0.2">
      <c r="A33" t="s">
        <v>58</v>
      </c>
      <c r="B33">
        <v>415</v>
      </c>
      <c r="C33">
        <v>15</v>
      </c>
      <c r="E33" s="3" t="s">
        <v>57</v>
      </c>
      <c r="F33" s="3" t="s">
        <v>57</v>
      </c>
      <c r="G33" s="31"/>
      <c r="H33" s="31"/>
      <c r="I33" s="3"/>
      <c r="J33" s="10">
        <v>200</v>
      </c>
      <c r="K33" s="25"/>
      <c r="L33" s="3"/>
      <c r="M33" s="31"/>
      <c r="N33" s="3"/>
      <c r="O33" s="3" t="s">
        <v>56</v>
      </c>
    </row>
    <row r="34" spans="1:16" x14ac:dyDescent="0.2">
      <c r="B34">
        <v>402</v>
      </c>
      <c r="C34">
        <v>27</v>
      </c>
      <c r="E34" t="s">
        <v>59</v>
      </c>
      <c r="F34" t="s">
        <v>82</v>
      </c>
      <c r="G34" s="17"/>
      <c r="H34" s="17">
        <v>166200</v>
      </c>
      <c r="I34" s="4">
        <f t="shared" ref="I34" si="12">M34-H34</f>
        <v>-34700</v>
      </c>
      <c r="J34" s="4">
        <v>215400</v>
      </c>
      <c r="L34" s="4">
        <f t="shared" ref="L34" si="13">M34-J34</f>
        <v>-83900</v>
      </c>
      <c r="M34" s="17">
        <v>131500</v>
      </c>
      <c r="N34" s="1">
        <f>J34/M34</f>
        <v>1.6380228136882129</v>
      </c>
      <c r="O34">
        <v>1973</v>
      </c>
      <c r="P34" s="6">
        <f t="shared" ref="P34" si="14">O34/M34</f>
        <v>1.5003802281368821E-2</v>
      </c>
    </row>
    <row r="35" spans="1:16" x14ac:dyDescent="0.2">
      <c r="A35" t="s">
        <v>83</v>
      </c>
      <c r="B35">
        <v>407</v>
      </c>
      <c r="C35">
        <v>60</v>
      </c>
      <c r="D35">
        <v>5000</v>
      </c>
      <c r="E35" s="3" t="s">
        <v>60</v>
      </c>
      <c r="F35" s="3" t="s">
        <v>60</v>
      </c>
      <c r="G35" s="31"/>
      <c r="H35" s="31"/>
      <c r="I35" s="3"/>
      <c r="J35" s="10">
        <v>646500</v>
      </c>
      <c r="K35" s="25"/>
      <c r="L35" s="3"/>
      <c r="M35" s="3"/>
      <c r="N35" s="3"/>
      <c r="O35" s="3"/>
    </row>
    <row r="36" spans="1:16" x14ac:dyDescent="0.2">
      <c r="A36" t="s">
        <v>84</v>
      </c>
      <c r="B36">
        <v>407</v>
      </c>
      <c r="C36">
        <v>20</v>
      </c>
      <c r="E36" t="s">
        <v>61</v>
      </c>
      <c r="F36" t="s">
        <v>62</v>
      </c>
      <c r="G36" s="17"/>
      <c r="H36" s="17">
        <v>177100</v>
      </c>
      <c r="I36" s="4">
        <f t="shared" ref="I36:I37" si="15">M36-H36</f>
        <v>522900</v>
      </c>
      <c r="J36" s="4">
        <v>238300</v>
      </c>
      <c r="L36" s="4">
        <f t="shared" ref="L36:L37" si="16">M36-J36</f>
        <v>461700</v>
      </c>
      <c r="M36">
        <v>700000</v>
      </c>
      <c r="N36" s="1">
        <f>J36/M36</f>
        <v>0.34042857142857141</v>
      </c>
      <c r="O36">
        <v>10500</v>
      </c>
      <c r="P36" s="6">
        <f t="shared" ref="P36" si="17">O36/M36</f>
        <v>1.4999999999999999E-2</v>
      </c>
    </row>
    <row r="37" spans="1:16" x14ac:dyDescent="0.2">
      <c r="A37" t="s">
        <v>85</v>
      </c>
      <c r="B37">
        <v>408</v>
      </c>
      <c r="C37">
        <v>48</v>
      </c>
      <c r="E37" t="s">
        <v>63</v>
      </c>
      <c r="F37" t="s">
        <v>64</v>
      </c>
      <c r="G37" s="17">
        <v>513500</v>
      </c>
      <c r="H37" s="17">
        <v>447900</v>
      </c>
      <c r="I37" s="4">
        <f t="shared" si="15"/>
        <v>167100</v>
      </c>
      <c r="J37" s="4">
        <v>516800</v>
      </c>
      <c r="L37" s="4">
        <f t="shared" si="16"/>
        <v>98200</v>
      </c>
      <c r="M37">
        <v>615000</v>
      </c>
      <c r="N37" s="1">
        <f>J37/M37</f>
        <v>0.84032520325203253</v>
      </c>
      <c r="O37">
        <v>9225</v>
      </c>
      <c r="P37" s="6">
        <f t="shared" ref="P37" si="18">O37/M37</f>
        <v>1.4999999999999999E-2</v>
      </c>
    </row>
    <row r="38" spans="1:16" x14ac:dyDescent="0.2">
      <c r="B38">
        <v>402</v>
      </c>
      <c r="C38">
        <v>18</v>
      </c>
      <c r="E38" s="3" t="s">
        <v>65</v>
      </c>
      <c r="F38" s="3" t="s">
        <v>65</v>
      </c>
      <c r="G38" s="3"/>
      <c r="H38" s="3"/>
      <c r="I38" s="3"/>
      <c r="J38" s="10">
        <v>694700</v>
      </c>
      <c r="K38" s="25"/>
      <c r="L38" s="3"/>
      <c r="M38" s="3"/>
      <c r="N38" s="3"/>
      <c r="O38" s="3"/>
    </row>
    <row r="39" spans="1:16" x14ac:dyDescent="0.2">
      <c r="J39" s="2"/>
    </row>
    <row r="40" spans="1:16" x14ac:dyDescent="0.2">
      <c r="A40" t="s">
        <v>93</v>
      </c>
      <c r="G40" t="s">
        <v>89</v>
      </c>
      <c r="H40" t="s">
        <v>86</v>
      </c>
      <c r="J40" t="s">
        <v>2</v>
      </c>
    </row>
    <row r="41" spans="1:16" x14ac:dyDescent="0.2">
      <c r="A41" t="s">
        <v>91</v>
      </c>
      <c r="B41">
        <v>405</v>
      </c>
      <c r="C41">
        <v>42</v>
      </c>
      <c r="D41">
        <v>1000</v>
      </c>
      <c r="G41" s="17">
        <v>674600</v>
      </c>
      <c r="H41" s="17">
        <v>399700</v>
      </c>
      <c r="I41" s="17"/>
      <c r="J41" s="17">
        <v>415500</v>
      </c>
      <c r="K41" s="36"/>
      <c r="L41" s="17"/>
      <c r="M41" s="17"/>
    </row>
    <row r="42" spans="1:16" x14ac:dyDescent="0.2">
      <c r="A42" t="s">
        <v>90</v>
      </c>
      <c r="B42">
        <v>405</v>
      </c>
      <c r="C42">
        <v>42</v>
      </c>
      <c r="D42">
        <v>2000</v>
      </c>
      <c r="G42" s="37">
        <v>1037200</v>
      </c>
      <c r="H42" s="37">
        <v>797800</v>
      </c>
      <c r="I42" s="17"/>
      <c r="J42" s="17">
        <v>1378800</v>
      </c>
      <c r="K42" s="36"/>
      <c r="L42" s="17"/>
      <c r="M42" s="17"/>
    </row>
    <row r="43" spans="1:16" x14ac:dyDescent="0.2">
      <c r="G43" s="17">
        <f>+G41+G42</f>
        <v>1711800</v>
      </c>
      <c r="H43" s="17">
        <f>+H41+H42</f>
        <v>1197500</v>
      </c>
      <c r="I43" s="4">
        <f t="shared" ref="I43" si="19">M43-H43</f>
        <v>8802500</v>
      </c>
      <c r="J43" s="17">
        <f>+J41+J42</f>
        <v>1794300</v>
      </c>
      <c r="K43" s="36"/>
      <c r="L43" s="4">
        <f t="shared" ref="L43" si="20">M43-J43</f>
        <v>8205700</v>
      </c>
      <c r="M43" s="17">
        <v>10000000</v>
      </c>
      <c r="N43" s="1">
        <f>J43/M43</f>
        <v>0.17943000000000001</v>
      </c>
    </row>
    <row r="44" spans="1:16" x14ac:dyDescent="0.2">
      <c r="F44" t="s">
        <v>92</v>
      </c>
      <c r="H44" s="16">
        <f>(H43/1000)*23.67</f>
        <v>28344.825000000001</v>
      </c>
      <c r="I44" s="16">
        <f>(I43/1000)*23.67</f>
        <v>208355.17500000002</v>
      </c>
      <c r="J44" s="16">
        <f>(J43/1000)*23.67</f>
        <v>42471.081000000006</v>
      </c>
      <c r="M44" s="16">
        <f>(M43/1000)*23.67</f>
        <v>236700.00000000003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DBFD-E651-5D4F-834F-F6A1625DAB74}">
  <sheetPr>
    <pageSetUpPr fitToPage="1"/>
  </sheetPr>
  <dimension ref="A1:R36"/>
  <sheetViews>
    <sheetView workbookViewId="0">
      <selection activeCell="A3" sqref="A3:O23"/>
    </sheetView>
  </sheetViews>
  <sheetFormatPr baseColWidth="10" defaultRowHeight="19" x14ac:dyDescent="0.25"/>
  <cols>
    <col min="1" max="1" width="23.5" customWidth="1"/>
    <col min="5" max="5" width="16.1640625" customWidth="1"/>
    <col min="6" max="6" width="14.33203125" customWidth="1"/>
    <col min="8" max="8" width="13" style="44" bestFit="1" customWidth="1"/>
    <col min="9" max="9" width="13.33203125" customWidth="1"/>
    <col min="10" max="10" width="7.33203125" customWidth="1"/>
    <col min="12" max="12" width="14" style="44" customWidth="1"/>
    <col min="13" max="13" width="5.6640625" bestFit="1" customWidth="1"/>
    <col min="14" max="14" width="13.6640625" bestFit="1" customWidth="1"/>
    <col min="15" max="15" width="13.5" customWidth="1"/>
    <col min="17" max="17" width="15.1640625" style="41" customWidth="1"/>
    <col min="18" max="18" width="10.83203125" style="41"/>
  </cols>
  <sheetData>
    <row r="1" spans="1:18" ht="20" thickBot="1" x14ac:dyDescent="0.3">
      <c r="C1" t="s">
        <v>95</v>
      </c>
      <c r="I1" s="52">
        <f>SUM(I4:I23)</f>
        <v>4814665</v>
      </c>
      <c r="N1" s="52">
        <f>SUM(N4:N23)</f>
        <v>3904265</v>
      </c>
    </row>
    <row r="2" spans="1:18" ht="25" thickBot="1" x14ac:dyDescent="0.35">
      <c r="A2" s="39" t="s">
        <v>94</v>
      </c>
      <c r="G2" s="65">
        <v>2020</v>
      </c>
      <c r="H2" s="66">
        <v>2020</v>
      </c>
      <c r="I2" s="67">
        <v>2020</v>
      </c>
      <c r="J2" s="68"/>
      <c r="K2" t="s">
        <v>96</v>
      </c>
      <c r="L2" s="91">
        <v>2021</v>
      </c>
      <c r="M2" s="19"/>
      <c r="N2" s="68">
        <v>2021</v>
      </c>
      <c r="Q2" s="42"/>
    </row>
    <row r="3" spans="1:18" x14ac:dyDescent="0.25">
      <c r="B3" t="s">
        <v>3</v>
      </c>
      <c r="C3" t="s">
        <v>4</v>
      </c>
      <c r="E3" t="s">
        <v>7</v>
      </c>
      <c r="F3" t="s">
        <v>8</v>
      </c>
      <c r="G3" s="78" t="s">
        <v>89</v>
      </c>
      <c r="H3" s="79" t="s">
        <v>86</v>
      </c>
      <c r="I3" s="80" t="s">
        <v>87</v>
      </c>
      <c r="J3" s="81"/>
      <c r="L3" s="82" t="s">
        <v>2</v>
      </c>
      <c r="M3" s="40"/>
      <c r="N3" s="81" t="s">
        <v>87</v>
      </c>
      <c r="O3" s="60" t="s">
        <v>29</v>
      </c>
    </row>
    <row r="4" spans="1:18" x14ac:dyDescent="0.25">
      <c r="A4" t="s">
        <v>68</v>
      </c>
      <c r="E4" t="s">
        <v>66</v>
      </c>
      <c r="F4" t="s">
        <v>67</v>
      </c>
      <c r="G4" s="69"/>
      <c r="H4" s="70">
        <v>271000</v>
      </c>
      <c r="I4" s="57">
        <f t="shared" ref="I4:I5" si="0">O4-H4</f>
        <v>-101385</v>
      </c>
      <c r="J4" s="71">
        <f t="shared" ref="J4:J8" si="1">H4/O4</f>
        <v>1.5977360492880937</v>
      </c>
      <c r="K4" s="52">
        <f t="shared" ref="K4:K17" si="2">L4-H4</f>
        <v>52000</v>
      </c>
      <c r="L4" s="83">
        <v>323000</v>
      </c>
      <c r="M4" s="59">
        <f t="shared" ref="M4:M17" si="3">L4/O4</f>
        <v>1.9043127081920821</v>
      </c>
      <c r="N4" s="84">
        <f t="shared" ref="N4:N17" si="4">O4-L4</f>
        <v>-153385</v>
      </c>
      <c r="O4" s="61">
        <v>169615</v>
      </c>
      <c r="R4" s="43"/>
    </row>
    <row r="5" spans="1:18" x14ac:dyDescent="0.25">
      <c r="A5" t="s">
        <v>70</v>
      </c>
      <c r="B5">
        <v>401</v>
      </c>
      <c r="C5">
        <v>55</v>
      </c>
      <c r="E5" t="s">
        <v>0</v>
      </c>
      <c r="F5" t="s">
        <v>1</v>
      </c>
      <c r="G5" s="69"/>
      <c r="H5" s="70">
        <v>326100</v>
      </c>
      <c r="I5" s="57">
        <f t="shared" si="0"/>
        <v>63900</v>
      </c>
      <c r="J5" s="71">
        <f t="shared" si="1"/>
        <v>0.83615384615384614</v>
      </c>
      <c r="K5" s="52">
        <f t="shared" si="2"/>
        <v>31000</v>
      </c>
      <c r="L5" s="83">
        <v>357100</v>
      </c>
      <c r="M5" s="59">
        <f t="shared" si="3"/>
        <v>0.91564102564102567</v>
      </c>
      <c r="N5" s="84">
        <f t="shared" si="4"/>
        <v>32900</v>
      </c>
      <c r="O5" s="62">
        <v>390000</v>
      </c>
      <c r="R5" s="43"/>
    </row>
    <row r="6" spans="1:18" x14ac:dyDescent="0.25">
      <c r="A6" t="s">
        <v>71</v>
      </c>
      <c r="B6">
        <v>408</v>
      </c>
      <c r="C6">
        <v>73</v>
      </c>
      <c r="E6" t="s">
        <v>6</v>
      </c>
      <c r="F6" t="s">
        <v>5</v>
      </c>
      <c r="G6" s="69"/>
      <c r="H6" s="70">
        <v>599800</v>
      </c>
      <c r="I6" s="57">
        <f>O6-H6</f>
        <v>189200</v>
      </c>
      <c r="J6" s="71">
        <f t="shared" si="1"/>
        <v>0.76020278833967048</v>
      </c>
      <c r="K6" s="52">
        <f t="shared" si="2"/>
        <v>30200</v>
      </c>
      <c r="L6" s="83">
        <v>630000</v>
      </c>
      <c r="M6" s="59">
        <f t="shared" si="3"/>
        <v>0.79847908745247154</v>
      </c>
      <c r="N6" s="84">
        <f t="shared" si="4"/>
        <v>159000</v>
      </c>
      <c r="O6" s="62">
        <v>789000</v>
      </c>
      <c r="R6" s="43"/>
    </row>
    <row r="7" spans="1:18" x14ac:dyDescent="0.25">
      <c r="B7">
        <v>406</v>
      </c>
      <c r="C7">
        <v>3</v>
      </c>
      <c r="E7" t="s">
        <v>9</v>
      </c>
      <c r="F7" t="s">
        <v>10</v>
      </c>
      <c r="G7" s="69"/>
      <c r="H7" s="70">
        <v>247200</v>
      </c>
      <c r="I7" s="57">
        <f t="shared" ref="I7:I17" si="5">O7-H7</f>
        <v>59800</v>
      </c>
      <c r="J7" s="71">
        <f t="shared" si="1"/>
        <v>0.80521172638436478</v>
      </c>
      <c r="K7" s="52">
        <f t="shared" si="2"/>
        <v>14600</v>
      </c>
      <c r="L7" s="83">
        <v>261800</v>
      </c>
      <c r="M7" s="59">
        <f t="shared" si="3"/>
        <v>0.85276872964169381</v>
      </c>
      <c r="N7" s="84">
        <f t="shared" si="4"/>
        <v>45200</v>
      </c>
      <c r="O7" s="62">
        <v>307000</v>
      </c>
      <c r="R7" s="43"/>
    </row>
    <row r="8" spans="1:18" ht="20" thickBot="1" x14ac:dyDescent="0.3">
      <c r="B8">
        <v>408</v>
      </c>
      <c r="C8">
        <v>31</v>
      </c>
      <c r="E8" t="s">
        <v>12</v>
      </c>
      <c r="F8" t="s">
        <v>11</v>
      </c>
      <c r="G8" s="69"/>
      <c r="H8" s="70">
        <v>289800</v>
      </c>
      <c r="I8" s="57">
        <f t="shared" si="5"/>
        <v>55200</v>
      </c>
      <c r="J8" s="71">
        <f t="shared" si="1"/>
        <v>0.84</v>
      </c>
      <c r="K8" s="52">
        <f t="shared" si="2"/>
        <v>75500</v>
      </c>
      <c r="L8" s="83">
        <v>365300</v>
      </c>
      <c r="M8" s="59">
        <f t="shared" si="3"/>
        <v>1.058840579710145</v>
      </c>
      <c r="N8" s="84">
        <f t="shared" si="4"/>
        <v>-20300</v>
      </c>
      <c r="O8" s="62">
        <v>345000</v>
      </c>
      <c r="R8" s="43"/>
    </row>
    <row r="9" spans="1:18" ht="20" thickBot="1" x14ac:dyDescent="0.3">
      <c r="A9" s="18" t="s">
        <v>72</v>
      </c>
      <c r="B9" s="19">
        <v>402</v>
      </c>
      <c r="C9" s="19">
        <v>100</v>
      </c>
      <c r="D9" s="19"/>
      <c r="E9" s="19" t="s">
        <v>13</v>
      </c>
      <c r="F9" s="19" t="s">
        <v>14</v>
      </c>
      <c r="G9" s="72"/>
      <c r="H9" s="46">
        <v>928900</v>
      </c>
      <c r="I9" s="20">
        <f t="shared" si="5"/>
        <v>1571100</v>
      </c>
      <c r="J9" s="73">
        <f>H9/O9</f>
        <v>0.37156</v>
      </c>
      <c r="K9" s="53">
        <f t="shared" si="2"/>
        <v>-1800</v>
      </c>
      <c r="L9" s="85">
        <v>927100</v>
      </c>
      <c r="M9" s="21">
        <f t="shared" si="3"/>
        <v>0.37084</v>
      </c>
      <c r="N9" s="86">
        <f t="shared" si="4"/>
        <v>1572900</v>
      </c>
      <c r="O9" s="63">
        <v>2500000</v>
      </c>
      <c r="R9" s="43"/>
    </row>
    <row r="10" spans="1:18" x14ac:dyDescent="0.25">
      <c r="A10" t="s">
        <v>74</v>
      </c>
      <c r="B10">
        <v>201</v>
      </c>
      <c r="C10">
        <v>35</v>
      </c>
      <c r="E10" t="s">
        <v>16</v>
      </c>
      <c r="F10" t="s">
        <v>17</v>
      </c>
      <c r="G10" s="69"/>
      <c r="H10" s="47">
        <v>144300</v>
      </c>
      <c r="I10" s="57">
        <f t="shared" si="5"/>
        <v>71650</v>
      </c>
      <c r="J10" s="71">
        <f>H10/O10</f>
        <v>0.66821023385042833</v>
      </c>
      <c r="K10" s="52">
        <f t="shared" si="2"/>
        <v>16400</v>
      </c>
      <c r="L10" s="83">
        <v>160700</v>
      </c>
      <c r="M10" s="59">
        <f t="shared" si="3"/>
        <v>0.74415373929150264</v>
      </c>
      <c r="N10" s="84">
        <f t="shared" si="4"/>
        <v>55250</v>
      </c>
      <c r="O10" s="62">
        <v>215950</v>
      </c>
      <c r="R10" s="43"/>
    </row>
    <row r="11" spans="1:18" x14ac:dyDescent="0.25">
      <c r="A11" s="40" t="s">
        <v>73</v>
      </c>
      <c r="B11" s="40">
        <v>407</v>
      </c>
      <c r="C11" s="40">
        <v>73</v>
      </c>
      <c r="D11" s="40"/>
      <c r="E11" s="40" t="s">
        <v>18</v>
      </c>
      <c r="F11" s="40" t="s">
        <v>19</v>
      </c>
      <c r="G11" s="69">
        <v>861700</v>
      </c>
      <c r="H11" s="47">
        <v>763700</v>
      </c>
      <c r="I11" s="57">
        <f t="shared" si="5"/>
        <v>466300</v>
      </c>
      <c r="J11" s="71">
        <f>H11/O11</f>
        <v>0.62089430894308939</v>
      </c>
      <c r="K11" s="58">
        <f t="shared" si="2"/>
        <v>13200</v>
      </c>
      <c r="L11" s="87">
        <v>776900</v>
      </c>
      <c r="M11" s="59">
        <f t="shared" si="3"/>
        <v>0.63162601626016257</v>
      </c>
      <c r="N11" s="84">
        <f t="shared" si="4"/>
        <v>453100</v>
      </c>
      <c r="O11" s="64">
        <v>1230000</v>
      </c>
      <c r="R11" s="43"/>
    </row>
    <row r="12" spans="1:18" x14ac:dyDescent="0.25">
      <c r="A12" t="s">
        <v>88</v>
      </c>
      <c r="B12">
        <v>408</v>
      </c>
      <c r="C12">
        <v>3</v>
      </c>
      <c r="E12" t="s">
        <v>22</v>
      </c>
      <c r="F12" t="s">
        <v>23</v>
      </c>
      <c r="G12" s="69"/>
      <c r="H12" s="47">
        <v>118300</v>
      </c>
      <c r="I12" s="57">
        <f t="shared" si="5"/>
        <v>293700</v>
      </c>
      <c r="J12" s="71">
        <f t="shared" ref="J12:J17" si="6">H12/O12</f>
        <v>0.2871359223300971</v>
      </c>
      <c r="K12" s="52">
        <f t="shared" si="2"/>
        <v>101700</v>
      </c>
      <c r="L12" s="83">
        <v>220000</v>
      </c>
      <c r="M12" s="59">
        <f t="shared" si="3"/>
        <v>0.53398058252427183</v>
      </c>
      <c r="N12" s="84">
        <f t="shared" si="4"/>
        <v>192000</v>
      </c>
      <c r="O12" s="62">
        <v>412000</v>
      </c>
      <c r="R12" s="43"/>
    </row>
    <row r="13" spans="1:18" x14ac:dyDescent="0.25">
      <c r="A13" t="s">
        <v>77</v>
      </c>
      <c r="B13">
        <v>402</v>
      </c>
      <c r="C13">
        <v>80</v>
      </c>
      <c r="E13" t="s">
        <v>24</v>
      </c>
      <c r="F13" t="s">
        <v>25</v>
      </c>
      <c r="G13" s="69"/>
      <c r="H13" s="47">
        <v>388700</v>
      </c>
      <c r="I13" s="57">
        <f t="shared" si="5"/>
        <v>286300</v>
      </c>
      <c r="J13" s="71">
        <f t="shared" si="6"/>
        <v>0.57585185185185184</v>
      </c>
      <c r="K13" s="52">
        <f t="shared" si="2"/>
        <v>15000</v>
      </c>
      <c r="L13" s="83">
        <v>403700</v>
      </c>
      <c r="M13" s="59">
        <f t="shared" si="3"/>
        <v>0.59807407407407409</v>
      </c>
      <c r="N13" s="84">
        <f t="shared" si="4"/>
        <v>271300</v>
      </c>
      <c r="O13" s="62">
        <v>675000</v>
      </c>
      <c r="R13" s="43"/>
    </row>
    <row r="14" spans="1:18" x14ac:dyDescent="0.25">
      <c r="A14" t="s">
        <v>76</v>
      </c>
      <c r="B14">
        <v>415</v>
      </c>
      <c r="C14">
        <v>17</v>
      </c>
      <c r="E14" t="s">
        <v>27</v>
      </c>
      <c r="F14" t="s">
        <v>28</v>
      </c>
      <c r="G14" s="69"/>
      <c r="H14" s="47">
        <v>602200</v>
      </c>
      <c r="I14" s="57">
        <f t="shared" si="5"/>
        <v>172800</v>
      </c>
      <c r="J14" s="71">
        <f t="shared" si="6"/>
        <v>0.77703225806451615</v>
      </c>
      <c r="K14" s="52">
        <f t="shared" si="2"/>
        <v>84600</v>
      </c>
      <c r="L14" s="83">
        <v>686800</v>
      </c>
      <c r="M14" s="59">
        <f t="shared" si="3"/>
        <v>0.88619354838709674</v>
      </c>
      <c r="N14" s="84">
        <f t="shared" si="4"/>
        <v>88200</v>
      </c>
      <c r="O14" s="62">
        <v>775000</v>
      </c>
      <c r="R14" s="43"/>
    </row>
    <row r="15" spans="1:18" x14ac:dyDescent="0.25">
      <c r="A15" t="s">
        <v>78</v>
      </c>
      <c r="B15">
        <v>421</v>
      </c>
      <c r="C15">
        <v>18</v>
      </c>
      <c r="E15" t="s">
        <v>30</v>
      </c>
      <c r="F15" t="s">
        <v>31</v>
      </c>
      <c r="G15" s="69">
        <v>509500</v>
      </c>
      <c r="H15" s="47">
        <v>354400</v>
      </c>
      <c r="I15" s="57">
        <f t="shared" si="5"/>
        <v>370600</v>
      </c>
      <c r="J15" s="71">
        <f t="shared" si="6"/>
        <v>0.48882758620689654</v>
      </c>
      <c r="K15" s="52">
        <f t="shared" si="2"/>
        <v>14400</v>
      </c>
      <c r="L15" s="83">
        <v>368800</v>
      </c>
      <c r="M15" s="59">
        <f t="shared" si="3"/>
        <v>0.50868965517241382</v>
      </c>
      <c r="N15" s="84">
        <f t="shared" si="4"/>
        <v>356200</v>
      </c>
      <c r="O15" s="62">
        <v>725000</v>
      </c>
      <c r="R15" s="43"/>
    </row>
    <row r="16" spans="1:18" x14ac:dyDescent="0.25">
      <c r="A16" t="s">
        <v>72</v>
      </c>
      <c r="B16">
        <v>403</v>
      </c>
      <c r="C16">
        <v>18</v>
      </c>
      <c r="E16" t="s">
        <v>35</v>
      </c>
      <c r="F16" t="s">
        <v>36</v>
      </c>
      <c r="G16" s="69"/>
      <c r="H16" s="47">
        <v>276600</v>
      </c>
      <c r="I16" s="57">
        <f t="shared" si="5"/>
        <v>323400</v>
      </c>
      <c r="J16" s="71">
        <f t="shared" si="6"/>
        <v>0.46100000000000002</v>
      </c>
      <c r="K16" s="52">
        <f t="shared" si="2"/>
        <v>15900</v>
      </c>
      <c r="L16" s="83">
        <v>292500</v>
      </c>
      <c r="M16" s="59">
        <f t="shared" si="3"/>
        <v>0.48749999999999999</v>
      </c>
      <c r="N16" s="84">
        <f t="shared" si="4"/>
        <v>307500</v>
      </c>
      <c r="O16" s="62">
        <v>600000</v>
      </c>
      <c r="R16" s="43"/>
    </row>
    <row r="17" spans="1:18" x14ac:dyDescent="0.25">
      <c r="B17">
        <v>409</v>
      </c>
      <c r="C17">
        <v>24</v>
      </c>
      <c r="E17" t="s">
        <v>37</v>
      </c>
      <c r="F17" t="s">
        <v>38</v>
      </c>
      <c r="G17" s="69"/>
      <c r="H17" s="47">
        <v>328400</v>
      </c>
      <c r="I17" s="57">
        <f t="shared" si="5"/>
        <v>196600</v>
      </c>
      <c r="J17" s="71">
        <f t="shared" si="6"/>
        <v>0.62552380952380948</v>
      </c>
      <c r="K17" s="52">
        <f t="shared" si="2"/>
        <v>52100</v>
      </c>
      <c r="L17" s="83">
        <v>380500</v>
      </c>
      <c r="M17" s="59">
        <f t="shared" si="3"/>
        <v>0.72476190476190472</v>
      </c>
      <c r="N17" s="84">
        <f t="shared" si="4"/>
        <v>144500</v>
      </c>
      <c r="O17" s="62">
        <v>525000</v>
      </c>
    </row>
    <row r="18" spans="1:18" x14ac:dyDescent="0.25">
      <c r="B18" s="8" t="s">
        <v>41</v>
      </c>
      <c r="C18" s="8"/>
      <c r="E18" s="8" t="s">
        <v>39</v>
      </c>
      <c r="F18" s="8" t="s">
        <v>40</v>
      </c>
      <c r="G18" s="69"/>
      <c r="H18" s="70"/>
      <c r="I18" s="40"/>
      <c r="J18" s="74"/>
      <c r="K18" s="52"/>
      <c r="L18" s="83"/>
      <c r="M18" s="40"/>
      <c r="N18" s="74"/>
      <c r="O18" s="62"/>
    </row>
    <row r="19" spans="1:18" x14ac:dyDescent="0.25">
      <c r="B19" s="8" t="s">
        <v>41</v>
      </c>
      <c r="C19" s="8"/>
      <c r="E19" s="8" t="s">
        <v>42</v>
      </c>
      <c r="F19" s="8" t="s">
        <v>43</v>
      </c>
      <c r="G19" s="69"/>
      <c r="H19" s="70"/>
      <c r="I19" s="40"/>
      <c r="J19" s="74"/>
      <c r="K19" s="52"/>
      <c r="L19" s="83"/>
      <c r="M19" s="40"/>
      <c r="N19" s="74"/>
      <c r="O19" s="62"/>
    </row>
    <row r="20" spans="1:18" x14ac:dyDescent="0.25">
      <c r="A20" t="s">
        <v>77</v>
      </c>
      <c r="B20">
        <v>405</v>
      </c>
      <c r="C20" t="s">
        <v>49</v>
      </c>
      <c r="E20" t="s">
        <v>50</v>
      </c>
      <c r="F20" t="s">
        <v>51</v>
      </c>
      <c r="G20" s="69"/>
      <c r="H20" s="70">
        <v>148600</v>
      </c>
      <c r="I20" s="57">
        <f t="shared" ref="I20" si="7">O20-H20</f>
        <v>140200</v>
      </c>
      <c r="J20" s="71">
        <f t="shared" ref="J20:J23" si="8">H20/O20</f>
        <v>0.51454293628808867</v>
      </c>
      <c r="K20" s="52">
        <f>L20-H20</f>
        <v>216300</v>
      </c>
      <c r="L20" s="83">
        <v>364900</v>
      </c>
      <c r="M20" s="59">
        <f>L20/O20</f>
        <v>1.2635041551246537</v>
      </c>
      <c r="N20" s="84">
        <f>O20-L20</f>
        <v>-76100</v>
      </c>
      <c r="O20" s="62">
        <v>288800</v>
      </c>
      <c r="R20" s="43"/>
    </row>
    <row r="21" spans="1:18" x14ac:dyDescent="0.25">
      <c r="B21">
        <v>402</v>
      </c>
      <c r="C21">
        <v>27</v>
      </c>
      <c r="E21" t="s">
        <v>59</v>
      </c>
      <c r="F21" t="s">
        <v>82</v>
      </c>
      <c r="G21" s="69"/>
      <c r="H21" s="70">
        <v>166200</v>
      </c>
      <c r="I21" s="57">
        <f t="shared" ref="I21" si="9">O21-H21</f>
        <v>-34700</v>
      </c>
      <c r="J21" s="71">
        <f t="shared" si="8"/>
        <v>1.2638783269961977</v>
      </c>
      <c r="K21" s="52">
        <f>L21-H21</f>
        <v>49200</v>
      </c>
      <c r="L21" s="83">
        <v>215400</v>
      </c>
      <c r="M21" s="59">
        <f>L21/O21</f>
        <v>1.6380228136882129</v>
      </c>
      <c r="N21" s="84">
        <f>O21-L21</f>
        <v>-83900</v>
      </c>
      <c r="O21" s="62">
        <v>131500</v>
      </c>
      <c r="R21" s="43"/>
    </row>
    <row r="22" spans="1:18" x14ac:dyDescent="0.25">
      <c r="A22" t="s">
        <v>84</v>
      </c>
      <c r="B22">
        <v>407</v>
      </c>
      <c r="C22">
        <v>20</v>
      </c>
      <c r="E22" t="s">
        <v>61</v>
      </c>
      <c r="F22" t="s">
        <v>62</v>
      </c>
      <c r="G22" s="69"/>
      <c r="H22" s="70">
        <v>177100</v>
      </c>
      <c r="I22" s="57">
        <f t="shared" ref="I22:I23" si="10">O22-H22</f>
        <v>522900</v>
      </c>
      <c r="J22" s="71">
        <f t="shared" si="8"/>
        <v>0.253</v>
      </c>
      <c r="K22" s="52">
        <f>L22-H22</f>
        <v>61200</v>
      </c>
      <c r="L22" s="83">
        <v>238300</v>
      </c>
      <c r="M22" s="59">
        <f>L22/O22</f>
        <v>0.34042857142857141</v>
      </c>
      <c r="N22" s="84">
        <f>O22-L22</f>
        <v>461700</v>
      </c>
      <c r="O22" s="62">
        <v>700000</v>
      </c>
      <c r="R22" s="43"/>
    </row>
    <row r="23" spans="1:18" x14ac:dyDescent="0.25">
      <c r="A23" t="s">
        <v>85</v>
      </c>
      <c r="B23">
        <v>408</v>
      </c>
      <c r="C23">
        <v>48</v>
      </c>
      <c r="E23" t="s">
        <v>63</v>
      </c>
      <c r="F23" t="s">
        <v>64</v>
      </c>
      <c r="G23" s="75">
        <v>513500</v>
      </c>
      <c r="H23" s="48">
        <v>447900</v>
      </c>
      <c r="I23" s="76">
        <f t="shared" si="10"/>
        <v>167100</v>
      </c>
      <c r="J23" s="77">
        <f t="shared" si="8"/>
        <v>0.72829268292682925</v>
      </c>
      <c r="K23" s="52">
        <f>L23-H23</f>
        <v>68900</v>
      </c>
      <c r="L23" s="88">
        <v>516800</v>
      </c>
      <c r="M23" s="89">
        <f>L23/O23</f>
        <v>0.84032520325203253</v>
      </c>
      <c r="N23" s="90">
        <f>O23-L23</f>
        <v>98200</v>
      </c>
      <c r="O23" s="62">
        <v>615000</v>
      </c>
      <c r="R23" s="43"/>
    </row>
    <row r="24" spans="1:18" x14ac:dyDescent="0.25">
      <c r="G24" s="17"/>
      <c r="H24" s="45"/>
      <c r="I24" s="4"/>
      <c r="J24" s="4"/>
      <c r="L24" s="50"/>
      <c r="M24" s="1"/>
      <c r="N24" s="4"/>
      <c r="R24" s="43"/>
    </row>
    <row r="25" spans="1:18" x14ac:dyDescent="0.25">
      <c r="G25" s="17"/>
      <c r="H25" s="45"/>
      <c r="I25" s="4"/>
      <c r="J25" s="4"/>
      <c r="L25" s="50"/>
      <c r="M25" s="1"/>
      <c r="N25" s="4"/>
      <c r="R25" s="43"/>
    </row>
    <row r="26" spans="1:18" x14ac:dyDescent="0.25">
      <c r="L26" s="51"/>
    </row>
    <row r="27" spans="1:18" x14ac:dyDescent="0.25">
      <c r="A27" t="s">
        <v>93</v>
      </c>
      <c r="G27" t="s">
        <v>89</v>
      </c>
      <c r="H27" s="44" t="s">
        <v>86</v>
      </c>
      <c r="L27" s="44" t="s">
        <v>2</v>
      </c>
    </row>
    <row r="28" spans="1:18" x14ac:dyDescent="0.25">
      <c r="A28" t="s">
        <v>91</v>
      </c>
      <c r="B28">
        <v>405</v>
      </c>
      <c r="C28">
        <v>42</v>
      </c>
      <c r="D28">
        <v>1000</v>
      </c>
      <c r="G28" s="17">
        <v>674600</v>
      </c>
      <c r="H28" s="45">
        <v>399700</v>
      </c>
      <c r="I28" s="17"/>
      <c r="J28" s="17"/>
      <c r="K28" s="52">
        <f t="shared" ref="K28:K29" si="11">L28-H28</f>
        <v>15800</v>
      </c>
      <c r="L28" s="45">
        <v>415500</v>
      </c>
      <c r="N28" s="17"/>
      <c r="O28" s="17"/>
    </row>
    <row r="29" spans="1:18" x14ac:dyDescent="0.25">
      <c r="A29" t="s">
        <v>90</v>
      </c>
      <c r="B29">
        <v>405</v>
      </c>
      <c r="C29">
        <v>42</v>
      </c>
      <c r="D29">
        <v>2000</v>
      </c>
      <c r="G29" s="37">
        <v>1037200</v>
      </c>
      <c r="H29" s="48">
        <v>797800</v>
      </c>
      <c r="I29" s="17"/>
      <c r="J29" s="17"/>
      <c r="K29" s="52">
        <f t="shared" si="11"/>
        <v>581000</v>
      </c>
      <c r="L29" s="45">
        <v>1378800</v>
      </c>
      <c r="N29" s="17"/>
      <c r="O29" s="17"/>
    </row>
    <row r="30" spans="1:18" x14ac:dyDescent="0.25">
      <c r="G30" s="17">
        <f>+G28+G29</f>
        <v>1711800</v>
      </c>
      <c r="H30" s="45">
        <f>+H28+H29</f>
        <v>1197500</v>
      </c>
      <c r="I30" s="4">
        <f t="shared" ref="I30" si="12">O30-H30</f>
        <v>8802500</v>
      </c>
      <c r="J30" s="4"/>
      <c r="L30" s="45">
        <f>+L28+L29</f>
        <v>1794300</v>
      </c>
      <c r="M30" s="1">
        <f>L30/O30</f>
        <v>0.17943000000000001</v>
      </c>
      <c r="N30" s="4">
        <f>O30-L30</f>
        <v>8205700</v>
      </c>
      <c r="O30" s="54">
        <v>10000000</v>
      </c>
      <c r="P30" s="55" t="s">
        <v>97</v>
      </c>
    </row>
    <row r="31" spans="1:18" x14ac:dyDescent="0.25">
      <c r="E31">
        <v>23.46</v>
      </c>
      <c r="F31" t="s">
        <v>92</v>
      </c>
      <c r="H31" s="49">
        <f>(H30/1000)*23.46</f>
        <v>28093.350000000002</v>
      </c>
      <c r="I31" s="16">
        <f>(I30/1000)*23.46</f>
        <v>206506.65</v>
      </c>
      <c r="J31" s="16"/>
      <c r="L31" s="49">
        <f>(L30/1000)*23.46</f>
        <v>42094.277999999998</v>
      </c>
      <c r="N31" s="56">
        <f>O31-L31</f>
        <v>192505.72200000001</v>
      </c>
      <c r="O31" s="16">
        <f>(O30/1000)*23.46</f>
        <v>234600</v>
      </c>
    </row>
    <row r="35" spans="10:10" x14ac:dyDescent="0.25">
      <c r="J35">
        <f>519000/7406</f>
        <v>70.078314879827161</v>
      </c>
    </row>
    <row r="36" spans="10:10" x14ac:dyDescent="0.25">
      <c r="J36">
        <f>971900/7406</f>
        <v>131.23143397245477</v>
      </c>
    </row>
  </sheetData>
  <pageMargins left="0.7" right="0.7" top="0.75" bottom="0.75" header="0.3" footer="0.3"/>
  <pageSetup scale="5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D2FA-D999-594A-B993-CE86DC0B9CEB}">
  <sheetPr>
    <pageSetUpPr fitToPage="1"/>
  </sheetPr>
  <dimension ref="A1:AO75"/>
  <sheetViews>
    <sheetView topLeftCell="A26" zoomScale="124" zoomScaleNormal="124" workbookViewId="0">
      <selection activeCell="C67" sqref="C67"/>
    </sheetView>
  </sheetViews>
  <sheetFormatPr baseColWidth="10" defaultRowHeight="16" x14ac:dyDescent="0.2"/>
  <cols>
    <col min="2" max="2" width="57.1640625" bestFit="1" customWidth="1"/>
    <col min="3" max="3" width="31.1640625" bestFit="1" customWidth="1"/>
    <col min="4" max="4" width="17.1640625" bestFit="1" customWidth="1"/>
    <col min="6" max="6" width="13.1640625" customWidth="1"/>
    <col min="7" max="7" width="9.83203125" customWidth="1"/>
    <col min="8" max="8" width="12.33203125" bestFit="1" customWidth="1"/>
    <col min="9" max="9" width="13" bestFit="1" customWidth="1"/>
    <col min="10" max="10" width="17" customWidth="1"/>
    <col min="12" max="12" width="11.83203125" bestFit="1" customWidth="1"/>
    <col min="14" max="14" width="12.1640625" bestFit="1" customWidth="1"/>
    <col min="15" max="15" width="12.5" bestFit="1" customWidth="1"/>
    <col min="16" max="16" width="11.5" bestFit="1" customWidth="1"/>
    <col min="19" max="19" width="14.5" customWidth="1"/>
    <col min="20" max="20" width="11" bestFit="1" customWidth="1"/>
    <col min="24" max="24" width="38.33203125" bestFit="1" customWidth="1"/>
    <col min="25" max="25" width="8.5" bestFit="1" customWidth="1"/>
    <col min="26" max="26" width="5.33203125" bestFit="1" customWidth="1"/>
    <col min="27" max="27" width="5.5" bestFit="1" customWidth="1"/>
    <col min="28" max="28" width="13.1640625" bestFit="1" customWidth="1"/>
    <col min="29" max="29" width="5.33203125" bestFit="1" customWidth="1"/>
    <col min="30" max="30" width="3.1640625" customWidth="1"/>
    <col min="31" max="31" width="14.83203125" bestFit="1" customWidth="1"/>
    <col min="32" max="32" width="5.33203125" bestFit="1" customWidth="1"/>
    <col min="34" max="34" width="5.33203125" bestFit="1" customWidth="1"/>
    <col min="36" max="36" width="13.1640625" bestFit="1" customWidth="1"/>
    <col min="38" max="38" width="4.5" customWidth="1"/>
    <col min="39" max="39" width="11.6640625" bestFit="1" customWidth="1"/>
    <col min="40" max="40" width="12" bestFit="1" customWidth="1"/>
    <col min="41" max="41" width="12.1640625" bestFit="1" customWidth="1"/>
  </cols>
  <sheetData>
    <row r="1" spans="1:41" ht="17" thickBot="1" x14ac:dyDescent="0.25"/>
    <row r="2" spans="1:41" ht="17" thickBot="1" x14ac:dyDescent="0.25">
      <c r="G2" s="149" t="s">
        <v>384</v>
      </c>
      <c r="H2" s="111"/>
      <c r="I2" s="111"/>
      <c r="J2" s="110"/>
      <c r="K2" s="111"/>
      <c r="L2" s="112"/>
      <c r="M2" s="40"/>
      <c r="N2" s="40"/>
      <c r="O2" s="110"/>
      <c r="P2" s="155" t="s">
        <v>385</v>
      </c>
      <c r="Q2" s="152" t="s">
        <v>384</v>
      </c>
    </row>
    <row r="3" spans="1:41" ht="21" x14ac:dyDescent="0.25">
      <c r="C3" s="92" t="s">
        <v>98</v>
      </c>
      <c r="G3" s="113"/>
      <c r="H3" s="150">
        <v>2020</v>
      </c>
      <c r="I3" s="40"/>
      <c r="J3" s="113"/>
      <c r="K3" s="40"/>
      <c r="L3" s="151"/>
      <c r="M3" s="40"/>
      <c r="N3" s="40"/>
      <c r="O3" s="192">
        <v>2021</v>
      </c>
      <c r="P3" s="40"/>
      <c r="Q3" s="178" t="s">
        <v>386</v>
      </c>
      <c r="V3" s="92"/>
      <c r="X3" s="92" t="s">
        <v>411</v>
      </c>
      <c r="Y3" s="5"/>
      <c r="Z3" s="5"/>
      <c r="AA3" s="5"/>
      <c r="AB3" s="222">
        <v>2020</v>
      </c>
      <c r="AC3" s="5"/>
      <c r="AD3" s="5"/>
      <c r="AE3" s="207" t="s">
        <v>396</v>
      </c>
      <c r="AF3" s="208"/>
      <c r="AG3" s="218" t="s">
        <v>101</v>
      </c>
      <c r="AH3" s="208"/>
      <c r="AI3" s="5"/>
      <c r="AJ3" s="225">
        <v>2021</v>
      </c>
      <c r="AK3" s="80" t="s">
        <v>101</v>
      </c>
      <c r="AN3" s="121">
        <v>2021</v>
      </c>
    </row>
    <row r="4" spans="1:41" ht="21" x14ac:dyDescent="0.25">
      <c r="G4" s="113" t="s">
        <v>101</v>
      </c>
      <c r="H4" s="40" t="s">
        <v>104</v>
      </c>
      <c r="I4" s="161" t="s">
        <v>100</v>
      </c>
      <c r="J4" s="163" t="s">
        <v>102</v>
      </c>
      <c r="K4" s="41" t="s">
        <v>103</v>
      </c>
      <c r="L4" s="164" t="s">
        <v>102</v>
      </c>
      <c r="M4" s="40"/>
      <c r="N4" s="80" t="s">
        <v>400</v>
      </c>
      <c r="O4" s="193" t="s">
        <v>100</v>
      </c>
      <c r="P4" s="40" t="s">
        <v>104</v>
      </c>
      <c r="Q4" s="179" t="s">
        <v>101</v>
      </c>
      <c r="S4" t="s">
        <v>99</v>
      </c>
      <c r="U4" s="40"/>
      <c r="V4" s="40"/>
      <c r="X4" s="215" t="s">
        <v>404</v>
      </c>
      <c r="Y4" s="5"/>
      <c r="Z4" s="5"/>
      <c r="AA4" s="5"/>
      <c r="AB4" s="222" t="s">
        <v>89</v>
      </c>
      <c r="AC4" s="5"/>
      <c r="AD4" s="5"/>
      <c r="AE4" s="209" t="s">
        <v>399</v>
      </c>
      <c r="AF4" s="179"/>
      <c r="AG4" s="219" t="s">
        <v>406</v>
      </c>
      <c r="AH4" s="179"/>
      <c r="AI4" s="5"/>
      <c r="AJ4" s="225" t="s">
        <v>89</v>
      </c>
      <c r="AK4" s="80" t="s">
        <v>401</v>
      </c>
      <c r="AN4" s="121" t="s">
        <v>86</v>
      </c>
    </row>
    <row r="5" spans="1:41" ht="22" thickBot="1" x14ac:dyDescent="0.3">
      <c r="A5" s="93" t="s">
        <v>105</v>
      </c>
      <c r="B5" s="93" t="s">
        <v>106</v>
      </c>
      <c r="C5" s="93" t="s">
        <v>107</v>
      </c>
      <c r="D5" s="93" t="s">
        <v>108</v>
      </c>
      <c r="E5" s="93" t="s">
        <v>109</v>
      </c>
      <c r="F5" s="93" t="s">
        <v>110</v>
      </c>
      <c r="G5" s="115" t="s">
        <v>114</v>
      </c>
      <c r="H5" s="116" t="s">
        <v>113</v>
      </c>
      <c r="I5" s="162" t="s">
        <v>89</v>
      </c>
      <c r="J5" s="165" t="s">
        <v>18</v>
      </c>
      <c r="K5" s="93" t="s">
        <v>116</v>
      </c>
      <c r="L5" s="166" t="s">
        <v>115</v>
      </c>
      <c r="M5" s="41" t="s">
        <v>332</v>
      </c>
      <c r="N5" s="191" t="s">
        <v>398</v>
      </c>
      <c r="O5" s="194" t="s">
        <v>89</v>
      </c>
      <c r="P5" s="116" t="s">
        <v>113</v>
      </c>
      <c r="Q5" s="180" t="s">
        <v>114</v>
      </c>
      <c r="S5" s="93" t="s">
        <v>112</v>
      </c>
      <c r="T5" s="93" t="s">
        <v>111</v>
      </c>
      <c r="U5" s="40"/>
      <c r="V5" s="181"/>
      <c r="X5" s="124" t="s">
        <v>405</v>
      </c>
      <c r="Y5" s="5"/>
      <c r="Z5" s="5"/>
      <c r="AA5" s="5"/>
      <c r="AB5" s="222" t="s">
        <v>397</v>
      </c>
      <c r="AC5" s="5"/>
      <c r="AD5" s="5"/>
      <c r="AE5" s="216" t="s">
        <v>100</v>
      </c>
      <c r="AF5" s="179"/>
      <c r="AG5" s="219" t="s">
        <v>402</v>
      </c>
      <c r="AH5" s="179"/>
      <c r="AI5" s="5" t="s">
        <v>403</v>
      </c>
      <c r="AJ5" s="225" t="s">
        <v>397</v>
      </c>
      <c r="AK5" s="80" t="s">
        <v>402</v>
      </c>
      <c r="AM5" s="5" t="s">
        <v>407</v>
      </c>
      <c r="AN5" s="121" t="s">
        <v>397</v>
      </c>
      <c r="AO5" s="5" t="s">
        <v>408</v>
      </c>
    </row>
    <row r="6" spans="1:41" ht="22" thickTop="1" x14ac:dyDescent="0.25">
      <c r="A6">
        <v>749</v>
      </c>
      <c r="B6" t="s">
        <v>202</v>
      </c>
      <c r="C6" t="s">
        <v>203</v>
      </c>
      <c r="D6" t="s">
        <v>204</v>
      </c>
      <c r="E6" t="s">
        <v>205</v>
      </c>
      <c r="F6">
        <v>36.97</v>
      </c>
      <c r="G6" s="6">
        <f t="shared" ref="G6:G37" si="0">H6/I6</f>
        <v>-6.2669595554981266E-3</v>
      </c>
      <c r="H6" s="148">
        <f t="shared" ref="H6:H37" si="1">I6-J6</f>
        <v>-9700</v>
      </c>
      <c r="I6" s="160">
        <v>1547800</v>
      </c>
      <c r="J6" s="169">
        <v>1557500</v>
      </c>
      <c r="K6" s="57">
        <f t="shared" ref="K6:K23" si="2">J6*0.015</f>
        <v>23362.5</v>
      </c>
      <c r="L6" s="168">
        <v>44104</v>
      </c>
      <c r="M6" s="186">
        <f t="shared" ref="M6:M37" si="3">(O6-I6)/I6</f>
        <v>6.6739888874531597E-2</v>
      </c>
      <c r="N6" s="190">
        <f>O6-I6</f>
        <v>103300</v>
      </c>
      <c r="O6" s="195">
        <v>1651100</v>
      </c>
      <c r="P6" s="104">
        <f t="shared" ref="P6:P48" si="4">J6-O6</f>
        <v>-93600</v>
      </c>
      <c r="Q6" s="196">
        <f t="shared" ref="Q6:Q48" si="5">(O6-J6)/O6</f>
        <v>5.6689479740778877E-2</v>
      </c>
      <c r="S6" s="94">
        <f t="shared" ref="S6:S37" si="6">T6-O6</f>
        <v>-111100</v>
      </c>
      <c r="T6" s="94">
        <v>1540000</v>
      </c>
      <c r="U6" s="189"/>
      <c r="V6" s="189"/>
      <c r="X6" s="92"/>
      <c r="Y6" s="5" t="s">
        <v>394</v>
      </c>
      <c r="Z6" s="5"/>
      <c r="AA6" s="5" t="s">
        <v>395</v>
      </c>
      <c r="AB6" s="222" t="s">
        <v>100</v>
      </c>
      <c r="AC6" s="214"/>
      <c r="AD6" s="5"/>
      <c r="AE6" s="209" t="s">
        <v>398</v>
      </c>
      <c r="AF6" s="179"/>
      <c r="AG6" s="219" t="s">
        <v>100</v>
      </c>
      <c r="AH6" s="179"/>
      <c r="AI6" s="5" t="s">
        <v>332</v>
      </c>
      <c r="AJ6" s="225" t="s">
        <v>100</v>
      </c>
      <c r="AK6" s="80" t="s">
        <v>100</v>
      </c>
      <c r="AM6" s="5" t="s">
        <v>100</v>
      </c>
      <c r="AN6" s="121" t="s">
        <v>100</v>
      </c>
      <c r="AO6" s="5" t="s">
        <v>409</v>
      </c>
    </row>
    <row r="7" spans="1:41" ht="21" x14ac:dyDescent="0.25">
      <c r="A7" s="40">
        <v>575</v>
      </c>
      <c r="B7" s="40" t="s">
        <v>198</v>
      </c>
      <c r="C7" s="40" t="s">
        <v>199</v>
      </c>
      <c r="D7" s="40" t="s">
        <v>200</v>
      </c>
      <c r="E7" s="40" t="s">
        <v>201</v>
      </c>
      <c r="F7" s="40">
        <v>21.5</v>
      </c>
      <c r="G7" s="6">
        <f t="shared" si="0"/>
        <v>-0.30199639447152299</v>
      </c>
      <c r="H7" s="148">
        <f t="shared" si="1"/>
        <v>-452300</v>
      </c>
      <c r="I7" s="160">
        <v>1497700</v>
      </c>
      <c r="J7" s="169">
        <v>1950000</v>
      </c>
      <c r="K7" s="57">
        <f t="shared" si="2"/>
        <v>29250</v>
      </c>
      <c r="L7" s="168">
        <v>44109</v>
      </c>
      <c r="M7" s="186">
        <f t="shared" si="3"/>
        <v>0.3548107097549576</v>
      </c>
      <c r="N7" s="190">
        <f t="shared" ref="N7:N61" si="7">O7-I7</f>
        <v>531400</v>
      </c>
      <c r="O7" s="195">
        <v>2029100</v>
      </c>
      <c r="P7" s="95">
        <f t="shared" si="4"/>
        <v>-79100</v>
      </c>
      <c r="Q7" s="196">
        <f t="shared" si="5"/>
        <v>3.8982800256271252E-2</v>
      </c>
      <c r="S7" s="104">
        <f t="shared" si="6"/>
        <v>-247100</v>
      </c>
      <c r="T7" s="104">
        <v>1782000</v>
      </c>
      <c r="U7" s="189"/>
      <c r="V7" s="189"/>
      <c r="X7" s="92" t="s">
        <v>387</v>
      </c>
      <c r="Y7">
        <v>6</v>
      </c>
      <c r="Z7" s="206">
        <v>0.10909090909090909</v>
      </c>
      <c r="AA7">
        <v>4</v>
      </c>
      <c r="AB7" s="223">
        <v>7645000</v>
      </c>
      <c r="AC7" s="206">
        <v>0.30549938860161602</v>
      </c>
      <c r="AE7" s="210">
        <v>8186233</v>
      </c>
      <c r="AF7" s="211">
        <v>0.24618621956773887</v>
      </c>
      <c r="AG7" s="220">
        <v>541233</v>
      </c>
      <c r="AH7" s="211">
        <v>6.5782623078140062E-2</v>
      </c>
      <c r="AI7" s="184">
        <v>676400</v>
      </c>
      <c r="AJ7" s="226">
        <v>8321400</v>
      </c>
      <c r="AK7" s="213">
        <v>-135167</v>
      </c>
      <c r="AM7" s="213">
        <v>-775300</v>
      </c>
      <c r="AN7" s="213">
        <v>7546100</v>
      </c>
      <c r="AO7" s="184">
        <f>AN7-AE7</f>
        <v>-640133</v>
      </c>
    </row>
    <row r="8" spans="1:41" ht="21" x14ac:dyDescent="0.25">
      <c r="A8" s="96">
        <v>313</v>
      </c>
      <c r="B8" s="97" t="s">
        <v>255</v>
      </c>
      <c r="C8" s="97" t="s">
        <v>256</v>
      </c>
      <c r="D8" s="97" t="s">
        <v>257</v>
      </c>
      <c r="E8" s="97" t="s">
        <v>258</v>
      </c>
      <c r="F8" s="97">
        <v>48.8</v>
      </c>
      <c r="G8" s="6">
        <f t="shared" si="0"/>
        <v>-1.7899669662748714E-2</v>
      </c>
      <c r="H8" s="148">
        <f t="shared" si="1"/>
        <v>-23300</v>
      </c>
      <c r="I8" s="157">
        <v>1301700</v>
      </c>
      <c r="J8" s="170">
        <v>1325000</v>
      </c>
      <c r="K8" s="108">
        <f t="shared" si="2"/>
        <v>19875</v>
      </c>
      <c r="L8" s="171">
        <v>44028</v>
      </c>
      <c r="M8" s="186">
        <f t="shared" si="3"/>
        <v>2.7118383652147193E-2</v>
      </c>
      <c r="N8" s="190">
        <f t="shared" si="7"/>
        <v>35300</v>
      </c>
      <c r="O8" s="197">
        <v>1337000</v>
      </c>
      <c r="P8" s="98">
        <f t="shared" si="4"/>
        <v>-12000</v>
      </c>
      <c r="Q8" s="198">
        <f t="shared" si="5"/>
        <v>8.9753178758414359E-3</v>
      </c>
      <c r="S8" s="98">
        <f t="shared" si="6"/>
        <v>-231300</v>
      </c>
      <c r="T8" s="98">
        <v>1105700</v>
      </c>
      <c r="U8" s="189"/>
      <c r="V8" s="189"/>
      <c r="X8" s="92" t="s">
        <v>388</v>
      </c>
      <c r="Y8">
        <v>2</v>
      </c>
      <c r="Z8" s="206">
        <v>3.6363636363636362E-2</v>
      </c>
      <c r="AA8">
        <v>2</v>
      </c>
      <c r="AB8" s="223">
        <v>1895900</v>
      </c>
      <c r="AC8" s="206">
        <v>7.5761450732479238E-2</v>
      </c>
      <c r="AE8" s="210">
        <v>4075000</v>
      </c>
      <c r="AF8" s="211">
        <v>0.12254828866201779</v>
      </c>
      <c r="AG8" s="220">
        <v>2179100</v>
      </c>
      <c r="AH8" s="211">
        <v>0.26485250150965484</v>
      </c>
      <c r="AI8" s="184">
        <v>1672600</v>
      </c>
      <c r="AJ8" s="226">
        <v>3568500</v>
      </c>
      <c r="AK8" s="213">
        <v>506500</v>
      </c>
      <c r="AM8" s="213">
        <v>-576200</v>
      </c>
      <c r="AN8" s="213">
        <v>2992300</v>
      </c>
      <c r="AO8" s="184">
        <v>-1082700</v>
      </c>
    </row>
    <row r="9" spans="1:41" ht="21" x14ac:dyDescent="0.25">
      <c r="A9">
        <v>736</v>
      </c>
      <c r="B9" t="s">
        <v>117</v>
      </c>
      <c r="C9" t="s">
        <v>118</v>
      </c>
      <c r="D9" t="s">
        <v>119</v>
      </c>
      <c r="E9" t="s">
        <v>120</v>
      </c>
      <c r="F9">
        <v>8.91</v>
      </c>
      <c r="G9" s="6">
        <f t="shared" si="0"/>
        <v>-0.13241792929292928</v>
      </c>
      <c r="H9" s="148">
        <f t="shared" si="1"/>
        <v>-167800</v>
      </c>
      <c r="I9" s="157">
        <v>1267200</v>
      </c>
      <c r="J9" s="173">
        <v>1435000</v>
      </c>
      <c r="K9" s="107">
        <f t="shared" si="2"/>
        <v>21525</v>
      </c>
      <c r="L9" s="168">
        <v>44280</v>
      </c>
      <c r="M9" s="186">
        <f t="shared" si="3"/>
        <v>5.6976010101010104E-2</v>
      </c>
      <c r="N9" s="190">
        <f t="shared" si="7"/>
        <v>72200</v>
      </c>
      <c r="O9" s="195">
        <v>1339400</v>
      </c>
      <c r="P9" s="104">
        <f t="shared" si="4"/>
        <v>95600</v>
      </c>
      <c r="Q9" s="196">
        <f t="shared" si="5"/>
        <v>-7.1375242645960874E-2</v>
      </c>
      <c r="S9" s="94">
        <f t="shared" si="6"/>
        <v>0</v>
      </c>
      <c r="T9" s="94">
        <v>1339400</v>
      </c>
      <c r="U9" s="189"/>
      <c r="V9" s="189"/>
      <c r="X9" s="92" t="s">
        <v>389</v>
      </c>
      <c r="Y9">
        <v>10</v>
      </c>
      <c r="Z9" s="206">
        <v>0.18181818181818182</v>
      </c>
      <c r="AA9">
        <v>7</v>
      </c>
      <c r="AB9" s="223">
        <v>6169100</v>
      </c>
      <c r="AC9" s="206">
        <v>0.24652142291984688</v>
      </c>
      <c r="AE9" s="210">
        <v>6367433</v>
      </c>
      <c r="AF9" s="211">
        <v>0.19148908400492218</v>
      </c>
      <c r="AG9" s="220">
        <v>198333</v>
      </c>
      <c r="AH9" s="211">
        <v>2.4105819458452745E-2</v>
      </c>
      <c r="AI9" s="184">
        <v>451000</v>
      </c>
      <c r="AJ9" s="226">
        <v>6620100</v>
      </c>
      <c r="AK9" s="213">
        <v>-252667</v>
      </c>
      <c r="AM9" s="213">
        <v>-699100</v>
      </c>
      <c r="AN9" s="213">
        <v>5921000</v>
      </c>
      <c r="AO9" s="184">
        <v>-446433</v>
      </c>
    </row>
    <row r="10" spans="1:41" ht="21" x14ac:dyDescent="0.25">
      <c r="A10" s="40">
        <v>750</v>
      </c>
      <c r="B10" s="40" t="s">
        <v>240</v>
      </c>
      <c r="C10" s="40" t="s">
        <v>241</v>
      </c>
      <c r="D10" s="40" t="s">
        <v>242</v>
      </c>
      <c r="E10" s="40" t="s">
        <v>243</v>
      </c>
      <c r="F10" s="40">
        <v>5.0599999999999996</v>
      </c>
      <c r="G10" s="6">
        <f t="shared" si="0"/>
        <v>-0.15500680139914497</v>
      </c>
      <c r="H10" s="148">
        <f t="shared" si="1"/>
        <v>-159533</v>
      </c>
      <c r="I10" s="157">
        <v>1029200</v>
      </c>
      <c r="J10" s="169">
        <v>1188733</v>
      </c>
      <c r="K10" s="57">
        <f t="shared" si="2"/>
        <v>17830.994999999999</v>
      </c>
      <c r="L10" s="168">
        <v>44043</v>
      </c>
      <c r="M10" s="186">
        <f t="shared" si="3"/>
        <v>0.16469102215312864</v>
      </c>
      <c r="N10" s="190">
        <f t="shared" si="7"/>
        <v>169500</v>
      </c>
      <c r="O10" s="195">
        <v>1198700</v>
      </c>
      <c r="P10" s="104">
        <f t="shared" si="4"/>
        <v>-9967</v>
      </c>
      <c r="Q10" s="196">
        <f t="shared" si="5"/>
        <v>8.3148410778343205E-3</v>
      </c>
      <c r="S10" s="104">
        <f t="shared" si="6"/>
        <v>0</v>
      </c>
      <c r="T10" s="104">
        <v>1198700</v>
      </c>
      <c r="U10" s="189"/>
      <c r="V10" s="189"/>
      <c r="X10" s="92" t="s">
        <v>390</v>
      </c>
      <c r="Y10">
        <v>20</v>
      </c>
      <c r="Z10" s="206">
        <v>0.36363636363636365</v>
      </c>
      <c r="AA10">
        <v>7</v>
      </c>
      <c r="AB10" s="223">
        <v>6910200</v>
      </c>
      <c r="AC10" s="206">
        <v>0.27613628189861178</v>
      </c>
      <c r="AE10" s="210">
        <v>9636266.3333333321</v>
      </c>
      <c r="AF10" s="211">
        <v>0.28979336153163604</v>
      </c>
      <c r="AG10" s="220">
        <v>2726066.3333333321</v>
      </c>
      <c r="AH10" s="211">
        <v>0.33133196625422678</v>
      </c>
      <c r="AI10" s="184">
        <v>1318200</v>
      </c>
      <c r="AJ10" s="226">
        <v>8228400</v>
      </c>
      <c r="AK10" s="213">
        <v>1407866.3333333335</v>
      </c>
      <c r="AM10" s="213">
        <v>-2190300</v>
      </c>
      <c r="AN10" s="213">
        <v>6038100</v>
      </c>
      <c r="AO10" s="184">
        <v>-3598166.3333333321</v>
      </c>
    </row>
    <row r="11" spans="1:41" ht="21" x14ac:dyDescent="0.25">
      <c r="A11">
        <v>949</v>
      </c>
      <c r="B11" t="s">
        <v>291</v>
      </c>
      <c r="C11" t="s">
        <v>292</v>
      </c>
      <c r="D11" t="s">
        <v>293</v>
      </c>
      <c r="E11" t="s">
        <v>294</v>
      </c>
      <c r="F11">
        <v>112</v>
      </c>
      <c r="G11" s="6">
        <f t="shared" si="0"/>
        <v>0.27102057120031953</v>
      </c>
      <c r="H11" s="148">
        <f t="shared" si="1"/>
        <v>271400</v>
      </c>
      <c r="I11" s="157">
        <v>1001400</v>
      </c>
      <c r="J11" s="169">
        <v>730000</v>
      </c>
      <c r="K11" s="57">
        <f t="shared" si="2"/>
        <v>10950</v>
      </c>
      <c r="L11" s="168">
        <v>43969</v>
      </c>
      <c r="M11" s="187">
        <f t="shared" si="3"/>
        <v>-0.23497104054323947</v>
      </c>
      <c r="N11" s="190">
        <f t="shared" si="7"/>
        <v>-235300</v>
      </c>
      <c r="O11" s="195">
        <v>766100</v>
      </c>
      <c r="P11" s="104">
        <f t="shared" si="4"/>
        <v>-36100</v>
      </c>
      <c r="Q11" s="196">
        <f t="shared" si="5"/>
        <v>4.7121785667667407E-2</v>
      </c>
      <c r="S11" s="94">
        <f t="shared" si="6"/>
        <v>-185800</v>
      </c>
      <c r="T11" s="94">
        <v>580300</v>
      </c>
      <c r="U11" s="189"/>
      <c r="V11" s="189"/>
      <c r="X11" s="183" t="s">
        <v>391</v>
      </c>
      <c r="Y11">
        <v>12</v>
      </c>
      <c r="Z11" s="206">
        <v>0.21818181818181817</v>
      </c>
      <c r="AA11">
        <v>2</v>
      </c>
      <c r="AB11" s="223">
        <v>2214900</v>
      </c>
      <c r="AC11" s="206">
        <v>8.8508907235280487E-2</v>
      </c>
      <c r="AE11" s="210">
        <v>2843233</v>
      </c>
      <c r="AF11" s="211">
        <v>8.5505113722055173E-2</v>
      </c>
      <c r="AG11" s="220">
        <v>628333</v>
      </c>
      <c r="AH11" s="211">
        <v>7.6368944440854458E-2</v>
      </c>
      <c r="AI11" s="184">
        <v>796100</v>
      </c>
      <c r="AJ11" s="226">
        <v>3011000</v>
      </c>
      <c r="AK11" s="213">
        <v>103133</v>
      </c>
      <c r="AM11" s="213">
        <v>-563900</v>
      </c>
      <c r="AN11" s="213">
        <v>2447100</v>
      </c>
      <c r="AO11" s="184">
        <v>-396133</v>
      </c>
    </row>
    <row r="12" spans="1:41" ht="21" x14ac:dyDescent="0.25">
      <c r="A12">
        <v>737</v>
      </c>
      <c r="B12" t="s">
        <v>186</v>
      </c>
      <c r="C12" t="s">
        <v>187</v>
      </c>
      <c r="D12" t="s">
        <v>188</v>
      </c>
      <c r="E12" t="s">
        <v>189</v>
      </c>
      <c r="F12">
        <v>21.07</v>
      </c>
      <c r="G12" s="6">
        <f t="shared" si="0"/>
        <v>-0.520064856100527</v>
      </c>
      <c r="H12" s="148">
        <f t="shared" si="1"/>
        <v>-513200</v>
      </c>
      <c r="I12" s="160">
        <v>986800</v>
      </c>
      <c r="J12" s="169">
        <v>1500000</v>
      </c>
      <c r="K12" s="57">
        <f t="shared" si="2"/>
        <v>22500</v>
      </c>
      <c r="L12" s="168">
        <v>44137</v>
      </c>
      <c r="M12" s="186">
        <f t="shared" si="3"/>
        <v>0.26064045399270369</v>
      </c>
      <c r="N12" s="190">
        <f t="shared" si="7"/>
        <v>257200</v>
      </c>
      <c r="O12" s="195">
        <v>1244000</v>
      </c>
      <c r="P12" s="104">
        <f t="shared" si="4"/>
        <v>256000</v>
      </c>
      <c r="Q12" s="199">
        <f t="shared" si="5"/>
        <v>-0.20578778135048231</v>
      </c>
      <c r="S12" s="104">
        <f t="shared" si="6"/>
        <v>-114600</v>
      </c>
      <c r="T12" s="94">
        <v>1129400</v>
      </c>
      <c r="U12" s="189"/>
      <c r="V12" s="189"/>
      <c r="X12" s="183" t="s">
        <v>392</v>
      </c>
      <c r="Y12">
        <v>3</v>
      </c>
      <c r="Z12" s="206">
        <v>5.4545454545454543E-2</v>
      </c>
      <c r="AA12">
        <v>1</v>
      </c>
      <c r="AB12" s="223">
        <v>169900</v>
      </c>
      <c r="AC12" s="206">
        <v>6.7893193097991579E-3</v>
      </c>
      <c r="AE12" s="210">
        <v>230033</v>
      </c>
      <c r="AF12" s="211">
        <v>6.9178283400711501E-3</v>
      </c>
      <c r="AG12" s="220">
        <v>60133</v>
      </c>
      <c r="AH12" s="211">
        <v>7.3086941734110756E-3</v>
      </c>
      <c r="AI12" s="184">
        <v>20500</v>
      </c>
      <c r="AJ12" s="226">
        <v>190400</v>
      </c>
      <c r="AK12" s="213">
        <v>39633</v>
      </c>
      <c r="AM12" s="213">
        <v>-70600</v>
      </c>
      <c r="AN12" s="213">
        <v>119800</v>
      </c>
      <c r="AO12" s="184">
        <v>-110233</v>
      </c>
    </row>
    <row r="13" spans="1:41" ht="21" x14ac:dyDescent="0.25">
      <c r="A13">
        <v>1096</v>
      </c>
      <c r="B13" t="s">
        <v>214</v>
      </c>
      <c r="C13" t="s">
        <v>215</v>
      </c>
      <c r="D13" t="s">
        <v>216</v>
      </c>
      <c r="E13" t="s">
        <v>217</v>
      </c>
      <c r="F13">
        <v>77.52</v>
      </c>
      <c r="G13" s="6">
        <f t="shared" si="0"/>
        <v>-1.8324716752832471</v>
      </c>
      <c r="H13" s="148">
        <f t="shared" si="1"/>
        <v>-1665900</v>
      </c>
      <c r="I13" s="157">
        <v>909100</v>
      </c>
      <c r="J13" s="169">
        <v>2575000</v>
      </c>
      <c r="K13" s="57">
        <f t="shared" si="2"/>
        <v>38625</v>
      </c>
      <c r="L13" s="168">
        <v>44098</v>
      </c>
      <c r="M13" s="186">
        <f t="shared" si="3"/>
        <v>1.5569244307556924</v>
      </c>
      <c r="N13" s="190">
        <f t="shared" si="7"/>
        <v>1415400</v>
      </c>
      <c r="O13" s="195">
        <v>2324500</v>
      </c>
      <c r="P13" s="104">
        <f t="shared" si="4"/>
        <v>250500</v>
      </c>
      <c r="Q13" s="199">
        <f t="shared" si="5"/>
        <v>-0.10776511077651107</v>
      </c>
      <c r="S13" s="99">
        <f t="shared" si="6"/>
        <v>-461600</v>
      </c>
      <c r="T13" s="94">
        <v>1862900</v>
      </c>
      <c r="U13" s="189"/>
      <c r="V13" s="189"/>
      <c r="X13" s="183" t="s">
        <v>393</v>
      </c>
      <c r="Y13">
        <v>2</v>
      </c>
      <c r="Z13" s="206">
        <v>3.6363636363636362E-2</v>
      </c>
      <c r="AA13">
        <v>2</v>
      </c>
      <c r="AB13" s="223">
        <v>19600</v>
      </c>
      <c r="AC13" s="206">
        <v>7.8322930236647136E-4</v>
      </c>
      <c r="AE13" s="210">
        <v>1914000</v>
      </c>
      <c r="AF13" s="211">
        <v>5.7560104171558782E-2</v>
      </c>
      <c r="AG13" s="220">
        <v>1894400</v>
      </c>
      <c r="AH13" s="211">
        <v>0.23024945108526004</v>
      </c>
      <c r="AI13" s="184">
        <v>12400</v>
      </c>
      <c r="AJ13" s="226">
        <v>32000</v>
      </c>
      <c r="AK13" s="213">
        <v>1882000</v>
      </c>
      <c r="AM13" s="213">
        <v>-31000</v>
      </c>
      <c r="AN13" s="213">
        <v>1000</v>
      </c>
      <c r="AO13" s="184">
        <v>-1913000</v>
      </c>
    </row>
    <row r="14" spans="1:41" ht="22" thickBot="1" x14ac:dyDescent="0.3">
      <c r="A14">
        <v>1144</v>
      </c>
      <c r="B14" t="s">
        <v>275</v>
      </c>
      <c r="C14" t="s">
        <v>276</v>
      </c>
      <c r="D14" t="s">
        <v>277</v>
      </c>
      <c r="E14" t="s">
        <v>278</v>
      </c>
      <c r="F14">
        <v>40.799999999999997</v>
      </c>
      <c r="G14" s="6">
        <f t="shared" si="0"/>
        <v>0.1346455569818856</v>
      </c>
      <c r="H14" s="148">
        <f t="shared" si="1"/>
        <v>94400</v>
      </c>
      <c r="I14" s="157">
        <v>701100</v>
      </c>
      <c r="J14" s="169">
        <v>606700</v>
      </c>
      <c r="K14" s="57">
        <f t="shared" si="2"/>
        <v>9100.5</v>
      </c>
      <c r="L14" s="168">
        <v>44001</v>
      </c>
      <c r="M14" s="187">
        <f t="shared" si="3"/>
        <v>-2.4390243902439025E-2</v>
      </c>
      <c r="N14" s="190">
        <f t="shared" si="7"/>
        <v>-17100</v>
      </c>
      <c r="O14" s="195">
        <v>684000</v>
      </c>
      <c r="P14" s="104">
        <f t="shared" si="4"/>
        <v>-77300</v>
      </c>
      <c r="Q14" s="199">
        <f t="shared" si="5"/>
        <v>0.11301169590643274</v>
      </c>
      <c r="S14" s="94">
        <f t="shared" si="6"/>
        <v>-148200</v>
      </c>
      <c r="T14" s="94">
        <v>535800</v>
      </c>
      <c r="U14" s="189"/>
      <c r="V14" s="189"/>
      <c r="Y14" s="185">
        <v>55</v>
      </c>
      <c r="Z14" s="213"/>
      <c r="AA14" s="185">
        <v>25</v>
      </c>
      <c r="AB14" s="224">
        <v>25024600</v>
      </c>
      <c r="AE14" s="212">
        <v>33252198.333333332</v>
      </c>
      <c r="AF14" s="217"/>
      <c r="AG14" s="221">
        <v>8227598.3333333321</v>
      </c>
      <c r="AH14" s="217"/>
      <c r="AI14" s="185">
        <v>4947200</v>
      </c>
      <c r="AJ14" s="224">
        <v>29971800</v>
      </c>
      <c r="AK14" s="185">
        <v>3551298.3333333335</v>
      </c>
      <c r="AM14" s="185">
        <v>-4906400</v>
      </c>
      <c r="AN14" s="185">
        <v>25065400</v>
      </c>
      <c r="AO14" s="185">
        <v>-8186798.3333333321</v>
      </c>
    </row>
    <row r="15" spans="1:41" ht="19" x14ac:dyDescent="0.25">
      <c r="A15">
        <v>974</v>
      </c>
      <c r="B15" t="s">
        <v>287</v>
      </c>
      <c r="C15" t="s">
        <v>288</v>
      </c>
      <c r="D15" t="s">
        <v>289</v>
      </c>
      <c r="E15" t="s">
        <v>290</v>
      </c>
      <c r="F15">
        <v>17.8</v>
      </c>
      <c r="G15" s="6">
        <f t="shared" si="0"/>
        <v>-0.12076852698993595</v>
      </c>
      <c r="H15" s="148">
        <f t="shared" si="1"/>
        <v>-79200</v>
      </c>
      <c r="I15" s="157">
        <v>655800</v>
      </c>
      <c r="J15" s="169">
        <v>735000</v>
      </c>
      <c r="K15" s="57">
        <f t="shared" si="2"/>
        <v>11025</v>
      </c>
      <c r="L15" s="168">
        <v>43978</v>
      </c>
      <c r="M15" s="186">
        <f t="shared" si="3"/>
        <v>0.11177188167124123</v>
      </c>
      <c r="N15" s="190">
        <f t="shared" si="7"/>
        <v>73300</v>
      </c>
      <c r="O15" s="195">
        <v>729100</v>
      </c>
      <c r="P15" s="104">
        <f t="shared" si="4"/>
        <v>5900</v>
      </c>
      <c r="Q15" s="196">
        <f t="shared" si="5"/>
        <v>-8.0921684268275961E-3</v>
      </c>
      <c r="S15" s="94">
        <f t="shared" si="6"/>
        <v>-84600</v>
      </c>
      <c r="T15" s="94">
        <v>644500</v>
      </c>
      <c r="U15" s="189"/>
      <c r="V15" s="189"/>
      <c r="AG15" s="106">
        <v>0.32878041340654124</v>
      </c>
      <c r="AH15" s="106"/>
      <c r="AI15" s="6">
        <v>0.19769346962588813</v>
      </c>
      <c r="AJ15" s="40"/>
      <c r="AK15" s="59">
        <v>0.11848798982154336</v>
      </c>
      <c r="AN15" s="6">
        <v>0.75379677905004683</v>
      </c>
    </row>
    <row r="16" spans="1:41" ht="21" x14ac:dyDescent="0.25">
      <c r="A16">
        <v>698</v>
      </c>
      <c r="B16" t="s">
        <v>244</v>
      </c>
      <c r="C16" t="s">
        <v>245</v>
      </c>
      <c r="D16" t="s">
        <v>246</v>
      </c>
      <c r="E16" t="s">
        <v>247</v>
      </c>
      <c r="F16">
        <v>4.7</v>
      </c>
      <c r="G16" s="6">
        <f t="shared" si="0"/>
        <v>-4.9437800900760991E-2</v>
      </c>
      <c r="H16" s="148">
        <f t="shared" si="1"/>
        <v>-31833</v>
      </c>
      <c r="I16" s="157">
        <v>643900</v>
      </c>
      <c r="J16" s="169">
        <v>675733</v>
      </c>
      <c r="K16" s="57">
        <f t="shared" si="2"/>
        <v>10135.994999999999</v>
      </c>
      <c r="L16" s="168">
        <v>44036</v>
      </c>
      <c r="M16" s="186">
        <f t="shared" si="3"/>
        <v>3.3856188849200185E-2</v>
      </c>
      <c r="N16" s="190">
        <f t="shared" si="7"/>
        <v>21800</v>
      </c>
      <c r="O16" s="195">
        <v>665700</v>
      </c>
      <c r="P16" s="99">
        <f t="shared" si="4"/>
        <v>10033</v>
      </c>
      <c r="Q16" s="196">
        <f t="shared" si="5"/>
        <v>-1.5071353462520655E-2</v>
      </c>
      <c r="S16" s="94">
        <f t="shared" si="6"/>
        <v>0</v>
      </c>
      <c r="T16" s="94">
        <v>665700</v>
      </c>
      <c r="U16" s="189"/>
      <c r="V16" s="189"/>
      <c r="X16" s="92" t="s">
        <v>410</v>
      </c>
      <c r="AC16" s="92"/>
    </row>
    <row r="17" spans="1:29" ht="21" x14ac:dyDescent="0.25">
      <c r="A17">
        <v>878</v>
      </c>
      <c r="B17" t="s">
        <v>279</v>
      </c>
      <c r="C17" t="s">
        <v>280</v>
      </c>
      <c r="D17" t="s">
        <v>281</v>
      </c>
      <c r="E17" t="s">
        <v>282</v>
      </c>
      <c r="F17">
        <v>16</v>
      </c>
      <c r="G17" s="6">
        <f t="shared" si="0"/>
        <v>0.2113564668769716</v>
      </c>
      <c r="H17" s="148">
        <f t="shared" si="1"/>
        <v>134000</v>
      </c>
      <c r="I17" s="157">
        <v>634000</v>
      </c>
      <c r="J17" s="169">
        <v>500000</v>
      </c>
      <c r="K17" s="107">
        <f t="shared" si="2"/>
        <v>7500</v>
      </c>
      <c r="L17" s="168">
        <v>43993</v>
      </c>
      <c r="M17" s="186">
        <f t="shared" si="3"/>
        <v>0.24873817034700316</v>
      </c>
      <c r="N17" s="190">
        <f t="shared" si="7"/>
        <v>157700</v>
      </c>
      <c r="O17" s="195">
        <v>791700</v>
      </c>
      <c r="P17" s="104">
        <f t="shared" si="4"/>
        <v>-291700</v>
      </c>
      <c r="Q17" s="199">
        <f t="shared" si="5"/>
        <v>0.36844764430971327</v>
      </c>
      <c r="S17" s="94">
        <f t="shared" si="6"/>
        <v>-129700</v>
      </c>
      <c r="T17" s="94">
        <v>662000</v>
      </c>
      <c r="U17" s="189"/>
      <c r="V17" s="189"/>
      <c r="X17" s="92"/>
      <c r="AC17" s="92"/>
    </row>
    <row r="18" spans="1:29" ht="21" x14ac:dyDescent="0.25">
      <c r="A18">
        <v>1030</v>
      </c>
      <c r="B18" t="s">
        <v>271</v>
      </c>
      <c r="C18" t="s">
        <v>272</v>
      </c>
      <c r="D18" t="s">
        <v>273</v>
      </c>
      <c r="E18" t="s">
        <v>274</v>
      </c>
      <c r="F18">
        <v>13</v>
      </c>
      <c r="G18" s="6">
        <f t="shared" si="0"/>
        <v>-0.25594294770206022</v>
      </c>
      <c r="H18" s="148">
        <f t="shared" si="1"/>
        <v>-161500</v>
      </c>
      <c r="I18" s="157">
        <v>631000</v>
      </c>
      <c r="J18" s="169">
        <v>792500</v>
      </c>
      <c r="K18" s="57">
        <f t="shared" si="2"/>
        <v>11887.5</v>
      </c>
      <c r="L18" s="168">
        <v>44006</v>
      </c>
      <c r="M18" s="186">
        <f t="shared" si="3"/>
        <v>0.14580031695721077</v>
      </c>
      <c r="N18" s="190">
        <f t="shared" si="7"/>
        <v>92000</v>
      </c>
      <c r="O18" s="195">
        <v>723000</v>
      </c>
      <c r="P18" s="104">
        <f t="shared" si="4"/>
        <v>69500</v>
      </c>
      <c r="Q18" s="196">
        <f t="shared" si="5"/>
        <v>-9.6127247579529743E-2</v>
      </c>
      <c r="S18" s="94">
        <f t="shared" si="6"/>
        <v>-89800</v>
      </c>
      <c r="T18" s="94">
        <v>633200</v>
      </c>
      <c r="U18" s="189"/>
      <c r="V18" s="189"/>
      <c r="X18" s="92"/>
      <c r="AC18" s="92"/>
    </row>
    <row r="19" spans="1:29" ht="21" x14ac:dyDescent="0.25">
      <c r="A19">
        <v>39</v>
      </c>
      <c r="B19" t="s">
        <v>218</v>
      </c>
      <c r="C19" t="s">
        <v>219</v>
      </c>
      <c r="D19" t="s">
        <v>220</v>
      </c>
      <c r="E19" t="s">
        <v>221</v>
      </c>
      <c r="F19">
        <v>3.08</v>
      </c>
      <c r="G19" s="6">
        <f t="shared" si="0"/>
        <v>-1.5711791779082687E-2</v>
      </c>
      <c r="H19" s="148">
        <f t="shared" si="1"/>
        <v>-9900</v>
      </c>
      <c r="I19" s="157">
        <v>630100</v>
      </c>
      <c r="J19" s="169">
        <v>640000</v>
      </c>
      <c r="K19" s="57">
        <f t="shared" si="2"/>
        <v>9600</v>
      </c>
      <c r="L19" s="168">
        <v>44089</v>
      </c>
      <c r="M19" s="187">
        <f t="shared" si="3"/>
        <v>-8.4748452626567217E-2</v>
      </c>
      <c r="N19" s="190">
        <f t="shared" si="7"/>
        <v>-53400</v>
      </c>
      <c r="O19" s="195">
        <v>576700</v>
      </c>
      <c r="P19" s="104">
        <f t="shared" si="4"/>
        <v>63300</v>
      </c>
      <c r="Q19" s="199">
        <f t="shared" si="5"/>
        <v>-0.10976244147737126</v>
      </c>
      <c r="S19" s="94">
        <f t="shared" si="6"/>
        <v>0</v>
      </c>
      <c r="T19" s="94">
        <v>576700</v>
      </c>
      <c r="U19" s="189"/>
      <c r="V19" s="189"/>
      <c r="X19" s="92"/>
      <c r="AC19" s="92"/>
    </row>
    <row r="20" spans="1:29" ht="21" x14ac:dyDescent="0.25">
      <c r="A20">
        <v>101262</v>
      </c>
      <c r="B20" t="s">
        <v>236</v>
      </c>
      <c r="C20" t="s">
        <v>237</v>
      </c>
      <c r="D20" t="s">
        <v>238</v>
      </c>
      <c r="E20" t="s">
        <v>239</v>
      </c>
      <c r="F20">
        <v>12.14</v>
      </c>
      <c r="G20" s="6">
        <f t="shared" si="0"/>
        <v>-0.17587939698492464</v>
      </c>
      <c r="H20" s="148">
        <f t="shared" si="1"/>
        <v>-105000</v>
      </c>
      <c r="I20" s="157">
        <v>597000</v>
      </c>
      <c r="J20" s="169">
        <v>702000</v>
      </c>
      <c r="K20" s="57">
        <f t="shared" si="2"/>
        <v>10530</v>
      </c>
      <c r="L20" s="168">
        <v>44046</v>
      </c>
      <c r="M20" s="186">
        <f t="shared" si="3"/>
        <v>8.7437185929648248E-2</v>
      </c>
      <c r="N20" s="190">
        <f t="shared" si="7"/>
        <v>52200</v>
      </c>
      <c r="O20" s="195">
        <v>649200</v>
      </c>
      <c r="P20" s="104">
        <f t="shared" si="4"/>
        <v>52800</v>
      </c>
      <c r="Q20" s="196">
        <f t="shared" si="5"/>
        <v>-8.1330868761552683E-2</v>
      </c>
      <c r="S20" s="94">
        <f t="shared" si="6"/>
        <v>-57900</v>
      </c>
      <c r="T20" s="94">
        <v>591300</v>
      </c>
      <c r="U20" s="189"/>
      <c r="V20" s="189"/>
      <c r="X20" s="92"/>
      <c r="AC20" s="92"/>
    </row>
    <row r="21" spans="1:29" ht="21" x14ac:dyDescent="0.25">
      <c r="A21">
        <v>201</v>
      </c>
      <c r="B21" t="s">
        <v>142</v>
      </c>
      <c r="C21" t="s">
        <v>143</v>
      </c>
      <c r="D21" t="s">
        <v>144</v>
      </c>
      <c r="E21" t="s">
        <v>145</v>
      </c>
      <c r="F21">
        <v>29.93</v>
      </c>
      <c r="G21" s="6">
        <f t="shared" si="0"/>
        <v>-1.2083549110996029E-3</v>
      </c>
      <c r="H21" s="148">
        <f t="shared" si="1"/>
        <v>-700</v>
      </c>
      <c r="I21" s="157">
        <v>579300</v>
      </c>
      <c r="J21" s="169">
        <v>580000</v>
      </c>
      <c r="K21" s="57">
        <f t="shared" si="2"/>
        <v>8700</v>
      </c>
      <c r="L21" s="168">
        <v>44217</v>
      </c>
      <c r="M21" s="186">
        <f t="shared" si="3"/>
        <v>2.2268254790264112E-2</v>
      </c>
      <c r="N21" s="190">
        <f t="shared" si="7"/>
        <v>12900</v>
      </c>
      <c r="O21" s="195">
        <v>592200</v>
      </c>
      <c r="P21" s="104">
        <f t="shared" si="4"/>
        <v>-12200</v>
      </c>
      <c r="Q21" s="196">
        <f t="shared" si="5"/>
        <v>2.0601148260722728E-2</v>
      </c>
      <c r="S21" s="104">
        <f t="shared" si="6"/>
        <v>-116900</v>
      </c>
      <c r="T21" s="94">
        <v>475300</v>
      </c>
      <c r="U21" s="189"/>
      <c r="V21" s="189"/>
      <c r="X21" s="183"/>
      <c r="AC21" s="183"/>
    </row>
    <row r="22" spans="1:29" ht="21" x14ac:dyDescent="0.25">
      <c r="A22">
        <v>765</v>
      </c>
      <c r="B22" t="s">
        <v>206</v>
      </c>
      <c r="C22" t="s">
        <v>207</v>
      </c>
      <c r="D22" t="s">
        <v>208</v>
      </c>
      <c r="E22" t="s">
        <v>209</v>
      </c>
      <c r="F22">
        <v>11.4</v>
      </c>
      <c r="G22" s="6">
        <f t="shared" si="0"/>
        <v>5.9882373908394224E-2</v>
      </c>
      <c r="H22" s="148">
        <f t="shared" si="1"/>
        <v>33600</v>
      </c>
      <c r="I22" s="160">
        <v>561100</v>
      </c>
      <c r="J22" s="169">
        <v>527500</v>
      </c>
      <c r="K22" s="57">
        <f t="shared" si="2"/>
        <v>7912.5</v>
      </c>
      <c r="L22" s="168">
        <v>44104</v>
      </c>
      <c r="M22" s="187">
        <f t="shared" si="3"/>
        <v>-4.4555337729459986E-2</v>
      </c>
      <c r="N22" s="190">
        <f t="shared" si="7"/>
        <v>-25000</v>
      </c>
      <c r="O22" s="195">
        <v>536100</v>
      </c>
      <c r="P22" s="104">
        <f t="shared" si="4"/>
        <v>-8600</v>
      </c>
      <c r="Q22" s="196">
        <f t="shared" si="5"/>
        <v>1.604178324939377E-2</v>
      </c>
      <c r="S22" s="94">
        <f t="shared" si="6"/>
        <v>-72000</v>
      </c>
      <c r="T22" s="94">
        <v>464100</v>
      </c>
      <c r="U22" s="189"/>
      <c r="V22" s="189"/>
      <c r="X22" s="183"/>
      <c r="AC22" s="183"/>
    </row>
    <row r="23" spans="1:29" ht="21" x14ac:dyDescent="0.25">
      <c r="A23">
        <v>815</v>
      </c>
      <c r="B23" t="s">
        <v>259</v>
      </c>
      <c r="C23" t="s">
        <v>260</v>
      </c>
      <c r="D23" t="s">
        <v>261</v>
      </c>
      <c r="E23" t="s">
        <v>262</v>
      </c>
      <c r="F23">
        <v>10</v>
      </c>
      <c r="G23" s="6">
        <f t="shared" si="0"/>
        <v>-0.13475177304964539</v>
      </c>
      <c r="H23" s="148">
        <f t="shared" si="1"/>
        <v>-72200</v>
      </c>
      <c r="I23" s="157">
        <v>535800</v>
      </c>
      <c r="J23" s="169">
        <v>608000</v>
      </c>
      <c r="K23" s="57">
        <f t="shared" si="2"/>
        <v>9120</v>
      </c>
      <c r="L23" s="168">
        <v>44018</v>
      </c>
      <c r="M23" s="186">
        <f t="shared" si="3"/>
        <v>0.25494587532661439</v>
      </c>
      <c r="N23" s="190">
        <f t="shared" si="7"/>
        <v>136600</v>
      </c>
      <c r="O23" s="195">
        <v>672400</v>
      </c>
      <c r="P23" s="104">
        <f t="shared" si="4"/>
        <v>-64400</v>
      </c>
      <c r="Q23" s="196">
        <f t="shared" si="5"/>
        <v>9.5776323616894712E-2</v>
      </c>
      <c r="S23" s="94">
        <f t="shared" si="6"/>
        <v>0</v>
      </c>
      <c r="T23" s="94">
        <v>672400</v>
      </c>
      <c r="U23" s="189"/>
      <c r="V23" s="189"/>
      <c r="X23" s="183"/>
      <c r="AC23" s="183"/>
    </row>
    <row r="24" spans="1:29" ht="19" x14ac:dyDescent="0.25">
      <c r="A24">
        <v>1196</v>
      </c>
      <c r="B24" t="s">
        <v>314</v>
      </c>
      <c r="C24" s="8" t="s">
        <v>315</v>
      </c>
      <c r="D24" t="s">
        <v>316</v>
      </c>
      <c r="E24" t="s">
        <v>317</v>
      </c>
      <c r="F24">
        <v>2.2000000000000002</v>
      </c>
      <c r="G24" s="6">
        <f t="shared" si="0"/>
        <v>-0.1566424322538004</v>
      </c>
      <c r="H24" s="148">
        <f t="shared" si="1"/>
        <v>-71100</v>
      </c>
      <c r="I24" s="157">
        <v>453900</v>
      </c>
      <c r="J24" s="167">
        <f>K24/0.015</f>
        <v>525000</v>
      </c>
      <c r="K24" s="107">
        <v>7875</v>
      </c>
      <c r="L24" s="168">
        <v>43955</v>
      </c>
      <c r="M24" s="186">
        <f t="shared" si="3"/>
        <v>8.9006389072482928E-2</v>
      </c>
      <c r="N24" s="190">
        <f t="shared" si="7"/>
        <v>40400</v>
      </c>
      <c r="O24" s="195">
        <v>494300</v>
      </c>
      <c r="P24" s="104">
        <f t="shared" si="4"/>
        <v>30700</v>
      </c>
      <c r="Q24" s="196">
        <f t="shared" si="5"/>
        <v>-6.2108031559781507E-2</v>
      </c>
      <c r="S24" s="94">
        <f t="shared" si="6"/>
        <v>0</v>
      </c>
      <c r="T24" s="94">
        <v>494300</v>
      </c>
      <c r="U24" s="189"/>
      <c r="V24" s="189"/>
    </row>
    <row r="25" spans="1:29" ht="19" x14ac:dyDescent="0.25">
      <c r="A25">
        <v>518</v>
      </c>
      <c r="B25" t="s">
        <v>146</v>
      </c>
      <c r="C25" t="s">
        <v>147</v>
      </c>
      <c r="D25" t="s">
        <v>148</v>
      </c>
      <c r="E25" t="s">
        <v>149</v>
      </c>
      <c r="F25">
        <v>7.1</v>
      </c>
      <c r="G25" s="6">
        <f t="shared" si="0"/>
        <v>-0.15945229681978798</v>
      </c>
      <c r="H25" s="148">
        <f t="shared" si="1"/>
        <v>-72200</v>
      </c>
      <c r="I25" s="157">
        <v>452800</v>
      </c>
      <c r="J25" s="169">
        <v>525000</v>
      </c>
      <c r="K25" s="57">
        <f t="shared" ref="K25:K30" si="8">J25*0.015</f>
        <v>7875</v>
      </c>
      <c r="L25" s="168">
        <v>44208</v>
      </c>
      <c r="M25" s="186">
        <f t="shared" si="3"/>
        <v>0.12323321554770318</v>
      </c>
      <c r="N25" s="190">
        <f t="shared" si="7"/>
        <v>55800</v>
      </c>
      <c r="O25" s="195">
        <v>508600</v>
      </c>
      <c r="P25" s="104">
        <f t="shared" si="4"/>
        <v>16400</v>
      </c>
      <c r="Q25" s="196">
        <f t="shared" si="5"/>
        <v>-3.2245379473063308E-2</v>
      </c>
      <c r="S25" s="94">
        <f t="shared" si="6"/>
        <v>0</v>
      </c>
      <c r="T25" s="94">
        <v>508600</v>
      </c>
      <c r="U25" s="189"/>
      <c r="V25" s="189"/>
    </row>
    <row r="26" spans="1:29" ht="19" x14ac:dyDescent="0.25">
      <c r="A26">
        <v>183</v>
      </c>
      <c r="B26" t="s">
        <v>166</v>
      </c>
      <c r="C26" t="s">
        <v>167</v>
      </c>
      <c r="D26" t="s">
        <v>168</v>
      </c>
      <c r="E26" t="s">
        <v>169</v>
      </c>
      <c r="F26">
        <v>0.95</v>
      </c>
      <c r="G26" s="6">
        <f t="shared" si="0"/>
        <v>0.77231329690346084</v>
      </c>
      <c r="H26" s="148">
        <f t="shared" si="1"/>
        <v>339200</v>
      </c>
      <c r="I26" s="157">
        <v>439200</v>
      </c>
      <c r="J26" s="169">
        <v>100000</v>
      </c>
      <c r="K26" s="57">
        <f t="shared" si="8"/>
        <v>1500</v>
      </c>
      <c r="L26" s="168">
        <v>44168</v>
      </c>
      <c r="M26" s="186">
        <f t="shared" si="3"/>
        <v>-0.74066484517304187</v>
      </c>
      <c r="N26" s="190">
        <f t="shared" si="7"/>
        <v>-325300</v>
      </c>
      <c r="O26" s="195">
        <v>113900</v>
      </c>
      <c r="P26" s="104">
        <f t="shared" si="4"/>
        <v>-13900</v>
      </c>
      <c r="Q26" s="199">
        <f t="shared" si="5"/>
        <v>0.12203687445127305</v>
      </c>
      <c r="S26" s="94">
        <f t="shared" si="6"/>
        <v>0</v>
      </c>
      <c r="T26" s="94">
        <v>113900</v>
      </c>
      <c r="U26" s="189"/>
      <c r="V26" s="189"/>
    </row>
    <row r="27" spans="1:29" ht="19" x14ac:dyDescent="0.25">
      <c r="A27">
        <v>100422</v>
      </c>
      <c r="B27" t="s">
        <v>194</v>
      </c>
      <c r="C27" t="s">
        <v>195</v>
      </c>
      <c r="D27" t="s">
        <v>196</v>
      </c>
      <c r="E27" t="s">
        <v>197</v>
      </c>
      <c r="F27">
        <v>0</v>
      </c>
      <c r="G27" s="6">
        <f t="shared" si="0"/>
        <v>-0.20105693009848666</v>
      </c>
      <c r="H27" s="148">
        <f t="shared" si="1"/>
        <v>-83700</v>
      </c>
      <c r="I27" s="160">
        <v>416300</v>
      </c>
      <c r="J27" s="169">
        <v>500000</v>
      </c>
      <c r="K27" s="57">
        <f t="shared" si="8"/>
        <v>7500</v>
      </c>
      <c r="L27" s="168">
        <v>44110</v>
      </c>
      <c r="M27" s="186">
        <f t="shared" si="3"/>
        <v>8.3833773720874374E-2</v>
      </c>
      <c r="N27" s="190">
        <f t="shared" si="7"/>
        <v>34900</v>
      </c>
      <c r="O27" s="195">
        <v>451200</v>
      </c>
      <c r="P27" s="104">
        <f t="shared" si="4"/>
        <v>48800</v>
      </c>
      <c r="Q27" s="199">
        <f t="shared" si="5"/>
        <v>-0.10815602836879433</v>
      </c>
      <c r="S27" s="94">
        <f t="shared" si="6"/>
        <v>0</v>
      </c>
      <c r="T27" s="94">
        <v>451200</v>
      </c>
      <c r="U27" s="189"/>
      <c r="V27" s="189"/>
    </row>
    <row r="28" spans="1:29" ht="19" x14ac:dyDescent="0.25">
      <c r="A28">
        <v>1255</v>
      </c>
      <c r="B28" t="s">
        <v>222</v>
      </c>
      <c r="C28" t="s">
        <v>223</v>
      </c>
      <c r="D28" t="s">
        <v>224</v>
      </c>
      <c r="E28" t="s">
        <v>225</v>
      </c>
      <c r="F28">
        <v>7.6</v>
      </c>
      <c r="G28" s="6">
        <f t="shared" si="0"/>
        <v>-0.34179068065381801</v>
      </c>
      <c r="H28" s="148">
        <f t="shared" si="1"/>
        <v>-140100</v>
      </c>
      <c r="I28" s="157">
        <v>409900</v>
      </c>
      <c r="J28" s="169">
        <v>550000</v>
      </c>
      <c r="K28" s="57">
        <f t="shared" si="8"/>
        <v>8250</v>
      </c>
      <c r="L28" s="168">
        <v>44083</v>
      </c>
      <c r="M28" s="186">
        <f t="shared" si="3"/>
        <v>0.27177360331788242</v>
      </c>
      <c r="N28" s="190">
        <f t="shared" si="7"/>
        <v>111400</v>
      </c>
      <c r="O28" s="195">
        <v>521300</v>
      </c>
      <c r="P28" s="104">
        <f t="shared" si="4"/>
        <v>28700</v>
      </c>
      <c r="Q28" s="196">
        <f t="shared" si="5"/>
        <v>-5.5054671014770767E-2</v>
      </c>
      <c r="S28" s="94">
        <f t="shared" si="6"/>
        <v>0</v>
      </c>
      <c r="T28" s="94">
        <v>521300</v>
      </c>
      <c r="U28" s="189"/>
      <c r="V28" s="189"/>
    </row>
    <row r="29" spans="1:29" ht="19" x14ac:dyDescent="0.25">
      <c r="A29">
        <v>1099</v>
      </c>
      <c r="B29" t="s">
        <v>134</v>
      </c>
      <c r="C29" t="s">
        <v>135</v>
      </c>
      <c r="D29" t="s">
        <v>136</v>
      </c>
      <c r="E29" t="s">
        <v>137</v>
      </c>
      <c r="F29">
        <v>6.7</v>
      </c>
      <c r="G29" s="6">
        <f t="shared" si="0"/>
        <v>-0.28771155261221487</v>
      </c>
      <c r="H29" s="148">
        <f t="shared" si="1"/>
        <v>-117300</v>
      </c>
      <c r="I29" s="157">
        <v>407700</v>
      </c>
      <c r="J29" s="169">
        <v>525000</v>
      </c>
      <c r="K29" s="57">
        <f t="shared" si="8"/>
        <v>7875</v>
      </c>
      <c r="L29" s="168">
        <v>44236</v>
      </c>
      <c r="M29" s="186">
        <f t="shared" si="3"/>
        <v>6.0583762570517535E-2</v>
      </c>
      <c r="N29" s="190">
        <f t="shared" si="7"/>
        <v>24700</v>
      </c>
      <c r="O29" s="195">
        <v>432400</v>
      </c>
      <c r="P29" s="104">
        <f t="shared" si="4"/>
        <v>92600</v>
      </c>
      <c r="Q29" s="199">
        <f t="shared" si="5"/>
        <v>-0.21415356151711379</v>
      </c>
      <c r="S29" s="94">
        <f t="shared" si="6"/>
        <v>0</v>
      </c>
      <c r="T29" s="94">
        <v>432400</v>
      </c>
      <c r="U29" s="189"/>
      <c r="V29" s="189"/>
    </row>
    <row r="30" spans="1:29" ht="19" x14ac:dyDescent="0.25">
      <c r="A30">
        <v>1039</v>
      </c>
      <c r="B30" t="s">
        <v>126</v>
      </c>
      <c r="C30" t="s">
        <v>127</v>
      </c>
      <c r="D30" t="s">
        <v>128</v>
      </c>
      <c r="E30" t="s">
        <v>129</v>
      </c>
      <c r="F30">
        <v>81.209999999999994</v>
      </c>
      <c r="G30" s="6">
        <f t="shared" si="0"/>
        <v>1.888643610497915E-2</v>
      </c>
      <c r="H30" s="148">
        <f t="shared" si="1"/>
        <v>7700</v>
      </c>
      <c r="I30" s="157">
        <v>407700</v>
      </c>
      <c r="J30" s="169">
        <v>400000</v>
      </c>
      <c r="K30" s="57">
        <f t="shared" si="8"/>
        <v>6000</v>
      </c>
      <c r="L30" s="168">
        <v>44274</v>
      </c>
      <c r="M30" s="186">
        <f t="shared" si="3"/>
        <v>3.6055923473142015E-2</v>
      </c>
      <c r="N30" s="190">
        <f t="shared" si="7"/>
        <v>14700</v>
      </c>
      <c r="O30" s="195">
        <v>422400</v>
      </c>
      <c r="P30" s="104">
        <f t="shared" si="4"/>
        <v>-22400</v>
      </c>
      <c r="Q30" s="196">
        <f t="shared" si="5"/>
        <v>5.3030303030303032E-2</v>
      </c>
      <c r="S30" s="94">
        <f t="shared" si="6"/>
        <v>-309100</v>
      </c>
      <c r="T30" s="94">
        <v>113300</v>
      </c>
      <c r="U30" s="189"/>
      <c r="V30" s="189"/>
    </row>
    <row r="31" spans="1:29" ht="19" x14ac:dyDescent="0.25">
      <c r="A31" s="40">
        <v>719</v>
      </c>
      <c r="B31" s="40" t="s">
        <v>125</v>
      </c>
      <c r="C31" t="s">
        <v>382</v>
      </c>
      <c r="D31" s="40" t="s">
        <v>331</v>
      </c>
      <c r="E31" s="147" t="s">
        <v>383</v>
      </c>
      <c r="F31" s="40">
        <v>12.55</v>
      </c>
      <c r="G31" s="6">
        <f t="shared" si="0"/>
        <v>0.65865647187329324</v>
      </c>
      <c r="H31" s="148">
        <f t="shared" si="1"/>
        <v>241200</v>
      </c>
      <c r="I31" s="157">
        <v>366200</v>
      </c>
      <c r="J31" s="173">
        <v>125000</v>
      </c>
      <c r="K31" s="107">
        <v>1875</v>
      </c>
      <c r="L31" s="168">
        <v>44274</v>
      </c>
      <c r="M31" s="186">
        <f t="shared" si="3"/>
        <v>0.69907154560349538</v>
      </c>
      <c r="N31" s="190">
        <f t="shared" si="7"/>
        <v>256000</v>
      </c>
      <c r="O31" s="195">
        <v>622200</v>
      </c>
      <c r="P31" s="104">
        <f t="shared" si="4"/>
        <v>-497200</v>
      </c>
      <c r="Q31" s="200">
        <f t="shared" si="5"/>
        <v>0.79909996785599491</v>
      </c>
      <c r="S31" s="104">
        <f t="shared" si="6"/>
        <v>-123300</v>
      </c>
      <c r="T31" s="104">
        <v>498900</v>
      </c>
      <c r="U31" s="189"/>
      <c r="V31" s="189"/>
    </row>
    <row r="32" spans="1:29" ht="19" x14ac:dyDescent="0.25">
      <c r="A32">
        <v>1027</v>
      </c>
      <c r="B32" s="109" t="s">
        <v>295</v>
      </c>
      <c r="C32" t="s">
        <v>308</v>
      </c>
      <c r="D32" t="s">
        <v>309</v>
      </c>
      <c r="E32" t="s">
        <v>310</v>
      </c>
      <c r="F32">
        <v>241</v>
      </c>
      <c r="G32" s="6">
        <f t="shared" si="0"/>
        <v>0.30016910935738444</v>
      </c>
      <c r="H32" s="148">
        <f t="shared" si="1"/>
        <v>106500</v>
      </c>
      <c r="I32" s="157">
        <v>354800</v>
      </c>
      <c r="J32" s="169">
        <v>248300</v>
      </c>
      <c r="K32" s="57">
        <f>J32*0.015</f>
        <v>3724.5</v>
      </c>
      <c r="L32" s="168">
        <v>43965</v>
      </c>
      <c r="M32" s="186">
        <f t="shared" si="3"/>
        <v>0.13049605411499438</v>
      </c>
      <c r="N32" s="190">
        <f t="shared" si="7"/>
        <v>46300</v>
      </c>
      <c r="O32" s="195">
        <v>401100</v>
      </c>
      <c r="P32" s="104">
        <f t="shared" si="4"/>
        <v>-152800</v>
      </c>
      <c r="Q32" s="199">
        <f t="shared" si="5"/>
        <v>0.38095238095238093</v>
      </c>
      <c r="S32" s="94">
        <f t="shared" si="6"/>
        <v>-382000</v>
      </c>
      <c r="T32" s="94">
        <v>19100</v>
      </c>
      <c r="U32" s="189"/>
      <c r="V32" s="189"/>
    </row>
    <row r="33" spans="1:22" ht="19" x14ac:dyDescent="0.25">
      <c r="A33">
        <v>1094</v>
      </c>
      <c r="B33" t="s">
        <v>130</v>
      </c>
      <c r="C33" t="s">
        <v>131</v>
      </c>
      <c r="D33" t="s">
        <v>132</v>
      </c>
      <c r="E33" t="s">
        <v>133</v>
      </c>
      <c r="F33">
        <v>17.7</v>
      </c>
      <c r="G33" s="6">
        <f t="shared" si="0"/>
        <v>-0.16546762589928057</v>
      </c>
      <c r="H33" s="148">
        <f t="shared" si="1"/>
        <v>-57500</v>
      </c>
      <c r="I33" s="157">
        <v>347500</v>
      </c>
      <c r="J33" s="169">
        <v>405000</v>
      </c>
      <c r="K33" s="57">
        <f>J33*0.015</f>
        <v>6075</v>
      </c>
      <c r="L33" s="168">
        <v>44272</v>
      </c>
      <c r="M33" s="186">
        <f t="shared" si="3"/>
        <v>0.21007194244604316</v>
      </c>
      <c r="N33" s="190">
        <f t="shared" si="7"/>
        <v>73000</v>
      </c>
      <c r="O33" s="195">
        <v>420500</v>
      </c>
      <c r="P33" s="104">
        <f t="shared" si="4"/>
        <v>-15500</v>
      </c>
      <c r="Q33" s="196">
        <f t="shared" si="5"/>
        <v>3.6860879904875146E-2</v>
      </c>
      <c r="S33" s="94">
        <f t="shared" si="6"/>
        <v>0</v>
      </c>
      <c r="T33" s="94">
        <v>420500</v>
      </c>
      <c r="U33" s="189"/>
      <c r="V33" s="189"/>
    </row>
    <row r="34" spans="1:22" ht="19" x14ac:dyDescent="0.25">
      <c r="A34">
        <v>702</v>
      </c>
      <c r="B34" t="s">
        <v>263</v>
      </c>
      <c r="C34" t="s">
        <v>264</v>
      </c>
      <c r="D34" t="s">
        <v>265</v>
      </c>
      <c r="E34" t="s">
        <v>266</v>
      </c>
      <c r="F34">
        <v>3.2</v>
      </c>
      <c r="G34" s="6">
        <f t="shared" si="0"/>
        <v>-0.14714714714714713</v>
      </c>
      <c r="H34" s="148">
        <f t="shared" si="1"/>
        <v>-49000</v>
      </c>
      <c r="I34" s="157">
        <v>333000</v>
      </c>
      <c r="J34" s="169">
        <v>382000</v>
      </c>
      <c r="K34" s="57">
        <f>J34*0.015</f>
        <v>5730</v>
      </c>
      <c r="L34" s="168">
        <v>44014</v>
      </c>
      <c r="M34" s="186">
        <f t="shared" si="3"/>
        <v>9.7597597597597591E-2</v>
      </c>
      <c r="N34" s="190">
        <f t="shared" si="7"/>
        <v>32500</v>
      </c>
      <c r="O34" s="195">
        <v>365500</v>
      </c>
      <c r="P34" s="104">
        <f t="shared" si="4"/>
        <v>16500</v>
      </c>
      <c r="Q34" s="196">
        <f t="shared" si="5"/>
        <v>-4.5143638850889192E-2</v>
      </c>
      <c r="S34" s="104">
        <f t="shared" si="6"/>
        <v>0</v>
      </c>
      <c r="T34" s="94">
        <v>365500</v>
      </c>
      <c r="U34" s="189"/>
      <c r="V34" s="189"/>
    </row>
    <row r="35" spans="1:22" ht="19" x14ac:dyDescent="0.25">
      <c r="A35">
        <v>892</v>
      </c>
      <c r="B35" t="s">
        <v>158</v>
      </c>
      <c r="C35" t="s">
        <v>159</v>
      </c>
      <c r="D35" t="s">
        <v>160</v>
      </c>
      <c r="E35" t="s">
        <v>161</v>
      </c>
      <c r="F35">
        <v>44.4</v>
      </c>
      <c r="G35" s="6">
        <f t="shared" si="0"/>
        <v>-0.93112327003540396</v>
      </c>
      <c r="H35" s="148">
        <f t="shared" si="1"/>
        <v>-289300</v>
      </c>
      <c r="I35" s="157">
        <v>310700</v>
      </c>
      <c r="J35" s="169">
        <v>600000</v>
      </c>
      <c r="K35" s="57">
        <f>J35*0.015</f>
        <v>9000</v>
      </c>
      <c r="L35" s="168">
        <v>44181</v>
      </c>
      <c r="M35" s="186">
        <f t="shared" si="3"/>
        <v>0.78307048599935625</v>
      </c>
      <c r="N35" s="190">
        <f t="shared" si="7"/>
        <v>243300</v>
      </c>
      <c r="O35" s="195">
        <v>554000</v>
      </c>
      <c r="P35" s="104">
        <f t="shared" si="4"/>
        <v>46000</v>
      </c>
      <c r="Q35" s="196">
        <f t="shared" si="5"/>
        <v>-8.3032490974729242E-2</v>
      </c>
      <c r="S35" s="99">
        <f t="shared" si="6"/>
        <v>-398900</v>
      </c>
      <c r="T35" s="94">
        <v>155100</v>
      </c>
      <c r="U35" s="189"/>
      <c r="V35" s="189"/>
    </row>
    <row r="36" spans="1:22" s="40" customFormat="1" ht="19" x14ac:dyDescent="0.25">
      <c r="A36">
        <v>18</v>
      </c>
      <c r="B36" t="s">
        <v>248</v>
      </c>
      <c r="C36" t="s">
        <v>249</v>
      </c>
      <c r="D36" t="s">
        <v>250</v>
      </c>
      <c r="E36" t="s">
        <v>251</v>
      </c>
      <c r="F36">
        <v>0.37</v>
      </c>
      <c r="G36" s="6">
        <f t="shared" si="0"/>
        <v>-0.45048349449816605</v>
      </c>
      <c r="H36" s="148">
        <f t="shared" si="1"/>
        <v>-135100</v>
      </c>
      <c r="I36" s="157">
        <v>299900</v>
      </c>
      <c r="J36" s="169">
        <v>435000</v>
      </c>
      <c r="K36" s="57">
        <f>J36*0.015</f>
        <v>6525</v>
      </c>
      <c r="L36" s="168">
        <v>44035</v>
      </c>
      <c r="M36" s="186">
        <f t="shared" si="3"/>
        <v>5.6685561853951315E-3</v>
      </c>
      <c r="N36" s="190">
        <f t="shared" si="7"/>
        <v>1700</v>
      </c>
      <c r="O36" s="195">
        <v>301600</v>
      </c>
      <c r="P36" s="104">
        <f t="shared" si="4"/>
        <v>133400</v>
      </c>
      <c r="Q36" s="199">
        <f t="shared" si="5"/>
        <v>-0.44230769230769229</v>
      </c>
      <c r="S36" s="94">
        <f t="shared" si="6"/>
        <v>0</v>
      </c>
      <c r="T36" s="94">
        <v>301600</v>
      </c>
      <c r="U36" s="189"/>
      <c r="V36" s="189"/>
    </row>
    <row r="37" spans="1:22" ht="19" x14ac:dyDescent="0.25">
      <c r="A37">
        <v>203</v>
      </c>
      <c r="B37" s="8" t="s">
        <v>226</v>
      </c>
      <c r="C37" t="s">
        <v>227</v>
      </c>
      <c r="D37" t="s">
        <v>228</v>
      </c>
      <c r="E37" t="s">
        <v>229</v>
      </c>
      <c r="F37">
        <v>0.83</v>
      </c>
      <c r="G37" s="6">
        <f t="shared" si="0"/>
        <v>0.47530009233610337</v>
      </c>
      <c r="H37" s="148">
        <f t="shared" si="1"/>
        <v>137266.66666666666</v>
      </c>
      <c r="I37" s="157">
        <v>288800</v>
      </c>
      <c r="J37" s="167">
        <f>K37/0.015</f>
        <v>151533.33333333334</v>
      </c>
      <c r="K37" s="107">
        <v>2273</v>
      </c>
      <c r="L37" s="168">
        <v>44074</v>
      </c>
      <c r="M37" s="186">
        <f t="shared" si="3"/>
        <v>0.2378808864265928</v>
      </c>
      <c r="N37" s="190">
        <f t="shared" si="7"/>
        <v>68700</v>
      </c>
      <c r="O37" s="195">
        <v>357500</v>
      </c>
      <c r="P37" s="104">
        <f t="shared" si="4"/>
        <v>-205966.66666666666</v>
      </c>
      <c r="Q37" s="199">
        <f t="shared" si="5"/>
        <v>0.57613053613053611</v>
      </c>
      <c r="S37" s="94">
        <f t="shared" si="6"/>
        <v>0</v>
      </c>
      <c r="T37" s="94">
        <v>357500</v>
      </c>
      <c r="U37" s="189"/>
      <c r="V37" s="189"/>
    </row>
    <row r="38" spans="1:22" ht="19" x14ac:dyDescent="0.25">
      <c r="A38">
        <v>546</v>
      </c>
      <c r="B38" t="s">
        <v>174</v>
      </c>
      <c r="C38" t="s">
        <v>175</v>
      </c>
      <c r="D38" t="s">
        <v>176</v>
      </c>
      <c r="E38" t="s">
        <v>177</v>
      </c>
      <c r="F38">
        <v>14.7</v>
      </c>
      <c r="G38" s="6">
        <f t="shared" ref="G38:G60" si="9">H38/I38</f>
        <v>-0.15228780998952149</v>
      </c>
      <c r="H38" s="148">
        <f t="shared" ref="H38:H61" si="10">I38-J38</f>
        <v>-43600</v>
      </c>
      <c r="I38" s="157">
        <v>286300</v>
      </c>
      <c r="J38" s="169">
        <v>329900</v>
      </c>
      <c r="K38" s="57">
        <f t="shared" ref="K38:K60" si="11">J38*0.015</f>
        <v>4948.5</v>
      </c>
      <c r="L38" s="168">
        <v>44151</v>
      </c>
      <c r="M38" s="186">
        <f t="shared" ref="M38:M60" si="12">(O38-I38)/I38</f>
        <v>0.16276632902549773</v>
      </c>
      <c r="N38" s="190">
        <f t="shared" si="7"/>
        <v>46600</v>
      </c>
      <c r="O38" s="195">
        <v>332900</v>
      </c>
      <c r="P38" s="104">
        <f t="shared" si="4"/>
        <v>-3000</v>
      </c>
      <c r="Q38" s="196">
        <f t="shared" si="5"/>
        <v>9.0117152297987391E-3</v>
      </c>
      <c r="S38" s="94">
        <f t="shared" ref="S38:S60" si="13">T38-O38</f>
        <v>-50200</v>
      </c>
      <c r="T38" s="94">
        <v>282700</v>
      </c>
      <c r="U38" s="189"/>
      <c r="V38" s="189"/>
    </row>
    <row r="39" spans="1:22" ht="19" x14ac:dyDescent="0.25">
      <c r="A39">
        <v>571</v>
      </c>
      <c r="B39" t="s">
        <v>138</v>
      </c>
      <c r="C39" t="s">
        <v>139</v>
      </c>
      <c r="D39" t="s">
        <v>140</v>
      </c>
      <c r="E39" t="s">
        <v>141</v>
      </c>
      <c r="F39">
        <v>3</v>
      </c>
      <c r="G39" s="6">
        <f t="shared" si="9"/>
        <v>6.776622445320904E-2</v>
      </c>
      <c r="H39" s="148">
        <f t="shared" si="10"/>
        <v>18900</v>
      </c>
      <c r="I39" s="157">
        <v>278900</v>
      </c>
      <c r="J39" s="169">
        <v>260000</v>
      </c>
      <c r="K39" s="57">
        <f t="shared" si="11"/>
        <v>3900</v>
      </c>
      <c r="L39" s="168">
        <v>44235</v>
      </c>
      <c r="M39" s="186">
        <f t="shared" si="12"/>
        <v>0.25170311939763357</v>
      </c>
      <c r="N39" s="190">
        <f t="shared" si="7"/>
        <v>70200</v>
      </c>
      <c r="O39" s="195">
        <v>349100</v>
      </c>
      <c r="P39" s="104">
        <f t="shared" si="4"/>
        <v>-89100</v>
      </c>
      <c r="Q39" s="199">
        <f t="shared" si="5"/>
        <v>0.25522772844457176</v>
      </c>
      <c r="S39" s="94">
        <f t="shared" si="13"/>
        <v>0</v>
      </c>
      <c r="T39" s="94">
        <v>349100</v>
      </c>
      <c r="U39" s="189"/>
      <c r="V39" s="189"/>
    </row>
    <row r="40" spans="1:22" ht="19" x14ac:dyDescent="0.25">
      <c r="A40">
        <v>1489</v>
      </c>
      <c r="B40" t="s">
        <v>121</v>
      </c>
      <c r="C40" t="s">
        <v>122</v>
      </c>
      <c r="D40" t="s">
        <v>123</v>
      </c>
      <c r="E40" t="s">
        <v>124</v>
      </c>
      <c r="F40" s="40">
        <v>207.33</v>
      </c>
      <c r="G40" s="6">
        <f t="shared" si="9"/>
        <v>-7.9960417416336815</v>
      </c>
      <c r="H40" s="148">
        <f t="shared" si="10"/>
        <v>-2222100</v>
      </c>
      <c r="I40" s="157">
        <v>277900</v>
      </c>
      <c r="J40" s="174">
        <v>2500000</v>
      </c>
      <c r="K40" s="107">
        <f t="shared" si="11"/>
        <v>37500</v>
      </c>
      <c r="L40" s="168">
        <v>44276</v>
      </c>
      <c r="M40" s="186">
        <f t="shared" si="12"/>
        <v>0.65167326376394386</v>
      </c>
      <c r="N40" s="190">
        <f t="shared" si="7"/>
        <v>181100</v>
      </c>
      <c r="O40" s="195">
        <v>459000</v>
      </c>
      <c r="P40" s="104">
        <f t="shared" si="4"/>
        <v>2041000</v>
      </c>
      <c r="Q40" s="199">
        <f t="shared" si="5"/>
        <v>-4.4466230936819171</v>
      </c>
      <c r="S40" s="94">
        <f t="shared" si="13"/>
        <v>-452600</v>
      </c>
      <c r="T40" s="94">
        <v>6400</v>
      </c>
      <c r="U40" s="189"/>
      <c r="V40" s="189"/>
    </row>
    <row r="41" spans="1:22" ht="19" x14ac:dyDescent="0.25">
      <c r="A41">
        <v>617</v>
      </c>
      <c r="B41" t="s">
        <v>322</v>
      </c>
      <c r="C41" t="s">
        <v>323</v>
      </c>
      <c r="D41" t="s">
        <v>324</v>
      </c>
      <c r="E41" t="s">
        <v>325</v>
      </c>
      <c r="F41">
        <v>5.81</v>
      </c>
      <c r="G41" s="6">
        <f t="shared" si="9"/>
        <v>6.0222477943996933E-2</v>
      </c>
      <c r="H41" s="148">
        <f t="shared" si="10"/>
        <v>15700</v>
      </c>
      <c r="I41" s="157">
        <v>260700</v>
      </c>
      <c r="J41" s="169">
        <v>245000</v>
      </c>
      <c r="K41" s="57">
        <f t="shared" si="11"/>
        <v>3675</v>
      </c>
      <c r="L41" s="168">
        <v>43942</v>
      </c>
      <c r="M41" s="186">
        <f t="shared" si="12"/>
        <v>0.18335251246643652</v>
      </c>
      <c r="N41" s="190">
        <f t="shared" si="7"/>
        <v>47800</v>
      </c>
      <c r="O41" s="195">
        <v>308500</v>
      </c>
      <c r="P41" s="104">
        <f t="shared" si="4"/>
        <v>-63500</v>
      </c>
      <c r="Q41" s="199">
        <f t="shared" si="5"/>
        <v>0.20583468395461912</v>
      </c>
      <c r="S41" s="104">
        <f t="shared" si="13"/>
        <v>0</v>
      </c>
      <c r="T41" s="94">
        <v>308500</v>
      </c>
      <c r="U41" s="189"/>
      <c r="V41" s="189"/>
    </row>
    <row r="42" spans="1:22" ht="19" x14ac:dyDescent="0.25">
      <c r="A42">
        <v>217</v>
      </c>
      <c r="B42" t="s">
        <v>295</v>
      </c>
      <c r="C42" t="s">
        <v>296</v>
      </c>
      <c r="D42" t="s">
        <v>297</v>
      </c>
      <c r="E42" t="s">
        <v>298</v>
      </c>
      <c r="F42">
        <v>56.37</v>
      </c>
      <c r="G42" s="6">
        <f t="shared" si="9"/>
        <v>-0.91637591663450402</v>
      </c>
      <c r="H42" s="148">
        <f t="shared" si="10"/>
        <v>-237433</v>
      </c>
      <c r="I42" s="157">
        <v>259100</v>
      </c>
      <c r="J42" s="167">
        <v>496533</v>
      </c>
      <c r="K42" s="57">
        <f t="shared" si="11"/>
        <v>7447.9949999999999</v>
      </c>
      <c r="L42" s="168">
        <v>43965</v>
      </c>
      <c r="M42" s="186">
        <f t="shared" si="12"/>
        <v>0.84021613276727136</v>
      </c>
      <c r="N42" s="190">
        <f t="shared" si="7"/>
        <v>217700</v>
      </c>
      <c r="O42" s="195">
        <v>476800</v>
      </c>
      <c r="P42" s="104">
        <f t="shared" si="4"/>
        <v>19733</v>
      </c>
      <c r="Q42" s="196">
        <f t="shared" si="5"/>
        <v>-4.1386325503355706E-2</v>
      </c>
      <c r="S42" s="99">
        <f t="shared" si="13"/>
        <v>-474200</v>
      </c>
      <c r="T42" s="94">
        <v>2600</v>
      </c>
      <c r="U42" s="189"/>
      <c r="V42" s="189"/>
    </row>
    <row r="43" spans="1:22" ht="19" x14ac:dyDescent="0.25">
      <c r="A43">
        <v>1449</v>
      </c>
      <c r="B43" t="s">
        <v>267</v>
      </c>
      <c r="C43" t="s">
        <v>268</v>
      </c>
      <c r="D43" t="s">
        <v>269</v>
      </c>
      <c r="E43" t="s">
        <v>270</v>
      </c>
      <c r="F43">
        <v>0.87</v>
      </c>
      <c r="G43" s="6">
        <f t="shared" si="9"/>
        <v>-0.28621089223638468</v>
      </c>
      <c r="H43" s="148">
        <f t="shared" si="10"/>
        <v>-74100</v>
      </c>
      <c r="I43" s="157">
        <v>258900</v>
      </c>
      <c r="J43" s="169">
        <v>333000</v>
      </c>
      <c r="K43" s="57">
        <f t="shared" si="11"/>
        <v>4995</v>
      </c>
      <c r="L43" s="168">
        <v>44014</v>
      </c>
      <c r="M43" s="186">
        <f t="shared" si="12"/>
        <v>0.29625337968327542</v>
      </c>
      <c r="N43" s="190">
        <f t="shared" si="7"/>
        <v>76700</v>
      </c>
      <c r="O43" s="195">
        <v>335600</v>
      </c>
      <c r="P43" s="104">
        <f t="shared" si="4"/>
        <v>-2600</v>
      </c>
      <c r="Q43" s="196">
        <f t="shared" si="5"/>
        <v>7.7473182359952325E-3</v>
      </c>
      <c r="S43" s="94">
        <f t="shared" si="13"/>
        <v>0</v>
      </c>
      <c r="T43" s="94">
        <v>335600</v>
      </c>
      <c r="U43" s="189"/>
      <c r="V43" s="189"/>
    </row>
    <row r="44" spans="1:22" ht="19" x14ac:dyDescent="0.25">
      <c r="A44">
        <v>600</v>
      </c>
      <c r="B44" t="s">
        <v>162</v>
      </c>
      <c r="C44" t="s">
        <v>163</v>
      </c>
      <c r="D44" t="s">
        <v>164</v>
      </c>
      <c r="E44" t="s">
        <v>165</v>
      </c>
      <c r="F44">
        <v>3.5</v>
      </c>
      <c r="G44" s="6">
        <f t="shared" si="9"/>
        <v>2.7103559870550162E-2</v>
      </c>
      <c r="H44" s="148">
        <f t="shared" si="10"/>
        <v>6700</v>
      </c>
      <c r="I44" s="157">
        <v>247200</v>
      </c>
      <c r="J44" s="169">
        <v>240500</v>
      </c>
      <c r="K44" s="57">
        <f t="shared" si="11"/>
        <v>3607.5</v>
      </c>
      <c r="L44" s="168">
        <v>44173</v>
      </c>
      <c r="M44" s="186">
        <f t="shared" si="12"/>
        <v>5.9061488673139158E-2</v>
      </c>
      <c r="N44" s="190">
        <f t="shared" si="7"/>
        <v>14600</v>
      </c>
      <c r="O44" s="195">
        <v>261800</v>
      </c>
      <c r="P44" s="104">
        <f t="shared" si="4"/>
        <v>-21300</v>
      </c>
      <c r="Q44" s="196">
        <f t="shared" si="5"/>
        <v>8.1359816653934297E-2</v>
      </c>
      <c r="S44" s="94">
        <f t="shared" si="13"/>
        <v>0</v>
      </c>
      <c r="T44" s="94">
        <v>261800</v>
      </c>
      <c r="U44" s="189"/>
      <c r="V44" s="189"/>
    </row>
    <row r="45" spans="1:22" ht="19" x14ac:dyDescent="0.25">
      <c r="A45" s="40">
        <v>557</v>
      </c>
      <c r="B45" s="40" t="s">
        <v>210</v>
      </c>
      <c r="C45" s="40" t="s">
        <v>211</v>
      </c>
      <c r="D45" s="40" t="s">
        <v>212</v>
      </c>
      <c r="E45" s="40" t="s">
        <v>213</v>
      </c>
      <c r="F45" s="40">
        <v>8.9</v>
      </c>
      <c r="G45" s="6">
        <f t="shared" si="9"/>
        <v>0.34047815333882936</v>
      </c>
      <c r="H45" s="148">
        <f t="shared" si="10"/>
        <v>82600</v>
      </c>
      <c r="I45" s="159">
        <v>242600</v>
      </c>
      <c r="J45" s="173">
        <v>160000</v>
      </c>
      <c r="K45" s="107">
        <f t="shared" si="11"/>
        <v>2400</v>
      </c>
      <c r="L45" s="168">
        <v>44099</v>
      </c>
      <c r="M45" s="186">
        <f t="shared" si="12"/>
        <v>0.31368507831821929</v>
      </c>
      <c r="N45" s="190">
        <f t="shared" si="7"/>
        <v>76100</v>
      </c>
      <c r="O45" s="195">
        <v>318700</v>
      </c>
      <c r="P45" s="104">
        <f t="shared" si="4"/>
        <v>-158700</v>
      </c>
      <c r="Q45" s="199">
        <f t="shared" si="5"/>
        <v>0.49796046438657043</v>
      </c>
      <c r="S45" s="104">
        <f t="shared" si="13"/>
        <v>0</v>
      </c>
      <c r="T45" s="104">
        <v>318700</v>
      </c>
      <c r="U45" s="189"/>
      <c r="V45" s="189"/>
    </row>
    <row r="46" spans="1:22" ht="19" x14ac:dyDescent="0.25">
      <c r="A46" s="40">
        <v>323</v>
      </c>
      <c r="B46" s="40" t="s">
        <v>318</v>
      </c>
      <c r="C46" s="40" t="s">
        <v>319</v>
      </c>
      <c r="D46" s="40" t="s">
        <v>320</v>
      </c>
      <c r="E46" s="40" t="s">
        <v>321</v>
      </c>
      <c r="F46" s="40">
        <v>2</v>
      </c>
      <c r="G46" s="6">
        <f t="shared" si="9"/>
        <v>-0.30113141862489123</v>
      </c>
      <c r="H46" s="148">
        <f t="shared" si="10"/>
        <v>-69200</v>
      </c>
      <c r="I46" s="157">
        <v>229800</v>
      </c>
      <c r="J46" s="169">
        <v>299000</v>
      </c>
      <c r="K46" s="57">
        <f t="shared" si="11"/>
        <v>4485</v>
      </c>
      <c r="L46" s="168">
        <v>43948</v>
      </c>
      <c r="M46" s="186">
        <f t="shared" si="12"/>
        <v>0.27545691906005221</v>
      </c>
      <c r="N46" s="190">
        <f t="shared" si="7"/>
        <v>63300</v>
      </c>
      <c r="O46" s="195">
        <v>293100</v>
      </c>
      <c r="P46" s="104">
        <f t="shared" si="4"/>
        <v>5900</v>
      </c>
      <c r="Q46" s="196">
        <f t="shared" si="5"/>
        <v>-2.012964858410099E-2</v>
      </c>
      <c r="S46" s="104">
        <f t="shared" si="13"/>
        <v>0</v>
      </c>
      <c r="T46" s="104">
        <v>293100</v>
      </c>
      <c r="U46" s="189"/>
      <c r="V46" s="189"/>
    </row>
    <row r="47" spans="1:22" ht="19" x14ac:dyDescent="0.25">
      <c r="A47">
        <v>1058</v>
      </c>
      <c r="B47" s="109" t="s">
        <v>295</v>
      </c>
      <c r="C47" t="s">
        <v>311</v>
      </c>
      <c r="D47" t="s">
        <v>312</v>
      </c>
      <c r="E47" t="s">
        <v>313</v>
      </c>
      <c r="F47">
        <v>26</v>
      </c>
      <c r="G47" s="6">
        <f t="shared" si="9"/>
        <v>-0.78236641221374048</v>
      </c>
      <c r="H47" s="148">
        <f t="shared" si="10"/>
        <v>-174233</v>
      </c>
      <c r="I47" s="157">
        <v>222700</v>
      </c>
      <c r="J47" s="169">
        <v>396933</v>
      </c>
      <c r="K47" s="57">
        <f t="shared" si="11"/>
        <v>5953.9949999999999</v>
      </c>
      <c r="L47" s="168">
        <v>43965</v>
      </c>
      <c r="M47" s="186">
        <f t="shared" si="12"/>
        <v>0.25819488100583743</v>
      </c>
      <c r="N47" s="190">
        <f t="shared" si="7"/>
        <v>57500</v>
      </c>
      <c r="O47" s="195">
        <v>280200</v>
      </c>
      <c r="P47" s="104">
        <f t="shared" si="4"/>
        <v>116733</v>
      </c>
      <c r="Q47" s="199">
        <f t="shared" si="5"/>
        <v>-0.41660599571734475</v>
      </c>
      <c r="S47" s="94">
        <f t="shared" si="13"/>
        <v>-253800</v>
      </c>
      <c r="T47" s="94">
        <v>26400</v>
      </c>
      <c r="U47" s="189"/>
      <c r="V47" s="189"/>
    </row>
    <row r="48" spans="1:22" ht="19" x14ac:dyDescent="0.25">
      <c r="A48">
        <v>1055</v>
      </c>
      <c r="B48" t="s">
        <v>295</v>
      </c>
      <c r="C48" t="s">
        <v>299</v>
      </c>
      <c r="D48" t="s">
        <v>300</v>
      </c>
      <c r="E48" t="s">
        <v>301</v>
      </c>
      <c r="F48">
        <v>113</v>
      </c>
      <c r="G48" s="6">
        <f t="shared" si="9"/>
        <v>-0.65193370165745856</v>
      </c>
      <c r="H48" s="148">
        <f t="shared" si="10"/>
        <v>-129800</v>
      </c>
      <c r="I48" s="157">
        <v>199100</v>
      </c>
      <c r="J48" s="169">
        <v>328900</v>
      </c>
      <c r="K48" s="57">
        <f t="shared" si="11"/>
        <v>4933.5</v>
      </c>
      <c r="L48" s="168">
        <v>43965</v>
      </c>
      <c r="M48" s="186">
        <f t="shared" si="12"/>
        <v>0.64239075841285787</v>
      </c>
      <c r="N48" s="190">
        <f t="shared" si="7"/>
        <v>127900</v>
      </c>
      <c r="O48" s="195">
        <v>327000</v>
      </c>
      <c r="P48" s="104">
        <f t="shared" si="4"/>
        <v>1900</v>
      </c>
      <c r="Q48" s="196">
        <f t="shared" si="5"/>
        <v>-5.8103975535168193E-3</v>
      </c>
      <c r="S48" s="104">
        <f t="shared" si="13"/>
        <v>-310100</v>
      </c>
      <c r="T48" s="94">
        <v>16900</v>
      </c>
      <c r="U48" s="189"/>
      <c r="V48" s="189"/>
    </row>
    <row r="49" spans="1:22" ht="19" x14ac:dyDescent="0.25">
      <c r="A49">
        <v>545</v>
      </c>
      <c r="B49" s="8" t="s">
        <v>230</v>
      </c>
      <c r="C49" s="8" t="s">
        <v>231</v>
      </c>
      <c r="D49" s="8" t="s">
        <v>232</v>
      </c>
      <c r="E49" s="8" t="s">
        <v>233</v>
      </c>
      <c r="F49" s="8">
        <v>0.98</v>
      </c>
      <c r="G49" s="153">
        <f t="shared" si="9"/>
        <v>1</v>
      </c>
      <c r="H49" s="154">
        <f t="shared" si="10"/>
        <v>197300</v>
      </c>
      <c r="I49" s="158">
        <v>197300</v>
      </c>
      <c r="J49" s="167"/>
      <c r="K49" s="145">
        <f t="shared" si="11"/>
        <v>0</v>
      </c>
      <c r="L49" s="172">
        <v>44064</v>
      </c>
      <c r="M49" s="188">
        <f t="shared" si="12"/>
        <v>0.37303598580841357</v>
      </c>
      <c r="N49" s="190">
        <f t="shared" si="7"/>
        <v>73600</v>
      </c>
      <c r="O49" s="201">
        <v>270900</v>
      </c>
      <c r="P49" s="105"/>
      <c r="Q49" s="202"/>
      <c r="S49" s="182">
        <f t="shared" si="13"/>
        <v>0</v>
      </c>
      <c r="T49" s="100">
        <v>270900</v>
      </c>
      <c r="U49" s="189"/>
      <c r="V49" s="189"/>
    </row>
    <row r="50" spans="1:22" ht="19" x14ac:dyDescent="0.25">
      <c r="A50">
        <v>100523</v>
      </c>
      <c r="B50" t="s">
        <v>182</v>
      </c>
      <c r="C50" t="s">
        <v>183</v>
      </c>
      <c r="D50" t="s">
        <v>184</v>
      </c>
      <c r="E50" t="s">
        <v>185</v>
      </c>
      <c r="F50">
        <v>0</v>
      </c>
      <c r="G50" s="6">
        <f t="shared" si="9"/>
        <v>-0.83045356371490275</v>
      </c>
      <c r="H50" s="148">
        <f t="shared" si="10"/>
        <v>-153800</v>
      </c>
      <c r="I50" s="157">
        <v>185200</v>
      </c>
      <c r="J50" s="169">
        <v>339000</v>
      </c>
      <c r="K50" s="57">
        <f t="shared" si="11"/>
        <v>5085</v>
      </c>
      <c r="L50" s="168">
        <v>44137</v>
      </c>
      <c r="M50" s="186">
        <f t="shared" si="12"/>
        <v>0.79319654427645792</v>
      </c>
      <c r="N50" s="190">
        <f t="shared" si="7"/>
        <v>146900</v>
      </c>
      <c r="O50" s="195">
        <v>332100</v>
      </c>
      <c r="P50" s="104">
        <f t="shared" ref="P50:P60" si="14">J50-O50</f>
        <v>6900</v>
      </c>
      <c r="Q50" s="196">
        <f t="shared" ref="Q50:Q60" si="15">(O50-J50)/O50</f>
        <v>-2.077687443541102E-2</v>
      </c>
      <c r="S50" s="94">
        <f t="shared" si="13"/>
        <v>0</v>
      </c>
      <c r="T50" s="94">
        <v>332100</v>
      </c>
      <c r="U50" s="189"/>
      <c r="V50" s="189"/>
    </row>
    <row r="51" spans="1:22" ht="19" x14ac:dyDescent="0.25">
      <c r="A51">
        <v>1038</v>
      </c>
      <c r="B51" t="s">
        <v>150</v>
      </c>
      <c r="C51" t="s">
        <v>151</v>
      </c>
      <c r="D51" t="s">
        <v>152</v>
      </c>
      <c r="E51" t="s">
        <v>153</v>
      </c>
      <c r="F51">
        <v>0.47</v>
      </c>
      <c r="G51" s="6">
        <f t="shared" si="9"/>
        <v>-3.4722222222222224E-2</v>
      </c>
      <c r="H51" s="148">
        <f t="shared" si="10"/>
        <v>-5500</v>
      </c>
      <c r="I51" s="157">
        <v>158400</v>
      </c>
      <c r="J51" s="169">
        <v>163900</v>
      </c>
      <c r="K51" s="57">
        <f t="shared" si="11"/>
        <v>2458.5</v>
      </c>
      <c r="L51" s="168">
        <v>44196</v>
      </c>
      <c r="M51" s="186">
        <f t="shared" si="12"/>
        <v>0.26641414141414144</v>
      </c>
      <c r="N51" s="190">
        <f t="shared" si="7"/>
        <v>42200</v>
      </c>
      <c r="O51" s="195">
        <v>200600</v>
      </c>
      <c r="P51" s="104">
        <f t="shared" si="14"/>
        <v>-36700</v>
      </c>
      <c r="Q51" s="199">
        <f t="shared" si="15"/>
        <v>0.18295114656031905</v>
      </c>
      <c r="S51" s="94">
        <f t="shared" si="13"/>
        <v>0</v>
      </c>
      <c r="T51" s="94">
        <v>200600</v>
      </c>
      <c r="U51" s="189"/>
      <c r="V51" s="189"/>
    </row>
    <row r="52" spans="1:22" ht="19" x14ac:dyDescent="0.25">
      <c r="A52">
        <v>381</v>
      </c>
      <c r="B52" t="s">
        <v>283</v>
      </c>
      <c r="C52" t="s">
        <v>284</v>
      </c>
      <c r="D52" t="s">
        <v>285</v>
      </c>
      <c r="E52" t="s">
        <v>286</v>
      </c>
      <c r="F52">
        <v>0.53</v>
      </c>
      <c r="G52" s="6">
        <f t="shared" si="9"/>
        <v>-0.28378378378378377</v>
      </c>
      <c r="H52" s="148">
        <f t="shared" si="10"/>
        <v>-42000</v>
      </c>
      <c r="I52" s="157">
        <v>148000</v>
      </c>
      <c r="J52" s="169">
        <v>190000</v>
      </c>
      <c r="K52" s="57">
        <f t="shared" si="11"/>
        <v>2850</v>
      </c>
      <c r="L52" s="168">
        <v>43990</v>
      </c>
      <c r="M52" s="186">
        <f t="shared" si="12"/>
        <v>0.22162162162162163</v>
      </c>
      <c r="N52" s="190">
        <f t="shared" si="7"/>
        <v>32800</v>
      </c>
      <c r="O52" s="195">
        <v>180800</v>
      </c>
      <c r="P52" s="104">
        <f t="shared" si="14"/>
        <v>9200</v>
      </c>
      <c r="Q52" s="196">
        <f t="shared" si="15"/>
        <v>-5.0884955752212392E-2</v>
      </c>
      <c r="S52" s="104">
        <f t="shared" si="13"/>
        <v>0</v>
      </c>
      <c r="T52" s="94">
        <v>180800</v>
      </c>
      <c r="U52" s="189"/>
      <c r="V52" s="189"/>
    </row>
    <row r="53" spans="1:22" ht="19" x14ac:dyDescent="0.25">
      <c r="A53">
        <v>19</v>
      </c>
      <c r="B53" t="s">
        <v>252</v>
      </c>
      <c r="C53" t="s">
        <v>253</v>
      </c>
      <c r="D53" t="s">
        <v>254</v>
      </c>
      <c r="E53" t="s">
        <v>251</v>
      </c>
      <c r="F53">
        <v>0.05</v>
      </c>
      <c r="G53" s="6">
        <f t="shared" si="9"/>
        <v>-2.3185840707964602</v>
      </c>
      <c r="H53" s="148">
        <f t="shared" si="10"/>
        <v>-314400</v>
      </c>
      <c r="I53" s="157">
        <v>135600</v>
      </c>
      <c r="J53" s="167">
        <v>450000</v>
      </c>
      <c r="K53" s="57">
        <f t="shared" si="11"/>
        <v>6750</v>
      </c>
      <c r="L53" s="168">
        <v>44035</v>
      </c>
      <c r="M53" s="186">
        <f t="shared" si="12"/>
        <v>0.13569321533923304</v>
      </c>
      <c r="N53" s="190">
        <f t="shared" si="7"/>
        <v>18400</v>
      </c>
      <c r="O53" s="195">
        <v>154000</v>
      </c>
      <c r="P53" s="104">
        <f t="shared" si="14"/>
        <v>296000</v>
      </c>
      <c r="Q53" s="199">
        <f t="shared" si="15"/>
        <v>-1.9220779220779221</v>
      </c>
      <c r="S53" s="99">
        <f t="shared" si="13"/>
        <v>0</v>
      </c>
      <c r="T53" s="94">
        <v>154000</v>
      </c>
      <c r="U53" s="189"/>
      <c r="V53" s="189"/>
    </row>
    <row r="54" spans="1:22" ht="19" x14ac:dyDescent="0.25">
      <c r="A54">
        <v>855</v>
      </c>
      <c r="B54" t="s">
        <v>170</v>
      </c>
      <c r="C54" t="s">
        <v>171</v>
      </c>
      <c r="D54" t="s">
        <v>172</v>
      </c>
      <c r="E54" t="s">
        <v>173</v>
      </c>
      <c r="F54">
        <v>0.25</v>
      </c>
      <c r="G54" s="6">
        <f t="shared" si="9"/>
        <v>-0.34099616858237547</v>
      </c>
      <c r="H54" s="148">
        <f t="shared" si="10"/>
        <v>-44500</v>
      </c>
      <c r="I54" s="157">
        <v>130500</v>
      </c>
      <c r="J54" s="169">
        <v>175000</v>
      </c>
      <c r="K54" s="57">
        <f t="shared" si="11"/>
        <v>2625</v>
      </c>
      <c r="L54" s="168">
        <v>44153</v>
      </c>
      <c r="M54" s="186">
        <f t="shared" si="12"/>
        <v>0.31494252873563217</v>
      </c>
      <c r="N54" s="190">
        <f t="shared" si="7"/>
        <v>41100</v>
      </c>
      <c r="O54" s="195">
        <v>171600</v>
      </c>
      <c r="P54" s="104">
        <f t="shared" si="14"/>
        <v>3400</v>
      </c>
      <c r="Q54" s="196">
        <f t="shared" si="15"/>
        <v>-1.9813519813519812E-2</v>
      </c>
      <c r="S54" s="94">
        <f t="shared" si="13"/>
        <v>0</v>
      </c>
      <c r="T54" s="94">
        <v>171600</v>
      </c>
      <c r="U54" s="189"/>
      <c r="V54" s="189"/>
    </row>
    <row r="55" spans="1:22" ht="19" x14ac:dyDescent="0.25">
      <c r="A55">
        <v>840</v>
      </c>
      <c r="B55" t="s">
        <v>190</v>
      </c>
      <c r="C55" t="s">
        <v>191</v>
      </c>
      <c r="D55" t="s">
        <v>192</v>
      </c>
      <c r="E55" t="s">
        <v>193</v>
      </c>
      <c r="F55">
        <v>1.4</v>
      </c>
      <c r="G55" s="6">
        <f t="shared" si="9"/>
        <v>0.15611814345991562</v>
      </c>
      <c r="H55" s="148">
        <f t="shared" si="10"/>
        <v>18500</v>
      </c>
      <c r="I55" s="160">
        <v>118500</v>
      </c>
      <c r="J55" s="167">
        <v>100000</v>
      </c>
      <c r="K55" s="107">
        <f t="shared" si="11"/>
        <v>1500</v>
      </c>
      <c r="L55" s="168">
        <v>44117</v>
      </c>
      <c r="M55" s="186">
        <f t="shared" si="12"/>
        <v>0.85822784810126584</v>
      </c>
      <c r="N55" s="190">
        <f t="shared" si="7"/>
        <v>101700</v>
      </c>
      <c r="O55" s="195">
        <v>220200</v>
      </c>
      <c r="P55" s="104">
        <f t="shared" si="14"/>
        <v>-120200</v>
      </c>
      <c r="Q55" s="199">
        <f t="shared" si="15"/>
        <v>0.54586739327883738</v>
      </c>
      <c r="S55" s="94">
        <f t="shared" si="13"/>
        <v>0</v>
      </c>
      <c r="T55" s="94">
        <v>220200</v>
      </c>
      <c r="U55" s="189"/>
      <c r="V55" s="189"/>
    </row>
    <row r="56" spans="1:22" ht="19" x14ac:dyDescent="0.25">
      <c r="A56">
        <v>1057</v>
      </c>
      <c r="B56" s="109" t="s">
        <v>295</v>
      </c>
      <c r="C56" t="s">
        <v>302</v>
      </c>
      <c r="D56" t="s">
        <v>303</v>
      </c>
      <c r="E56" t="s">
        <v>304</v>
      </c>
      <c r="F56">
        <v>28.4</v>
      </c>
      <c r="G56" s="6">
        <f t="shared" si="9"/>
        <v>-0.73044753086419756</v>
      </c>
      <c r="H56" s="148">
        <f t="shared" si="10"/>
        <v>-47333</v>
      </c>
      <c r="I56" s="157">
        <v>64800</v>
      </c>
      <c r="J56" s="169">
        <v>112133</v>
      </c>
      <c r="K56" s="57">
        <f t="shared" si="11"/>
        <v>1681.9949999999999</v>
      </c>
      <c r="L56" s="168">
        <v>43965</v>
      </c>
      <c r="M56" s="186">
        <f t="shared" si="12"/>
        <v>0.11574074074074074</v>
      </c>
      <c r="N56" s="190">
        <f t="shared" si="7"/>
        <v>7500</v>
      </c>
      <c r="O56" s="195">
        <v>72300</v>
      </c>
      <c r="P56" s="104">
        <f t="shared" si="14"/>
        <v>39833</v>
      </c>
      <c r="Q56" s="199">
        <f t="shared" si="15"/>
        <v>-0.55094052558782847</v>
      </c>
      <c r="S56" s="94">
        <f t="shared" si="13"/>
        <v>-70600</v>
      </c>
      <c r="T56" s="94">
        <v>1700</v>
      </c>
      <c r="U56" s="189"/>
      <c r="V56" s="189"/>
    </row>
    <row r="57" spans="1:22" ht="19" x14ac:dyDescent="0.25">
      <c r="A57">
        <v>1197</v>
      </c>
      <c r="B57" t="s">
        <v>314</v>
      </c>
      <c r="C57" s="8" t="s">
        <v>326</v>
      </c>
      <c r="D57" t="s">
        <v>327</v>
      </c>
      <c r="E57" t="s">
        <v>317</v>
      </c>
      <c r="F57">
        <v>2</v>
      </c>
      <c r="G57" s="6">
        <f t="shared" si="9"/>
        <v>-0.28598484848484851</v>
      </c>
      <c r="H57" s="148">
        <f t="shared" si="10"/>
        <v>-15100</v>
      </c>
      <c r="I57" s="157">
        <v>52800</v>
      </c>
      <c r="J57" s="167">
        <v>67900</v>
      </c>
      <c r="K57" s="57">
        <f t="shared" si="11"/>
        <v>1018.5</v>
      </c>
      <c r="L57" s="168">
        <v>43925</v>
      </c>
      <c r="M57" s="186">
        <f t="shared" si="12"/>
        <v>0.28598484848484851</v>
      </c>
      <c r="N57" s="190">
        <f t="shared" si="7"/>
        <v>15100</v>
      </c>
      <c r="O57" s="195">
        <v>67900</v>
      </c>
      <c r="P57" s="104">
        <f t="shared" si="14"/>
        <v>0</v>
      </c>
      <c r="Q57" s="200">
        <f t="shared" si="15"/>
        <v>0</v>
      </c>
      <c r="S57" s="94">
        <f t="shared" si="13"/>
        <v>0</v>
      </c>
      <c r="T57" s="94">
        <v>67900</v>
      </c>
      <c r="U57" s="189"/>
      <c r="V57" s="189"/>
    </row>
    <row r="58" spans="1:22" ht="19" x14ac:dyDescent="0.25">
      <c r="A58">
        <v>688</v>
      </c>
      <c r="B58" t="s">
        <v>178</v>
      </c>
      <c r="C58" t="s">
        <v>179</v>
      </c>
      <c r="D58" t="s">
        <v>180</v>
      </c>
      <c r="E58" t="s">
        <v>181</v>
      </c>
      <c r="F58">
        <v>0.43</v>
      </c>
      <c r="G58" s="6">
        <f t="shared" si="9"/>
        <v>4.3977055449330782E-2</v>
      </c>
      <c r="H58" s="148">
        <f t="shared" si="10"/>
        <v>2300</v>
      </c>
      <c r="I58" s="157">
        <v>52300</v>
      </c>
      <c r="J58" s="169">
        <v>50000</v>
      </c>
      <c r="K58" s="107">
        <f t="shared" si="11"/>
        <v>750</v>
      </c>
      <c r="L58" s="168">
        <v>44145</v>
      </c>
      <c r="M58" s="187">
        <f t="shared" si="12"/>
        <v>-4.0152963671128104E-2</v>
      </c>
      <c r="N58" s="190">
        <f t="shared" si="7"/>
        <v>-2100</v>
      </c>
      <c r="O58" s="195">
        <v>50200</v>
      </c>
      <c r="P58" s="104">
        <f t="shared" si="14"/>
        <v>-200</v>
      </c>
      <c r="Q58" s="196">
        <f t="shared" si="15"/>
        <v>3.9840637450199202E-3</v>
      </c>
      <c r="S58" s="94">
        <f t="shared" si="13"/>
        <v>0</v>
      </c>
      <c r="T58" s="94">
        <v>50200</v>
      </c>
      <c r="U58" s="189"/>
      <c r="V58" s="189"/>
    </row>
    <row r="59" spans="1:22" ht="19" x14ac:dyDescent="0.25">
      <c r="A59" s="40">
        <v>194</v>
      </c>
      <c r="B59" s="146" t="s">
        <v>295</v>
      </c>
      <c r="C59" s="40" t="s">
        <v>305</v>
      </c>
      <c r="D59" s="40" t="s">
        <v>306</v>
      </c>
      <c r="E59" s="40" t="s">
        <v>307</v>
      </c>
      <c r="F59" s="40">
        <v>2.7</v>
      </c>
      <c r="G59" s="6">
        <f t="shared" si="9"/>
        <v>-5.3888888888888893</v>
      </c>
      <c r="H59" s="148">
        <f t="shared" si="10"/>
        <v>-58200</v>
      </c>
      <c r="I59" s="157">
        <v>10800</v>
      </c>
      <c r="J59" s="169">
        <v>69000</v>
      </c>
      <c r="K59" s="57">
        <f t="shared" si="11"/>
        <v>1035</v>
      </c>
      <c r="L59" s="168">
        <v>43965</v>
      </c>
      <c r="M59" s="186">
        <f t="shared" si="12"/>
        <v>1.0648148148148149</v>
      </c>
      <c r="N59" s="190">
        <f t="shared" si="7"/>
        <v>11500</v>
      </c>
      <c r="O59" s="195">
        <v>22300</v>
      </c>
      <c r="P59" s="104">
        <f t="shared" si="14"/>
        <v>46700</v>
      </c>
      <c r="Q59" s="199">
        <f t="shared" si="15"/>
        <v>-2.094170403587444</v>
      </c>
      <c r="S59" s="104">
        <f t="shared" si="13"/>
        <v>-22200</v>
      </c>
      <c r="T59" s="104">
        <v>100</v>
      </c>
      <c r="U59" s="189"/>
      <c r="V59" s="189"/>
    </row>
    <row r="60" spans="1:22" ht="19" x14ac:dyDescent="0.25">
      <c r="A60">
        <v>243</v>
      </c>
      <c r="B60" s="109" t="s">
        <v>154</v>
      </c>
      <c r="C60" t="s">
        <v>155</v>
      </c>
      <c r="D60" t="s">
        <v>156</v>
      </c>
      <c r="E60" t="s">
        <v>157</v>
      </c>
      <c r="F60">
        <v>1.1000000000000001</v>
      </c>
      <c r="G60" s="6">
        <f t="shared" si="9"/>
        <v>-208.65909090909091</v>
      </c>
      <c r="H60" s="148">
        <f t="shared" si="10"/>
        <v>-1836200</v>
      </c>
      <c r="I60" s="157">
        <v>8800</v>
      </c>
      <c r="J60" s="173">
        <v>1845000</v>
      </c>
      <c r="K60" s="107">
        <f t="shared" si="11"/>
        <v>27675</v>
      </c>
      <c r="L60" s="168">
        <v>44186</v>
      </c>
      <c r="M60" s="186">
        <f t="shared" si="12"/>
        <v>0.10227272727272728</v>
      </c>
      <c r="N60" s="190">
        <f t="shared" si="7"/>
        <v>900</v>
      </c>
      <c r="O60" s="195">
        <v>9700</v>
      </c>
      <c r="P60" s="104">
        <f t="shared" si="14"/>
        <v>1835300</v>
      </c>
      <c r="Q60" s="199">
        <f t="shared" si="15"/>
        <v>-189.20618556701032</v>
      </c>
      <c r="S60" s="94">
        <f t="shared" si="13"/>
        <v>-8800</v>
      </c>
      <c r="T60" s="94">
        <v>900</v>
      </c>
      <c r="U60" s="189"/>
      <c r="V60" s="189"/>
    </row>
    <row r="61" spans="1:22" ht="20" thickBot="1" x14ac:dyDescent="0.3">
      <c r="A61" s="103" t="s">
        <v>234</v>
      </c>
      <c r="B61" s="103" t="s">
        <v>235</v>
      </c>
      <c r="C61" s="103"/>
      <c r="D61" s="103"/>
      <c r="E61" s="103"/>
      <c r="F61" s="103"/>
      <c r="G61" s="6"/>
      <c r="H61" s="148">
        <f t="shared" si="10"/>
        <v>-65000</v>
      </c>
      <c r="I61" s="156"/>
      <c r="J61" s="175">
        <f>K61/0.015</f>
        <v>65000</v>
      </c>
      <c r="K61" s="176">
        <v>975</v>
      </c>
      <c r="L61" s="177"/>
      <c r="M61" s="186"/>
      <c r="N61" s="190">
        <f t="shared" si="7"/>
        <v>0</v>
      </c>
      <c r="O61" s="203"/>
      <c r="P61" s="204"/>
      <c r="Q61" s="205"/>
      <c r="S61" s="105"/>
      <c r="T61" s="105"/>
      <c r="U61" s="40"/>
      <c r="V61" s="189"/>
    </row>
    <row r="62" spans="1:22" x14ac:dyDescent="0.2">
      <c r="U62" s="40"/>
      <c r="V62" s="40"/>
    </row>
    <row r="63" spans="1:22" x14ac:dyDescent="0.2">
      <c r="H63" s="94">
        <f>SUM(H6:H61)</f>
        <v>-8292598.333333334</v>
      </c>
      <c r="P63" s="94">
        <f>SUM(P6:P61)</f>
        <v>3551298.3333333335</v>
      </c>
      <c r="S63" s="94">
        <f>SUM(S6:S61)</f>
        <v>-4906400</v>
      </c>
    </row>
    <row r="65" spans="5:22" x14ac:dyDescent="0.2">
      <c r="J65" s="8" t="s">
        <v>328</v>
      </c>
      <c r="K65" s="8"/>
      <c r="L65" s="8"/>
    </row>
    <row r="66" spans="5:22" x14ac:dyDescent="0.2">
      <c r="J66" s="9"/>
      <c r="Q66" s="9" t="s">
        <v>329</v>
      </c>
    </row>
    <row r="67" spans="5:22" x14ac:dyDescent="0.2">
      <c r="E67" s="1">
        <f>22/55</f>
        <v>0.4</v>
      </c>
      <c r="F67" t="s">
        <v>333</v>
      </c>
    </row>
    <row r="68" spans="5:22" x14ac:dyDescent="0.2">
      <c r="E68" s="1">
        <f>19/55</f>
        <v>0.34545454545454546</v>
      </c>
      <c r="F68" t="s">
        <v>334</v>
      </c>
      <c r="J68" s="102" t="s">
        <v>330</v>
      </c>
      <c r="L68" s="102"/>
    </row>
    <row r="69" spans="5:22" x14ac:dyDescent="0.2">
      <c r="E69" s="59"/>
      <c r="F69" s="40"/>
      <c r="G69" s="40"/>
      <c r="H69" s="40"/>
      <c r="I69" s="40"/>
      <c r="J69" s="41"/>
      <c r="K69" s="40"/>
      <c r="L69" s="41"/>
      <c r="M69" s="40"/>
      <c r="N69" s="40"/>
      <c r="O69" s="40"/>
      <c r="P69" s="40"/>
      <c r="Q69" s="40"/>
      <c r="S69" s="40"/>
      <c r="T69" s="40"/>
      <c r="U69" s="40"/>
      <c r="V69" s="40"/>
    </row>
    <row r="70" spans="5:22" x14ac:dyDescent="0.2"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80"/>
      <c r="P70" s="80"/>
      <c r="Q70" s="40"/>
      <c r="S70" s="40"/>
      <c r="T70" s="40"/>
      <c r="U70" s="40"/>
      <c r="V70" s="80"/>
    </row>
    <row r="71" spans="5:22" x14ac:dyDescent="0.2">
      <c r="E71" s="40"/>
      <c r="F71" s="40"/>
      <c r="G71" s="40"/>
      <c r="H71" s="40"/>
      <c r="I71" s="40"/>
      <c r="J71" s="104"/>
      <c r="K71" s="40"/>
      <c r="L71" s="114"/>
      <c r="M71" s="40"/>
      <c r="N71" s="40"/>
      <c r="O71" s="104"/>
      <c r="P71" s="104"/>
      <c r="Q71" s="40"/>
      <c r="S71" s="40"/>
      <c r="T71" s="40"/>
      <c r="U71" s="40"/>
      <c r="V71" s="104"/>
    </row>
    <row r="72" spans="5:22" x14ac:dyDescent="0.2">
      <c r="E72" s="40"/>
      <c r="F72" s="40"/>
      <c r="G72" s="40"/>
      <c r="H72" s="40"/>
      <c r="I72" s="40"/>
      <c r="J72" s="104"/>
      <c r="K72" s="40"/>
      <c r="L72" s="114"/>
      <c r="M72" s="40"/>
      <c r="N72" s="40"/>
      <c r="O72" s="104"/>
      <c r="P72" s="104"/>
      <c r="Q72" s="40"/>
      <c r="S72" s="40"/>
      <c r="T72" s="40"/>
      <c r="U72" s="40"/>
      <c r="V72" s="104"/>
    </row>
    <row r="73" spans="5:22" x14ac:dyDescent="0.2">
      <c r="E73" s="40"/>
      <c r="F73" s="40"/>
      <c r="G73" s="40"/>
      <c r="H73" s="40"/>
      <c r="I73" s="40"/>
      <c r="J73" s="104"/>
      <c r="K73" s="40"/>
      <c r="L73" s="114"/>
      <c r="M73" s="40"/>
      <c r="N73" s="40"/>
      <c r="O73" s="104"/>
      <c r="P73" s="104"/>
      <c r="Q73" s="40"/>
      <c r="S73" s="40"/>
      <c r="T73" s="40"/>
      <c r="U73" s="40"/>
      <c r="V73" s="104"/>
    </row>
    <row r="74" spans="5:22" x14ac:dyDescent="0.2"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S74" s="40"/>
      <c r="T74" s="40"/>
      <c r="U74" s="40"/>
      <c r="V74" s="40"/>
    </row>
    <row r="75" spans="5:22" x14ac:dyDescent="0.2"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S75" s="40"/>
      <c r="T75" s="40"/>
      <c r="U75" s="40"/>
      <c r="V75" s="40"/>
    </row>
  </sheetData>
  <sortState xmlns:xlrd2="http://schemas.microsoft.com/office/spreadsheetml/2017/richdata2" ref="A6:T61">
    <sortCondition descending="1" ref="I6:I61"/>
  </sortState>
  <pageMargins left="0" right="0" top="0.75" bottom="0.75" header="0.3" footer="0.3"/>
  <pageSetup scale="66" fitToHeight="2" orientation="landscape" horizontalDpi="0" verticalDpi="0" copies="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6F7A-127F-E847-8B8E-AA0A9028E814}">
  <sheetPr>
    <pageSetUpPr fitToPage="1"/>
  </sheetPr>
  <dimension ref="A1:N84"/>
  <sheetViews>
    <sheetView workbookViewId="0">
      <pane ySplit="4" topLeftCell="A5" activePane="bottomLeft" state="frozen"/>
      <selection pane="bottomLeft" sqref="A1:N83"/>
    </sheetView>
  </sheetViews>
  <sheetFormatPr baseColWidth="10" defaultRowHeight="16" x14ac:dyDescent="0.2"/>
  <cols>
    <col min="1" max="1" width="10.83203125" style="123"/>
    <col min="2" max="2" width="10.33203125" style="123" customWidth="1"/>
    <col min="3" max="3" width="44.5" style="123" customWidth="1"/>
    <col min="4" max="4" width="31.1640625" style="123" bestFit="1" customWidth="1"/>
    <col min="5" max="5" width="17.1640625" style="123" bestFit="1" customWidth="1"/>
    <col min="6" max="8" width="6.5" style="126" customWidth="1"/>
    <col min="9" max="9" width="10.83203125" style="123"/>
    <col min="10" max="10" width="17" style="123" customWidth="1"/>
    <col min="11" max="11" width="11.83203125" style="123" bestFit="1" customWidth="1"/>
    <col min="12" max="13" width="10.83203125" style="123"/>
  </cols>
  <sheetData>
    <row r="1" spans="1:14" x14ac:dyDescent="0.2">
      <c r="C1" s="124" t="s">
        <v>335</v>
      </c>
    </row>
    <row r="2" spans="1:14" x14ac:dyDescent="0.2">
      <c r="C2" s="123" t="s">
        <v>357</v>
      </c>
    </row>
    <row r="3" spans="1:14" x14ac:dyDescent="0.2">
      <c r="J3" s="125"/>
      <c r="K3" s="125"/>
      <c r="L3" s="127"/>
    </row>
    <row r="4" spans="1:14" ht="17" thickBot="1" x14ac:dyDescent="0.25">
      <c r="A4" s="128" t="s">
        <v>105</v>
      </c>
      <c r="B4" s="128" t="s">
        <v>351</v>
      </c>
      <c r="C4" s="128" t="s">
        <v>106</v>
      </c>
      <c r="D4" s="128" t="s">
        <v>107</v>
      </c>
      <c r="E4" s="128" t="s">
        <v>108</v>
      </c>
      <c r="F4" s="143" t="s">
        <v>3</v>
      </c>
      <c r="G4" s="143" t="s">
        <v>4</v>
      </c>
      <c r="H4" s="143" t="s">
        <v>350</v>
      </c>
      <c r="I4" s="128" t="s">
        <v>109</v>
      </c>
      <c r="J4" s="129" t="s">
        <v>361</v>
      </c>
      <c r="K4" s="129" t="s">
        <v>362</v>
      </c>
      <c r="L4" s="128" t="s">
        <v>355</v>
      </c>
      <c r="M4" s="127" t="s">
        <v>353</v>
      </c>
    </row>
    <row r="5" spans="1:14" s="2" customFormat="1" ht="17" thickTop="1" x14ac:dyDescent="0.2">
      <c r="A5" s="130">
        <v>243</v>
      </c>
      <c r="B5" s="130"/>
      <c r="C5" s="130" t="s">
        <v>154</v>
      </c>
      <c r="D5" s="130" t="s">
        <v>155</v>
      </c>
      <c r="E5" s="130" t="s">
        <v>156</v>
      </c>
      <c r="F5" s="131" t="s">
        <v>336</v>
      </c>
      <c r="G5" s="131">
        <v>40</v>
      </c>
      <c r="H5" s="131"/>
      <c r="I5" s="130" t="s">
        <v>157</v>
      </c>
      <c r="J5" s="132">
        <v>1845000</v>
      </c>
      <c r="K5" s="133">
        <v>44186</v>
      </c>
      <c r="L5" s="117">
        <f t="shared" ref="L5:L44" si="0">J5*0.015</f>
        <v>27675</v>
      </c>
      <c r="M5" s="134" t="s">
        <v>354</v>
      </c>
      <c r="N5" s="2">
        <v>27675</v>
      </c>
    </row>
    <row r="6" spans="1:14" s="2" customFormat="1" x14ac:dyDescent="0.2">
      <c r="A6" s="130">
        <v>1489</v>
      </c>
      <c r="B6" s="130"/>
      <c r="C6" s="130" t="s">
        <v>121</v>
      </c>
      <c r="D6" s="130" t="s">
        <v>122</v>
      </c>
      <c r="E6" s="130" t="s">
        <v>123</v>
      </c>
      <c r="F6" s="131" t="s">
        <v>337</v>
      </c>
      <c r="G6" s="131">
        <v>21</v>
      </c>
      <c r="H6" s="131"/>
      <c r="I6" s="130" t="s">
        <v>124</v>
      </c>
      <c r="J6" s="132">
        <v>2500000</v>
      </c>
      <c r="K6" s="133">
        <v>44276</v>
      </c>
      <c r="L6" s="117">
        <f t="shared" si="0"/>
        <v>37500</v>
      </c>
      <c r="M6" s="134" t="s">
        <v>354</v>
      </c>
      <c r="N6" s="2">
        <v>37500</v>
      </c>
    </row>
    <row r="7" spans="1:14" s="2" customFormat="1" x14ac:dyDescent="0.2">
      <c r="A7" s="135">
        <v>194</v>
      </c>
      <c r="B7" s="136"/>
      <c r="C7" s="136" t="s">
        <v>295</v>
      </c>
      <c r="D7" s="136" t="s">
        <v>305</v>
      </c>
      <c r="E7" s="136" t="s">
        <v>306</v>
      </c>
      <c r="F7" s="131" t="s">
        <v>336</v>
      </c>
      <c r="G7" s="131">
        <v>9</v>
      </c>
      <c r="H7" s="131"/>
      <c r="I7" s="136" t="s">
        <v>307</v>
      </c>
      <c r="J7" s="137">
        <v>69000</v>
      </c>
      <c r="K7" s="138">
        <v>43965</v>
      </c>
      <c r="L7" s="118">
        <f t="shared" si="0"/>
        <v>1035</v>
      </c>
      <c r="M7" s="130"/>
      <c r="N7" s="2">
        <v>1035</v>
      </c>
    </row>
    <row r="8" spans="1:14" s="2" customFormat="1" x14ac:dyDescent="0.2">
      <c r="A8" s="130">
        <v>19</v>
      </c>
      <c r="B8" s="130"/>
      <c r="C8" s="130" t="s">
        <v>252</v>
      </c>
      <c r="D8" s="130" t="s">
        <v>253</v>
      </c>
      <c r="E8" s="130" t="s">
        <v>254</v>
      </c>
      <c r="F8" s="131" t="s">
        <v>338</v>
      </c>
      <c r="G8" s="131">
        <v>12</v>
      </c>
      <c r="H8" s="131">
        <v>2000</v>
      </c>
      <c r="I8" s="130" t="s">
        <v>251</v>
      </c>
      <c r="J8" s="132">
        <v>450000</v>
      </c>
      <c r="K8" s="133">
        <v>44035</v>
      </c>
      <c r="L8" s="117">
        <f t="shared" si="0"/>
        <v>6750</v>
      </c>
      <c r="M8" s="130"/>
      <c r="N8" s="2">
        <v>6750</v>
      </c>
    </row>
    <row r="9" spans="1:14" s="2" customFormat="1" x14ac:dyDescent="0.2">
      <c r="A9" s="130">
        <v>1057</v>
      </c>
      <c r="B9" s="130"/>
      <c r="C9" s="130" t="s">
        <v>295</v>
      </c>
      <c r="D9" s="130" t="s">
        <v>302</v>
      </c>
      <c r="E9" s="130" t="s">
        <v>303</v>
      </c>
      <c r="F9" s="131" t="s">
        <v>339</v>
      </c>
      <c r="G9" s="131">
        <v>2</v>
      </c>
      <c r="H9" s="131"/>
      <c r="I9" s="130" t="s">
        <v>304</v>
      </c>
      <c r="J9" s="132">
        <v>112133</v>
      </c>
      <c r="K9" s="133">
        <v>43965</v>
      </c>
      <c r="L9" s="117">
        <f t="shared" si="0"/>
        <v>1681.9949999999999</v>
      </c>
      <c r="M9" s="130"/>
      <c r="N9" s="2">
        <v>1681.9949999999999</v>
      </c>
    </row>
    <row r="10" spans="1:14" s="2" customFormat="1" x14ac:dyDescent="0.2">
      <c r="A10" s="130">
        <v>18</v>
      </c>
      <c r="B10" s="130"/>
      <c r="C10" s="130" t="s">
        <v>248</v>
      </c>
      <c r="D10" s="130" t="s">
        <v>249</v>
      </c>
      <c r="E10" s="130" t="s">
        <v>250</v>
      </c>
      <c r="F10" s="131" t="s">
        <v>338</v>
      </c>
      <c r="G10" s="131">
        <v>12</v>
      </c>
      <c r="H10" s="131">
        <v>1000</v>
      </c>
      <c r="I10" s="130" t="s">
        <v>251</v>
      </c>
      <c r="J10" s="132">
        <v>435000</v>
      </c>
      <c r="K10" s="133">
        <v>44035</v>
      </c>
      <c r="L10" s="117">
        <f t="shared" si="0"/>
        <v>6525</v>
      </c>
      <c r="M10" s="130"/>
      <c r="N10" s="2">
        <v>6525</v>
      </c>
    </row>
    <row r="11" spans="1:14" s="2" customFormat="1" x14ac:dyDescent="0.2">
      <c r="A11" s="130">
        <v>1058</v>
      </c>
      <c r="B11" s="130"/>
      <c r="C11" s="130" t="s">
        <v>295</v>
      </c>
      <c r="D11" s="130" t="s">
        <v>311</v>
      </c>
      <c r="E11" s="130" t="s">
        <v>312</v>
      </c>
      <c r="F11" s="131" t="s">
        <v>339</v>
      </c>
      <c r="G11" s="131">
        <v>3</v>
      </c>
      <c r="H11" s="131"/>
      <c r="I11" s="130" t="s">
        <v>313</v>
      </c>
      <c r="J11" s="132">
        <v>396933</v>
      </c>
      <c r="K11" s="133">
        <v>43965</v>
      </c>
      <c r="L11" s="117">
        <f t="shared" si="0"/>
        <v>5953.9949999999999</v>
      </c>
      <c r="M11" s="130"/>
      <c r="N11" s="2">
        <v>5953.9949999999999</v>
      </c>
    </row>
    <row r="12" spans="1:14" s="2" customFormat="1" x14ac:dyDescent="0.2">
      <c r="A12" s="130">
        <v>1099</v>
      </c>
      <c r="B12" s="130"/>
      <c r="C12" s="130" t="s">
        <v>134</v>
      </c>
      <c r="D12" s="130" t="s">
        <v>135</v>
      </c>
      <c r="E12" s="130" t="s">
        <v>136</v>
      </c>
      <c r="F12" s="131" t="s">
        <v>339</v>
      </c>
      <c r="G12" s="131">
        <v>36</v>
      </c>
      <c r="H12" s="131"/>
      <c r="I12" s="130" t="s">
        <v>137</v>
      </c>
      <c r="J12" s="132">
        <v>525000</v>
      </c>
      <c r="K12" s="133">
        <v>44236</v>
      </c>
      <c r="L12" s="117">
        <f t="shared" si="0"/>
        <v>7875</v>
      </c>
      <c r="M12" s="134"/>
      <c r="N12" s="2">
        <v>7875</v>
      </c>
    </row>
    <row r="13" spans="1:14" s="2" customFormat="1" x14ac:dyDescent="0.2">
      <c r="A13" s="130">
        <v>737</v>
      </c>
      <c r="B13" s="130"/>
      <c r="C13" s="130" t="s">
        <v>186</v>
      </c>
      <c r="D13" s="130" t="s">
        <v>187</v>
      </c>
      <c r="E13" s="130" t="s">
        <v>188</v>
      </c>
      <c r="F13" s="131" t="s">
        <v>340</v>
      </c>
      <c r="G13" s="131">
        <v>60</v>
      </c>
      <c r="H13" s="131">
        <v>4000</v>
      </c>
      <c r="I13" s="130" t="s">
        <v>189</v>
      </c>
      <c r="J13" s="132">
        <v>1500000</v>
      </c>
      <c r="K13" s="133">
        <v>44137</v>
      </c>
      <c r="L13" s="117">
        <f t="shared" si="0"/>
        <v>22500</v>
      </c>
      <c r="M13" s="134"/>
      <c r="N13" s="2">
        <v>22500</v>
      </c>
    </row>
    <row r="14" spans="1:14" s="2" customFormat="1" x14ac:dyDescent="0.2">
      <c r="A14" s="130">
        <v>39</v>
      </c>
      <c r="B14" s="130"/>
      <c r="C14" s="130" t="s">
        <v>218</v>
      </c>
      <c r="D14" s="130" t="s">
        <v>219</v>
      </c>
      <c r="E14" s="130" t="s">
        <v>220</v>
      </c>
      <c r="F14" s="131" t="s">
        <v>338</v>
      </c>
      <c r="G14" s="131">
        <v>31</v>
      </c>
      <c r="H14" s="131">
        <v>1000</v>
      </c>
      <c r="I14" s="130" t="s">
        <v>221</v>
      </c>
      <c r="J14" s="132">
        <v>640000</v>
      </c>
      <c r="K14" s="133">
        <v>44089</v>
      </c>
      <c r="L14" s="117">
        <f t="shared" si="0"/>
        <v>9600</v>
      </c>
      <c r="M14" s="134"/>
      <c r="N14" s="2">
        <v>9600</v>
      </c>
    </row>
    <row r="15" spans="1:14" s="2" customFormat="1" x14ac:dyDescent="0.2">
      <c r="A15" s="130">
        <v>100422</v>
      </c>
      <c r="B15" s="130"/>
      <c r="C15" s="130" t="s">
        <v>194</v>
      </c>
      <c r="D15" s="130" t="s">
        <v>195</v>
      </c>
      <c r="E15" s="130" t="s">
        <v>196</v>
      </c>
      <c r="F15" s="131" t="s">
        <v>336</v>
      </c>
      <c r="G15" s="131">
        <v>55</v>
      </c>
      <c r="H15" s="131">
        <v>201</v>
      </c>
      <c r="I15" s="130" t="s">
        <v>197</v>
      </c>
      <c r="J15" s="132">
        <v>500000</v>
      </c>
      <c r="K15" s="133">
        <v>44110</v>
      </c>
      <c r="L15" s="117">
        <f t="shared" si="0"/>
        <v>7500</v>
      </c>
      <c r="M15" s="134"/>
      <c r="N15" s="2">
        <v>7500</v>
      </c>
    </row>
    <row r="16" spans="1:14" s="2" customFormat="1" x14ac:dyDescent="0.2">
      <c r="A16" s="130">
        <v>1096</v>
      </c>
      <c r="B16" s="130"/>
      <c r="C16" s="130" t="s">
        <v>214</v>
      </c>
      <c r="D16" s="130" t="s">
        <v>215</v>
      </c>
      <c r="E16" s="130" t="s">
        <v>216</v>
      </c>
      <c r="F16" s="131" t="s">
        <v>339</v>
      </c>
      <c r="G16" s="131">
        <v>33</v>
      </c>
      <c r="H16" s="131">
        <v>1000</v>
      </c>
      <c r="I16" s="130" t="s">
        <v>217</v>
      </c>
      <c r="J16" s="132">
        <v>2575000</v>
      </c>
      <c r="K16" s="133">
        <v>44098</v>
      </c>
      <c r="L16" s="117">
        <f t="shared" si="0"/>
        <v>38625</v>
      </c>
      <c r="M16" s="134"/>
      <c r="N16" s="2">
        <v>38625</v>
      </c>
    </row>
    <row r="17" spans="1:14" s="2" customFormat="1" x14ac:dyDescent="0.2">
      <c r="A17" s="130">
        <v>1030</v>
      </c>
      <c r="B17" s="130"/>
      <c r="C17" s="130" t="s">
        <v>271</v>
      </c>
      <c r="D17" s="130" t="s">
        <v>272</v>
      </c>
      <c r="E17" s="130" t="s">
        <v>273</v>
      </c>
      <c r="F17" s="131" t="s">
        <v>341</v>
      </c>
      <c r="G17" s="131">
        <v>75</v>
      </c>
      <c r="H17" s="131"/>
      <c r="I17" s="130" t="s">
        <v>274</v>
      </c>
      <c r="J17" s="132">
        <v>792500</v>
      </c>
      <c r="K17" s="133">
        <v>44006</v>
      </c>
      <c r="L17" s="117">
        <f t="shared" si="0"/>
        <v>11887.5</v>
      </c>
      <c r="M17" s="130"/>
      <c r="N17" s="2">
        <v>11887.5</v>
      </c>
    </row>
    <row r="18" spans="1:14" s="2" customFormat="1" x14ac:dyDescent="0.2">
      <c r="A18" s="130">
        <v>892</v>
      </c>
      <c r="B18" s="130"/>
      <c r="C18" s="130" t="s">
        <v>158</v>
      </c>
      <c r="D18" s="130" t="s">
        <v>159</v>
      </c>
      <c r="E18" s="130" t="s">
        <v>160</v>
      </c>
      <c r="F18" s="131" t="s">
        <v>342</v>
      </c>
      <c r="G18" s="131">
        <v>48</v>
      </c>
      <c r="H18" s="131">
        <v>1000</v>
      </c>
      <c r="I18" s="130" t="s">
        <v>161</v>
      </c>
      <c r="J18" s="132">
        <v>600000</v>
      </c>
      <c r="K18" s="133">
        <v>44181</v>
      </c>
      <c r="L18" s="117">
        <f t="shared" si="0"/>
        <v>9000</v>
      </c>
      <c r="M18" s="134"/>
      <c r="N18" s="2">
        <v>9000</v>
      </c>
    </row>
    <row r="19" spans="1:14" s="2" customFormat="1" x14ac:dyDescent="0.2">
      <c r="A19" s="130">
        <v>101262</v>
      </c>
      <c r="B19" s="130"/>
      <c r="C19" s="130" t="s">
        <v>236</v>
      </c>
      <c r="D19" s="130" t="s">
        <v>237</v>
      </c>
      <c r="E19" s="130" t="s">
        <v>238</v>
      </c>
      <c r="F19" s="131" t="s">
        <v>343</v>
      </c>
      <c r="G19" s="131">
        <v>65</v>
      </c>
      <c r="H19" s="131"/>
      <c r="I19" s="130" t="s">
        <v>239</v>
      </c>
      <c r="J19" s="132">
        <v>702000</v>
      </c>
      <c r="K19" s="133">
        <v>44046</v>
      </c>
      <c r="L19" s="117">
        <f t="shared" si="0"/>
        <v>10530</v>
      </c>
      <c r="M19" s="130"/>
      <c r="N19" s="2">
        <v>10530</v>
      </c>
    </row>
    <row r="20" spans="1:14" s="2" customFormat="1" x14ac:dyDescent="0.2">
      <c r="A20" s="130">
        <v>736</v>
      </c>
      <c r="B20" s="130"/>
      <c r="C20" s="130" t="s">
        <v>117</v>
      </c>
      <c r="D20" s="130" t="s">
        <v>118</v>
      </c>
      <c r="E20" s="130" t="s">
        <v>119</v>
      </c>
      <c r="F20" s="131" t="s">
        <v>340</v>
      </c>
      <c r="G20" s="131">
        <v>60</v>
      </c>
      <c r="H20" s="131">
        <v>3000</v>
      </c>
      <c r="I20" s="130" t="s">
        <v>120</v>
      </c>
      <c r="J20" s="132">
        <v>1435000</v>
      </c>
      <c r="K20" s="133">
        <v>44280</v>
      </c>
      <c r="L20" s="117">
        <f t="shared" si="0"/>
        <v>21525</v>
      </c>
      <c r="M20" s="134" t="s">
        <v>354</v>
      </c>
      <c r="N20" s="2">
        <v>21525</v>
      </c>
    </row>
    <row r="21" spans="1:14" s="2" customFormat="1" x14ac:dyDescent="0.2">
      <c r="A21" s="130">
        <v>1255</v>
      </c>
      <c r="B21" s="130"/>
      <c r="C21" s="130" t="s">
        <v>222</v>
      </c>
      <c r="D21" s="130" t="s">
        <v>223</v>
      </c>
      <c r="E21" s="130" t="s">
        <v>224</v>
      </c>
      <c r="F21" s="131" t="s">
        <v>343</v>
      </c>
      <c r="G21" s="131">
        <v>30</v>
      </c>
      <c r="H21" s="131">
        <v>1000</v>
      </c>
      <c r="I21" s="130" t="s">
        <v>225</v>
      </c>
      <c r="J21" s="132">
        <v>550000</v>
      </c>
      <c r="K21" s="133">
        <v>44083</v>
      </c>
      <c r="L21" s="117">
        <f t="shared" si="0"/>
        <v>8250</v>
      </c>
      <c r="M21" s="134"/>
      <c r="N21" s="2">
        <v>8250</v>
      </c>
    </row>
    <row r="22" spans="1:14" s="2" customFormat="1" x14ac:dyDescent="0.2">
      <c r="A22" s="130">
        <v>381</v>
      </c>
      <c r="B22" s="130"/>
      <c r="C22" s="130" t="s">
        <v>283</v>
      </c>
      <c r="D22" s="130" t="s">
        <v>284</v>
      </c>
      <c r="E22" s="130" t="s">
        <v>285</v>
      </c>
      <c r="F22" s="131" t="s">
        <v>344</v>
      </c>
      <c r="G22" s="131">
        <v>83</v>
      </c>
      <c r="H22" s="131"/>
      <c r="I22" s="130" t="s">
        <v>286</v>
      </c>
      <c r="J22" s="132">
        <v>190000</v>
      </c>
      <c r="K22" s="133">
        <v>43990</v>
      </c>
      <c r="L22" s="117">
        <f t="shared" si="0"/>
        <v>2850</v>
      </c>
      <c r="M22" s="130"/>
      <c r="N22" s="2">
        <v>2850</v>
      </c>
    </row>
    <row r="23" spans="1:14" s="2" customFormat="1" x14ac:dyDescent="0.2">
      <c r="A23" s="130">
        <v>702</v>
      </c>
      <c r="B23" s="130"/>
      <c r="C23" s="130" t="s">
        <v>263</v>
      </c>
      <c r="D23" s="130" t="s">
        <v>264</v>
      </c>
      <c r="E23" s="130" t="s">
        <v>265</v>
      </c>
      <c r="F23" s="131" t="s">
        <v>340</v>
      </c>
      <c r="G23" s="131">
        <v>42</v>
      </c>
      <c r="H23" s="131"/>
      <c r="I23" s="130" t="s">
        <v>266</v>
      </c>
      <c r="J23" s="132">
        <v>382000</v>
      </c>
      <c r="K23" s="133">
        <v>44014</v>
      </c>
      <c r="L23" s="117">
        <f t="shared" si="0"/>
        <v>5730</v>
      </c>
      <c r="M23" s="130"/>
      <c r="N23" s="2">
        <v>5730</v>
      </c>
    </row>
    <row r="24" spans="1:14" s="2" customFormat="1" x14ac:dyDescent="0.2">
      <c r="A24" s="130">
        <v>217</v>
      </c>
      <c r="B24" s="130"/>
      <c r="C24" s="130" t="s">
        <v>295</v>
      </c>
      <c r="D24" s="130" t="s">
        <v>296</v>
      </c>
      <c r="E24" s="130" t="s">
        <v>297</v>
      </c>
      <c r="F24" s="131" t="s">
        <v>336</v>
      </c>
      <c r="G24" s="131">
        <v>23</v>
      </c>
      <c r="H24" s="131">
        <v>1100</v>
      </c>
      <c r="I24" s="130" t="s">
        <v>298</v>
      </c>
      <c r="J24" s="132">
        <v>496533</v>
      </c>
      <c r="K24" s="133">
        <v>43965</v>
      </c>
      <c r="L24" s="117">
        <f t="shared" si="0"/>
        <v>7447.9949999999999</v>
      </c>
      <c r="M24" s="130"/>
      <c r="N24" s="2">
        <v>7447.9949999999999</v>
      </c>
    </row>
    <row r="25" spans="1:14" s="2" customFormat="1" x14ac:dyDescent="0.2">
      <c r="A25" s="130">
        <v>518</v>
      </c>
      <c r="B25" s="130"/>
      <c r="C25" s="130" t="s">
        <v>146</v>
      </c>
      <c r="D25" s="130" t="s">
        <v>147</v>
      </c>
      <c r="E25" s="130" t="s">
        <v>148</v>
      </c>
      <c r="F25" s="131" t="s">
        <v>345</v>
      </c>
      <c r="G25" s="131">
        <v>43</v>
      </c>
      <c r="H25" s="131"/>
      <c r="I25" s="130" t="s">
        <v>149</v>
      </c>
      <c r="J25" s="132">
        <v>525000</v>
      </c>
      <c r="K25" s="133">
        <v>44208</v>
      </c>
      <c r="L25" s="117">
        <f t="shared" si="0"/>
        <v>7875</v>
      </c>
      <c r="M25" s="134"/>
      <c r="N25" s="2">
        <v>7875</v>
      </c>
    </row>
    <row r="26" spans="1:14" s="2" customFormat="1" x14ac:dyDescent="0.2">
      <c r="A26" s="130">
        <v>100523</v>
      </c>
      <c r="B26" s="130"/>
      <c r="C26" s="130" t="s">
        <v>182</v>
      </c>
      <c r="D26" s="130" t="s">
        <v>183</v>
      </c>
      <c r="E26" s="130" t="s">
        <v>184</v>
      </c>
      <c r="F26" s="131" t="s">
        <v>336</v>
      </c>
      <c r="G26" s="131">
        <v>55</v>
      </c>
      <c r="H26" s="131">
        <v>502</v>
      </c>
      <c r="I26" s="130" t="s">
        <v>185</v>
      </c>
      <c r="J26" s="132">
        <v>339000</v>
      </c>
      <c r="K26" s="133">
        <v>44137</v>
      </c>
      <c r="L26" s="117">
        <f t="shared" si="0"/>
        <v>5085</v>
      </c>
      <c r="M26" s="134"/>
      <c r="N26" s="2">
        <v>5085</v>
      </c>
    </row>
    <row r="27" spans="1:14" s="2" customFormat="1" x14ac:dyDescent="0.2">
      <c r="A27" s="130">
        <v>323</v>
      </c>
      <c r="B27" s="130"/>
      <c r="C27" s="130" t="s">
        <v>318</v>
      </c>
      <c r="D27" s="130" t="s">
        <v>319</v>
      </c>
      <c r="E27" s="130" t="s">
        <v>320</v>
      </c>
      <c r="F27" s="131" t="s">
        <v>344</v>
      </c>
      <c r="G27" s="131">
        <v>29</v>
      </c>
      <c r="H27" s="131"/>
      <c r="I27" s="130" t="s">
        <v>321</v>
      </c>
      <c r="J27" s="132">
        <v>299000</v>
      </c>
      <c r="K27" s="133">
        <v>43948</v>
      </c>
      <c r="L27" s="117">
        <f t="shared" si="0"/>
        <v>4485</v>
      </c>
      <c r="M27" s="130"/>
      <c r="N27" s="2">
        <v>4485</v>
      </c>
    </row>
    <row r="28" spans="1:14" s="2" customFormat="1" x14ac:dyDescent="0.2">
      <c r="A28" s="130">
        <v>855</v>
      </c>
      <c r="B28" s="130"/>
      <c r="C28" s="130" t="s">
        <v>170</v>
      </c>
      <c r="D28" s="130" t="s">
        <v>171</v>
      </c>
      <c r="E28" s="130" t="s">
        <v>172</v>
      </c>
      <c r="F28" s="131" t="s">
        <v>342</v>
      </c>
      <c r="G28" s="131">
        <v>18</v>
      </c>
      <c r="H28" s="131"/>
      <c r="I28" s="130" t="s">
        <v>173</v>
      </c>
      <c r="J28" s="132">
        <v>175000</v>
      </c>
      <c r="K28" s="133">
        <v>44153</v>
      </c>
      <c r="L28" s="117">
        <f t="shared" si="0"/>
        <v>2625</v>
      </c>
      <c r="M28" s="134"/>
      <c r="N28" s="2">
        <v>2625</v>
      </c>
    </row>
    <row r="29" spans="1:14" s="2" customFormat="1" x14ac:dyDescent="0.2">
      <c r="A29" s="130">
        <v>698</v>
      </c>
      <c r="B29" s="130"/>
      <c r="C29" s="130" t="s">
        <v>244</v>
      </c>
      <c r="D29" s="130" t="s">
        <v>245</v>
      </c>
      <c r="E29" s="130" t="s">
        <v>246</v>
      </c>
      <c r="F29" s="131" t="s">
        <v>340</v>
      </c>
      <c r="G29" s="131">
        <v>38</v>
      </c>
      <c r="H29" s="131"/>
      <c r="I29" s="130" t="s">
        <v>247</v>
      </c>
      <c r="J29" s="132">
        <v>675733</v>
      </c>
      <c r="K29" s="133">
        <v>44036</v>
      </c>
      <c r="L29" s="117">
        <f t="shared" si="0"/>
        <v>10135.994999999999</v>
      </c>
      <c r="M29" s="130"/>
      <c r="N29" s="2">
        <v>10135.994999999999</v>
      </c>
    </row>
    <row r="30" spans="1:14" s="2" customFormat="1" x14ac:dyDescent="0.2">
      <c r="A30" s="130">
        <v>974</v>
      </c>
      <c r="B30" s="130"/>
      <c r="C30" s="130" t="s">
        <v>287</v>
      </c>
      <c r="D30" s="130" t="s">
        <v>288</v>
      </c>
      <c r="E30" s="130" t="s">
        <v>289</v>
      </c>
      <c r="F30" s="131" t="s">
        <v>341</v>
      </c>
      <c r="G30" s="131">
        <v>27</v>
      </c>
      <c r="H30" s="131"/>
      <c r="I30" s="130" t="s">
        <v>290</v>
      </c>
      <c r="J30" s="132">
        <v>735000</v>
      </c>
      <c r="K30" s="133">
        <v>43978</v>
      </c>
      <c r="L30" s="117">
        <f t="shared" si="0"/>
        <v>11025</v>
      </c>
      <c r="M30" s="130"/>
      <c r="N30" s="2">
        <v>11025</v>
      </c>
    </row>
    <row r="31" spans="1:14" s="2" customFormat="1" x14ac:dyDescent="0.2">
      <c r="A31" s="130">
        <v>1055</v>
      </c>
      <c r="B31" s="130"/>
      <c r="C31" s="130" t="s">
        <v>295</v>
      </c>
      <c r="D31" s="130" t="s">
        <v>299</v>
      </c>
      <c r="E31" s="130" t="s">
        <v>300</v>
      </c>
      <c r="F31" s="131" t="s">
        <v>341</v>
      </c>
      <c r="G31" s="131">
        <v>100</v>
      </c>
      <c r="H31" s="131"/>
      <c r="I31" s="130" t="s">
        <v>301</v>
      </c>
      <c r="J31" s="132">
        <v>328900</v>
      </c>
      <c r="K31" s="133">
        <v>43965</v>
      </c>
      <c r="L31" s="117">
        <f t="shared" si="0"/>
        <v>4933.5</v>
      </c>
      <c r="M31" s="130"/>
      <c r="N31" s="2">
        <v>4933.5</v>
      </c>
    </row>
    <row r="32" spans="1:14" s="2" customFormat="1" x14ac:dyDescent="0.2">
      <c r="A32" s="130">
        <v>1197</v>
      </c>
      <c r="B32" s="130"/>
      <c r="C32" s="130" t="s">
        <v>314</v>
      </c>
      <c r="D32" s="130" t="s">
        <v>326</v>
      </c>
      <c r="E32" s="130" t="s">
        <v>327</v>
      </c>
      <c r="F32" s="131" t="s">
        <v>346</v>
      </c>
      <c r="G32" s="131">
        <v>24</v>
      </c>
      <c r="H32" s="131"/>
      <c r="I32" s="130" t="s">
        <v>317</v>
      </c>
      <c r="J32" s="132">
        <v>67900</v>
      </c>
      <c r="K32" s="133">
        <v>43925</v>
      </c>
      <c r="L32" s="117">
        <f t="shared" si="0"/>
        <v>1018.5</v>
      </c>
      <c r="M32" s="130"/>
      <c r="N32" s="2">
        <v>1018.5</v>
      </c>
    </row>
    <row r="33" spans="1:14" s="2" customFormat="1" x14ac:dyDescent="0.2">
      <c r="A33" s="130">
        <v>688</v>
      </c>
      <c r="B33" s="130"/>
      <c r="C33" s="130" t="s">
        <v>178</v>
      </c>
      <c r="D33" s="130" t="s">
        <v>179</v>
      </c>
      <c r="E33" s="130" t="s">
        <v>180</v>
      </c>
      <c r="F33" s="131" t="s">
        <v>340</v>
      </c>
      <c r="G33" s="131">
        <v>28</v>
      </c>
      <c r="H33" s="131"/>
      <c r="I33" s="130" t="s">
        <v>181</v>
      </c>
      <c r="J33" s="132">
        <v>50000</v>
      </c>
      <c r="K33" s="133">
        <v>44145</v>
      </c>
      <c r="L33" s="117">
        <f t="shared" si="0"/>
        <v>750</v>
      </c>
      <c r="M33" s="134" t="s">
        <v>354</v>
      </c>
      <c r="N33" s="2">
        <v>750</v>
      </c>
    </row>
    <row r="34" spans="1:14" s="2" customFormat="1" x14ac:dyDescent="0.2">
      <c r="A34" s="130">
        <v>1449</v>
      </c>
      <c r="B34" s="130"/>
      <c r="C34" s="130" t="s">
        <v>267</v>
      </c>
      <c r="D34" s="130" t="s">
        <v>268</v>
      </c>
      <c r="E34" s="130" t="s">
        <v>269</v>
      </c>
      <c r="F34" s="131" t="s">
        <v>347</v>
      </c>
      <c r="G34" s="131">
        <v>9</v>
      </c>
      <c r="H34" s="131"/>
      <c r="I34" s="130" t="s">
        <v>270</v>
      </c>
      <c r="J34" s="132">
        <v>333000</v>
      </c>
      <c r="K34" s="133">
        <v>44014</v>
      </c>
      <c r="L34" s="117">
        <f t="shared" si="0"/>
        <v>4995</v>
      </c>
      <c r="M34" s="130"/>
      <c r="N34" s="2">
        <v>4995</v>
      </c>
    </row>
    <row r="35" spans="1:14" s="2" customFormat="1" x14ac:dyDescent="0.2">
      <c r="A35" s="135">
        <v>750</v>
      </c>
      <c r="B35" s="136"/>
      <c r="C35" s="136" t="s">
        <v>240</v>
      </c>
      <c r="D35" s="136" t="s">
        <v>241</v>
      </c>
      <c r="E35" s="136" t="s">
        <v>242</v>
      </c>
      <c r="F35" s="131" t="s">
        <v>340</v>
      </c>
      <c r="G35" s="131">
        <v>70</v>
      </c>
      <c r="H35" s="131"/>
      <c r="I35" s="136" t="s">
        <v>243</v>
      </c>
      <c r="J35" s="137">
        <v>1188733</v>
      </c>
      <c r="K35" s="138">
        <v>44043</v>
      </c>
      <c r="L35" s="118">
        <f t="shared" si="0"/>
        <v>17830.994999999999</v>
      </c>
      <c r="M35" s="130"/>
      <c r="N35" s="2">
        <v>17830.994999999999</v>
      </c>
    </row>
    <row r="36" spans="1:14" s="2" customFormat="1" x14ac:dyDescent="0.2">
      <c r="A36" s="130">
        <v>313</v>
      </c>
      <c r="B36" s="130"/>
      <c r="C36" s="130" t="s">
        <v>255</v>
      </c>
      <c r="D36" s="130" t="s">
        <v>256</v>
      </c>
      <c r="E36" s="130" t="s">
        <v>257</v>
      </c>
      <c r="F36" s="131" t="s">
        <v>344</v>
      </c>
      <c r="G36" s="131">
        <v>21</v>
      </c>
      <c r="H36" s="131"/>
      <c r="I36" s="130" t="s">
        <v>258</v>
      </c>
      <c r="J36" s="132">
        <v>1325000</v>
      </c>
      <c r="K36" s="133">
        <v>44028</v>
      </c>
      <c r="L36" s="117">
        <f t="shared" si="0"/>
        <v>19875</v>
      </c>
      <c r="M36" s="130"/>
      <c r="N36" s="2">
        <v>19875</v>
      </c>
    </row>
    <row r="37" spans="1:14" s="2" customFormat="1" x14ac:dyDescent="0.2">
      <c r="A37" s="130">
        <v>546</v>
      </c>
      <c r="B37" s="130"/>
      <c r="C37" s="130" t="s">
        <v>174</v>
      </c>
      <c r="D37" s="130" t="s">
        <v>175</v>
      </c>
      <c r="E37" s="130" t="s">
        <v>176</v>
      </c>
      <c r="F37" s="131" t="s">
        <v>348</v>
      </c>
      <c r="G37" s="131">
        <v>17</v>
      </c>
      <c r="H37" s="131"/>
      <c r="I37" s="130" t="s">
        <v>177</v>
      </c>
      <c r="J37" s="132">
        <v>329900</v>
      </c>
      <c r="K37" s="133">
        <v>44151</v>
      </c>
      <c r="L37" s="117">
        <f t="shared" si="0"/>
        <v>4948.5</v>
      </c>
      <c r="M37" s="134"/>
      <c r="N37" s="2">
        <v>4948.5</v>
      </c>
    </row>
    <row r="38" spans="1:14" s="2" customFormat="1" x14ac:dyDescent="0.2">
      <c r="A38" s="130">
        <v>765</v>
      </c>
      <c r="B38" s="130"/>
      <c r="C38" s="130" t="s">
        <v>206</v>
      </c>
      <c r="D38" s="130" t="s">
        <v>207</v>
      </c>
      <c r="E38" s="130" t="s">
        <v>208</v>
      </c>
      <c r="F38" s="131" t="s">
        <v>340</v>
      </c>
      <c r="G38" s="131">
        <v>84</v>
      </c>
      <c r="H38" s="131"/>
      <c r="I38" s="130" t="s">
        <v>209</v>
      </c>
      <c r="J38" s="132">
        <v>527500</v>
      </c>
      <c r="K38" s="133">
        <v>44104</v>
      </c>
      <c r="L38" s="117">
        <f t="shared" si="0"/>
        <v>7912.5</v>
      </c>
      <c r="M38" s="134"/>
      <c r="N38" s="2">
        <v>7912.5</v>
      </c>
    </row>
    <row r="39" spans="1:14" s="2" customFormat="1" x14ac:dyDescent="0.2">
      <c r="A39" s="130">
        <v>201</v>
      </c>
      <c r="B39" s="130"/>
      <c r="C39" s="130" t="s">
        <v>142</v>
      </c>
      <c r="D39" s="130" t="s">
        <v>143</v>
      </c>
      <c r="E39" s="130" t="s">
        <v>144</v>
      </c>
      <c r="F39" s="131" t="s">
        <v>336</v>
      </c>
      <c r="G39" s="131">
        <v>13</v>
      </c>
      <c r="H39" s="131">
        <v>1000</v>
      </c>
      <c r="I39" s="130" t="s">
        <v>145</v>
      </c>
      <c r="J39" s="132">
        <v>580000</v>
      </c>
      <c r="K39" s="133">
        <v>44217</v>
      </c>
      <c r="L39" s="117">
        <f t="shared" si="0"/>
        <v>8700</v>
      </c>
      <c r="M39" s="134"/>
      <c r="N39" s="2">
        <v>8700</v>
      </c>
    </row>
    <row r="40" spans="1:14" s="2" customFormat="1" x14ac:dyDescent="0.2">
      <c r="A40" s="130">
        <v>1094</v>
      </c>
      <c r="B40" s="130"/>
      <c r="C40" s="130" t="s">
        <v>130</v>
      </c>
      <c r="D40" s="130" t="s">
        <v>131</v>
      </c>
      <c r="E40" s="130" t="s">
        <v>132</v>
      </c>
      <c r="F40" s="131" t="s">
        <v>339</v>
      </c>
      <c r="G40" s="131">
        <v>31</v>
      </c>
      <c r="H40" s="131"/>
      <c r="I40" s="130" t="s">
        <v>133</v>
      </c>
      <c r="J40" s="132">
        <v>405000</v>
      </c>
      <c r="K40" s="133">
        <v>44272</v>
      </c>
      <c r="L40" s="117">
        <f t="shared" si="0"/>
        <v>6075</v>
      </c>
      <c r="M40" s="134"/>
      <c r="N40" s="2">
        <v>6075</v>
      </c>
    </row>
    <row r="41" spans="1:14" s="2" customFormat="1" x14ac:dyDescent="0.2">
      <c r="A41" s="130">
        <v>575</v>
      </c>
      <c r="B41" s="130"/>
      <c r="C41" s="130" t="s">
        <v>198</v>
      </c>
      <c r="D41" s="130" t="s">
        <v>199</v>
      </c>
      <c r="E41" s="130" t="s">
        <v>200</v>
      </c>
      <c r="F41" s="131" t="s">
        <v>348</v>
      </c>
      <c r="G41" s="131">
        <v>35</v>
      </c>
      <c r="H41" s="131"/>
      <c r="I41" s="130" t="s">
        <v>201</v>
      </c>
      <c r="J41" s="132">
        <v>1950000</v>
      </c>
      <c r="K41" s="133">
        <v>44109</v>
      </c>
      <c r="L41" s="117">
        <f t="shared" si="0"/>
        <v>29250</v>
      </c>
      <c r="M41" s="134"/>
      <c r="N41" s="2">
        <v>29250</v>
      </c>
    </row>
    <row r="42" spans="1:14" s="2" customFormat="1" x14ac:dyDescent="0.2">
      <c r="A42" s="130">
        <v>949</v>
      </c>
      <c r="B42" s="130"/>
      <c r="C42" s="130" t="s">
        <v>291</v>
      </c>
      <c r="D42" s="130" t="s">
        <v>292</v>
      </c>
      <c r="E42" s="130" t="s">
        <v>293</v>
      </c>
      <c r="F42" s="131" t="s">
        <v>341</v>
      </c>
      <c r="G42" s="131">
        <v>5</v>
      </c>
      <c r="H42" s="131"/>
      <c r="I42" s="130" t="s">
        <v>294</v>
      </c>
      <c r="J42" s="132">
        <v>730000</v>
      </c>
      <c r="K42" s="133">
        <v>43969</v>
      </c>
      <c r="L42" s="117">
        <f t="shared" si="0"/>
        <v>10950</v>
      </c>
      <c r="M42" s="130"/>
      <c r="N42">
        <v>10950</v>
      </c>
    </row>
    <row r="43" spans="1:14" s="2" customFormat="1" x14ac:dyDescent="0.2">
      <c r="A43" s="130">
        <v>1039</v>
      </c>
      <c r="B43" s="130"/>
      <c r="C43" s="130" t="s">
        <v>126</v>
      </c>
      <c r="D43" s="130" t="s">
        <v>127</v>
      </c>
      <c r="E43" s="130" t="s">
        <v>128</v>
      </c>
      <c r="F43" s="131" t="s">
        <v>341</v>
      </c>
      <c r="G43" s="131">
        <v>84</v>
      </c>
      <c r="H43" s="131"/>
      <c r="I43" s="130" t="s">
        <v>129</v>
      </c>
      <c r="J43" s="132">
        <v>400000</v>
      </c>
      <c r="K43" s="133">
        <v>44274</v>
      </c>
      <c r="L43" s="117">
        <f t="shared" si="0"/>
        <v>6000</v>
      </c>
      <c r="M43" s="134"/>
      <c r="N43" s="120">
        <v>6000</v>
      </c>
    </row>
    <row r="44" spans="1:14" s="2" customFormat="1" x14ac:dyDescent="0.2">
      <c r="A44" s="130">
        <v>749</v>
      </c>
      <c r="B44" s="130"/>
      <c r="C44" s="130" t="s">
        <v>202</v>
      </c>
      <c r="D44" s="130" t="s">
        <v>203</v>
      </c>
      <c r="E44" s="130" t="s">
        <v>204</v>
      </c>
      <c r="F44" s="131" t="s">
        <v>340</v>
      </c>
      <c r="G44" s="131">
        <v>69</v>
      </c>
      <c r="H44" s="131"/>
      <c r="I44" s="130" t="s">
        <v>205</v>
      </c>
      <c r="J44" s="132">
        <v>1557500</v>
      </c>
      <c r="K44" s="133">
        <v>44104</v>
      </c>
      <c r="L44" s="117">
        <f t="shared" si="0"/>
        <v>23362.5</v>
      </c>
      <c r="M44" s="134"/>
      <c r="N44">
        <v>23362.5</v>
      </c>
    </row>
    <row r="45" spans="1:14" s="2" customFormat="1" x14ac:dyDescent="0.2">
      <c r="A45" s="130">
        <v>1196</v>
      </c>
      <c r="B45" s="130"/>
      <c r="C45" s="130" t="s">
        <v>314</v>
      </c>
      <c r="D45" s="130" t="s">
        <v>315</v>
      </c>
      <c r="E45" s="130" t="s">
        <v>316</v>
      </c>
      <c r="F45" s="131" t="s">
        <v>346</v>
      </c>
      <c r="G45" s="131">
        <v>23</v>
      </c>
      <c r="H45" s="131"/>
      <c r="I45" s="130" t="s">
        <v>317</v>
      </c>
      <c r="J45" s="132">
        <f>L45/0.015</f>
        <v>525000</v>
      </c>
      <c r="K45" s="133">
        <v>43955</v>
      </c>
      <c r="L45" s="101">
        <v>7875</v>
      </c>
      <c r="M45" s="130" t="s">
        <v>354</v>
      </c>
      <c r="N45" s="40">
        <v>7875</v>
      </c>
    </row>
    <row r="46" spans="1:14" s="2" customFormat="1" x14ac:dyDescent="0.2">
      <c r="A46" s="130">
        <v>600</v>
      </c>
      <c r="B46" s="130"/>
      <c r="C46" s="130" t="s">
        <v>162</v>
      </c>
      <c r="D46" s="130" t="s">
        <v>163</v>
      </c>
      <c r="E46" s="130" t="s">
        <v>164</v>
      </c>
      <c r="F46" s="131" t="s">
        <v>349</v>
      </c>
      <c r="G46" s="131">
        <v>3</v>
      </c>
      <c r="H46" s="131"/>
      <c r="I46" s="130" t="s">
        <v>165</v>
      </c>
      <c r="J46" s="132">
        <v>240500</v>
      </c>
      <c r="K46" s="133">
        <v>44173</v>
      </c>
      <c r="L46" s="117">
        <f t="shared" ref="L46:L56" si="1">J46*0.015</f>
        <v>3607.5</v>
      </c>
      <c r="M46" s="134"/>
      <c r="N46" s="40">
        <v>3607.5</v>
      </c>
    </row>
    <row r="47" spans="1:14" s="2" customFormat="1" x14ac:dyDescent="0.2">
      <c r="A47" s="130">
        <v>815</v>
      </c>
      <c r="B47" s="130"/>
      <c r="C47" s="130" t="s">
        <v>259</v>
      </c>
      <c r="D47" s="130" t="s">
        <v>260</v>
      </c>
      <c r="E47" s="130" t="s">
        <v>261</v>
      </c>
      <c r="F47" s="131" t="s">
        <v>340</v>
      </c>
      <c r="G47" s="131">
        <v>123</v>
      </c>
      <c r="H47" s="131"/>
      <c r="I47" s="130" t="s">
        <v>262</v>
      </c>
      <c r="J47" s="132">
        <v>608000</v>
      </c>
      <c r="K47" s="133">
        <v>44018</v>
      </c>
      <c r="L47" s="117">
        <f t="shared" si="1"/>
        <v>9120</v>
      </c>
      <c r="M47" s="130"/>
      <c r="N47" s="40">
        <v>9120</v>
      </c>
    </row>
    <row r="48" spans="1:14" s="2" customFormat="1" x14ac:dyDescent="0.2">
      <c r="A48" s="130">
        <v>1144</v>
      </c>
      <c r="B48" s="130"/>
      <c r="C48" s="130" t="s">
        <v>275</v>
      </c>
      <c r="D48" s="130" t="s">
        <v>276</v>
      </c>
      <c r="E48" s="130" t="s">
        <v>277</v>
      </c>
      <c r="F48" s="131" t="s">
        <v>339</v>
      </c>
      <c r="G48" s="131">
        <v>80</v>
      </c>
      <c r="H48" s="131"/>
      <c r="I48" s="130" t="s">
        <v>278</v>
      </c>
      <c r="J48" s="132">
        <v>606700</v>
      </c>
      <c r="K48" s="133">
        <v>44001</v>
      </c>
      <c r="L48" s="117">
        <f>J48*0.015</f>
        <v>9100.5</v>
      </c>
      <c r="M48" s="130"/>
      <c r="N48" s="40">
        <v>9100.5</v>
      </c>
    </row>
    <row r="49" spans="1:14" s="2" customFormat="1" x14ac:dyDescent="0.2">
      <c r="A49" s="130">
        <v>183</v>
      </c>
      <c r="B49" s="130"/>
      <c r="C49" s="130" t="s">
        <v>166</v>
      </c>
      <c r="D49" s="130" t="s">
        <v>167</v>
      </c>
      <c r="E49" s="130" t="s">
        <v>168</v>
      </c>
      <c r="F49" s="131" t="s">
        <v>338</v>
      </c>
      <c r="G49" s="131">
        <v>133</v>
      </c>
      <c r="H49" s="131"/>
      <c r="I49" s="130" t="s">
        <v>169</v>
      </c>
      <c r="J49" s="132">
        <v>100000</v>
      </c>
      <c r="K49" s="133">
        <v>44168</v>
      </c>
      <c r="L49" s="117">
        <f t="shared" si="1"/>
        <v>1500</v>
      </c>
      <c r="M49" s="134"/>
      <c r="N49" s="40">
        <v>1500</v>
      </c>
    </row>
    <row r="50" spans="1:14" s="2" customFormat="1" x14ac:dyDescent="0.2">
      <c r="A50" s="130">
        <v>1038</v>
      </c>
      <c r="B50" s="130"/>
      <c r="C50" s="130" t="s">
        <v>150</v>
      </c>
      <c r="D50" s="130" t="s">
        <v>151</v>
      </c>
      <c r="E50" s="130" t="s">
        <v>152</v>
      </c>
      <c r="F50" s="131" t="s">
        <v>341</v>
      </c>
      <c r="G50" s="131">
        <v>83</v>
      </c>
      <c r="H50" s="131"/>
      <c r="I50" s="130" t="s">
        <v>153</v>
      </c>
      <c r="J50" s="132">
        <v>163900</v>
      </c>
      <c r="K50" s="133">
        <v>44196</v>
      </c>
      <c r="L50" s="117">
        <f t="shared" si="1"/>
        <v>2458.5</v>
      </c>
      <c r="M50" s="134"/>
      <c r="N50" s="40">
        <v>2458.5</v>
      </c>
    </row>
    <row r="51" spans="1:14" s="2" customFormat="1" x14ac:dyDescent="0.2">
      <c r="A51" s="130">
        <v>617</v>
      </c>
      <c r="B51" s="130"/>
      <c r="C51" s="130" t="s">
        <v>322</v>
      </c>
      <c r="D51" s="130" t="s">
        <v>323</v>
      </c>
      <c r="E51" s="130" t="s">
        <v>324</v>
      </c>
      <c r="F51" s="131" t="s">
        <v>349</v>
      </c>
      <c r="G51" s="131">
        <v>14</v>
      </c>
      <c r="H51" s="131"/>
      <c r="I51" s="130" t="s">
        <v>325</v>
      </c>
      <c r="J51" s="132">
        <v>245000</v>
      </c>
      <c r="K51" s="133">
        <v>43942</v>
      </c>
      <c r="L51" s="117">
        <f t="shared" si="1"/>
        <v>3675</v>
      </c>
      <c r="M51" s="130"/>
      <c r="N51" s="40">
        <v>3675</v>
      </c>
    </row>
    <row r="52" spans="1:14" s="2" customFormat="1" x14ac:dyDescent="0.2">
      <c r="A52" s="130">
        <v>571</v>
      </c>
      <c r="B52" s="130"/>
      <c r="C52" s="130" t="s">
        <v>138</v>
      </c>
      <c r="D52" s="130" t="s">
        <v>139</v>
      </c>
      <c r="E52" s="130" t="s">
        <v>140</v>
      </c>
      <c r="F52" s="131" t="s">
        <v>348</v>
      </c>
      <c r="G52" s="131">
        <v>31</v>
      </c>
      <c r="H52" s="131"/>
      <c r="I52" s="130" t="s">
        <v>141</v>
      </c>
      <c r="J52" s="132">
        <v>260000</v>
      </c>
      <c r="K52" s="133">
        <v>44235</v>
      </c>
      <c r="L52" s="117">
        <f t="shared" si="1"/>
        <v>3900</v>
      </c>
      <c r="M52" s="134"/>
      <c r="N52" s="40">
        <v>3900</v>
      </c>
    </row>
    <row r="53" spans="1:14" s="2" customFormat="1" x14ac:dyDescent="0.2">
      <c r="A53" s="130">
        <v>878</v>
      </c>
      <c r="B53" s="130"/>
      <c r="C53" s="130" t="s">
        <v>279</v>
      </c>
      <c r="D53" s="130" t="s">
        <v>280</v>
      </c>
      <c r="E53" s="130" t="s">
        <v>281</v>
      </c>
      <c r="F53" s="131" t="s">
        <v>342</v>
      </c>
      <c r="G53" s="131">
        <v>40</v>
      </c>
      <c r="H53" s="131"/>
      <c r="I53" s="130" t="s">
        <v>282</v>
      </c>
      <c r="J53" s="132">
        <v>500000</v>
      </c>
      <c r="K53" s="133">
        <v>43993</v>
      </c>
      <c r="L53" s="117">
        <f t="shared" si="1"/>
        <v>7500</v>
      </c>
      <c r="M53" s="130" t="s">
        <v>354</v>
      </c>
      <c r="N53" s="40">
        <v>7500</v>
      </c>
    </row>
    <row r="54" spans="1:14" s="2" customFormat="1" x14ac:dyDescent="0.2">
      <c r="A54" s="130">
        <v>1027</v>
      </c>
      <c r="B54" s="130"/>
      <c r="C54" s="130" t="s">
        <v>295</v>
      </c>
      <c r="D54" s="130" t="s">
        <v>308</v>
      </c>
      <c r="E54" s="130" t="s">
        <v>309</v>
      </c>
      <c r="F54" s="131" t="s">
        <v>341</v>
      </c>
      <c r="G54" s="131">
        <v>72</v>
      </c>
      <c r="H54" s="131"/>
      <c r="I54" s="130" t="s">
        <v>310</v>
      </c>
      <c r="J54" s="132">
        <v>248300</v>
      </c>
      <c r="K54" s="133">
        <v>43965</v>
      </c>
      <c r="L54" s="117">
        <f t="shared" si="1"/>
        <v>3724.5</v>
      </c>
      <c r="M54" s="130"/>
      <c r="N54" s="40">
        <v>3724.5</v>
      </c>
    </row>
    <row r="55" spans="1:14" s="2" customFormat="1" x14ac:dyDescent="0.2">
      <c r="A55" s="130">
        <v>557</v>
      </c>
      <c r="B55" s="130"/>
      <c r="C55" s="130" t="s">
        <v>210</v>
      </c>
      <c r="D55" s="130" t="s">
        <v>211</v>
      </c>
      <c r="E55" s="130" t="s">
        <v>212</v>
      </c>
      <c r="F55" s="131" t="s">
        <v>348</v>
      </c>
      <c r="G55" s="131">
        <v>22</v>
      </c>
      <c r="H55" s="131">
        <v>1000</v>
      </c>
      <c r="I55" s="130" t="s">
        <v>213</v>
      </c>
      <c r="J55" s="132">
        <v>160000</v>
      </c>
      <c r="K55" s="133">
        <v>44099</v>
      </c>
      <c r="L55" s="117">
        <f t="shared" si="1"/>
        <v>2400</v>
      </c>
      <c r="M55" s="134" t="s">
        <v>354</v>
      </c>
      <c r="N55" s="40">
        <v>2400</v>
      </c>
    </row>
    <row r="56" spans="1:14" s="2" customFormat="1" x14ac:dyDescent="0.2">
      <c r="A56" s="130">
        <v>840</v>
      </c>
      <c r="B56" s="130"/>
      <c r="C56" s="130" t="s">
        <v>190</v>
      </c>
      <c r="D56" s="130" t="s">
        <v>191</v>
      </c>
      <c r="E56" s="130" t="s">
        <v>192</v>
      </c>
      <c r="F56" s="131" t="s">
        <v>342</v>
      </c>
      <c r="G56" s="131">
        <v>3</v>
      </c>
      <c r="H56" s="131"/>
      <c r="I56" s="130" t="s">
        <v>193</v>
      </c>
      <c r="J56" s="132">
        <v>100000</v>
      </c>
      <c r="K56" s="133">
        <v>44117</v>
      </c>
      <c r="L56" s="117">
        <f t="shared" si="1"/>
        <v>1500</v>
      </c>
      <c r="M56" s="134" t="s">
        <v>354</v>
      </c>
      <c r="N56" s="40">
        <v>1500</v>
      </c>
    </row>
    <row r="57" spans="1:14" s="2" customFormat="1" x14ac:dyDescent="0.2">
      <c r="A57" s="130">
        <v>203</v>
      </c>
      <c r="B57" s="130"/>
      <c r="C57" s="130" t="s">
        <v>226</v>
      </c>
      <c r="D57" s="130" t="s">
        <v>227</v>
      </c>
      <c r="E57" s="130" t="s">
        <v>228</v>
      </c>
      <c r="F57" s="131" t="s">
        <v>336</v>
      </c>
      <c r="G57" s="131">
        <v>14</v>
      </c>
      <c r="H57" s="131"/>
      <c r="I57" s="130" t="s">
        <v>229</v>
      </c>
      <c r="J57" s="132">
        <f>L57/0.015</f>
        <v>151533.33333333334</v>
      </c>
      <c r="K57" s="133">
        <v>44074</v>
      </c>
      <c r="L57" s="101">
        <v>2273</v>
      </c>
      <c r="M57" s="134" t="s">
        <v>354</v>
      </c>
      <c r="N57" s="40">
        <v>2273</v>
      </c>
    </row>
    <row r="58" spans="1:14" s="2" customFormat="1" x14ac:dyDescent="0.2">
      <c r="A58" s="127"/>
      <c r="B58" s="127"/>
      <c r="C58" s="127" t="s">
        <v>125</v>
      </c>
      <c r="D58" s="127"/>
      <c r="E58" s="127" t="s">
        <v>331</v>
      </c>
      <c r="F58" s="131" t="s">
        <v>340</v>
      </c>
      <c r="G58" s="131">
        <v>55</v>
      </c>
      <c r="H58" s="131"/>
      <c r="I58" s="127"/>
      <c r="J58" s="139">
        <v>125000</v>
      </c>
      <c r="K58" s="140">
        <v>44274</v>
      </c>
      <c r="L58" s="145">
        <v>1875</v>
      </c>
      <c r="M58" s="134" t="s">
        <v>354</v>
      </c>
      <c r="N58" s="40">
        <v>1875</v>
      </c>
    </row>
    <row r="59" spans="1:14" s="2" customFormat="1" x14ac:dyDescent="0.2">
      <c r="A59" s="130">
        <v>545</v>
      </c>
      <c r="B59" s="130"/>
      <c r="C59" s="130" t="s">
        <v>230</v>
      </c>
      <c r="D59" s="130" t="s">
        <v>231</v>
      </c>
      <c r="E59" s="130" t="s">
        <v>232</v>
      </c>
      <c r="F59" s="131" t="s">
        <v>348</v>
      </c>
      <c r="G59" s="131">
        <v>16</v>
      </c>
      <c r="H59" s="131"/>
      <c r="I59" s="130" t="s">
        <v>233</v>
      </c>
      <c r="J59" s="132"/>
      <c r="K59" s="133">
        <v>44064</v>
      </c>
      <c r="L59" s="117">
        <f>J59*0.015</f>
        <v>0</v>
      </c>
      <c r="M59" s="130"/>
      <c r="N59" s="40">
        <v>0</v>
      </c>
    </row>
    <row r="60" spans="1:14" s="2" customFormat="1" x14ac:dyDescent="0.2">
      <c r="A60" s="127" t="s">
        <v>234</v>
      </c>
      <c r="B60" s="127"/>
      <c r="C60" s="127" t="s">
        <v>235</v>
      </c>
      <c r="D60" s="127"/>
      <c r="E60" s="127"/>
      <c r="F60" s="131"/>
      <c r="G60" s="131"/>
      <c r="H60" s="131"/>
      <c r="I60" s="127"/>
      <c r="J60" s="139">
        <f>L60/0.015</f>
        <v>65000</v>
      </c>
      <c r="K60" s="140"/>
      <c r="L60" s="145">
        <v>975</v>
      </c>
      <c r="M60" s="134" t="s">
        <v>354</v>
      </c>
      <c r="N60" s="40">
        <v>975</v>
      </c>
    </row>
    <row r="61" spans="1:14" x14ac:dyDescent="0.2">
      <c r="L61" s="119"/>
    </row>
    <row r="62" spans="1:14" s="120" customFormat="1" x14ac:dyDescent="0.2">
      <c r="A62" s="141" t="s">
        <v>352</v>
      </c>
      <c r="B62" s="141"/>
      <c r="C62" s="141"/>
      <c r="D62" s="141"/>
      <c r="E62" s="141"/>
      <c r="F62" s="144"/>
      <c r="G62" s="144"/>
      <c r="H62" s="144"/>
      <c r="I62" s="141"/>
      <c r="J62" s="141"/>
      <c r="K62" s="141"/>
      <c r="L62" s="119"/>
      <c r="M62" s="141"/>
    </row>
    <row r="63" spans="1:14" x14ac:dyDescent="0.2">
      <c r="L63" s="119"/>
    </row>
    <row r="64" spans="1:14" s="40" customFormat="1" x14ac:dyDescent="0.2">
      <c r="A64" s="125"/>
      <c r="B64" s="125" t="s">
        <v>8</v>
      </c>
      <c r="C64" s="125" t="s">
        <v>7</v>
      </c>
      <c r="D64" s="125"/>
      <c r="E64" s="125"/>
      <c r="F64" s="126" t="s">
        <v>3</v>
      </c>
      <c r="G64" s="126" t="s">
        <v>4</v>
      </c>
      <c r="H64" s="126"/>
      <c r="I64" s="125"/>
      <c r="J64" s="121" t="s">
        <v>29</v>
      </c>
      <c r="K64" s="125" t="s">
        <v>356</v>
      </c>
      <c r="L64" s="119" t="s">
        <v>355</v>
      </c>
      <c r="M64" s="125"/>
    </row>
    <row r="65" spans="1:13" s="40" customFormat="1" x14ac:dyDescent="0.2">
      <c r="A65" s="125"/>
      <c r="B65" s="125" t="s">
        <v>67</v>
      </c>
      <c r="C65" s="125" t="s">
        <v>66</v>
      </c>
      <c r="D65" s="125" t="s">
        <v>359</v>
      </c>
      <c r="E65" s="125"/>
      <c r="F65" s="126">
        <v>401</v>
      </c>
      <c r="G65" s="126">
        <v>19</v>
      </c>
      <c r="H65" s="126"/>
      <c r="I65" s="125"/>
      <c r="J65" s="122">
        <v>169615</v>
      </c>
      <c r="K65" s="142">
        <v>44287</v>
      </c>
      <c r="L65" s="117">
        <f>J65*0.015</f>
        <v>2544.2249999999999</v>
      </c>
      <c r="M65" s="125"/>
    </row>
    <row r="66" spans="1:13" s="40" customFormat="1" x14ac:dyDescent="0.2">
      <c r="A66" s="125"/>
      <c r="B66" s="125" t="s">
        <v>358</v>
      </c>
      <c r="C66" s="125" t="s">
        <v>0</v>
      </c>
      <c r="D66" s="125" t="s">
        <v>366</v>
      </c>
      <c r="E66" s="125"/>
      <c r="F66" s="126">
        <v>401</v>
      </c>
      <c r="G66" s="126">
        <v>55</v>
      </c>
      <c r="H66" s="126">
        <v>104</v>
      </c>
      <c r="I66" s="125"/>
      <c r="J66" s="64">
        <v>390000</v>
      </c>
      <c r="K66" s="142">
        <v>44287</v>
      </c>
      <c r="L66" s="117">
        <f t="shared" ref="L66:L83" si="2">J66*0.015</f>
        <v>5850</v>
      </c>
      <c r="M66" s="125"/>
    </row>
    <row r="67" spans="1:13" s="40" customFormat="1" x14ac:dyDescent="0.2">
      <c r="A67" s="125"/>
      <c r="B67" s="125" t="s">
        <v>5</v>
      </c>
      <c r="C67" s="125" t="s">
        <v>6</v>
      </c>
      <c r="D67" s="125" t="s">
        <v>363</v>
      </c>
      <c r="E67" s="125"/>
      <c r="F67" s="126">
        <v>408</v>
      </c>
      <c r="G67" s="126">
        <v>73</v>
      </c>
      <c r="H67" s="126"/>
      <c r="I67" s="125"/>
      <c r="J67" s="64">
        <v>789000</v>
      </c>
      <c r="K67" s="142">
        <v>44287</v>
      </c>
      <c r="L67" s="117">
        <f t="shared" si="2"/>
        <v>11835</v>
      </c>
      <c r="M67" s="125"/>
    </row>
    <row r="68" spans="1:13" s="40" customFormat="1" x14ac:dyDescent="0.2">
      <c r="A68" s="125"/>
      <c r="B68" s="125" t="s">
        <v>10</v>
      </c>
      <c r="C68" s="125" t="s">
        <v>9</v>
      </c>
      <c r="D68" s="127" t="s">
        <v>364</v>
      </c>
      <c r="E68" s="125"/>
      <c r="F68" s="126">
        <v>406</v>
      </c>
      <c r="G68" s="126">
        <v>3</v>
      </c>
      <c r="H68" s="126"/>
      <c r="I68" s="125"/>
      <c r="J68" s="64">
        <v>307000</v>
      </c>
      <c r="K68" s="142">
        <v>44287</v>
      </c>
      <c r="L68" s="117">
        <f t="shared" si="2"/>
        <v>4605</v>
      </c>
      <c r="M68" s="125"/>
    </row>
    <row r="69" spans="1:13" s="40" customFormat="1" x14ac:dyDescent="0.2">
      <c r="A69" s="125"/>
      <c r="B69" s="125" t="s">
        <v>11</v>
      </c>
      <c r="C69" s="125" t="s">
        <v>12</v>
      </c>
      <c r="D69" s="127" t="s">
        <v>365</v>
      </c>
      <c r="E69" s="125"/>
      <c r="F69" s="126">
        <v>408</v>
      </c>
      <c r="G69" s="126">
        <v>31</v>
      </c>
      <c r="H69" s="126"/>
      <c r="I69" s="125"/>
      <c r="J69" s="64">
        <v>345000</v>
      </c>
      <c r="K69" s="142">
        <v>44287</v>
      </c>
      <c r="L69" s="117">
        <f t="shared" si="2"/>
        <v>5175</v>
      </c>
      <c r="M69" s="125"/>
    </row>
    <row r="70" spans="1:13" s="40" customFormat="1" x14ac:dyDescent="0.2">
      <c r="A70" s="125"/>
      <c r="B70" s="125" t="s">
        <v>14</v>
      </c>
      <c r="C70" s="125" t="s">
        <v>13</v>
      </c>
      <c r="D70" s="125" t="s">
        <v>367</v>
      </c>
      <c r="E70" s="125"/>
      <c r="F70" s="126">
        <v>402</v>
      </c>
      <c r="G70" s="126">
        <v>100</v>
      </c>
      <c r="H70" s="126"/>
      <c r="I70" s="125"/>
      <c r="J70" s="64">
        <v>2500000</v>
      </c>
      <c r="K70" s="142">
        <v>44287</v>
      </c>
      <c r="L70" s="117">
        <f t="shared" si="2"/>
        <v>37500</v>
      </c>
      <c r="M70" s="125"/>
    </row>
    <row r="71" spans="1:13" s="40" customFormat="1" x14ac:dyDescent="0.2">
      <c r="A71" s="125"/>
      <c r="B71" s="125" t="s">
        <v>17</v>
      </c>
      <c r="C71" s="125" t="s">
        <v>16</v>
      </c>
      <c r="D71" s="125" t="s">
        <v>74</v>
      </c>
      <c r="E71" s="125"/>
      <c r="F71" s="126">
        <v>201</v>
      </c>
      <c r="G71" s="126">
        <v>35</v>
      </c>
      <c r="H71" s="126" t="s">
        <v>368</v>
      </c>
      <c r="I71" s="125"/>
      <c r="J71" s="64">
        <v>215950</v>
      </c>
      <c r="K71" s="142">
        <v>44287</v>
      </c>
      <c r="L71" s="117">
        <f t="shared" si="2"/>
        <v>3239.25</v>
      </c>
      <c r="M71" s="125"/>
    </row>
    <row r="72" spans="1:13" s="40" customFormat="1" x14ac:dyDescent="0.2">
      <c r="A72" s="125"/>
      <c r="B72" s="125" t="s">
        <v>19</v>
      </c>
      <c r="C72" s="125" t="s">
        <v>18</v>
      </c>
      <c r="D72" s="125" t="s">
        <v>369</v>
      </c>
      <c r="E72" s="125"/>
      <c r="F72" s="126">
        <v>407</v>
      </c>
      <c r="G72" s="126">
        <v>73</v>
      </c>
      <c r="H72" s="126"/>
      <c r="I72" s="125"/>
      <c r="J72" s="64">
        <v>1230000</v>
      </c>
      <c r="K72" s="142">
        <v>44287</v>
      </c>
      <c r="L72" s="117">
        <f t="shared" si="2"/>
        <v>18450</v>
      </c>
      <c r="M72" s="125"/>
    </row>
    <row r="73" spans="1:13" s="40" customFormat="1" x14ac:dyDescent="0.2">
      <c r="A73" s="125"/>
      <c r="B73" s="125" t="s">
        <v>23</v>
      </c>
      <c r="C73" s="125" t="s">
        <v>22</v>
      </c>
      <c r="D73" s="125" t="s">
        <v>370</v>
      </c>
      <c r="E73" s="125"/>
      <c r="F73" s="126">
        <v>408</v>
      </c>
      <c r="G73" s="126">
        <v>3</v>
      </c>
      <c r="H73" s="126"/>
      <c r="I73" s="125"/>
      <c r="J73" s="64">
        <v>412000</v>
      </c>
      <c r="K73" s="142">
        <v>44287</v>
      </c>
      <c r="L73" s="117">
        <f t="shared" si="2"/>
        <v>6180</v>
      </c>
      <c r="M73" s="125"/>
    </row>
    <row r="74" spans="1:13" s="40" customFormat="1" x14ac:dyDescent="0.2">
      <c r="A74" s="125"/>
      <c r="B74" s="125" t="s">
        <v>371</v>
      </c>
      <c r="C74" s="125" t="s">
        <v>24</v>
      </c>
      <c r="D74" s="125" t="s">
        <v>372</v>
      </c>
      <c r="E74" s="125"/>
      <c r="F74" s="126">
        <v>402</v>
      </c>
      <c r="G74" s="126">
        <v>80</v>
      </c>
      <c r="H74" s="126"/>
      <c r="I74" s="125"/>
      <c r="J74" s="64">
        <v>675000</v>
      </c>
      <c r="K74" s="142">
        <v>44287</v>
      </c>
      <c r="L74" s="117">
        <f t="shared" si="2"/>
        <v>10125</v>
      </c>
      <c r="M74" s="125"/>
    </row>
    <row r="75" spans="1:13" s="40" customFormat="1" x14ac:dyDescent="0.2">
      <c r="A75" s="125"/>
      <c r="B75" s="125" t="s">
        <v>28</v>
      </c>
      <c r="C75" s="125" t="s">
        <v>27</v>
      </c>
      <c r="D75" s="125" t="s">
        <v>373</v>
      </c>
      <c r="E75" s="125"/>
      <c r="F75" s="126">
        <v>415</v>
      </c>
      <c r="G75" s="126">
        <v>17</v>
      </c>
      <c r="H75" s="126"/>
      <c r="I75" s="125"/>
      <c r="J75" s="64">
        <v>775000</v>
      </c>
      <c r="K75" s="142">
        <v>44287</v>
      </c>
      <c r="L75" s="117">
        <f t="shared" si="2"/>
        <v>11625</v>
      </c>
      <c r="M75" s="125"/>
    </row>
    <row r="76" spans="1:13" s="40" customFormat="1" x14ac:dyDescent="0.2">
      <c r="A76" s="125"/>
      <c r="B76" s="125" t="s">
        <v>31</v>
      </c>
      <c r="C76" s="125" t="s">
        <v>30</v>
      </c>
      <c r="D76" s="125" t="s">
        <v>374</v>
      </c>
      <c r="E76" s="125"/>
      <c r="F76" s="126">
        <v>421</v>
      </c>
      <c r="G76" s="126">
        <v>18</v>
      </c>
      <c r="H76" s="126"/>
      <c r="I76" s="125"/>
      <c r="J76" s="64">
        <v>725000</v>
      </c>
      <c r="K76" s="142">
        <v>44287</v>
      </c>
      <c r="L76" s="117">
        <f t="shared" si="2"/>
        <v>10875</v>
      </c>
      <c r="M76" s="125"/>
    </row>
    <row r="77" spans="1:13" s="40" customFormat="1" x14ac:dyDescent="0.2">
      <c r="A77" s="125"/>
      <c r="B77" s="125" t="s">
        <v>36</v>
      </c>
      <c r="C77" s="125" t="s">
        <v>35</v>
      </c>
      <c r="D77" s="125" t="s">
        <v>375</v>
      </c>
      <c r="E77" s="125"/>
      <c r="F77" s="126">
        <v>403</v>
      </c>
      <c r="G77" s="126">
        <v>18</v>
      </c>
      <c r="H77" s="126"/>
      <c r="I77" s="125"/>
      <c r="J77" s="64">
        <v>600000</v>
      </c>
      <c r="K77" s="142">
        <v>44287</v>
      </c>
      <c r="L77" s="117">
        <f t="shared" si="2"/>
        <v>9000</v>
      </c>
      <c r="M77" s="125"/>
    </row>
    <row r="78" spans="1:13" s="40" customFormat="1" x14ac:dyDescent="0.2">
      <c r="A78" s="125"/>
      <c r="B78" s="125" t="s">
        <v>38</v>
      </c>
      <c r="C78" s="125" t="s">
        <v>37</v>
      </c>
      <c r="D78" s="127" t="s">
        <v>376</v>
      </c>
      <c r="E78" s="125"/>
      <c r="F78" s="126">
        <v>409</v>
      </c>
      <c r="G78" s="126">
        <v>24</v>
      </c>
      <c r="H78" s="126"/>
      <c r="I78" s="125"/>
      <c r="J78" s="64">
        <v>525000</v>
      </c>
      <c r="K78" s="142">
        <v>44287</v>
      </c>
      <c r="L78" s="117">
        <f t="shared" si="2"/>
        <v>7875</v>
      </c>
      <c r="M78" s="125"/>
    </row>
    <row r="79" spans="1:13" s="40" customFormat="1" x14ac:dyDescent="0.2">
      <c r="A79" s="125"/>
      <c r="B79" s="125" t="s">
        <v>51</v>
      </c>
      <c r="C79" s="125" t="s">
        <v>50</v>
      </c>
      <c r="D79" s="125" t="s">
        <v>378</v>
      </c>
      <c r="E79" s="125"/>
      <c r="F79" s="126">
        <v>405</v>
      </c>
      <c r="G79" s="126">
        <v>14</v>
      </c>
      <c r="H79" s="126"/>
      <c r="I79" s="125"/>
      <c r="J79" s="64">
        <v>288800</v>
      </c>
      <c r="K79" s="142">
        <v>44287</v>
      </c>
      <c r="L79" s="117">
        <f t="shared" si="2"/>
        <v>4332</v>
      </c>
      <c r="M79" s="125"/>
    </row>
    <row r="80" spans="1:13" s="40" customFormat="1" x14ac:dyDescent="0.2">
      <c r="A80" s="125"/>
      <c r="B80" s="125" t="s">
        <v>51</v>
      </c>
      <c r="C80" s="125" t="s">
        <v>50</v>
      </c>
      <c r="D80" s="125" t="s">
        <v>377</v>
      </c>
      <c r="E80" s="125"/>
      <c r="F80" s="126">
        <v>405</v>
      </c>
      <c r="G80" s="126">
        <v>32</v>
      </c>
      <c r="H80" s="126"/>
      <c r="I80" s="125"/>
      <c r="J80" s="64">
        <v>0</v>
      </c>
      <c r="K80" s="142" t="s">
        <v>360</v>
      </c>
      <c r="L80" s="117">
        <f t="shared" ref="L80" si="3">J80*0.015</f>
        <v>0</v>
      </c>
      <c r="M80" s="125"/>
    </row>
    <row r="81" spans="1:13" s="40" customFormat="1" x14ac:dyDescent="0.2">
      <c r="A81" s="125"/>
      <c r="B81" s="125" t="s">
        <v>82</v>
      </c>
      <c r="C81" s="125" t="s">
        <v>59</v>
      </c>
      <c r="D81" s="127" t="s">
        <v>379</v>
      </c>
      <c r="E81" s="125"/>
      <c r="F81" s="126">
        <v>402</v>
      </c>
      <c r="G81" s="126">
        <v>27</v>
      </c>
      <c r="H81" s="126"/>
      <c r="I81" s="125"/>
      <c r="J81" s="64">
        <v>131500</v>
      </c>
      <c r="K81" s="142">
        <v>44287</v>
      </c>
      <c r="L81" s="117">
        <f t="shared" si="2"/>
        <v>1972.5</v>
      </c>
      <c r="M81" s="125"/>
    </row>
    <row r="82" spans="1:13" s="40" customFormat="1" x14ac:dyDescent="0.2">
      <c r="A82" s="125"/>
      <c r="B82" s="125" t="s">
        <v>62</v>
      </c>
      <c r="C82" s="125" t="s">
        <v>61</v>
      </c>
      <c r="D82" s="125" t="s">
        <v>380</v>
      </c>
      <c r="E82" s="125"/>
      <c r="F82" s="126">
        <v>407</v>
      </c>
      <c r="G82" s="126" t="s">
        <v>381</v>
      </c>
      <c r="H82" s="126"/>
      <c r="I82" s="125"/>
      <c r="J82" s="64">
        <v>700000</v>
      </c>
      <c r="K82" s="142">
        <v>44305</v>
      </c>
      <c r="L82" s="117">
        <f t="shared" si="2"/>
        <v>10500</v>
      </c>
      <c r="M82" s="125"/>
    </row>
    <row r="83" spans="1:13" s="40" customFormat="1" x14ac:dyDescent="0.2">
      <c r="A83" s="125"/>
      <c r="B83" s="125" t="s">
        <v>64</v>
      </c>
      <c r="C83" s="125" t="s">
        <v>63</v>
      </c>
      <c r="D83" s="125" t="s">
        <v>85</v>
      </c>
      <c r="E83" s="125"/>
      <c r="F83" s="126">
        <v>408</v>
      </c>
      <c r="G83" s="126">
        <v>48</v>
      </c>
      <c r="H83" s="126"/>
      <c r="I83" s="125"/>
      <c r="J83" s="64">
        <v>615000</v>
      </c>
      <c r="K83" s="142">
        <v>44287</v>
      </c>
      <c r="L83" s="117">
        <f t="shared" si="2"/>
        <v>9225</v>
      </c>
      <c r="M83" s="125"/>
    </row>
    <row r="84" spans="1:13" s="40" customFormat="1" x14ac:dyDescent="0.2">
      <c r="A84" s="125"/>
      <c r="B84" s="125"/>
      <c r="C84" s="125"/>
      <c r="D84" s="125"/>
      <c r="E84" s="125"/>
      <c r="F84" s="126"/>
      <c r="G84" s="126"/>
      <c r="H84" s="126"/>
      <c r="I84" s="125"/>
      <c r="J84" s="125"/>
      <c r="K84" s="125"/>
      <c r="L84" s="125"/>
      <c r="M84" s="125"/>
    </row>
  </sheetData>
  <pageMargins left="0.7" right="0.7" top="0.75" bottom="0.75" header="0.3" footer="0.3"/>
  <pageSetup scale="62" fitToHeight="2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C6FE-36E4-0A44-97D2-7151862E84F1}">
  <sheetPr>
    <pageSetUpPr fitToPage="1"/>
  </sheetPr>
  <dimension ref="A1:R118"/>
  <sheetViews>
    <sheetView tabSelected="1" workbookViewId="0">
      <selection activeCell="B117" sqref="B117"/>
    </sheetView>
  </sheetViews>
  <sheetFormatPr baseColWidth="10" defaultRowHeight="16" x14ac:dyDescent="0.2"/>
  <cols>
    <col min="1" max="1" width="15.83203125" bestFit="1" customWidth="1"/>
    <col min="2" max="2" width="11" customWidth="1"/>
    <col min="3" max="3" width="62.5" bestFit="1" customWidth="1"/>
    <col min="4" max="4" width="32.1640625" hidden="1" customWidth="1"/>
    <col min="5" max="5" width="17.1640625" bestFit="1" customWidth="1"/>
    <col min="6" max="6" width="4.83203125" bestFit="1" customWidth="1"/>
    <col min="7" max="7" width="4.1640625" bestFit="1" customWidth="1"/>
    <col min="8" max="8" width="5.1640625" bestFit="1" customWidth="1"/>
    <col min="9" max="9" width="11" customWidth="1"/>
    <col min="10" max="10" width="15.33203125" bestFit="1" customWidth="1"/>
    <col min="11" max="11" width="15" bestFit="1" customWidth="1"/>
    <col min="12" max="12" width="12.6640625" bestFit="1" customWidth="1"/>
    <col min="13" max="13" width="8.83203125" bestFit="1" customWidth="1"/>
  </cols>
  <sheetData>
    <row r="1" spans="1:15" x14ac:dyDescent="0.2">
      <c r="A1" s="123"/>
      <c r="B1" s="123"/>
      <c r="C1" s="124" t="s">
        <v>335</v>
      </c>
      <c r="D1" s="123"/>
      <c r="E1" s="123"/>
      <c r="F1" s="126"/>
      <c r="G1" s="126"/>
      <c r="H1" s="126"/>
      <c r="I1" s="123"/>
      <c r="J1" s="123"/>
      <c r="K1" s="123"/>
      <c r="L1" s="123"/>
      <c r="M1" s="123"/>
    </row>
    <row r="2" spans="1:15" x14ac:dyDescent="0.2">
      <c r="A2" s="123"/>
      <c r="B2" s="123"/>
      <c r="C2" s="123" t="s">
        <v>357</v>
      </c>
      <c r="D2" s="123"/>
      <c r="E2" s="123"/>
      <c r="F2" s="126"/>
      <c r="G2" s="126"/>
      <c r="H2" s="126"/>
      <c r="I2" s="123"/>
      <c r="J2" s="123"/>
      <c r="K2" s="123"/>
      <c r="L2" s="123"/>
      <c r="M2" s="123"/>
    </row>
    <row r="3" spans="1:15" x14ac:dyDescent="0.2">
      <c r="A3" s="123"/>
      <c r="B3" s="123"/>
      <c r="C3" s="123"/>
      <c r="D3" s="123"/>
      <c r="E3" s="123"/>
      <c r="F3" s="126"/>
      <c r="G3" s="126"/>
      <c r="H3" s="126"/>
      <c r="I3" s="123"/>
      <c r="J3" s="125"/>
      <c r="K3" s="125"/>
      <c r="L3" s="127"/>
      <c r="M3" s="123"/>
    </row>
    <row r="4" spans="1:15" ht="17" thickBot="1" x14ac:dyDescent="0.25">
      <c r="A4" s="128" t="s">
        <v>105</v>
      </c>
      <c r="B4" s="128" t="s">
        <v>351</v>
      </c>
      <c r="C4" s="128" t="s">
        <v>106</v>
      </c>
      <c r="D4" s="128" t="s">
        <v>107</v>
      </c>
      <c r="E4" s="128" t="s">
        <v>108</v>
      </c>
      <c r="F4" s="143" t="s">
        <v>3</v>
      </c>
      <c r="G4" s="143" t="s">
        <v>4</v>
      </c>
      <c r="H4" s="143" t="s">
        <v>350</v>
      </c>
      <c r="I4" s="128" t="s">
        <v>109</v>
      </c>
      <c r="J4" s="129" t="s">
        <v>361</v>
      </c>
      <c r="K4" s="129" t="s">
        <v>362</v>
      </c>
      <c r="L4" s="128" t="s">
        <v>355</v>
      </c>
      <c r="M4" s="127" t="s">
        <v>353</v>
      </c>
    </row>
    <row r="5" spans="1:15" ht="17" thickTop="1" x14ac:dyDescent="0.2">
      <c r="A5" s="125"/>
      <c r="B5" s="125"/>
      <c r="C5" s="127" t="s">
        <v>412</v>
      </c>
      <c r="D5" s="125"/>
      <c r="E5" s="125"/>
      <c r="F5" s="126"/>
      <c r="G5" s="126"/>
      <c r="H5" s="126"/>
      <c r="I5" s="125" t="s">
        <v>413</v>
      </c>
      <c r="J5" s="119">
        <v>450000</v>
      </c>
      <c r="K5" s="140">
        <v>44469</v>
      </c>
      <c r="L5" s="125">
        <v>6750</v>
      </c>
      <c r="M5" s="127"/>
      <c r="N5">
        <v>1</v>
      </c>
      <c r="O5">
        <v>1</v>
      </c>
    </row>
    <row r="6" spans="1:15" x14ac:dyDescent="0.2">
      <c r="A6" s="125"/>
      <c r="B6" s="125"/>
      <c r="C6" s="127" t="s">
        <v>66</v>
      </c>
      <c r="D6" s="125" t="s">
        <v>359</v>
      </c>
      <c r="E6" s="125"/>
      <c r="F6" s="126"/>
      <c r="G6" s="126"/>
      <c r="H6" s="126"/>
      <c r="I6" s="125" t="s">
        <v>414</v>
      </c>
      <c r="J6" s="119">
        <v>169615</v>
      </c>
      <c r="K6" s="140">
        <v>44456</v>
      </c>
      <c r="L6" s="125"/>
      <c r="M6" s="127"/>
      <c r="N6">
        <f>+N5+1</f>
        <v>2</v>
      </c>
      <c r="O6">
        <f>+O5+1</f>
        <v>2</v>
      </c>
    </row>
    <row r="7" spans="1:15" x14ac:dyDescent="0.2">
      <c r="A7" s="125"/>
      <c r="B7" s="125"/>
      <c r="C7" s="127" t="s">
        <v>416</v>
      </c>
      <c r="D7" s="125" t="s">
        <v>417</v>
      </c>
      <c r="E7" s="125"/>
      <c r="F7" s="126">
        <v>401</v>
      </c>
      <c r="G7" s="126">
        <v>55</v>
      </c>
      <c r="H7" s="126">
        <v>104</v>
      </c>
      <c r="I7" s="127" t="s">
        <v>415</v>
      </c>
      <c r="J7" s="119">
        <v>390000</v>
      </c>
      <c r="K7" s="140">
        <v>44452</v>
      </c>
      <c r="L7" s="125"/>
      <c r="M7" s="127"/>
      <c r="N7">
        <f t="shared" ref="N7:O48" si="0">+N6+1</f>
        <v>3</v>
      </c>
      <c r="O7">
        <f t="shared" si="0"/>
        <v>3</v>
      </c>
    </row>
    <row r="8" spans="1:15" x14ac:dyDescent="0.2">
      <c r="A8" s="125"/>
      <c r="B8" s="125"/>
      <c r="C8" s="127" t="s">
        <v>6</v>
      </c>
      <c r="D8" s="125" t="s">
        <v>363</v>
      </c>
      <c r="E8" s="125"/>
      <c r="F8" s="126">
        <v>408</v>
      </c>
      <c r="G8" s="126">
        <v>73</v>
      </c>
      <c r="H8" s="126"/>
      <c r="I8" s="127" t="s">
        <v>418</v>
      </c>
      <c r="J8" s="119">
        <v>789000</v>
      </c>
      <c r="K8" s="140">
        <v>44441</v>
      </c>
      <c r="L8" s="125"/>
      <c r="M8" s="127"/>
      <c r="N8">
        <f t="shared" si="0"/>
        <v>4</v>
      </c>
      <c r="O8">
        <f t="shared" si="0"/>
        <v>4</v>
      </c>
    </row>
    <row r="9" spans="1:15" x14ac:dyDescent="0.2">
      <c r="A9" s="125"/>
      <c r="B9" s="125"/>
      <c r="C9" s="127" t="s">
        <v>419</v>
      </c>
      <c r="D9" s="127" t="s">
        <v>364</v>
      </c>
      <c r="E9" s="125"/>
      <c r="F9" s="126">
        <v>406</v>
      </c>
      <c r="G9" s="126">
        <v>3</v>
      </c>
      <c r="H9" s="126"/>
      <c r="I9" s="127" t="s">
        <v>420</v>
      </c>
      <c r="J9" s="119">
        <v>307000</v>
      </c>
      <c r="K9" s="140">
        <v>44441</v>
      </c>
      <c r="L9" s="125"/>
      <c r="M9" s="127"/>
      <c r="N9">
        <f t="shared" si="0"/>
        <v>5</v>
      </c>
      <c r="O9">
        <f t="shared" si="0"/>
        <v>5</v>
      </c>
    </row>
    <row r="10" spans="1:15" x14ac:dyDescent="0.2">
      <c r="A10" s="125"/>
      <c r="B10" s="125"/>
      <c r="C10" s="127" t="s">
        <v>12</v>
      </c>
      <c r="D10" s="127" t="s">
        <v>365</v>
      </c>
      <c r="E10" s="125"/>
      <c r="F10" s="126">
        <v>408</v>
      </c>
      <c r="G10" s="126">
        <v>31</v>
      </c>
      <c r="H10" s="126"/>
      <c r="I10" s="127" t="s">
        <v>421</v>
      </c>
      <c r="J10" s="119">
        <v>345000</v>
      </c>
      <c r="K10" s="140">
        <v>44438</v>
      </c>
      <c r="L10" s="125"/>
      <c r="M10" s="127"/>
      <c r="N10">
        <f t="shared" si="0"/>
        <v>6</v>
      </c>
      <c r="O10">
        <f t="shared" si="0"/>
        <v>6</v>
      </c>
    </row>
    <row r="11" spans="1:15" x14ac:dyDescent="0.2">
      <c r="A11" s="125"/>
      <c r="B11" s="125"/>
      <c r="C11" s="127" t="s">
        <v>13</v>
      </c>
      <c r="D11" s="125" t="s">
        <v>367</v>
      </c>
      <c r="E11" s="125"/>
      <c r="F11" s="126">
        <v>402</v>
      </c>
      <c r="G11" s="126">
        <v>100</v>
      </c>
      <c r="H11" s="126"/>
      <c r="I11" s="127" t="s">
        <v>422</v>
      </c>
      <c r="J11" s="119">
        <v>2500000</v>
      </c>
      <c r="K11" s="140">
        <v>44438</v>
      </c>
      <c r="L11" s="125"/>
      <c r="M11" s="127"/>
      <c r="N11">
        <f t="shared" si="0"/>
        <v>7</v>
      </c>
      <c r="O11">
        <f t="shared" si="0"/>
        <v>7</v>
      </c>
    </row>
    <row r="12" spans="1:15" x14ac:dyDescent="0.2">
      <c r="A12" s="125"/>
      <c r="B12" s="125"/>
      <c r="C12" s="127" t="s">
        <v>16</v>
      </c>
      <c r="D12" s="127" t="s">
        <v>423</v>
      </c>
      <c r="E12" s="125"/>
      <c r="F12" s="126">
        <v>201</v>
      </c>
      <c r="G12" s="126">
        <v>35</v>
      </c>
      <c r="H12" s="126" t="s">
        <v>368</v>
      </c>
      <c r="I12" s="127" t="s">
        <v>424</v>
      </c>
      <c r="J12" s="119">
        <v>215950</v>
      </c>
      <c r="K12" s="140">
        <v>44425</v>
      </c>
      <c r="L12" s="125"/>
      <c r="M12" s="127"/>
      <c r="N12">
        <f t="shared" si="0"/>
        <v>8</v>
      </c>
      <c r="O12">
        <f t="shared" si="0"/>
        <v>8</v>
      </c>
    </row>
    <row r="13" spans="1:15" x14ac:dyDescent="0.2">
      <c r="A13" s="125"/>
      <c r="B13" s="125"/>
      <c r="C13" s="127" t="s">
        <v>18</v>
      </c>
      <c r="D13" s="125" t="s">
        <v>369</v>
      </c>
      <c r="E13" s="125"/>
      <c r="F13" s="126">
        <v>407</v>
      </c>
      <c r="G13" s="126">
        <v>73</v>
      </c>
      <c r="H13" s="126"/>
      <c r="I13" s="127" t="s">
        <v>425</v>
      </c>
      <c r="J13" s="119">
        <v>1230000</v>
      </c>
      <c r="K13" s="140">
        <v>44424</v>
      </c>
      <c r="L13" s="125"/>
      <c r="M13" s="127"/>
      <c r="N13">
        <f t="shared" si="0"/>
        <v>9</v>
      </c>
      <c r="O13">
        <f t="shared" si="0"/>
        <v>9</v>
      </c>
    </row>
    <row r="14" spans="1:15" x14ac:dyDescent="0.2">
      <c r="A14" s="125"/>
      <c r="B14" s="125"/>
      <c r="C14" s="127" t="s">
        <v>426</v>
      </c>
      <c r="D14" s="127" t="s">
        <v>427</v>
      </c>
      <c r="E14" s="125"/>
      <c r="F14" s="126"/>
      <c r="G14" s="126"/>
      <c r="H14" s="126"/>
      <c r="I14" s="127" t="s">
        <v>428</v>
      </c>
      <c r="J14" s="119">
        <v>219000</v>
      </c>
      <c r="K14" s="140">
        <v>44421</v>
      </c>
      <c r="L14" s="125"/>
      <c r="M14" s="127"/>
      <c r="N14">
        <f t="shared" si="0"/>
        <v>10</v>
      </c>
      <c r="O14">
        <f t="shared" si="0"/>
        <v>10</v>
      </c>
    </row>
    <row r="15" spans="1:15" x14ac:dyDescent="0.2">
      <c r="A15" s="125"/>
      <c r="B15" s="125"/>
      <c r="C15" s="127" t="s">
        <v>430</v>
      </c>
      <c r="D15" s="125" t="s">
        <v>370</v>
      </c>
      <c r="E15" s="125"/>
      <c r="F15" s="126">
        <v>408</v>
      </c>
      <c r="G15" s="126">
        <v>3</v>
      </c>
      <c r="H15" s="126"/>
      <c r="I15" s="127" t="s">
        <v>429</v>
      </c>
      <c r="J15" s="119">
        <v>412000</v>
      </c>
      <c r="K15" s="140">
        <v>44421</v>
      </c>
      <c r="L15" s="125"/>
      <c r="M15" s="127"/>
      <c r="N15">
        <f t="shared" si="0"/>
        <v>11</v>
      </c>
      <c r="O15">
        <f t="shared" si="0"/>
        <v>11</v>
      </c>
    </row>
    <row r="16" spans="1:15" x14ac:dyDescent="0.2">
      <c r="A16" s="125"/>
      <c r="B16" s="125"/>
      <c r="C16" s="127" t="s">
        <v>24</v>
      </c>
      <c r="D16" s="125" t="s">
        <v>372</v>
      </c>
      <c r="E16" s="125"/>
      <c r="F16" s="126">
        <v>402</v>
      </c>
      <c r="G16" s="126">
        <v>80</v>
      </c>
      <c r="H16" s="126"/>
      <c r="I16" s="127" t="s">
        <v>431</v>
      </c>
      <c r="J16" s="119">
        <v>675000</v>
      </c>
      <c r="K16" s="140">
        <v>44418</v>
      </c>
      <c r="L16" s="125"/>
      <c r="M16" s="127"/>
      <c r="N16">
        <f t="shared" si="0"/>
        <v>12</v>
      </c>
      <c r="O16">
        <f t="shared" si="0"/>
        <v>12</v>
      </c>
    </row>
    <row r="17" spans="1:15" x14ac:dyDescent="0.2">
      <c r="A17" s="125"/>
      <c r="B17" s="125"/>
      <c r="C17" s="127" t="s">
        <v>27</v>
      </c>
      <c r="D17" s="125" t="s">
        <v>373</v>
      </c>
      <c r="E17" s="125"/>
      <c r="F17" s="126">
        <v>415</v>
      </c>
      <c r="G17" s="126">
        <v>17</v>
      </c>
      <c r="H17" s="126"/>
      <c r="I17" s="127" t="s">
        <v>432</v>
      </c>
      <c r="J17" s="119">
        <v>775000</v>
      </c>
      <c r="K17" s="140">
        <v>44400</v>
      </c>
      <c r="L17" s="125"/>
      <c r="M17" s="127"/>
      <c r="N17">
        <f t="shared" si="0"/>
        <v>13</v>
      </c>
      <c r="O17">
        <f t="shared" si="0"/>
        <v>13</v>
      </c>
    </row>
    <row r="18" spans="1:15" x14ac:dyDescent="0.2">
      <c r="A18" s="125"/>
      <c r="B18" s="125"/>
      <c r="C18" s="127" t="s">
        <v>30</v>
      </c>
      <c r="D18" s="125" t="s">
        <v>374</v>
      </c>
      <c r="E18" s="125"/>
      <c r="F18" s="126">
        <v>421</v>
      </c>
      <c r="G18" s="126">
        <v>18</v>
      </c>
      <c r="H18" s="126"/>
      <c r="I18" s="127" t="s">
        <v>433</v>
      </c>
      <c r="J18" s="119">
        <v>725000</v>
      </c>
      <c r="K18" s="140">
        <v>44396</v>
      </c>
      <c r="L18" s="125"/>
      <c r="M18" s="127"/>
      <c r="N18">
        <f t="shared" si="0"/>
        <v>14</v>
      </c>
      <c r="O18">
        <f t="shared" si="0"/>
        <v>14</v>
      </c>
    </row>
    <row r="19" spans="1:15" x14ac:dyDescent="0.2">
      <c r="A19" s="125"/>
      <c r="B19" s="125"/>
      <c r="C19" s="127" t="s">
        <v>35</v>
      </c>
      <c r="D19" s="125" t="s">
        <v>375</v>
      </c>
      <c r="E19" s="125"/>
      <c r="F19" s="126">
        <v>403</v>
      </c>
      <c r="G19" s="126">
        <v>18</v>
      </c>
      <c r="H19" s="126"/>
      <c r="I19" s="127" t="s">
        <v>434</v>
      </c>
      <c r="J19" s="119">
        <v>600000</v>
      </c>
      <c r="K19" s="140">
        <v>44386</v>
      </c>
      <c r="L19" s="125"/>
      <c r="M19" s="127"/>
      <c r="N19">
        <f t="shared" si="0"/>
        <v>15</v>
      </c>
      <c r="O19">
        <f t="shared" si="0"/>
        <v>15</v>
      </c>
    </row>
    <row r="20" spans="1:15" x14ac:dyDescent="0.2">
      <c r="A20" s="125"/>
      <c r="B20" s="125"/>
      <c r="C20" s="127" t="s">
        <v>37</v>
      </c>
      <c r="D20" s="127" t="s">
        <v>376</v>
      </c>
      <c r="E20" s="125"/>
      <c r="F20" s="126">
        <v>409</v>
      </c>
      <c r="G20" s="126">
        <v>24</v>
      </c>
      <c r="H20" s="126"/>
      <c r="I20" s="127" t="s">
        <v>435</v>
      </c>
      <c r="J20" s="119">
        <v>525000</v>
      </c>
      <c r="K20" s="140">
        <v>44386</v>
      </c>
      <c r="L20" s="125"/>
      <c r="M20" s="127"/>
      <c r="N20">
        <f t="shared" si="0"/>
        <v>16</v>
      </c>
      <c r="O20">
        <f t="shared" si="0"/>
        <v>16</v>
      </c>
    </row>
    <row r="21" spans="1:15" x14ac:dyDescent="0.2">
      <c r="A21" s="125"/>
      <c r="B21" s="125"/>
      <c r="C21" s="127" t="s">
        <v>438</v>
      </c>
      <c r="D21" s="127" t="s">
        <v>437</v>
      </c>
      <c r="E21" s="125"/>
      <c r="F21" s="126"/>
      <c r="G21" s="126"/>
      <c r="H21" s="126"/>
      <c r="I21" s="127" t="s">
        <v>436</v>
      </c>
      <c r="J21" s="119">
        <v>525000</v>
      </c>
      <c r="K21" s="140">
        <v>44376</v>
      </c>
      <c r="L21" s="125"/>
      <c r="M21" s="127"/>
      <c r="N21">
        <f t="shared" si="0"/>
        <v>17</v>
      </c>
      <c r="O21">
        <f t="shared" si="0"/>
        <v>17</v>
      </c>
    </row>
    <row r="22" spans="1:15" x14ac:dyDescent="0.2">
      <c r="A22" s="125"/>
      <c r="B22" s="125" t="s">
        <v>51</v>
      </c>
      <c r="C22" s="125" t="s">
        <v>50</v>
      </c>
      <c r="D22" s="125" t="s">
        <v>377</v>
      </c>
      <c r="E22" s="125"/>
      <c r="F22" s="126">
        <v>405</v>
      </c>
      <c r="G22" s="126">
        <v>32</v>
      </c>
      <c r="H22" s="126"/>
      <c r="I22" s="125" t="s">
        <v>440</v>
      </c>
      <c r="J22" s="229">
        <v>288800</v>
      </c>
      <c r="K22" s="142">
        <v>44344</v>
      </c>
      <c r="L22" s="117">
        <f>J22*0.015</f>
        <v>4332</v>
      </c>
      <c r="M22" s="125"/>
      <c r="N22">
        <f t="shared" si="0"/>
        <v>18</v>
      </c>
      <c r="O22">
        <f t="shared" si="0"/>
        <v>18</v>
      </c>
    </row>
    <row r="23" spans="1:15" x14ac:dyDescent="0.2">
      <c r="A23" s="125"/>
      <c r="B23" s="125"/>
      <c r="C23" s="127" t="s">
        <v>439</v>
      </c>
      <c r="D23" s="125" t="s">
        <v>378</v>
      </c>
      <c r="E23" s="125"/>
      <c r="F23" s="126">
        <v>405</v>
      </c>
      <c r="G23" s="126">
        <v>14</v>
      </c>
      <c r="H23" s="126"/>
      <c r="I23" s="127" t="s">
        <v>440</v>
      </c>
      <c r="J23" s="119">
        <v>288800</v>
      </c>
      <c r="K23" s="140">
        <v>44344</v>
      </c>
      <c r="L23" s="125"/>
      <c r="M23" s="127"/>
      <c r="N23">
        <f t="shared" si="0"/>
        <v>19</v>
      </c>
      <c r="O23">
        <f t="shared" si="0"/>
        <v>19</v>
      </c>
    </row>
    <row r="24" spans="1:15" x14ac:dyDescent="0.2">
      <c r="A24" s="125"/>
      <c r="B24" s="125"/>
      <c r="C24" s="127" t="s">
        <v>59</v>
      </c>
      <c r="D24" s="127" t="s">
        <v>379</v>
      </c>
      <c r="E24" s="125"/>
      <c r="F24" s="126">
        <v>402</v>
      </c>
      <c r="G24" s="126">
        <v>27</v>
      </c>
      <c r="H24" s="126"/>
      <c r="I24" s="127" t="s">
        <v>441</v>
      </c>
      <c r="J24" s="119">
        <v>131500</v>
      </c>
      <c r="K24" s="140">
        <v>44326</v>
      </c>
      <c r="L24" s="125"/>
      <c r="M24" s="127"/>
      <c r="N24">
        <f t="shared" si="0"/>
        <v>20</v>
      </c>
      <c r="O24">
        <f t="shared" si="0"/>
        <v>20</v>
      </c>
    </row>
    <row r="25" spans="1:15" x14ac:dyDescent="0.2">
      <c r="A25" s="125"/>
      <c r="B25" s="125" t="s">
        <v>62</v>
      </c>
      <c r="C25" s="125" t="s">
        <v>61</v>
      </c>
      <c r="D25" s="125" t="s">
        <v>380</v>
      </c>
      <c r="E25" s="125"/>
      <c r="F25" s="126">
        <v>407</v>
      </c>
      <c r="G25" s="126" t="s">
        <v>381</v>
      </c>
      <c r="H25" s="126"/>
      <c r="I25" s="127" t="s">
        <v>442</v>
      </c>
      <c r="J25" s="229">
        <v>700000</v>
      </c>
      <c r="K25" s="142">
        <v>44305</v>
      </c>
      <c r="L25" s="117">
        <f>J25*0.015</f>
        <v>10500</v>
      </c>
      <c r="M25" s="125"/>
      <c r="N25">
        <f t="shared" si="0"/>
        <v>21</v>
      </c>
      <c r="O25">
        <f t="shared" si="0"/>
        <v>21</v>
      </c>
    </row>
    <row r="26" spans="1:15" x14ac:dyDescent="0.2">
      <c r="A26" s="125"/>
      <c r="B26" s="125"/>
      <c r="C26" s="127" t="s">
        <v>63</v>
      </c>
      <c r="D26" s="127" t="s">
        <v>85</v>
      </c>
      <c r="E26" s="125"/>
      <c r="F26" s="126">
        <v>408</v>
      </c>
      <c r="G26" s="126">
        <v>48</v>
      </c>
      <c r="H26" s="126"/>
      <c r="I26" s="127" t="s">
        <v>443</v>
      </c>
      <c r="J26" s="119">
        <v>615000</v>
      </c>
      <c r="K26" s="140">
        <v>44301</v>
      </c>
      <c r="L26" s="125"/>
      <c r="M26" s="127"/>
      <c r="N26">
        <f t="shared" si="0"/>
        <v>22</v>
      </c>
      <c r="O26">
        <f t="shared" si="0"/>
        <v>22</v>
      </c>
    </row>
    <row r="27" spans="1:15" x14ac:dyDescent="0.2">
      <c r="A27" s="130">
        <v>1489</v>
      </c>
      <c r="B27" s="130"/>
      <c r="C27" s="130" t="s">
        <v>121</v>
      </c>
      <c r="D27" s="130" t="s">
        <v>122</v>
      </c>
      <c r="E27" s="130" t="s">
        <v>123</v>
      </c>
      <c r="F27" s="131" t="s">
        <v>337</v>
      </c>
      <c r="G27" s="131">
        <v>21</v>
      </c>
      <c r="H27" s="131"/>
      <c r="I27" s="130" t="s">
        <v>124</v>
      </c>
      <c r="J27" s="117">
        <v>2500000</v>
      </c>
      <c r="K27" s="133">
        <v>44286</v>
      </c>
      <c r="L27" s="117">
        <f>J27*0.015</f>
        <v>37500</v>
      </c>
      <c r="M27" s="134" t="s">
        <v>354</v>
      </c>
      <c r="N27">
        <f t="shared" ref="N27" si="1">+N26+1</f>
        <v>23</v>
      </c>
      <c r="O27">
        <f t="shared" si="0"/>
        <v>23</v>
      </c>
    </row>
    <row r="28" spans="1:15" x14ac:dyDescent="0.2">
      <c r="A28" s="130">
        <v>736</v>
      </c>
      <c r="B28" s="130"/>
      <c r="C28" s="130" t="s">
        <v>117</v>
      </c>
      <c r="D28" s="130" t="s">
        <v>118</v>
      </c>
      <c r="E28" s="130" t="s">
        <v>119</v>
      </c>
      <c r="F28" s="131" t="s">
        <v>340</v>
      </c>
      <c r="G28" s="131">
        <v>60</v>
      </c>
      <c r="H28" s="131">
        <v>3000</v>
      </c>
      <c r="I28" s="130" t="s">
        <v>120</v>
      </c>
      <c r="J28" s="117">
        <v>1435000</v>
      </c>
      <c r="K28" s="133">
        <v>44280</v>
      </c>
      <c r="L28" s="117">
        <f>J28*0.015</f>
        <v>21525</v>
      </c>
      <c r="M28" s="134" t="s">
        <v>354</v>
      </c>
      <c r="N28">
        <f t="shared" ref="N28" si="2">+N27+1</f>
        <v>24</v>
      </c>
      <c r="O28">
        <f t="shared" si="0"/>
        <v>24</v>
      </c>
    </row>
    <row r="29" spans="1:15" x14ac:dyDescent="0.2">
      <c r="A29" s="130">
        <v>1039</v>
      </c>
      <c r="B29" s="130"/>
      <c r="C29" s="130" t="s">
        <v>126</v>
      </c>
      <c r="D29" s="130" t="s">
        <v>127</v>
      </c>
      <c r="E29" s="130" t="s">
        <v>128</v>
      </c>
      <c r="F29" s="131" t="s">
        <v>341</v>
      </c>
      <c r="G29" s="131">
        <v>84</v>
      </c>
      <c r="H29" s="131"/>
      <c r="I29" s="130" t="s">
        <v>129</v>
      </c>
      <c r="J29" s="117">
        <v>400000</v>
      </c>
      <c r="K29" s="133">
        <v>44274</v>
      </c>
      <c r="L29" s="117">
        <f>J29*0.015</f>
        <v>6000</v>
      </c>
      <c r="M29" s="134"/>
      <c r="N29">
        <f t="shared" ref="N29" si="3">+N28+1</f>
        <v>25</v>
      </c>
      <c r="O29">
        <f t="shared" si="0"/>
        <v>25</v>
      </c>
    </row>
    <row r="30" spans="1:15" x14ac:dyDescent="0.2">
      <c r="A30" s="127"/>
      <c r="B30" s="127"/>
      <c r="C30" s="127" t="s">
        <v>125</v>
      </c>
      <c r="D30" s="127"/>
      <c r="E30" s="127" t="s">
        <v>331</v>
      </c>
      <c r="F30" s="131" t="s">
        <v>340</v>
      </c>
      <c r="G30" s="131">
        <v>55</v>
      </c>
      <c r="H30" s="131"/>
      <c r="I30" s="127"/>
      <c r="J30" s="119">
        <v>125000</v>
      </c>
      <c r="K30" s="140">
        <v>44274</v>
      </c>
      <c r="L30" s="119">
        <v>1875</v>
      </c>
      <c r="M30" s="134" t="s">
        <v>354</v>
      </c>
      <c r="N30">
        <f t="shared" ref="N30" si="4">+N29+1</f>
        <v>26</v>
      </c>
      <c r="O30">
        <f t="shared" si="0"/>
        <v>26</v>
      </c>
    </row>
    <row r="31" spans="1:15" x14ac:dyDescent="0.2">
      <c r="A31" s="130">
        <v>1094</v>
      </c>
      <c r="B31" s="130"/>
      <c r="C31" s="130" t="s">
        <v>130</v>
      </c>
      <c r="D31" s="130" t="s">
        <v>131</v>
      </c>
      <c r="E31" s="130" t="s">
        <v>132</v>
      </c>
      <c r="F31" s="131" t="s">
        <v>339</v>
      </c>
      <c r="G31" s="131">
        <v>31</v>
      </c>
      <c r="H31" s="131"/>
      <c r="I31" s="130" t="s">
        <v>133</v>
      </c>
      <c r="J31" s="117">
        <v>405000</v>
      </c>
      <c r="K31" s="133">
        <v>44272</v>
      </c>
      <c r="L31" s="117">
        <f t="shared" ref="L31:L54" si="5">J31*0.015</f>
        <v>6075</v>
      </c>
      <c r="M31" s="134"/>
      <c r="N31">
        <f t="shared" ref="N31" si="6">+N30+1</f>
        <v>27</v>
      </c>
      <c r="O31">
        <f t="shared" si="0"/>
        <v>27</v>
      </c>
    </row>
    <row r="32" spans="1:15" x14ac:dyDescent="0.2">
      <c r="A32" s="130">
        <v>1099</v>
      </c>
      <c r="B32" s="130"/>
      <c r="C32" s="130" t="s">
        <v>134</v>
      </c>
      <c r="D32" s="130" t="s">
        <v>135</v>
      </c>
      <c r="E32" s="130" t="s">
        <v>136</v>
      </c>
      <c r="F32" s="131" t="s">
        <v>339</v>
      </c>
      <c r="G32" s="131">
        <v>36</v>
      </c>
      <c r="H32" s="131"/>
      <c r="I32" s="130" t="s">
        <v>137</v>
      </c>
      <c r="J32" s="117">
        <v>525000</v>
      </c>
      <c r="K32" s="133">
        <v>44236</v>
      </c>
      <c r="L32" s="117">
        <f t="shared" si="5"/>
        <v>7875</v>
      </c>
      <c r="M32" s="134"/>
      <c r="N32">
        <f t="shared" ref="N32" si="7">+N31+1</f>
        <v>28</v>
      </c>
      <c r="O32">
        <f t="shared" si="0"/>
        <v>28</v>
      </c>
    </row>
    <row r="33" spans="1:18" x14ac:dyDescent="0.2">
      <c r="A33" s="130">
        <v>571</v>
      </c>
      <c r="B33" s="130"/>
      <c r="C33" s="130" t="s">
        <v>138</v>
      </c>
      <c r="D33" s="130" t="s">
        <v>139</v>
      </c>
      <c r="E33" s="130" t="s">
        <v>140</v>
      </c>
      <c r="F33" s="131" t="s">
        <v>348</v>
      </c>
      <c r="G33" s="131">
        <v>31</v>
      </c>
      <c r="H33" s="131"/>
      <c r="I33" s="130" t="s">
        <v>141</v>
      </c>
      <c r="J33" s="117">
        <v>260000</v>
      </c>
      <c r="K33" s="133">
        <v>44235</v>
      </c>
      <c r="L33" s="117">
        <f t="shared" si="5"/>
        <v>3900</v>
      </c>
      <c r="M33" s="134"/>
      <c r="N33">
        <f t="shared" ref="N33" si="8">+N32+1</f>
        <v>29</v>
      </c>
      <c r="O33">
        <f t="shared" si="0"/>
        <v>29</v>
      </c>
    </row>
    <row r="34" spans="1:18" x14ac:dyDescent="0.2">
      <c r="A34" s="130">
        <v>201</v>
      </c>
      <c r="B34" s="130"/>
      <c r="C34" s="130" t="s">
        <v>142</v>
      </c>
      <c r="D34" s="130" t="s">
        <v>143</v>
      </c>
      <c r="E34" s="130" t="s">
        <v>144</v>
      </c>
      <c r="F34" s="131" t="s">
        <v>336</v>
      </c>
      <c r="G34" s="131">
        <v>13</v>
      </c>
      <c r="H34" s="131">
        <v>1000</v>
      </c>
      <c r="I34" s="130" t="s">
        <v>145</v>
      </c>
      <c r="J34" s="117">
        <v>580000</v>
      </c>
      <c r="K34" s="133">
        <v>44217</v>
      </c>
      <c r="L34" s="117">
        <f t="shared" si="5"/>
        <v>8700</v>
      </c>
      <c r="M34" s="134"/>
      <c r="N34">
        <f t="shared" ref="N34" si="9">+N33+1</f>
        <v>30</v>
      </c>
      <c r="O34">
        <f t="shared" si="0"/>
        <v>30</v>
      </c>
    </row>
    <row r="35" spans="1:18" x14ac:dyDescent="0.2">
      <c r="A35" s="130">
        <v>518</v>
      </c>
      <c r="B35" s="130"/>
      <c r="C35" s="130" t="s">
        <v>146</v>
      </c>
      <c r="D35" s="130" t="s">
        <v>147</v>
      </c>
      <c r="E35" s="130" t="s">
        <v>148</v>
      </c>
      <c r="F35" s="131" t="s">
        <v>345</v>
      </c>
      <c r="G35" s="131">
        <v>43</v>
      </c>
      <c r="H35" s="131"/>
      <c r="I35" s="130" t="s">
        <v>149</v>
      </c>
      <c r="J35" s="117">
        <v>525000</v>
      </c>
      <c r="K35" s="133">
        <v>44208</v>
      </c>
      <c r="L35" s="117">
        <f t="shared" si="5"/>
        <v>7875</v>
      </c>
      <c r="M35" s="134"/>
      <c r="N35">
        <f t="shared" ref="N35" si="10">+N34+1</f>
        <v>31</v>
      </c>
      <c r="O35">
        <f t="shared" si="0"/>
        <v>31</v>
      </c>
    </row>
    <row r="36" spans="1:18" x14ac:dyDescent="0.2">
      <c r="A36" s="130">
        <v>1038</v>
      </c>
      <c r="B36" s="130"/>
      <c r="C36" s="130" t="s">
        <v>150</v>
      </c>
      <c r="D36" s="130" t="s">
        <v>151</v>
      </c>
      <c r="E36" s="130" t="s">
        <v>152</v>
      </c>
      <c r="F36" s="131" t="s">
        <v>341</v>
      </c>
      <c r="G36" s="131">
        <v>83</v>
      </c>
      <c r="H36" s="131"/>
      <c r="I36" s="130" t="s">
        <v>153</v>
      </c>
      <c r="J36" s="117">
        <v>163900</v>
      </c>
      <c r="K36" s="133">
        <v>44196</v>
      </c>
      <c r="L36" s="117">
        <f t="shared" si="5"/>
        <v>2458.5</v>
      </c>
      <c r="M36" s="134"/>
      <c r="N36">
        <f t="shared" ref="N36" si="11">+N35+1</f>
        <v>32</v>
      </c>
      <c r="O36">
        <f t="shared" si="0"/>
        <v>32</v>
      </c>
    </row>
    <row r="37" spans="1:18" x14ac:dyDescent="0.2">
      <c r="A37" s="130">
        <v>243</v>
      </c>
      <c r="B37" s="130"/>
      <c r="C37" s="130" t="s">
        <v>154</v>
      </c>
      <c r="D37" s="130" t="s">
        <v>155</v>
      </c>
      <c r="E37" s="130" t="s">
        <v>156</v>
      </c>
      <c r="F37" s="131" t="s">
        <v>336</v>
      </c>
      <c r="G37" s="131">
        <v>40</v>
      </c>
      <c r="H37" s="131"/>
      <c r="I37" s="130" t="s">
        <v>157</v>
      </c>
      <c r="J37" s="117">
        <v>1845000</v>
      </c>
      <c r="K37" s="133">
        <v>44186</v>
      </c>
      <c r="L37" s="117">
        <f t="shared" si="5"/>
        <v>27675</v>
      </c>
      <c r="M37" s="134" t="s">
        <v>354</v>
      </c>
      <c r="N37">
        <f t="shared" ref="N37" si="12">+N36+1</f>
        <v>33</v>
      </c>
      <c r="O37">
        <f t="shared" si="0"/>
        <v>33</v>
      </c>
    </row>
    <row r="38" spans="1:18" x14ac:dyDescent="0.2">
      <c r="A38" s="127">
        <v>892</v>
      </c>
      <c r="B38" s="127"/>
      <c r="C38" s="127" t="s">
        <v>158</v>
      </c>
      <c r="D38" s="127" t="s">
        <v>159</v>
      </c>
      <c r="E38" s="127" t="s">
        <v>160</v>
      </c>
      <c r="F38" s="131" t="s">
        <v>342</v>
      </c>
      <c r="G38" s="131">
        <v>48</v>
      </c>
      <c r="H38" s="131">
        <v>1000</v>
      </c>
      <c r="I38" s="127" t="s">
        <v>161</v>
      </c>
      <c r="J38" s="119">
        <v>600000</v>
      </c>
      <c r="K38" s="140">
        <v>44181</v>
      </c>
      <c r="L38" s="119">
        <f t="shared" si="5"/>
        <v>9000</v>
      </c>
      <c r="M38" s="227"/>
      <c r="N38">
        <f t="shared" ref="N38" si="13">+N37+1</f>
        <v>34</v>
      </c>
      <c r="O38">
        <f t="shared" si="0"/>
        <v>34</v>
      </c>
    </row>
    <row r="39" spans="1:18" x14ac:dyDescent="0.2">
      <c r="A39" s="130">
        <v>600</v>
      </c>
      <c r="B39" s="130"/>
      <c r="C39" s="130" t="s">
        <v>162</v>
      </c>
      <c r="D39" s="130" t="s">
        <v>163</v>
      </c>
      <c r="E39" s="130" t="s">
        <v>164</v>
      </c>
      <c r="F39" s="131" t="s">
        <v>349</v>
      </c>
      <c r="G39" s="131">
        <v>3</v>
      </c>
      <c r="H39" s="131"/>
      <c r="I39" s="130" t="s">
        <v>165</v>
      </c>
      <c r="J39" s="117">
        <v>240500</v>
      </c>
      <c r="K39" s="133">
        <v>44173</v>
      </c>
      <c r="L39" s="117">
        <f t="shared" si="5"/>
        <v>3607.5</v>
      </c>
      <c r="M39" s="134"/>
      <c r="N39">
        <f t="shared" ref="N39" si="14">+N38+1</f>
        <v>35</v>
      </c>
      <c r="O39">
        <f t="shared" si="0"/>
        <v>35</v>
      </c>
    </row>
    <row r="40" spans="1:18" x14ac:dyDescent="0.2">
      <c r="A40" s="130">
        <v>183</v>
      </c>
      <c r="B40" s="130"/>
      <c r="C40" s="130" t="s">
        <v>166</v>
      </c>
      <c r="D40" s="130" t="s">
        <v>167</v>
      </c>
      <c r="E40" s="130" t="s">
        <v>168</v>
      </c>
      <c r="F40" s="131" t="s">
        <v>338</v>
      </c>
      <c r="G40" s="131">
        <v>133</v>
      </c>
      <c r="H40" s="131"/>
      <c r="I40" s="130" t="s">
        <v>169</v>
      </c>
      <c r="J40" s="117">
        <v>100000</v>
      </c>
      <c r="K40" s="133">
        <v>44168</v>
      </c>
      <c r="L40" s="117">
        <f t="shared" si="5"/>
        <v>1500</v>
      </c>
      <c r="M40" s="134"/>
      <c r="N40">
        <f t="shared" ref="N40" si="15">+N39+1</f>
        <v>36</v>
      </c>
      <c r="O40">
        <f t="shared" si="0"/>
        <v>36</v>
      </c>
    </row>
    <row r="41" spans="1:18" x14ac:dyDescent="0.2">
      <c r="A41" s="130">
        <v>855</v>
      </c>
      <c r="B41" s="130"/>
      <c r="C41" s="130" t="s">
        <v>170</v>
      </c>
      <c r="D41" s="130" t="s">
        <v>171</v>
      </c>
      <c r="E41" s="130" t="s">
        <v>172</v>
      </c>
      <c r="F41" s="131" t="s">
        <v>342</v>
      </c>
      <c r="G41" s="131">
        <v>18</v>
      </c>
      <c r="H41" s="131"/>
      <c r="I41" s="130" t="s">
        <v>173</v>
      </c>
      <c r="J41" s="117">
        <v>175000</v>
      </c>
      <c r="K41" s="133">
        <v>44153</v>
      </c>
      <c r="L41" s="117">
        <f t="shared" si="5"/>
        <v>2625</v>
      </c>
      <c r="M41" s="134"/>
      <c r="N41">
        <f t="shared" ref="N41" si="16">+N40+1</f>
        <v>37</v>
      </c>
      <c r="O41">
        <f t="shared" si="0"/>
        <v>37</v>
      </c>
    </row>
    <row r="42" spans="1:18" x14ac:dyDescent="0.2">
      <c r="A42" s="130">
        <v>546</v>
      </c>
      <c r="B42" s="130"/>
      <c r="C42" s="130" t="s">
        <v>174</v>
      </c>
      <c r="D42" s="130" t="s">
        <v>175</v>
      </c>
      <c r="E42" s="130" t="s">
        <v>176</v>
      </c>
      <c r="F42" s="131" t="s">
        <v>348</v>
      </c>
      <c r="G42" s="131">
        <v>17</v>
      </c>
      <c r="H42" s="131"/>
      <c r="I42" s="130" t="s">
        <v>177</v>
      </c>
      <c r="J42" s="117">
        <v>329900</v>
      </c>
      <c r="K42" s="133">
        <v>44151</v>
      </c>
      <c r="L42" s="117">
        <f t="shared" si="5"/>
        <v>4948.5</v>
      </c>
      <c r="M42" s="134"/>
      <c r="N42">
        <f t="shared" ref="N42" si="17">+N41+1</f>
        <v>38</v>
      </c>
      <c r="O42">
        <f t="shared" si="0"/>
        <v>38</v>
      </c>
    </row>
    <row r="43" spans="1:18" x14ac:dyDescent="0.2">
      <c r="A43" s="130">
        <v>688</v>
      </c>
      <c r="B43" s="130"/>
      <c r="C43" s="130" t="s">
        <v>178</v>
      </c>
      <c r="D43" s="130" t="s">
        <v>179</v>
      </c>
      <c r="E43" s="130" t="s">
        <v>180</v>
      </c>
      <c r="F43" s="131" t="s">
        <v>340</v>
      </c>
      <c r="G43" s="131">
        <v>28</v>
      </c>
      <c r="H43" s="131"/>
      <c r="I43" s="130" t="s">
        <v>181</v>
      </c>
      <c r="J43" s="117">
        <v>50000</v>
      </c>
      <c r="K43" s="133">
        <v>44145</v>
      </c>
      <c r="L43" s="117">
        <f t="shared" si="5"/>
        <v>750</v>
      </c>
      <c r="M43" s="134" t="s">
        <v>354</v>
      </c>
      <c r="N43">
        <f t="shared" ref="N43" si="18">+N42+1</f>
        <v>39</v>
      </c>
      <c r="O43">
        <f t="shared" si="0"/>
        <v>39</v>
      </c>
    </row>
    <row r="44" spans="1:18" x14ac:dyDescent="0.2">
      <c r="A44" s="130">
        <v>737</v>
      </c>
      <c r="B44" s="130"/>
      <c r="C44" s="130" t="s">
        <v>186</v>
      </c>
      <c r="D44" s="130" t="s">
        <v>187</v>
      </c>
      <c r="E44" s="130" t="s">
        <v>188</v>
      </c>
      <c r="F44" s="131" t="s">
        <v>340</v>
      </c>
      <c r="G44" s="131">
        <v>60</v>
      </c>
      <c r="H44" s="131">
        <v>4000</v>
      </c>
      <c r="I44" s="130" t="s">
        <v>189</v>
      </c>
      <c r="J44" s="117">
        <v>1500000</v>
      </c>
      <c r="K44" s="133">
        <v>44137</v>
      </c>
      <c r="L44" s="117">
        <f t="shared" si="5"/>
        <v>22500</v>
      </c>
      <c r="M44" s="134"/>
      <c r="N44">
        <f t="shared" ref="N44" si="19">+N43+1</f>
        <v>40</v>
      </c>
      <c r="O44">
        <f t="shared" si="0"/>
        <v>40</v>
      </c>
    </row>
    <row r="45" spans="1:18" x14ac:dyDescent="0.2">
      <c r="A45" s="130">
        <v>100523</v>
      </c>
      <c r="B45" s="130"/>
      <c r="C45" s="130" t="s">
        <v>182</v>
      </c>
      <c r="D45" s="130" t="s">
        <v>183</v>
      </c>
      <c r="E45" s="130" t="s">
        <v>184</v>
      </c>
      <c r="F45" s="131" t="s">
        <v>336</v>
      </c>
      <c r="G45" s="131">
        <v>55</v>
      </c>
      <c r="H45" s="131">
        <v>502</v>
      </c>
      <c r="I45" s="130" t="s">
        <v>185</v>
      </c>
      <c r="J45" s="117">
        <v>339000</v>
      </c>
      <c r="K45" s="133">
        <v>44137</v>
      </c>
      <c r="L45" s="117">
        <f t="shared" si="5"/>
        <v>5085</v>
      </c>
      <c r="M45" s="134"/>
      <c r="N45">
        <f t="shared" ref="N45" si="20">+N44+1</f>
        <v>41</v>
      </c>
      <c r="O45">
        <f t="shared" si="0"/>
        <v>41</v>
      </c>
    </row>
    <row r="46" spans="1:18" x14ac:dyDescent="0.2">
      <c r="A46" s="130">
        <v>840</v>
      </c>
      <c r="B46" s="130"/>
      <c r="C46" s="130" t="s">
        <v>190</v>
      </c>
      <c r="D46" s="130" t="s">
        <v>191</v>
      </c>
      <c r="E46" s="130" t="s">
        <v>192</v>
      </c>
      <c r="F46" s="131" t="s">
        <v>342</v>
      </c>
      <c r="G46" s="131">
        <v>3</v>
      </c>
      <c r="H46" s="131"/>
      <c r="I46" s="130" t="s">
        <v>193</v>
      </c>
      <c r="J46" s="117">
        <v>100000</v>
      </c>
      <c r="K46" s="133">
        <v>44117</v>
      </c>
      <c r="L46" s="117">
        <f t="shared" si="5"/>
        <v>1500</v>
      </c>
      <c r="M46" s="134" t="s">
        <v>354</v>
      </c>
      <c r="N46">
        <f t="shared" ref="N46" si="21">+N45+1</f>
        <v>42</v>
      </c>
      <c r="O46">
        <f t="shared" si="0"/>
        <v>42</v>
      </c>
    </row>
    <row r="47" spans="1:18" x14ac:dyDescent="0.2">
      <c r="A47" s="130">
        <v>100422</v>
      </c>
      <c r="B47" s="130"/>
      <c r="C47" s="130" t="s">
        <v>194</v>
      </c>
      <c r="D47" s="130" t="s">
        <v>195</v>
      </c>
      <c r="E47" s="130" t="s">
        <v>196</v>
      </c>
      <c r="F47" s="131" t="s">
        <v>336</v>
      </c>
      <c r="G47" s="131">
        <v>55</v>
      </c>
      <c r="H47" s="131">
        <v>201</v>
      </c>
      <c r="I47" s="130" t="s">
        <v>197</v>
      </c>
      <c r="J47" s="117">
        <v>500000</v>
      </c>
      <c r="K47" s="133">
        <v>44110</v>
      </c>
      <c r="L47" s="117">
        <f t="shared" si="5"/>
        <v>7500</v>
      </c>
      <c r="M47" s="134"/>
      <c r="N47">
        <f t="shared" ref="N47" si="22">+N46+1</f>
        <v>43</v>
      </c>
      <c r="O47">
        <f t="shared" si="0"/>
        <v>43</v>
      </c>
    </row>
    <row r="48" spans="1:18" x14ac:dyDescent="0.2">
      <c r="A48" s="127">
        <v>575</v>
      </c>
      <c r="B48" s="127"/>
      <c r="C48" s="127" t="s">
        <v>198</v>
      </c>
      <c r="D48" s="127" t="s">
        <v>199</v>
      </c>
      <c r="E48" s="127" t="s">
        <v>200</v>
      </c>
      <c r="F48" s="131" t="s">
        <v>348</v>
      </c>
      <c r="G48" s="131">
        <v>35</v>
      </c>
      <c r="H48" s="131"/>
      <c r="I48" s="127" t="s">
        <v>201</v>
      </c>
      <c r="J48" s="119">
        <v>1950000</v>
      </c>
      <c r="K48" s="140">
        <v>44109</v>
      </c>
      <c r="L48" s="119">
        <f t="shared" si="5"/>
        <v>29250</v>
      </c>
      <c r="M48" s="227"/>
      <c r="N48" s="40">
        <f t="shared" ref="N48" si="23">+N47+1</f>
        <v>44</v>
      </c>
      <c r="O48" s="40">
        <f t="shared" si="0"/>
        <v>44</v>
      </c>
      <c r="P48" s="40"/>
      <c r="Q48" s="40"/>
      <c r="R48" s="40"/>
    </row>
    <row r="49" spans="1:18" x14ac:dyDescent="0.2">
      <c r="A49" s="127">
        <v>765</v>
      </c>
      <c r="B49" s="127"/>
      <c r="C49" s="127" t="s">
        <v>206</v>
      </c>
      <c r="D49" s="127" t="s">
        <v>207</v>
      </c>
      <c r="E49" s="127" t="s">
        <v>208</v>
      </c>
      <c r="F49" s="131" t="s">
        <v>340</v>
      </c>
      <c r="G49" s="131">
        <v>84</v>
      </c>
      <c r="H49" s="131"/>
      <c r="I49" s="127" t="s">
        <v>209</v>
      </c>
      <c r="J49" s="119">
        <v>527500</v>
      </c>
      <c r="K49" s="140">
        <v>44104</v>
      </c>
      <c r="L49" s="119">
        <f t="shared" si="5"/>
        <v>7912.5</v>
      </c>
      <c r="M49" s="227"/>
      <c r="N49" s="40">
        <f t="shared" ref="N49" si="24">+N48+1</f>
        <v>45</v>
      </c>
      <c r="O49" s="40"/>
      <c r="P49" s="40"/>
      <c r="Q49" s="40"/>
      <c r="R49" s="40"/>
    </row>
    <row r="50" spans="1:18" x14ac:dyDescent="0.2">
      <c r="A50" s="130">
        <v>749</v>
      </c>
      <c r="B50" s="130"/>
      <c r="C50" s="130" t="s">
        <v>202</v>
      </c>
      <c r="D50" s="130" t="s">
        <v>203</v>
      </c>
      <c r="E50" s="130" t="s">
        <v>204</v>
      </c>
      <c r="F50" s="131" t="s">
        <v>340</v>
      </c>
      <c r="G50" s="131">
        <v>69</v>
      </c>
      <c r="H50" s="131"/>
      <c r="I50" s="130" t="s">
        <v>205</v>
      </c>
      <c r="J50" s="117">
        <v>1557500</v>
      </c>
      <c r="K50" s="133">
        <v>44104</v>
      </c>
      <c r="L50" s="117">
        <f t="shared" si="5"/>
        <v>23362.5</v>
      </c>
      <c r="M50" s="134"/>
      <c r="N50">
        <f t="shared" ref="N50" si="25">+N49+1</f>
        <v>46</v>
      </c>
    </row>
    <row r="51" spans="1:18" x14ac:dyDescent="0.2">
      <c r="A51" s="127">
        <v>557</v>
      </c>
      <c r="B51" s="127"/>
      <c r="C51" s="127" t="s">
        <v>210</v>
      </c>
      <c r="D51" s="127" t="s">
        <v>211</v>
      </c>
      <c r="E51" s="127" t="s">
        <v>212</v>
      </c>
      <c r="F51" s="131" t="s">
        <v>348</v>
      </c>
      <c r="G51" s="131">
        <v>22</v>
      </c>
      <c r="H51" s="131">
        <v>1000</v>
      </c>
      <c r="I51" s="127" t="s">
        <v>213</v>
      </c>
      <c r="J51" s="119">
        <v>160000</v>
      </c>
      <c r="K51" s="140">
        <v>44099</v>
      </c>
      <c r="L51" s="119">
        <f t="shared" si="5"/>
        <v>2400</v>
      </c>
      <c r="M51" s="134" t="s">
        <v>354</v>
      </c>
      <c r="N51">
        <f t="shared" ref="N51" si="26">+N50+1</f>
        <v>47</v>
      </c>
    </row>
    <row r="52" spans="1:18" x14ac:dyDescent="0.2">
      <c r="A52" s="130">
        <v>1096</v>
      </c>
      <c r="B52" s="130"/>
      <c r="C52" s="130" t="s">
        <v>214</v>
      </c>
      <c r="D52" s="130" t="s">
        <v>215</v>
      </c>
      <c r="E52" s="130" t="s">
        <v>216</v>
      </c>
      <c r="F52" s="131" t="s">
        <v>339</v>
      </c>
      <c r="G52" s="131">
        <v>33</v>
      </c>
      <c r="H52" s="131">
        <v>1000</v>
      </c>
      <c r="I52" s="130" t="s">
        <v>217</v>
      </c>
      <c r="J52" s="117">
        <v>2575000</v>
      </c>
      <c r="K52" s="133">
        <v>44098</v>
      </c>
      <c r="L52" s="117">
        <f t="shared" si="5"/>
        <v>38625</v>
      </c>
      <c r="M52" s="134"/>
      <c r="N52">
        <f t="shared" ref="N52" si="27">+N51+1</f>
        <v>48</v>
      </c>
    </row>
    <row r="53" spans="1:18" x14ac:dyDescent="0.2">
      <c r="A53" s="130">
        <v>39</v>
      </c>
      <c r="B53" s="130"/>
      <c r="C53" s="130" t="s">
        <v>218</v>
      </c>
      <c r="D53" s="130" t="s">
        <v>219</v>
      </c>
      <c r="E53" s="130" t="s">
        <v>220</v>
      </c>
      <c r="F53" s="131" t="s">
        <v>338</v>
      </c>
      <c r="G53" s="131">
        <v>31</v>
      </c>
      <c r="H53" s="131">
        <v>1000</v>
      </c>
      <c r="I53" s="130" t="s">
        <v>221</v>
      </c>
      <c r="J53" s="117">
        <v>640000</v>
      </c>
      <c r="K53" s="133">
        <v>44089</v>
      </c>
      <c r="L53" s="117">
        <f t="shared" si="5"/>
        <v>9600</v>
      </c>
      <c r="M53" s="134"/>
      <c r="N53">
        <f t="shared" ref="N53" si="28">+N52+1</f>
        <v>49</v>
      </c>
    </row>
    <row r="54" spans="1:18" x14ac:dyDescent="0.2">
      <c r="A54" s="130">
        <v>1255</v>
      </c>
      <c r="B54" s="130"/>
      <c r="C54" s="130" t="s">
        <v>222</v>
      </c>
      <c r="D54" s="130" t="s">
        <v>223</v>
      </c>
      <c r="E54" s="130" t="s">
        <v>224</v>
      </c>
      <c r="F54" s="131" t="s">
        <v>343</v>
      </c>
      <c r="G54" s="131">
        <v>30</v>
      </c>
      <c r="H54" s="131">
        <v>1000</v>
      </c>
      <c r="I54" s="130" t="s">
        <v>225</v>
      </c>
      <c r="J54" s="117">
        <v>550000</v>
      </c>
      <c r="K54" s="133">
        <v>44083</v>
      </c>
      <c r="L54" s="117">
        <f t="shared" si="5"/>
        <v>8250</v>
      </c>
      <c r="M54" s="134"/>
      <c r="N54">
        <f t="shared" ref="N54" si="29">+N53+1</f>
        <v>50</v>
      </c>
    </row>
    <row r="55" spans="1:18" x14ac:dyDescent="0.2">
      <c r="A55" s="130">
        <v>203</v>
      </c>
      <c r="B55" s="130"/>
      <c r="C55" s="130" t="s">
        <v>226</v>
      </c>
      <c r="D55" s="130" t="s">
        <v>227</v>
      </c>
      <c r="E55" s="130" t="s">
        <v>228</v>
      </c>
      <c r="F55" s="131" t="s">
        <v>336</v>
      </c>
      <c r="G55" s="131">
        <v>14</v>
      </c>
      <c r="H55" s="131"/>
      <c r="I55" s="130" t="s">
        <v>229</v>
      </c>
      <c r="J55" s="117">
        <f>L55/0.015</f>
        <v>151533.33333333334</v>
      </c>
      <c r="K55" s="133">
        <v>44076</v>
      </c>
      <c r="L55" s="117">
        <v>2273</v>
      </c>
      <c r="M55" s="134" t="s">
        <v>354</v>
      </c>
      <c r="N55">
        <f t="shared" ref="N55" si="30">+N54+1</f>
        <v>51</v>
      </c>
    </row>
    <row r="56" spans="1:18" x14ac:dyDescent="0.2">
      <c r="A56" s="130">
        <v>545</v>
      </c>
      <c r="B56" s="130"/>
      <c r="C56" s="130" t="s">
        <v>230</v>
      </c>
      <c r="D56" s="130" t="s">
        <v>231</v>
      </c>
      <c r="E56" s="130" t="s">
        <v>232</v>
      </c>
      <c r="F56" s="131" t="s">
        <v>348</v>
      </c>
      <c r="G56" s="131">
        <v>16</v>
      </c>
      <c r="H56" s="131"/>
      <c r="I56" s="130" t="s">
        <v>233</v>
      </c>
      <c r="J56" s="4">
        <f>L56/0.015</f>
        <v>95000</v>
      </c>
      <c r="K56" s="133">
        <v>44067</v>
      </c>
      <c r="L56" s="117">
        <v>1425</v>
      </c>
      <c r="M56" s="119" t="s">
        <v>354</v>
      </c>
      <c r="N56">
        <f t="shared" ref="N56" si="31">+N55+1</f>
        <v>52</v>
      </c>
    </row>
    <row r="57" spans="1:18" x14ac:dyDescent="0.2">
      <c r="B57" s="127"/>
      <c r="C57" s="127" t="s">
        <v>519</v>
      </c>
      <c r="D57" s="127" t="s">
        <v>72</v>
      </c>
      <c r="E57" s="127"/>
      <c r="F57" s="127"/>
      <c r="G57" s="131"/>
      <c r="H57" s="131"/>
      <c r="I57" s="131" t="s">
        <v>518</v>
      </c>
      <c r="J57" s="119">
        <v>65000</v>
      </c>
      <c r="K57" s="228">
        <v>44067</v>
      </c>
      <c r="L57" s="42">
        <v>975</v>
      </c>
      <c r="M57" s="119" t="s">
        <v>354</v>
      </c>
      <c r="N57">
        <f t="shared" ref="N57" si="32">+N56+1</f>
        <v>53</v>
      </c>
    </row>
    <row r="58" spans="1:18" x14ac:dyDescent="0.2">
      <c r="A58" s="130">
        <v>101262</v>
      </c>
      <c r="B58" s="130"/>
      <c r="C58" s="130" t="s">
        <v>236</v>
      </c>
      <c r="D58" s="130" t="s">
        <v>237</v>
      </c>
      <c r="E58" s="130" t="s">
        <v>238</v>
      </c>
      <c r="F58" s="131" t="s">
        <v>343</v>
      </c>
      <c r="G58" s="131">
        <v>65</v>
      </c>
      <c r="H58" s="131"/>
      <c r="I58" s="130" t="s">
        <v>239</v>
      </c>
      <c r="J58" s="117">
        <v>702000</v>
      </c>
      <c r="K58" s="133">
        <v>44046</v>
      </c>
      <c r="L58" s="117">
        <f t="shared" ref="L58:L79" si="33">J58*0.015</f>
        <v>10530</v>
      </c>
      <c r="M58" s="130"/>
      <c r="N58">
        <f t="shared" ref="N58" si="34">+N57+1</f>
        <v>54</v>
      </c>
    </row>
    <row r="59" spans="1:18" x14ac:dyDescent="0.2">
      <c r="A59" s="127">
        <v>750</v>
      </c>
      <c r="B59" s="127"/>
      <c r="C59" s="127" t="s">
        <v>240</v>
      </c>
      <c r="D59" s="127" t="s">
        <v>241</v>
      </c>
      <c r="E59" s="127" t="s">
        <v>242</v>
      </c>
      <c r="F59" s="131" t="s">
        <v>340</v>
      </c>
      <c r="G59" s="131">
        <v>70</v>
      </c>
      <c r="H59" s="131"/>
      <c r="I59" s="127" t="s">
        <v>243</v>
      </c>
      <c r="J59" s="119">
        <v>1188714</v>
      </c>
      <c r="K59" s="140">
        <v>44043</v>
      </c>
      <c r="L59" s="119">
        <f t="shared" si="33"/>
        <v>17830.71</v>
      </c>
      <c r="M59" s="130"/>
      <c r="N59">
        <f t="shared" ref="N59" si="35">+N58+1</f>
        <v>55</v>
      </c>
    </row>
    <row r="60" spans="1:18" x14ac:dyDescent="0.2">
      <c r="A60" s="130">
        <v>698</v>
      </c>
      <c r="B60" s="130"/>
      <c r="C60" s="130" t="s">
        <v>244</v>
      </c>
      <c r="D60" s="130" t="s">
        <v>245</v>
      </c>
      <c r="E60" s="130" t="s">
        <v>246</v>
      </c>
      <c r="F60" s="131" t="s">
        <v>340</v>
      </c>
      <c r="G60" s="131">
        <v>38</v>
      </c>
      <c r="H60" s="131"/>
      <c r="I60" s="130" t="s">
        <v>247</v>
      </c>
      <c r="J60" s="117">
        <v>675700</v>
      </c>
      <c r="K60" s="133">
        <v>44036</v>
      </c>
      <c r="L60" s="117">
        <f t="shared" si="33"/>
        <v>10135.5</v>
      </c>
      <c r="M60" s="130"/>
      <c r="N60">
        <f t="shared" ref="N60" si="36">+N59+1</f>
        <v>56</v>
      </c>
    </row>
    <row r="61" spans="1:18" x14ac:dyDescent="0.2">
      <c r="A61" s="130">
        <v>19</v>
      </c>
      <c r="B61" s="130"/>
      <c r="C61" s="130" t="s">
        <v>252</v>
      </c>
      <c r="D61" s="130" t="s">
        <v>253</v>
      </c>
      <c r="E61" s="130" t="s">
        <v>254</v>
      </c>
      <c r="F61" s="131" t="s">
        <v>338</v>
      </c>
      <c r="G61" s="131">
        <v>12</v>
      </c>
      <c r="H61" s="131">
        <v>2000</v>
      </c>
      <c r="I61" s="130" t="s">
        <v>251</v>
      </c>
      <c r="J61" s="117">
        <v>450000</v>
      </c>
      <c r="K61" s="133">
        <v>44035</v>
      </c>
      <c r="L61" s="117">
        <f t="shared" si="33"/>
        <v>6750</v>
      </c>
      <c r="M61" s="130"/>
      <c r="N61">
        <f t="shared" ref="N61" si="37">+N60+1</f>
        <v>57</v>
      </c>
    </row>
    <row r="62" spans="1:18" x14ac:dyDescent="0.2">
      <c r="A62" s="130">
        <v>18</v>
      </c>
      <c r="B62" s="130"/>
      <c r="C62" s="130" t="s">
        <v>248</v>
      </c>
      <c r="D62" s="130" t="s">
        <v>249</v>
      </c>
      <c r="E62" s="130" t="s">
        <v>250</v>
      </c>
      <c r="F62" s="131" t="s">
        <v>338</v>
      </c>
      <c r="G62" s="131">
        <v>12</v>
      </c>
      <c r="H62" s="131">
        <v>1000</v>
      </c>
      <c r="I62" s="130" t="s">
        <v>251</v>
      </c>
      <c r="J62" s="117">
        <v>435000</v>
      </c>
      <c r="K62" s="133">
        <v>44035</v>
      </c>
      <c r="L62" s="117">
        <f t="shared" si="33"/>
        <v>6525</v>
      </c>
      <c r="M62" s="130"/>
      <c r="N62">
        <f t="shared" ref="N62" si="38">+N61+1</f>
        <v>58</v>
      </c>
    </row>
    <row r="63" spans="1:18" x14ac:dyDescent="0.2">
      <c r="A63" s="130">
        <v>313</v>
      </c>
      <c r="B63" s="130"/>
      <c r="C63" s="130" t="s">
        <v>255</v>
      </c>
      <c r="D63" s="130" t="s">
        <v>256</v>
      </c>
      <c r="E63" s="130" t="s">
        <v>257</v>
      </c>
      <c r="F63" s="131" t="s">
        <v>344</v>
      </c>
      <c r="G63" s="131">
        <v>21</v>
      </c>
      <c r="H63" s="131"/>
      <c r="I63" s="130" t="s">
        <v>258</v>
      </c>
      <c r="J63" s="117">
        <v>1325000</v>
      </c>
      <c r="K63" s="133">
        <v>44028</v>
      </c>
      <c r="L63" s="117">
        <f t="shared" si="33"/>
        <v>19875</v>
      </c>
      <c r="M63" s="130"/>
      <c r="N63">
        <f t="shared" ref="N63" si="39">+N62+1</f>
        <v>59</v>
      </c>
    </row>
    <row r="64" spans="1:18" x14ac:dyDescent="0.2">
      <c r="A64" s="130">
        <v>815</v>
      </c>
      <c r="B64" s="130"/>
      <c r="C64" s="130" t="s">
        <v>259</v>
      </c>
      <c r="D64" s="130" t="s">
        <v>260</v>
      </c>
      <c r="E64" s="130" t="s">
        <v>261</v>
      </c>
      <c r="F64" s="131" t="s">
        <v>340</v>
      </c>
      <c r="G64" s="131">
        <v>123</v>
      </c>
      <c r="H64" s="131"/>
      <c r="I64" s="130" t="s">
        <v>262</v>
      </c>
      <c r="J64" s="117">
        <v>608000</v>
      </c>
      <c r="K64" s="133">
        <v>44018</v>
      </c>
      <c r="L64" s="117">
        <f t="shared" si="33"/>
        <v>9120</v>
      </c>
      <c r="M64" s="130"/>
      <c r="N64">
        <f t="shared" ref="N64" si="40">+N63+1</f>
        <v>60</v>
      </c>
    </row>
    <row r="65" spans="1:14" x14ac:dyDescent="0.2">
      <c r="A65" s="130">
        <v>702</v>
      </c>
      <c r="B65" s="130"/>
      <c r="C65" s="130" t="s">
        <v>263</v>
      </c>
      <c r="D65" s="130" t="s">
        <v>264</v>
      </c>
      <c r="E65" s="130" t="s">
        <v>265</v>
      </c>
      <c r="F65" s="131" t="s">
        <v>340</v>
      </c>
      <c r="G65" s="131">
        <v>42</v>
      </c>
      <c r="H65" s="131"/>
      <c r="I65" s="130" t="s">
        <v>266</v>
      </c>
      <c r="J65" s="117">
        <v>382000</v>
      </c>
      <c r="K65" s="133">
        <v>44014</v>
      </c>
      <c r="L65" s="117">
        <f t="shared" si="33"/>
        <v>5730</v>
      </c>
      <c r="M65" s="130"/>
      <c r="N65">
        <f t="shared" ref="N65" si="41">+N64+1</f>
        <v>61</v>
      </c>
    </row>
    <row r="66" spans="1:14" x14ac:dyDescent="0.2">
      <c r="A66" s="130">
        <v>1449</v>
      </c>
      <c r="B66" s="130"/>
      <c r="C66" s="130" t="s">
        <v>267</v>
      </c>
      <c r="D66" s="130" t="s">
        <v>268</v>
      </c>
      <c r="E66" s="130" t="s">
        <v>269</v>
      </c>
      <c r="F66" s="131" t="s">
        <v>347</v>
      </c>
      <c r="G66" s="131">
        <v>9</v>
      </c>
      <c r="H66" s="131"/>
      <c r="I66" s="130" t="s">
        <v>270</v>
      </c>
      <c r="J66" s="117">
        <v>333000</v>
      </c>
      <c r="K66" s="133">
        <v>44014</v>
      </c>
      <c r="L66" s="117">
        <f t="shared" si="33"/>
        <v>4995</v>
      </c>
      <c r="M66" s="130"/>
      <c r="N66">
        <f t="shared" ref="N66" si="42">+N65+1</f>
        <v>62</v>
      </c>
    </row>
    <row r="67" spans="1:14" x14ac:dyDescent="0.2">
      <c r="A67" s="130">
        <v>1030</v>
      </c>
      <c r="B67" s="130"/>
      <c r="C67" s="130" t="s">
        <v>271</v>
      </c>
      <c r="D67" s="130" t="s">
        <v>272</v>
      </c>
      <c r="E67" s="130" t="s">
        <v>273</v>
      </c>
      <c r="F67" s="131" t="s">
        <v>341</v>
      </c>
      <c r="G67" s="131">
        <v>75</v>
      </c>
      <c r="H67" s="131"/>
      <c r="I67" s="130" t="s">
        <v>274</v>
      </c>
      <c r="J67" s="117">
        <v>792500</v>
      </c>
      <c r="K67" s="133">
        <v>44006</v>
      </c>
      <c r="L67" s="117">
        <f t="shared" si="33"/>
        <v>11887.5</v>
      </c>
      <c r="M67" s="130"/>
      <c r="N67">
        <f t="shared" ref="N67" si="43">+N66+1</f>
        <v>63</v>
      </c>
    </row>
    <row r="68" spans="1:14" x14ac:dyDescent="0.2">
      <c r="A68" s="130">
        <v>1144</v>
      </c>
      <c r="B68" s="130"/>
      <c r="C68" s="130" t="s">
        <v>275</v>
      </c>
      <c r="D68" s="130" t="s">
        <v>276</v>
      </c>
      <c r="E68" s="130" t="s">
        <v>277</v>
      </c>
      <c r="F68" s="131" t="s">
        <v>339</v>
      </c>
      <c r="G68" s="131">
        <v>80</v>
      </c>
      <c r="H68" s="131"/>
      <c r="I68" s="130" t="s">
        <v>278</v>
      </c>
      <c r="J68" s="117">
        <v>606700</v>
      </c>
      <c r="K68" s="133">
        <v>44001</v>
      </c>
      <c r="L68" s="117">
        <f t="shared" si="33"/>
        <v>9100.5</v>
      </c>
      <c r="M68" s="130"/>
      <c r="N68">
        <f t="shared" ref="N68" si="44">+N67+1</f>
        <v>64</v>
      </c>
    </row>
    <row r="69" spans="1:14" x14ac:dyDescent="0.2">
      <c r="A69" s="130">
        <v>878</v>
      </c>
      <c r="B69" s="130"/>
      <c r="C69" s="130" t="s">
        <v>279</v>
      </c>
      <c r="D69" s="130" t="s">
        <v>280</v>
      </c>
      <c r="E69" s="130" t="s">
        <v>281</v>
      </c>
      <c r="F69" s="131" t="s">
        <v>342</v>
      </c>
      <c r="G69" s="131">
        <v>40</v>
      </c>
      <c r="H69" s="131"/>
      <c r="I69" s="130" t="s">
        <v>282</v>
      </c>
      <c r="J69" s="117">
        <v>500000</v>
      </c>
      <c r="K69" s="133">
        <v>43993</v>
      </c>
      <c r="L69" s="117">
        <f t="shared" si="33"/>
        <v>7500</v>
      </c>
      <c r="M69" s="119" t="s">
        <v>354</v>
      </c>
      <c r="N69">
        <f t="shared" ref="N69" si="45">+N68+1</f>
        <v>65</v>
      </c>
    </row>
    <row r="70" spans="1:14" x14ac:dyDescent="0.2">
      <c r="A70" s="130">
        <v>381</v>
      </c>
      <c r="B70" s="130"/>
      <c r="C70" s="130" t="s">
        <v>283</v>
      </c>
      <c r="D70" s="130" t="s">
        <v>284</v>
      </c>
      <c r="E70" s="130" t="s">
        <v>285</v>
      </c>
      <c r="F70" s="131" t="s">
        <v>344</v>
      </c>
      <c r="G70" s="131">
        <v>83</v>
      </c>
      <c r="H70" s="131"/>
      <c r="I70" s="130" t="s">
        <v>286</v>
      </c>
      <c r="J70" s="117">
        <v>190000</v>
      </c>
      <c r="K70" s="133">
        <v>43990</v>
      </c>
      <c r="L70" s="117">
        <f t="shared" si="33"/>
        <v>2850</v>
      </c>
      <c r="M70" s="130"/>
      <c r="N70">
        <f t="shared" ref="N70" si="46">+N69+1</f>
        <v>66</v>
      </c>
    </row>
    <row r="71" spans="1:14" x14ac:dyDescent="0.2">
      <c r="A71" s="130">
        <v>974</v>
      </c>
      <c r="B71" s="130"/>
      <c r="C71" s="130" t="s">
        <v>287</v>
      </c>
      <c r="D71" s="130" t="s">
        <v>288</v>
      </c>
      <c r="E71" s="130" t="s">
        <v>289</v>
      </c>
      <c r="F71" s="131" t="s">
        <v>341</v>
      </c>
      <c r="G71" s="131">
        <v>27</v>
      </c>
      <c r="H71" s="131"/>
      <c r="I71" s="130" t="s">
        <v>290</v>
      </c>
      <c r="J71" s="117">
        <v>735000</v>
      </c>
      <c r="K71" s="133">
        <v>43978</v>
      </c>
      <c r="L71" s="117">
        <f t="shared" si="33"/>
        <v>11025</v>
      </c>
      <c r="M71" s="130"/>
      <c r="N71">
        <f t="shared" ref="N71" si="47">+N70+1</f>
        <v>67</v>
      </c>
    </row>
    <row r="72" spans="1:14" x14ac:dyDescent="0.2">
      <c r="A72" s="130">
        <v>949</v>
      </c>
      <c r="B72" s="130"/>
      <c r="C72" s="130" t="s">
        <v>291</v>
      </c>
      <c r="D72" s="130" t="s">
        <v>292</v>
      </c>
      <c r="E72" s="130" t="s">
        <v>293</v>
      </c>
      <c r="F72" s="131" t="s">
        <v>341</v>
      </c>
      <c r="G72" s="131">
        <v>5</v>
      </c>
      <c r="H72" s="131"/>
      <c r="I72" s="130" t="s">
        <v>294</v>
      </c>
      <c r="J72" s="117">
        <v>730000</v>
      </c>
      <c r="K72" s="133">
        <v>43969</v>
      </c>
      <c r="L72" s="117">
        <f t="shared" si="33"/>
        <v>10950</v>
      </c>
      <c r="M72" s="130"/>
      <c r="N72">
        <f t="shared" ref="N72" si="48">+N71+1</f>
        <v>68</v>
      </c>
    </row>
    <row r="73" spans="1:14" x14ac:dyDescent="0.2">
      <c r="A73" s="127">
        <v>194</v>
      </c>
      <c r="B73" s="127"/>
      <c r="C73" s="127" t="s">
        <v>295</v>
      </c>
      <c r="D73" s="127" t="s">
        <v>305</v>
      </c>
      <c r="E73" s="127" t="s">
        <v>306</v>
      </c>
      <c r="F73" s="131" t="s">
        <v>336</v>
      </c>
      <c r="G73" s="131">
        <v>9</v>
      </c>
      <c r="H73" s="131"/>
      <c r="I73" s="127" t="s">
        <v>307</v>
      </c>
      <c r="J73" s="119">
        <v>69000</v>
      </c>
      <c r="K73" s="140">
        <v>43965</v>
      </c>
      <c r="L73" s="119">
        <f t="shared" si="33"/>
        <v>1035</v>
      </c>
      <c r="M73" s="130"/>
      <c r="N73">
        <f t="shared" ref="N73" si="49">+N72+1</f>
        <v>69</v>
      </c>
    </row>
    <row r="74" spans="1:14" x14ac:dyDescent="0.2">
      <c r="A74" s="130">
        <v>1057</v>
      </c>
      <c r="B74" s="130"/>
      <c r="C74" s="130" t="s">
        <v>295</v>
      </c>
      <c r="D74" s="130" t="s">
        <v>302</v>
      </c>
      <c r="E74" s="130" t="s">
        <v>303</v>
      </c>
      <c r="F74" s="131" t="s">
        <v>339</v>
      </c>
      <c r="G74" s="131">
        <v>2</v>
      </c>
      <c r="H74" s="131"/>
      <c r="I74" s="130" t="s">
        <v>304</v>
      </c>
      <c r="J74" s="117">
        <v>112100</v>
      </c>
      <c r="K74" s="133">
        <v>43965</v>
      </c>
      <c r="L74" s="117">
        <f t="shared" si="33"/>
        <v>1681.5</v>
      </c>
      <c r="M74" s="130"/>
      <c r="N74">
        <f t="shared" ref="N74:N77" si="50">+N73+1</f>
        <v>70</v>
      </c>
    </row>
    <row r="75" spans="1:14" x14ac:dyDescent="0.2">
      <c r="A75" s="130">
        <v>1058</v>
      </c>
      <c r="B75" s="130"/>
      <c r="C75" s="130" t="s">
        <v>295</v>
      </c>
      <c r="D75" s="130" t="s">
        <v>311</v>
      </c>
      <c r="E75" s="130" t="s">
        <v>312</v>
      </c>
      <c r="F75" s="131" t="s">
        <v>339</v>
      </c>
      <c r="G75" s="131">
        <v>3</v>
      </c>
      <c r="H75" s="131"/>
      <c r="I75" s="130" t="s">
        <v>313</v>
      </c>
      <c r="J75" s="117">
        <v>396900</v>
      </c>
      <c r="K75" s="133">
        <v>43965</v>
      </c>
      <c r="L75" s="117">
        <f t="shared" si="33"/>
        <v>5953.5</v>
      </c>
      <c r="M75" s="130"/>
      <c r="N75">
        <f t="shared" si="50"/>
        <v>71</v>
      </c>
    </row>
    <row r="76" spans="1:14" x14ac:dyDescent="0.2">
      <c r="A76" s="130">
        <v>217</v>
      </c>
      <c r="B76" s="130"/>
      <c r="C76" s="130" t="s">
        <v>295</v>
      </c>
      <c r="D76" s="130" t="s">
        <v>296</v>
      </c>
      <c r="E76" s="130" t="s">
        <v>297</v>
      </c>
      <c r="F76" s="131" t="s">
        <v>336</v>
      </c>
      <c r="G76" s="131">
        <v>23</v>
      </c>
      <c r="H76" s="131">
        <v>1100</v>
      </c>
      <c r="I76" s="130" t="s">
        <v>298</v>
      </c>
      <c r="J76" s="117">
        <v>496500</v>
      </c>
      <c r="K76" s="133">
        <v>43965</v>
      </c>
      <c r="L76" s="117">
        <f t="shared" si="33"/>
        <v>7447.5</v>
      </c>
      <c r="M76" s="130"/>
      <c r="N76">
        <f t="shared" si="50"/>
        <v>72</v>
      </c>
    </row>
    <row r="77" spans="1:14" x14ac:dyDescent="0.2">
      <c r="A77" s="130">
        <v>1055</v>
      </c>
      <c r="B77" s="130"/>
      <c r="C77" s="130" t="s">
        <v>295</v>
      </c>
      <c r="D77" s="130" t="s">
        <v>299</v>
      </c>
      <c r="E77" s="130" t="s">
        <v>300</v>
      </c>
      <c r="F77" s="131" t="s">
        <v>341</v>
      </c>
      <c r="G77" s="131">
        <v>100</v>
      </c>
      <c r="H77" s="131"/>
      <c r="I77" s="130" t="s">
        <v>301</v>
      </c>
      <c r="J77" s="117">
        <v>328900</v>
      </c>
      <c r="K77" s="133">
        <v>43965</v>
      </c>
      <c r="L77" s="117">
        <f t="shared" si="33"/>
        <v>4933.5</v>
      </c>
      <c r="M77" s="130"/>
      <c r="N77">
        <f t="shared" si="50"/>
        <v>73</v>
      </c>
    </row>
    <row r="78" spans="1:14" x14ac:dyDescent="0.2">
      <c r="A78" s="130">
        <v>1027</v>
      </c>
      <c r="B78" s="130"/>
      <c r="C78" s="130" t="s">
        <v>295</v>
      </c>
      <c r="D78" s="130" t="s">
        <v>308</v>
      </c>
      <c r="E78" s="130" t="s">
        <v>309</v>
      </c>
      <c r="F78" s="131" t="s">
        <v>341</v>
      </c>
      <c r="G78" s="131">
        <v>72</v>
      </c>
      <c r="H78" s="131"/>
      <c r="I78" s="130" t="s">
        <v>310</v>
      </c>
      <c r="J78" s="117">
        <v>248300</v>
      </c>
      <c r="K78" s="133">
        <v>43965</v>
      </c>
      <c r="L78" s="117">
        <f t="shared" si="33"/>
        <v>3724.5</v>
      </c>
      <c r="M78" s="130"/>
      <c r="N78">
        <f t="shared" ref="N78" si="51">+N77+1</f>
        <v>74</v>
      </c>
    </row>
    <row r="79" spans="1:14" x14ac:dyDescent="0.2">
      <c r="A79" s="130"/>
      <c r="B79" s="130"/>
      <c r="C79" s="130" t="s">
        <v>295</v>
      </c>
      <c r="D79" s="130"/>
      <c r="E79" s="130"/>
      <c r="F79" s="131"/>
      <c r="G79" s="131"/>
      <c r="H79" s="131"/>
      <c r="I79" s="130"/>
      <c r="J79" s="117">
        <v>248300</v>
      </c>
      <c r="K79" s="133">
        <v>43965</v>
      </c>
      <c r="L79" s="117">
        <f t="shared" si="33"/>
        <v>3724.5</v>
      </c>
      <c r="M79" s="130"/>
      <c r="N79">
        <f t="shared" ref="N79" si="52">+N78+1</f>
        <v>75</v>
      </c>
    </row>
    <row r="80" spans="1:14" x14ac:dyDescent="0.2">
      <c r="A80" s="130">
        <v>1196</v>
      </c>
      <c r="B80" s="130"/>
      <c r="C80" s="130" t="s">
        <v>314</v>
      </c>
      <c r="D80" s="130" t="s">
        <v>315</v>
      </c>
      <c r="E80" s="130" t="s">
        <v>316</v>
      </c>
      <c r="F80" s="131" t="s">
        <v>346</v>
      </c>
      <c r="G80" s="131">
        <v>23</v>
      </c>
      <c r="H80" s="131"/>
      <c r="I80" s="130" t="s">
        <v>317</v>
      </c>
      <c r="J80" s="117">
        <f>L80/0.015</f>
        <v>525000</v>
      </c>
      <c r="K80" s="133">
        <v>43955</v>
      </c>
      <c r="L80" s="117">
        <v>7875</v>
      </c>
      <c r="M80" s="119" t="s">
        <v>354</v>
      </c>
      <c r="N80">
        <f t="shared" ref="N80" si="53">+N79+1</f>
        <v>76</v>
      </c>
    </row>
    <row r="81" spans="1:14" x14ac:dyDescent="0.2">
      <c r="A81" s="130"/>
      <c r="B81" s="130"/>
      <c r="C81" s="130" t="s">
        <v>444</v>
      </c>
      <c r="D81" s="130"/>
      <c r="E81" s="130"/>
      <c r="F81" s="131"/>
      <c r="G81" s="131"/>
      <c r="H81" s="131"/>
      <c r="I81" s="130" t="s">
        <v>445</v>
      </c>
      <c r="J81" s="117">
        <v>649500</v>
      </c>
      <c r="K81" s="133">
        <v>43955</v>
      </c>
      <c r="L81" s="117"/>
      <c r="M81" s="130"/>
      <c r="N81">
        <f t="shared" ref="N81" si="54">+N80+1</f>
        <v>77</v>
      </c>
    </row>
    <row r="82" spans="1:14" x14ac:dyDescent="0.2">
      <c r="A82" s="130">
        <v>1197</v>
      </c>
      <c r="B82" s="130"/>
      <c r="C82" s="130" t="s">
        <v>314</v>
      </c>
      <c r="D82" s="130" t="s">
        <v>326</v>
      </c>
      <c r="E82" s="130" t="s">
        <v>327</v>
      </c>
      <c r="F82" s="131" t="s">
        <v>346</v>
      </c>
      <c r="G82" s="131">
        <v>24</v>
      </c>
      <c r="H82" s="131"/>
      <c r="I82" s="130" t="s">
        <v>317</v>
      </c>
      <c r="J82" s="117">
        <v>67900</v>
      </c>
      <c r="K82" s="133">
        <v>43955</v>
      </c>
      <c r="L82" s="117">
        <f>J82*0.015</f>
        <v>1018.5</v>
      </c>
      <c r="M82" s="130"/>
      <c r="N82">
        <f t="shared" ref="N82" si="55">+N81+1</f>
        <v>78</v>
      </c>
    </row>
    <row r="83" spans="1:14" x14ac:dyDescent="0.2">
      <c r="A83" s="127">
        <v>323</v>
      </c>
      <c r="B83" s="127"/>
      <c r="C83" s="127" t="s">
        <v>318</v>
      </c>
      <c r="D83" s="127" t="s">
        <v>319</v>
      </c>
      <c r="E83" s="127" t="s">
        <v>320</v>
      </c>
      <c r="F83" s="131" t="s">
        <v>344</v>
      </c>
      <c r="G83" s="131">
        <v>29</v>
      </c>
      <c r="H83" s="131"/>
      <c r="I83" s="127" t="s">
        <v>321</v>
      </c>
      <c r="J83" s="119">
        <v>299000</v>
      </c>
      <c r="K83" s="140">
        <v>43948</v>
      </c>
      <c r="L83" s="119">
        <f>J83*0.015</f>
        <v>4485</v>
      </c>
      <c r="M83" s="130"/>
      <c r="N83">
        <f t="shared" ref="N83" si="56">+N82+1</f>
        <v>79</v>
      </c>
    </row>
    <row r="84" spans="1:14" x14ac:dyDescent="0.2">
      <c r="A84" s="130">
        <v>617</v>
      </c>
      <c r="B84" s="130"/>
      <c r="C84" s="130" t="s">
        <v>322</v>
      </c>
      <c r="D84" s="130" t="s">
        <v>323</v>
      </c>
      <c r="E84" s="130" t="s">
        <v>324</v>
      </c>
      <c r="F84" s="131" t="s">
        <v>349</v>
      </c>
      <c r="G84" s="131">
        <v>14</v>
      </c>
      <c r="H84" s="131"/>
      <c r="I84" s="130" t="s">
        <v>325</v>
      </c>
      <c r="J84" s="117">
        <v>245000</v>
      </c>
      <c r="K84" s="133">
        <v>43942</v>
      </c>
      <c r="L84" s="117">
        <f>J84*0.015</f>
        <v>3675</v>
      </c>
      <c r="M84" s="130"/>
      <c r="N84">
        <f t="shared" ref="N84" si="57">+N83+1</f>
        <v>80</v>
      </c>
    </row>
    <row r="85" spans="1:14" x14ac:dyDescent="0.2">
      <c r="C85" s="127" t="s">
        <v>447</v>
      </c>
      <c r="I85" s="127" t="s">
        <v>446</v>
      </c>
      <c r="J85" s="119">
        <v>185000</v>
      </c>
      <c r="K85" s="228">
        <v>43920</v>
      </c>
      <c r="L85" s="4"/>
      <c r="N85">
        <f t="shared" ref="N85" si="58">+N84+1</f>
        <v>81</v>
      </c>
    </row>
    <row r="86" spans="1:14" x14ac:dyDescent="0.2">
      <c r="C86" s="127" t="s">
        <v>448</v>
      </c>
      <c r="I86" s="127" t="s">
        <v>449</v>
      </c>
      <c r="J86" s="119">
        <v>349000</v>
      </c>
      <c r="K86" s="228">
        <v>43917</v>
      </c>
      <c r="L86" s="4"/>
      <c r="N86">
        <f t="shared" ref="N86" si="59">+N85+1</f>
        <v>82</v>
      </c>
    </row>
    <row r="87" spans="1:14" x14ac:dyDescent="0.2">
      <c r="C87" s="127" t="s">
        <v>51</v>
      </c>
      <c r="D87" t="s">
        <v>77</v>
      </c>
      <c r="I87" s="127" t="s">
        <v>450</v>
      </c>
      <c r="J87" s="119">
        <v>17000</v>
      </c>
      <c r="K87" s="228">
        <v>43908</v>
      </c>
      <c r="L87" s="4"/>
      <c r="N87">
        <f t="shared" ref="N87" si="60">+N86+1</f>
        <v>83</v>
      </c>
    </row>
    <row r="88" spans="1:14" x14ac:dyDescent="0.2">
      <c r="C88" s="127" t="s">
        <v>51</v>
      </c>
      <c r="I88" s="127" t="s">
        <v>451</v>
      </c>
      <c r="J88" s="119">
        <v>48000</v>
      </c>
      <c r="K88" s="228">
        <v>43908</v>
      </c>
      <c r="L88" s="4"/>
      <c r="N88">
        <f t="shared" ref="N88" si="61">+N87+1</f>
        <v>84</v>
      </c>
    </row>
    <row r="89" spans="1:14" x14ac:dyDescent="0.2">
      <c r="C89" s="127" t="s">
        <v>452</v>
      </c>
      <c r="D89" t="s">
        <v>77</v>
      </c>
      <c r="I89" s="127" t="s">
        <v>453</v>
      </c>
      <c r="J89" s="119">
        <v>695000</v>
      </c>
      <c r="K89" s="228">
        <v>43885</v>
      </c>
      <c r="L89" s="4"/>
      <c r="N89">
        <f t="shared" ref="N89" si="62">+N88+1</f>
        <v>85</v>
      </c>
    </row>
    <row r="90" spans="1:14" x14ac:dyDescent="0.2">
      <c r="C90" s="127" t="s">
        <v>455</v>
      </c>
      <c r="I90" s="127" t="s">
        <v>454</v>
      </c>
      <c r="J90" s="4">
        <f>L90/0.015</f>
        <v>218733.33333333334</v>
      </c>
      <c r="K90" s="228">
        <v>43879</v>
      </c>
      <c r="L90" s="4">
        <v>3281</v>
      </c>
      <c r="M90" s="119" t="s">
        <v>354</v>
      </c>
      <c r="N90">
        <f t="shared" ref="N90" si="63">+N89+1</f>
        <v>86</v>
      </c>
    </row>
    <row r="91" spans="1:14" x14ac:dyDescent="0.2">
      <c r="C91" s="127" t="s">
        <v>456</v>
      </c>
      <c r="D91" t="s">
        <v>77</v>
      </c>
      <c r="I91" s="127" t="s">
        <v>457</v>
      </c>
      <c r="J91" s="119">
        <v>280000</v>
      </c>
      <c r="K91" s="228">
        <v>43860</v>
      </c>
      <c r="L91" s="4"/>
      <c r="N91">
        <f t="shared" ref="N91" si="64">+N90+1</f>
        <v>87</v>
      </c>
    </row>
    <row r="92" spans="1:14" x14ac:dyDescent="0.2">
      <c r="C92" s="127" t="s">
        <v>459</v>
      </c>
      <c r="I92" s="127" t="s">
        <v>458</v>
      </c>
      <c r="J92" s="119">
        <v>187500</v>
      </c>
      <c r="K92" s="228">
        <v>43836</v>
      </c>
      <c r="L92" s="4"/>
      <c r="N92">
        <f t="shared" ref="N92" si="65">+N91+1</f>
        <v>88</v>
      </c>
    </row>
    <row r="93" spans="1:14" x14ac:dyDescent="0.2">
      <c r="C93" s="127" t="s">
        <v>461</v>
      </c>
      <c r="I93" s="127" t="s">
        <v>460</v>
      </c>
      <c r="J93" s="4">
        <f>L93/0.015</f>
        <v>359000</v>
      </c>
      <c r="K93" s="228">
        <v>43817</v>
      </c>
      <c r="L93" s="4">
        <v>5385</v>
      </c>
      <c r="M93" s="119" t="s">
        <v>354</v>
      </c>
      <c r="N93">
        <f t="shared" ref="N93" si="66">+N92+1</f>
        <v>89</v>
      </c>
    </row>
    <row r="94" spans="1:14" x14ac:dyDescent="0.2">
      <c r="C94" s="127" t="s">
        <v>28</v>
      </c>
      <c r="D94" t="s">
        <v>463</v>
      </c>
      <c r="I94" s="127" t="s">
        <v>462</v>
      </c>
      <c r="J94" s="119">
        <v>675000</v>
      </c>
      <c r="K94" s="228">
        <v>43816</v>
      </c>
      <c r="L94" s="4"/>
      <c r="N94">
        <f t="shared" ref="N94" si="67">+N93+1</f>
        <v>90</v>
      </c>
    </row>
    <row r="95" spans="1:14" x14ac:dyDescent="0.2">
      <c r="C95" s="127" t="s">
        <v>465</v>
      </c>
      <c r="D95" t="s">
        <v>463</v>
      </c>
      <c r="I95" s="127" t="s">
        <v>464</v>
      </c>
      <c r="J95" s="119">
        <v>399000</v>
      </c>
      <c r="K95" s="228">
        <v>43815</v>
      </c>
      <c r="L95" s="4"/>
      <c r="N95">
        <f t="shared" ref="N95" si="68">+N94+1</f>
        <v>91</v>
      </c>
    </row>
    <row r="96" spans="1:14" x14ac:dyDescent="0.2">
      <c r="C96" s="127" t="s">
        <v>468</v>
      </c>
      <c r="D96" t="s">
        <v>467</v>
      </c>
      <c r="I96" s="127" t="s">
        <v>466</v>
      </c>
      <c r="J96" s="119">
        <v>369000</v>
      </c>
      <c r="K96" s="228">
        <v>43763</v>
      </c>
      <c r="L96" s="4"/>
      <c r="N96">
        <f t="shared" ref="N96:N118" si="69">+N95+1</f>
        <v>92</v>
      </c>
    </row>
    <row r="97" spans="3:14" x14ac:dyDescent="0.2">
      <c r="C97" s="127" t="s">
        <v>470</v>
      </c>
      <c r="D97" t="s">
        <v>77</v>
      </c>
      <c r="I97" s="127" t="s">
        <v>469</v>
      </c>
      <c r="J97" s="4">
        <f>L97/0.015</f>
        <v>1525000</v>
      </c>
      <c r="K97" s="228">
        <v>43759</v>
      </c>
      <c r="L97" s="4">
        <v>22875</v>
      </c>
      <c r="M97" s="119" t="s">
        <v>354</v>
      </c>
      <c r="N97">
        <f t="shared" si="69"/>
        <v>93</v>
      </c>
    </row>
    <row r="98" spans="3:14" x14ac:dyDescent="0.2">
      <c r="C98" s="127" t="s">
        <v>471</v>
      </c>
      <c r="I98" s="127" t="s">
        <v>472</v>
      </c>
      <c r="J98" s="119">
        <v>985000</v>
      </c>
      <c r="K98" s="228">
        <v>43749</v>
      </c>
      <c r="N98">
        <f t="shared" si="69"/>
        <v>94</v>
      </c>
    </row>
    <row r="99" spans="3:14" x14ac:dyDescent="0.2">
      <c r="C99" s="127" t="s">
        <v>473</v>
      </c>
      <c r="D99" t="s">
        <v>72</v>
      </c>
      <c r="I99" s="127" t="s">
        <v>474</v>
      </c>
      <c r="J99" s="119">
        <v>500000</v>
      </c>
      <c r="K99" s="228">
        <v>43747</v>
      </c>
      <c r="N99">
        <f t="shared" si="69"/>
        <v>95</v>
      </c>
    </row>
    <row r="100" spans="3:14" x14ac:dyDescent="0.2">
      <c r="C100" s="127" t="s">
        <v>475</v>
      </c>
      <c r="I100" s="127" t="s">
        <v>476</v>
      </c>
      <c r="J100" s="119">
        <v>475000</v>
      </c>
      <c r="K100" s="228">
        <v>43746</v>
      </c>
      <c r="N100">
        <f t="shared" si="69"/>
        <v>96</v>
      </c>
    </row>
    <row r="101" spans="3:14" x14ac:dyDescent="0.2">
      <c r="C101" s="127" t="s">
        <v>477</v>
      </c>
      <c r="D101" t="s">
        <v>478</v>
      </c>
      <c r="I101" s="127" t="s">
        <v>479</v>
      </c>
      <c r="J101" s="4">
        <f>L101/0.015</f>
        <v>775000</v>
      </c>
      <c r="K101" s="228">
        <v>43738</v>
      </c>
      <c r="L101">
        <v>11625</v>
      </c>
      <c r="M101" s="119" t="s">
        <v>354</v>
      </c>
      <c r="N101">
        <f t="shared" si="69"/>
        <v>97</v>
      </c>
    </row>
    <row r="102" spans="3:14" x14ac:dyDescent="0.2">
      <c r="C102" s="127" t="s">
        <v>481</v>
      </c>
      <c r="I102" s="127" t="s">
        <v>480</v>
      </c>
      <c r="J102" s="119">
        <v>355000</v>
      </c>
      <c r="K102" s="228">
        <v>43735</v>
      </c>
      <c r="N102">
        <f t="shared" si="69"/>
        <v>98</v>
      </c>
    </row>
    <row r="103" spans="3:14" x14ac:dyDescent="0.2">
      <c r="C103" s="127" t="s">
        <v>482</v>
      </c>
      <c r="I103" s="127" t="s">
        <v>483</v>
      </c>
      <c r="J103" s="119">
        <v>365000</v>
      </c>
      <c r="K103" s="228">
        <v>43727</v>
      </c>
      <c r="N103">
        <f t="shared" si="69"/>
        <v>99</v>
      </c>
    </row>
    <row r="104" spans="3:14" x14ac:dyDescent="0.2">
      <c r="C104" s="127" t="s">
        <v>484</v>
      </c>
      <c r="D104" t="s">
        <v>485</v>
      </c>
      <c r="I104" s="127" t="s">
        <v>486</v>
      </c>
      <c r="J104" s="119">
        <v>900000</v>
      </c>
      <c r="K104" s="228">
        <v>43719</v>
      </c>
      <c r="N104">
        <f t="shared" si="69"/>
        <v>100</v>
      </c>
    </row>
    <row r="105" spans="3:14" x14ac:dyDescent="0.2">
      <c r="C105" s="127" t="s">
        <v>487</v>
      </c>
      <c r="D105" t="s">
        <v>488</v>
      </c>
      <c r="I105" s="127" t="s">
        <v>489</v>
      </c>
      <c r="J105" s="119">
        <v>327500</v>
      </c>
      <c r="K105" s="228">
        <v>43693</v>
      </c>
      <c r="N105">
        <f t="shared" si="69"/>
        <v>101</v>
      </c>
    </row>
    <row r="106" spans="3:14" x14ac:dyDescent="0.2">
      <c r="C106" s="127" t="s">
        <v>452</v>
      </c>
      <c r="I106" s="127" t="s">
        <v>490</v>
      </c>
      <c r="J106" s="119">
        <v>394000</v>
      </c>
      <c r="K106" s="228">
        <v>43670</v>
      </c>
      <c r="N106">
        <f t="shared" si="69"/>
        <v>102</v>
      </c>
    </row>
    <row r="107" spans="3:14" x14ac:dyDescent="0.2">
      <c r="C107" s="127" t="s">
        <v>491</v>
      </c>
      <c r="D107" t="s">
        <v>492</v>
      </c>
      <c r="I107" s="127" t="s">
        <v>493</v>
      </c>
      <c r="J107" s="119">
        <v>320000</v>
      </c>
      <c r="K107" s="228">
        <v>43656</v>
      </c>
      <c r="N107">
        <f t="shared" si="69"/>
        <v>103</v>
      </c>
    </row>
    <row r="108" spans="3:14" x14ac:dyDescent="0.2">
      <c r="C108" s="127" t="s">
        <v>494</v>
      </c>
      <c r="D108" t="s">
        <v>437</v>
      </c>
      <c r="I108" s="127" t="s">
        <v>495</v>
      </c>
      <c r="J108" s="119">
        <v>798750</v>
      </c>
      <c r="K108" s="228">
        <v>43647</v>
      </c>
      <c r="N108">
        <f t="shared" si="69"/>
        <v>104</v>
      </c>
    </row>
    <row r="109" spans="3:14" x14ac:dyDescent="0.2">
      <c r="C109" s="127" t="s">
        <v>358</v>
      </c>
      <c r="D109" t="s">
        <v>417</v>
      </c>
      <c r="I109" s="127" t="s">
        <v>496</v>
      </c>
      <c r="J109" s="119">
        <v>345000</v>
      </c>
      <c r="K109" s="228">
        <v>43644</v>
      </c>
      <c r="N109">
        <f t="shared" si="69"/>
        <v>105</v>
      </c>
    </row>
    <row r="110" spans="3:14" x14ac:dyDescent="0.2">
      <c r="C110" s="127" t="s">
        <v>497</v>
      </c>
      <c r="D110" t="s">
        <v>498</v>
      </c>
      <c r="I110" s="127" t="s">
        <v>499</v>
      </c>
      <c r="J110" s="119">
        <v>375000</v>
      </c>
      <c r="K110" s="228">
        <v>43642</v>
      </c>
      <c r="N110">
        <f t="shared" si="69"/>
        <v>106</v>
      </c>
    </row>
    <row r="111" spans="3:14" x14ac:dyDescent="0.2">
      <c r="C111" s="127" t="s">
        <v>501</v>
      </c>
      <c r="D111" t="s">
        <v>73</v>
      </c>
      <c r="I111" s="127" t="s">
        <v>500</v>
      </c>
      <c r="J111" s="119">
        <v>167000</v>
      </c>
      <c r="K111" s="228">
        <v>43630</v>
      </c>
      <c r="N111">
        <f t="shared" si="69"/>
        <v>107</v>
      </c>
    </row>
    <row r="112" spans="3:14" x14ac:dyDescent="0.2">
      <c r="C112" s="127" t="s">
        <v>502</v>
      </c>
      <c r="D112" t="s">
        <v>503</v>
      </c>
      <c r="I112" s="127" t="s">
        <v>504</v>
      </c>
      <c r="J112" s="4">
        <f>L112/0.015</f>
        <v>2666.666666666667</v>
      </c>
      <c r="K112" s="228">
        <v>43622</v>
      </c>
      <c r="L112">
        <v>40</v>
      </c>
      <c r="M112" s="119" t="s">
        <v>354</v>
      </c>
      <c r="N112">
        <f t="shared" si="69"/>
        <v>108</v>
      </c>
    </row>
    <row r="113" spans="1:14" x14ac:dyDescent="0.2">
      <c r="C113" s="127" t="s">
        <v>455</v>
      </c>
      <c r="D113" t="s">
        <v>505</v>
      </c>
      <c r="I113" s="127" t="s">
        <v>506</v>
      </c>
      <c r="J113" s="4">
        <f t="shared" ref="J113:J114" si="70">L113/0.015</f>
        <v>141000</v>
      </c>
      <c r="K113" s="228">
        <v>43619</v>
      </c>
      <c r="L113">
        <v>2115</v>
      </c>
      <c r="M113" s="119" t="s">
        <v>354</v>
      </c>
      <c r="N113">
        <f t="shared" si="69"/>
        <v>109</v>
      </c>
    </row>
    <row r="114" spans="1:14" x14ac:dyDescent="0.2">
      <c r="C114" s="127" t="s">
        <v>507</v>
      </c>
      <c r="D114" t="s">
        <v>511</v>
      </c>
      <c r="I114" s="127" t="s">
        <v>508</v>
      </c>
      <c r="J114" s="4">
        <f t="shared" si="70"/>
        <v>195000</v>
      </c>
      <c r="K114" s="228">
        <v>43587</v>
      </c>
      <c r="L114">
        <v>2925</v>
      </c>
      <c r="M114" s="119" t="s">
        <v>354</v>
      </c>
      <c r="N114">
        <f t="shared" si="69"/>
        <v>110</v>
      </c>
    </row>
    <row r="115" spans="1:14" x14ac:dyDescent="0.2">
      <c r="C115" s="127" t="s">
        <v>509</v>
      </c>
      <c r="D115" t="s">
        <v>437</v>
      </c>
      <c r="I115" s="127" t="s">
        <v>510</v>
      </c>
      <c r="J115" s="4">
        <v>405000</v>
      </c>
      <c r="K115" s="228">
        <v>43586</v>
      </c>
      <c r="N115">
        <f t="shared" si="69"/>
        <v>111</v>
      </c>
    </row>
    <row r="116" spans="1:14" x14ac:dyDescent="0.2">
      <c r="C116" s="127" t="s">
        <v>512</v>
      </c>
      <c r="D116" t="s">
        <v>72</v>
      </c>
      <c r="I116" s="127" t="s">
        <v>513</v>
      </c>
      <c r="J116" s="4">
        <v>225000</v>
      </c>
      <c r="K116" s="228">
        <v>43574</v>
      </c>
      <c r="N116">
        <f t="shared" si="69"/>
        <v>112</v>
      </c>
    </row>
    <row r="117" spans="1:14" x14ac:dyDescent="0.2">
      <c r="A117">
        <v>489</v>
      </c>
      <c r="C117" s="127" t="s">
        <v>514</v>
      </c>
      <c r="F117">
        <v>404</v>
      </c>
      <c r="G117">
        <v>14</v>
      </c>
      <c r="I117" s="127" t="s">
        <v>515</v>
      </c>
      <c r="J117" s="4">
        <v>473000</v>
      </c>
      <c r="K117" s="228">
        <v>43564</v>
      </c>
      <c r="N117">
        <f t="shared" si="69"/>
        <v>113</v>
      </c>
    </row>
    <row r="118" spans="1:14" x14ac:dyDescent="0.2">
      <c r="C118" s="127" t="s">
        <v>517</v>
      </c>
      <c r="I118" s="127" t="s">
        <v>516</v>
      </c>
      <c r="J118" s="4">
        <v>385000</v>
      </c>
      <c r="K118" s="228">
        <v>43560</v>
      </c>
      <c r="N118">
        <f t="shared" si="69"/>
        <v>114</v>
      </c>
    </row>
  </sheetData>
  <sortState xmlns:xlrd2="http://schemas.microsoft.com/office/spreadsheetml/2017/richdata2" ref="A5:M118">
    <sortCondition descending="1" ref="K5:K118"/>
  </sortState>
  <pageMargins left="0.7" right="0.7" top="0.75" bottom="0.75" header="0.3" footer="0.3"/>
  <pageSetup scale="50" fitToHeight="1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RK-Sheet1</vt:lpstr>
      <vt:lpstr>RK-4 1 21 to 8 21</vt:lpstr>
      <vt:lpstr>RK-4 1 20 to 3 31 21</vt:lpstr>
      <vt:lpstr>Summary-April 2020 to date</vt:lpstr>
      <vt:lpstr>Sales 4 1 19-10 1 21</vt:lpstr>
      <vt:lpstr>'RK-4 1 20 to 3 31 21'!Print_Area</vt:lpstr>
      <vt:lpstr>'RK-4 1 21 to 8 21'!Print_Area</vt:lpstr>
      <vt:lpstr>'Sales 4 1 19-10 1 21'!Print_Area</vt:lpstr>
      <vt:lpstr>'Summary-April 2020 to date'!Print_Area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Keith</dc:creator>
  <cp:lastModifiedBy>Rich Brown</cp:lastModifiedBy>
  <cp:lastPrinted>2021-11-05T13:30:23Z</cp:lastPrinted>
  <dcterms:created xsi:type="dcterms:W3CDTF">2021-09-21T19:24:56Z</dcterms:created>
  <dcterms:modified xsi:type="dcterms:W3CDTF">2021-11-07T17:26:16Z</dcterms:modified>
</cp:coreProperties>
</file>