
<file path=[Content_Types].xml><?xml version="1.0" encoding="utf-8"?>
<Types xmlns="http://schemas.openxmlformats.org/package/2006/content-types">
  <Default Extension="png" ContentType="image/png"/>
  <Default Extension="tmp"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Lic.Garcia\Downloads\"/>
    </mc:Choice>
  </mc:AlternateContent>
  <bookViews>
    <workbookView xWindow="0" yWindow="0" windowWidth="28800" windowHeight="13590" activeTab="6"/>
  </bookViews>
  <sheets>
    <sheet name="INDICE" sheetId="1" r:id="rId1"/>
    <sheet name="CARDA" sheetId="2" r:id="rId2"/>
    <sheet name="MANUAR 1" sheetId="3" r:id="rId3"/>
    <sheet name="MANUAR 2" sheetId="4" r:id="rId4"/>
    <sheet name="VELOZ" sheetId="5" r:id="rId5"/>
    <sheet name="CONTINUA" sheetId="6" r:id="rId6"/>
    <sheet name="CONERA" sheetId="7" r:id="rId7"/>
    <sheet name="TORZAL" sheetId="8" r:id="rId8"/>
    <sheet name="CONERA 2" sheetId="9" r:id="rId9"/>
  </sheets>
  <calcPr calcId="162913"/>
</workbook>
</file>

<file path=xl/calcChain.xml><?xml version="1.0" encoding="utf-8"?>
<calcChain xmlns="http://schemas.openxmlformats.org/spreadsheetml/2006/main">
  <c r="D11" i="6" l="1"/>
  <c r="D4" i="5" l="1"/>
  <c r="D7" i="5" l="1"/>
  <c r="B13" i="9"/>
  <c r="D7" i="9" s="1"/>
  <c r="C9" i="9" s="1"/>
  <c r="D9" i="9" s="1"/>
  <c r="B4" i="9"/>
  <c r="A11" i="9" s="1"/>
  <c r="B7" i="9" s="1"/>
  <c r="B13" i="8"/>
  <c r="A11" i="8"/>
  <c r="D7" i="8"/>
  <c r="C9" i="8" s="1"/>
  <c r="D9" i="8" s="1"/>
  <c r="B7" i="8"/>
  <c r="B13" i="7"/>
  <c r="D7" i="7" s="1"/>
  <c r="A11" i="7"/>
  <c r="B7" i="7" s="1"/>
  <c r="B13" i="6"/>
  <c r="D7" i="6" s="1"/>
  <c r="C9" i="6" s="1"/>
  <c r="D9" i="6" s="1"/>
  <c r="C7" i="6"/>
  <c r="B13" i="5"/>
  <c r="B7" i="5"/>
  <c r="A11" i="6"/>
  <c r="B7" i="6" s="1"/>
  <c r="B13" i="4"/>
  <c r="D7" i="4" s="1"/>
  <c r="B4" i="4"/>
  <c r="A11" i="4" s="1"/>
  <c r="B13" i="3"/>
  <c r="D7" i="3" s="1"/>
  <c r="C9" i="3" s="1"/>
  <c r="D9" i="3" s="1"/>
  <c r="B4" i="3"/>
  <c r="D11" i="2"/>
  <c r="D11" i="3" s="1"/>
  <c r="C9" i="7" l="1"/>
  <c r="D9" i="7" s="1"/>
  <c r="C11" i="7"/>
  <c r="C9" i="5"/>
  <c r="D9" i="5" s="1"/>
  <c r="C11" i="5"/>
  <c r="D11" i="4"/>
  <c r="D11" i="5" s="1"/>
  <c r="C9" i="2"/>
  <c r="D9" i="2" s="1"/>
  <c r="C11" i="2"/>
  <c r="C9" i="4"/>
  <c r="D9" i="4" s="1"/>
  <c r="C11" i="6"/>
  <c r="C11" i="9"/>
  <c r="C11" i="8"/>
  <c r="C12" i="5" l="1"/>
  <c r="D11" i="7" l="1"/>
  <c r="C12" i="6"/>
  <c r="D11" i="8" l="1"/>
  <c r="C12" i="7"/>
  <c r="D11" i="9" l="1"/>
  <c r="C12" i="9" s="1"/>
  <c r="C12" i="8"/>
</calcChain>
</file>

<file path=xl/sharedStrings.xml><?xml version="1.0" encoding="utf-8"?>
<sst xmlns="http://schemas.openxmlformats.org/spreadsheetml/2006/main" count="246" uniqueCount="57">
  <si>
    <t>This document was exported from Numbers.  Each table was converted to an Excel worksheet. All other objects on each Numbers sheet were placed on separate worksheets. Please be aware that formula calculations may differ in Excel.</t>
  </si>
  <si>
    <t>CARDA</t>
  </si>
  <si>
    <t>Table 1</t>
  </si>
  <si>
    <t>FICHA TECNICA CARDA</t>
  </si>
  <si>
    <t>ENTRADA (ALIMENTACIÓN)</t>
  </si>
  <si>
    <t>SALIDA (PRODUCCIÓN)</t>
  </si>
  <si>
    <t>TIPO</t>
  </si>
  <si>
    <t>PESO ALIMENTADO Ne</t>
  </si>
  <si>
    <t>PESO PRODUCIDO Ne</t>
  </si>
  <si>
    <t>Napa</t>
  </si>
  <si>
    <t>Cinta</t>
  </si>
  <si>
    <t>ESPECIFICACIONES</t>
  </si>
  <si>
    <t>ENTREGA</t>
  </si>
  <si>
    <t>VELOCIDAD DE MOTOR PRINCIPAL</t>
  </si>
  <si>
    <t>DES. DEL CIL. ALIMENTADOR M/MIN</t>
  </si>
  <si>
    <t>TRANS. DE MOV. CALCULADA</t>
  </si>
  <si>
    <t>PRODUCCION (Kg/hr)</t>
  </si>
  <si>
    <t xml:space="preserve"> 4000 rpm</t>
  </si>
  <si>
    <t>477 rpm</t>
  </si>
  <si>
    <t>DES. DEL CIL. PRODUCTOR M/MIN</t>
  </si>
  <si>
    <t>DOBLADOS</t>
  </si>
  <si>
    <t>PRODUCCION (g/min)</t>
  </si>
  <si>
    <t>MINUTOS EN PRODUCIR LO PROGRAMADO (500Kg)</t>
  </si>
  <si>
    <t>ESTIRAJE</t>
  </si>
  <si>
    <t>DESPERDICIO (%)</t>
  </si>
  <si>
    <t>HORAS EN PRODUCIR LO PROGRAMADO (500Kg)</t>
  </si>
  <si>
    <t>KG PRODUCIDOS</t>
  </si>
  <si>
    <t>METROS PRODUCIDOS</t>
  </si>
  <si>
    <t>EFICIENCIA</t>
  </si>
  <si>
    <t># SALIDAS</t>
  </si>
  <si>
    <t xml:space="preserve"> Número de la cinta </t>
  </si>
  <si>
    <t>EST 1</t>
  </si>
  <si>
    <t>FICHA TECNICA ESTIRADOR 1</t>
  </si>
  <si>
    <t>TRANS. DE MOV. CALCULADA RPM</t>
  </si>
  <si>
    <t xml:space="preserve"> 3600 rpm</t>
  </si>
  <si>
    <t>EST 2</t>
  </si>
  <si>
    <t>FICHA TECNICA ESTIRADOR 2</t>
  </si>
  <si>
    <t>VELOZ</t>
  </si>
  <si>
    <t>FICHA TECNICA VELOZ</t>
  </si>
  <si>
    <t>Mecha (Pabilo)</t>
  </si>
  <si>
    <t>3550 rpm</t>
  </si>
  <si>
    <t>TROCIL</t>
  </si>
  <si>
    <t>FICHA TECNICA TROCIL</t>
  </si>
  <si>
    <t>Hilo Anillo</t>
  </si>
  <si>
    <t>CONERA</t>
  </si>
  <si>
    <t>FICHA TECNICA CONERA</t>
  </si>
  <si>
    <t>TORZAL</t>
  </si>
  <si>
    <t>FICHA TECNICA TORZAL</t>
  </si>
  <si>
    <t>CONERA 2</t>
  </si>
  <si>
    <t>FICHA TECNICA CONERA 2</t>
  </si>
  <si>
    <t>Hilda García Aguilar</t>
  </si>
  <si>
    <t>Grupo: TM17</t>
  </si>
  <si>
    <t>PROYECTO</t>
  </si>
  <si>
    <t>38.53 kg/hrs</t>
  </si>
  <si>
    <t>91121.49 m</t>
  </si>
  <si>
    <t>.59/450</t>
  </si>
  <si>
    <t>12723684.21m/min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</si>
</sst>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indexed="8"/>
      <name val="Calibri"/>
    </font>
    <font>
      <sz val="12"/>
      <color indexed="8"/>
      <name val="Calibri"/>
    </font>
    <font>
      <sz val="14"/>
      <color indexed="8"/>
      <name val="Calibri"/>
    </font>
    <font>
      <u/>
      <sz val="12"/>
      <color indexed="11"/>
      <name val="Calibri"/>
    </font>
    <font>
      <b/>
      <sz val="14"/>
      <color indexed="8"/>
      <name val="Calibri"/>
    </font>
    <font>
      <b/>
      <i/>
      <sz val="11"/>
      <color indexed="8"/>
      <name val="Calibri"/>
    </font>
    <font>
      <b/>
      <sz val="11"/>
      <color indexed="8"/>
      <name val="Calibri"/>
    </font>
  </fonts>
  <fills count="21">
    <fill>
      <patternFill patternType="none"/>
    </fill>
    <fill>
      <patternFill patternType="gray125"/>
    </fill>
    <fill>
      <patternFill patternType="solid">
        <fgColor indexed="15"/>
        <bgColor auto="1"/>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FF61"/>
        <bgColor indexed="64"/>
      </patternFill>
    </fill>
    <fill>
      <patternFill patternType="solid">
        <fgColor rgb="FFFFFF99"/>
        <bgColor indexed="64"/>
      </patternFill>
    </fill>
    <fill>
      <patternFill patternType="solid">
        <fgColor rgb="FFF96197"/>
        <bgColor indexed="64"/>
      </patternFill>
    </fill>
    <fill>
      <patternFill patternType="solid">
        <fgColor rgb="FFFB9BBD"/>
        <bgColor indexed="64"/>
      </patternFill>
    </fill>
    <fill>
      <patternFill patternType="solid">
        <fgColor rgb="FFB63BED"/>
        <bgColor indexed="64"/>
      </patternFill>
    </fill>
    <fill>
      <patternFill patternType="solid">
        <fgColor rgb="FFD081F3"/>
        <bgColor indexed="64"/>
      </patternFill>
    </fill>
  </fills>
  <borders count="13">
    <border>
      <left/>
      <right/>
      <top/>
      <bottom/>
      <diagonal/>
    </border>
    <border>
      <left style="thin">
        <color indexed="8"/>
      </left>
      <right style="thin">
        <color indexed="8"/>
      </right>
      <top style="thin">
        <color indexed="8"/>
      </top>
      <bottom style="medium">
        <color indexed="8"/>
      </bottom>
      <diagonal/>
    </border>
    <border>
      <left style="thin">
        <color indexed="8"/>
      </left>
      <right style="thin">
        <color indexed="13"/>
      </right>
      <top style="thin">
        <color indexed="13"/>
      </top>
      <bottom style="thin">
        <color indexed="13"/>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thin">
        <color indexed="13"/>
      </right>
      <top style="thin">
        <color indexed="13"/>
      </top>
      <bottom style="thin">
        <color indexed="13"/>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cellStyleXfs>
  <cellXfs count="80">
    <xf numFmtId="0" fontId="0" fillId="0" borderId="0" xfId="0" applyFont="1" applyAlignment="1"/>
    <xf numFmtId="0" fontId="0" fillId="0" borderId="0" xfId="0" applyNumberFormat="1" applyFont="1" applyAlignment="1"/>
    <xf numFmtId="0" fontId="0" fillId="0" borderId="2" xfId="0" applyFont="1" applyBorder="1" applyAlignment="1"/>
    <xf numFmtId="0" fontId="0" fillId="0" borderId="5" xfId="0" applyFont="1" applyBorder="1" applyAlignment="1"/>
    <xf numFmtId="49" fontId="6" fillId="2" borderId="6" xfId="0" applyNumberFormat="1" applyFont="1" applyFill="1" applyBorder="1" applyAlignment="1">
      <alignment horizontal="center" vertical="center" wrapText="1"/>
    </xf>
    <xf numFmtId="49" fontId="0" fillId="2" borderId="7" xfId="0" applyNumberFormat="1" applyFont="1" applyFill="1" applyBorder="1" applyAlignment="1">
      <alignment horizontal="center" vertical="center" wrapText="1"/>
    </xf>
    <xf numFmtId="0" fontId="0" fillId="2" borderId="7" xfId="0" applyNumberFormat="1" applyFont="1" applyFill="1" applyBorder="1" applyAlignment="1">
      <alignment horizontal="center" vertical="center" wrapText="1"/>
    </xf>
    <xf numFmtId="49" fontId="6" fillId="2" borderId="3" xfId="0" applyNumberFormat="1" applyFont="1" applyFill="1" applyBorder="1" applyAlignment="1">
      <alignment horizontal="center" vertical="center"/>
    </xf>
    <xf numFmtId="0" fontId="0" fillId="2" borderId="4" xfId="0" applyNumberFormat="1" applyFont="1" applyFill="1" applyBorder="1" applyAlignment="1">
      <alignment horizontal="center" vertical="center"/>
    </xf>
    <xf numFmtId="49" fontId="0" fillId="0" borderId="11" xfId="0" applyNumberFormat="1" applyFont="1" applyBorder="1" applyAlignment="1"/>
    <xf numFmtId="0" fontId="0" fillId="0" borderId="11" xfId="0" applyFont="1" applyBorder="1" applyAlignment="1"/>
    <xf numFmtId="0" fontId="0" fillId="0" borderId="12" xfId="0" applyFont="1" applyBorder="1" applyAlignment="1"/>
    <xf numFmtId="0" fontId="0" fillId="0" borderId="12" xfId="0" applyNumberFormat="1" applyFont="1" applyBorder="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1" fillId="3" borderId="0" xfId="0" applyFont="1" applyFill="1" applyAlignment="1">
      <alignment horizontal="left"/>
    </xf>
    <xf numFmtId="0" fontId="2" fillId="7" borderId="0" xfId="0" applyFont="1" applyFill="1" applyAlignment="1">
      <alignment horizontal="left"/>
    </xf>
    <xf numFmtId="0" fontId="1" fillId="4" borderId="0" xfId="0" applyFont="1" applyFill="1" applyAlignment="1">
      <alignment horizontal="left"/>
    </xf>
    <xf numFmtId="0" fontId="3" fillId="4" borderId="0" xfId="0" applyFont="1" applyFill="1" applyAlignment="1">
      <alignment horizontal="left"/>
    </xf>
    <xf numFmtId="0" fontId="1" fillId="0" borderId="0" xfId="0" applyFont="1" applyAlignment="1">
      <alignment horizontal="left" wrapText="1"/>
    </xf>
    <xf numFmtId="0" fontId="0" fillId="0" borderId="0" xfId="0" applyFont="1" applyAlignment="1"/>
    <xf numFmtId="49" fontId="5" fillId="12" borderId="3" xfId="0" applyNumberFormat="1" applyFont="1" applyFill="1" applyBorder="1" applyAlignment="1">
      <alignment horizontal="center" vertical="center" wrapText="1"/>
    </xf>
    <xf numFmtId="0" fontId="5" fillId="12" borderId="8" xfId="0" applyFont="1" applyFill="1" applyBorder="1" applyAlignment="1">
      <alignment horizontal="center" vertical="center" wrapText="1"/>
    </xf>
    <xf numFmtId="49" fontId="5" fillId="12" borderId="8" xfId="0" applyNumberFormat="1" applyFont="1" applyFill="1" applyBorder="1" applyAlignment="1">
      <alignment horizontal="center" vertical="center" wrapText="1"/>
    </xf>
    <xf numFmtId="0" fontId="5" fillId="12" borderId="4" xfId="0" applyFont="1" applyFill="1" applyBorder="1" applyAlignment="1">
      <alignment horizontal="center" vertical="center" wrapText="1"/>
    </xf>
    <xf numFmtId="49" fontId="6" fillId="2" borderId="3" xfId="0" applyNumberFormat="1"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2" borderId="9" xfId="0" applyNumberFormat="1" applyFont="1" applyFill="1" applyBorder="1" applyAlignment="1">
      <alignment horizontal="center" vertical="center" wrapText="1"/>
    </xf>
    <xf numFmtId="0" fontId="0" fillId="2" borderId="10" xfId="0" applyFont="1" applyFill="1" applyBorder="1" applyAlignment="1">
      <alignment horizontal="center" vertical="center" wrapText="1"/>
    </xf>
    <xf numFmtId="49" fontId="4" fillId="13" borderId="1" xfId="0" applyNumberFormat="1" applyFont="1" applyFill="1" applyBorder="1" applyAlignment="1">
      <alignment horizontal="center" vertical="center" wrapText="1"/>
    </xf>
    <xf numFmtId="0" fontId="4" fillId="13" borderId="1" xfId="0" applyFont="1" applyFill="1" applyBorder="1" applyAlignment="1">
      <alignment horizontal="center" vertical="center" wrapText="1"/>
    </xf>
    <xf numFmtId="49" fontId="4" fillId="14" borderId="1" xfId="0" applyNumberFormat="1" applyFont="1" applyFill="1" applyBorder="1" applyAlignment="1">
      <alignment horizontal="center" vertical="center" wrapText="1"/>
    </xf>
    <xf numFmtId="0" fontId="4" fillId="14" borderId="1" xfId="0"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49" fontId="5" fillId="5" borderId="8" xfId="0" applyNumberFormat="1" applyFont="1" applyFill="1" applyBorder="1" applyAlignment="1">
      <alignment horizontal="center" vertical="center" wrapText="1"/>
    </xf>
    <xf numFmtId="49" fontId="4" fillId="11" borderId="1" xfId="0" applyNumberFormat="1" applyFont="1" applyFill="1" applyBorder="1" applyAlignment="1">
      <alignment horizontal="center" vertical="center" wrapText="1"/>
    </xf>
    <xf numFmtId="0" fontId="4" fillId="11" borderId="1" xfId="0" applyFont="1" applyFill="1" applyBorder="1" applyAlignment="1">
      <alignment horizontal="center" vertical="center" wrapText="1"/>
    </xf>
    <xf numFmtId="49" fontId="5" fillId="10" borderId="3" xfId="0" applyNumberFormat="1" applyFont="1" applyFill="1" applyBorder="1" applyAlignment="1">
      <alignment horizontal="center" vertical="center" wrapText="1"/>
    </xf>
    <xf numFmtId="0" fontId="5" fillId="10" borderId="4" xfId="0" applyFont="1" applyFill="1" applyBorder="1" applyAlignment="1">
      <alignment horizontal="center" vertical="center" wrapText="1"/>
    </xf>
    <xf numFmtId="0" fontId="5" fillId="10" borderId="8" xfId="0" applyFont="1" applyFill="1" applyBorder="1" applyAlignment="1">
      <alignment horizontal="center" vertical="center" wrapText="1"/>
    </xf>
    <xf numFmtId="49" fontId="5" fillId="10" borderId="8" xfId="0" applyNumberFormat="1" applyFont="1" applyFill="1" applyBorder="1" applyAlignment="1">
      <alignment horizontal="center" vertical="center" wrapText="1"/>
    </xf>
    <xf numFmtId="49" fontId="4" fillId="9"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49" fontId="5" fillId="8" borderId="3" xfId="0" applyNumberFormat="1"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8" xfId="0"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xf>
    <xf numFmtId="0" fontId="2" fillId="2" borderId="12" xfId="0" applyFont="1" applyFill="1" applyBorder="1" applyAlignment="1">
      <alignment horizontal="center" vertical="center"/>
    </xf>
    <xf numFmtId="49"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6" borderId="3" xfId="0" applyNumberFormat="1"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8" xfId="0" applyFont="1" applyFill="1" applyBorder="1" applyAlignment="1">
      <alignment horizontal="center" vertical="center" wrapText="1"/>
    </xf>
    <xf numFmtId="49" fontId="5" fillId="6" borderId="8" xfId="0" applyNumberFormat="1" applyFont="1" applyFill="1" applyBorder="1" applyAlignment="1">
      <alignment horizontal="center" vertical="center" wrapText="1"/>
    </xf>
    <xf numFmtId="49" fontId="4" fillId="15" borderId="1" xfId="0" applyNumberFormat="1" applyFont="1" applyFill="1" applyBorder="1" applyAlignment="1">
      <alignment horizontal="center" vertical="center" wrapText="1"/>
    </xf>
    <xf numFmtId="0" fontId="4" fillId="15" borderId="1" xfId="0" applyFont="1" applyFill="1" applyBorder="1" applyAlignment="1">
      <alignment horizontal="center" vertical="center" wrapText="1"/>
    </xf>
    <xf numFmtId="49" fontId="5" fillId="16" borderId="3" xfId="0" applyNumberFormat="1" applyFont="1" applyFill="1" applyBorder="1" applyAlignment="1">
      <alignment horizontal="center" vertical="center" wrapText="1"/>
    </xf>
    <xf numFmtId="0" fontId="5" fillId="16" borderId="4" xfId="0" applyFont="1" applyFill="1" applyBorder="1" applyAlignment="1">
      <alignment horizontal="center" vertical="center" wrapText="1"/>
    </xf>
    <xf numFmtId="0" fontId="5" fillId="16" borderId="8" xfId="0" applyFont="1" applyFill="1" applyBorder="1" applyAlignment="1">
      <alignment horizontal="center" vertical="center" wrapText="1"/>
    </xf>
    <xf numFmtId="49" fontId="5" fillId="16" borderId="8" xfId="0" applyNumberFormat="1" applyFont="1" applyFill="1" applyBorder="1" applyAlignment="1">
      <alignment horizontal="center" vertical="center" wrapText="1"/>
    </xf>
    <xf numFmtId="49" fontId="4" fillId="17" borderId="1" xfId="0" applyNumberFormat="1" applyFont="1" applyFill="1" applyBorder="1" applyAlignment="1">
      <alignment horizontal="center" vertical="center" wrapText="1"/>
    </xf>
    <xf numFmtId="0" fontId="4" fillId="17" borderId="1" xfId="0" applyFont="1" applyFill="1" applyBorder="1" applyAlignment="1">
      <alignment horizontal="center" vertical="center" wrapText="1"/>
    </xf>
    <xf numFmtId="49" fontId="5" fillId="18" borderId="3" xfId="0" applyNumberFormat="1" applyFont="1" applyFill="1" applyBorder="1" applyAlignment="1">
      <alignment horizontal="center" vertical="center" wrapText="1"/>
    </xf>
    <xf numFmtId="0" fontId="5" fillId="18" borderId="4" xfId="0" applyFont="1" applyFill="1" applyBorder="1" applyAlignment="1">
      <alignment horizontal="center" vertical="center" wrapText="1"/>
    </xf>
    <xf numFmtId="0" fontId="5" fillId="18" borderId="8" xfId="0" applyFont="1" applyFill="1" applyBorder="1" applyAlignment="1">
      <alignment horizontal="center" vertical="center" wrapText="1"/>
    </xf>
    <xf numFmtId="49" fontId="5" fillId="18" borderId="8" xfId="0" applyNumberFormat="1" applyFont="1" applyFill="1" applyBorder="1" applyAlignment="1">
      <alignment horizontal="center" vertical="center" wrapText="1"/>
    </xf>
    <xf numFmtId="49" fontId="4" fillId="19" borderId="1" xfId="0" applyNumberFormat="1" applyFont="1" applyFill="1" applyBorder="1" applyAlignment="1">
      <alignment horizontal="center" vertical="center" wrapText="1"/>
    </xf>
    <xf numFmtId="0" fontId="4" fillId="19" borderId="1" xfId="0" applyFont="1" applyFill="1" applyBorder="1" applyAlignment="1">
      <alignment horizontal="center" vertical="center" wrapText="1"/>
    </xf>
    <xf numFmtId="49" fontId="5" fillId="20" borderId="3" xfId="0" applyNumberFormat="1"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8" xfId="0" applyFont="1" applyFill="1" applyBorder="1" applyAlignment="1">
      <alignment horizontal="center" vertical="center" wrapText="1"/>
    </xf>
    <xf numFmtId="49" fontId="5" fillId="20" borderId="8" xfId="0" applyNumberFormat="1" applyFont="1" applyFill="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4B083"/>
      <rgbColor rgb="FFAAAAAA"/>
      <rgbColor rgb="FFB15D24"/>
      <rgbColor rgb="FF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D081F3"/>
      <color rgb="FFB63BED"/>
      <color rgb="FFFB9BBD"/>
      <color rgb="FFF96197"/>
      <color rgb="FFFFFF99"/>
      <color rgb="FFFFFF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microsoft.com/office/2007/relationships/hdphoto" Target="../media/hdphoto2.wdp"/><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tmp"/></Relationships>
</file>

<file path=xl/drawings/_rels/drawing5.xml.rels><?xml version="1.0" encoding="UTF-8" standalone="yes"?>
<Relationships xmlns="http://schemas.openxmlformats.org/package/2006/relationships"><Relationship Id="rId2" Type="http://schemas.microsoft.com/office/2007/relationships/hdphoto" Target="../media/hdphoto3.wdp"/><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2" Type="http://schemas.microsoft.com/office/2007/relationships/hdphoto" Target="../media/hdphoto4.wdp"/><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0</xdr:col>
      <xdr:colOff>2078073</xdr:colOff>
      <xdr:row>20</xdr:row>
      <xdr:rowOff>144632</xdr:rowOff>
    </xdr:from>
    <xdr:to>
      <xdr:col>3</xdr:col>
      <xdr:colOff>1245224</xdr:colOff>
      <xdr:row>66</xdr:row>
      <xdr:rowOff>29936</xdr:rowOff>
    </xdr:to>
    <xdr:pic>
      <xdr:nvPicPr>
        <xdr:cNvPr id="2" name="Imagen 2" descr="Imagen 2"/>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Effect>
                    <a14:brightnessContrast bright="20000"/>
                  </a14:imgEffect>
                </a14:imgLayer>
              </a14:imgProps>
            </a:ext>
          </a:extLst>
        </a:blip>
        <a:srcRect/>
        <a:stretch>
          <a:fillRect/>
        </a:stretch>
      </xdr:blipFill>
      <xdr:spPr>
        <a:xfrm>
          <a:off x="2078072" y="8263742"/>
          <a:ext cx="7320553" cy="8648305"/>
        </a:xfrm>
        <a:prstGeom prst="rect">
          <a:avLst/>
        </a:prstGeom>
        <a:ln w="12700" cap="flat">
          <a:noFill/>
          <a:miter lim="400000"/>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32</xdr:row>
      <xdr:rowOff>0</xdr:rowOff>
    </xdr:from>
    <xdr:to>
      <xdr:col>2</xdr:col>
      <xdr:colOff>304800</xdr:colOff>
      <xdr:row>33</xdr:row>
      <xdr:rowOff>114300</xdr:rowOff>
    </xdr:to>
    <xdr:sp macro="" textlink="">
      <xdr:nvSpPr>
        <xdr:cNvPr id="2050" name="AutoShape 2" descr="blob:https://web.whatsapp.com/6100bee3-1e5a-401d-8589-6277746b7ee6"/>
        <xdr:cNvSpPr>
          <a:spLocks noChangeAspect="1" noChangeArrowheads="1"/>
        </xdr:cNvSpPr>
      </xdr:nvSpPr>
      <xdr:spPr bwMode="auto">
        <a:xfrm>
          <a:off x="4762500" y="1030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714375</xdr:colOff>
      <xdr:row>14</xdr:row>
      <xdr:rowOff>19050</xdr:rowOff>
    </xdr:from>
    <xdr:to>
      <xdr:col>3</xdr:col>
      <xdr:colOff>1706110</xdr:colOff>
      <xdr:row>39</xdr:row>
      <xdr:rowOff>57820</xdr:rowOff>
    </xdr:to>
    <xdr:pic>
      <xdr:nvPicPr>
        <xdr:cNvPr id="3" name="Imagen 2" descr="Recorte de pantalla"/>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714375" y="6896100"/>
          <a:ext cx="8135485" cy="48012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23</xdr:row>
      <xdr:rowOff>0</xdr:rowOff>
    </xdr:from>
    <xdr:to>
      <xdr:col>2</xdr:col>
      <xdr:colOff>304800</xdr:colOff>
      <xdr:row>24</xdr:row>
      <xdr:rowOff>114300</xdr:rowOff>
    </xdr:to>
    <xdr:sp macro="" textlink="">
      <xdr:nvSpPr>
        <xdr:cNvPr id="3074" name="AutoShape 2" descr="blob:https://web.whatsapp.com/d9365091-7aa2-491c-9bc7-8ab17653d7f5"/>
        <xdr:cNvSpPr>
          <a:spLocks noChangeAspect="1" noChangeArrowheads="1"/>
        </xdr:cNvSpPr>
      </xdr:nvSpPr>
      <xdr:spPr bwMode="auto">
        <a:xfrm>
          <a:off x="476250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21</xdr:row>
      <xdr:rowOff>0</xdr:rowOff>
    </xdr:from>
    <xdr:to>
      <xdr:col>2</xdr:col>
      <xdr:colOff>304800</xdr:colOff>
      <xdr:row>22</xdr:row>
      <xdr:rowOff>114300</xdr:rowOff>
    </xdr:to>
    <xdr:sp macro="" textlink="">
      <xdr:nvSpPr>
        <xdr:cNvPr id="3075" name="AutoShape 3" descr="blob:https://web.whatsapp.com/d9365091-7aa2-491c-9bc7-8ab17653d7f5"/>
        <xdr:cNvSpPr>
          <a:spLocks noChangeAspect="1" noChangeArrowheads="1"/>
        </xdr:cNvSpPr>
      </xdr:nvSpPr>
      <xdr:spPr bwMode="auto">
        <a:xfrm>
          <a:off x="4762500" y="8210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28</xdr:row>
      <xdr:rowOff>0</xdr:rowOff>
    </xdr:from>
    <xdr:to>
      <xdr:col>2</xdr:col>
      <xdr:colOff>304800</xdr:colOff>
      <xdr:row>29</xdr:row>
      <xdr:rowOff>114300</xdr:rowOff>
    </xdr:to>
    <xdr:sp macro="" textlink="">
      <xdr:nvSpPr>
        <xdr:cNvPr id="3077" name="AutoShape 5" descr="blob:https://web.whatsapp.com/d9365091-7aa2-491c-9bc7-8ab17653d7f5"/>
        <xdr:cNvSpPr>
          <a:spLocks noChangeAspect="1" noChangeArrowheads="1"/>
        </xdr:cNvSpPr>
      </xdr:nvSpPr>
      <xdr:spPr bwMode="auto">
        <a:xfrm>
          <a:off x="4762500" y="9544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18</xdr:row>
      <xdr:rowOff>0</xdr:rowOff>
    </xdr:from>
    <xdr:to>
      <xdr:col>5</xdr:col>
      <xdr:colOff>304800</xdr:colOff>
      <xdr:row>19</xdr:row>
      <xdr:rowOff>114300</xdr:rowOff>
    </xdr:to>
    <xdr:sp macro="" textlink="">
      <xdr:nvSpPr>
        <xdr:cNvPr id="3079" name="AutoShape 7" descr="blob:https://web.whatsapp.com/d9365091-7aa2-491c-9bc7-8ab17653d7f5"/>
        <xdr:cNvSpPr>
          <a:spLocks noChangeAspect="1" noChangeArrowheads="1"/>
        </xdr:cNvSpPr>
      </xdr:nvSpPr>
      <xdr:spPr bwMode="auto">
        <a:xfrm>
          <a:off x="10248900" y="763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638175</xdr:colOff>
      <xdr:row>14</xdr:row>
      <xdr:rowOff>38100</xdr:rowOff>
    </xdr:from>
    <xdr:to>
      <xdr:col>3</xdr:col>
      <xdr:colOff>1627194</xdr:colOff>
      <xdr:row>39</xdr:row>
      <xdr:rowOff>79664</xdr:rowOff>
    </xdr:to>
    <xdr:pic>
      <xdr:nvPicPr>
        <xdr:cNvPr id="4" name="Imagen 3"/>
        <xdr:cNvPicPr>
          <a:picLocks noChangeAspect="1"/>
        </xdr:cNvPicPr>
      </xdr:nvPicPr>
      <xdr:blipFill>
        <a:blip xmlns:r="http://schemas.openxmlformats.org/officeDocument/2006/relationships" r:embed="rId1"/>
        <a:stretch>
          <a:fillRect/>
        </a:stretch>
      </xdr:blipFill>
      <xdr:spPr>
        <a:xfrm>
          <a:off x="638175" y="6915150"/>
          <a:ext cx="8132769" cy="480406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18</xdr:row>
      <xdr:rowOff>0</xdr:rowOff>
    </xdr:from>
    <xdr:to>
      <xdr:col>1</xdr:col>
      <xdr:colOff>304800</xdr:colOff>
      <xdr:row>19</xdr:row>
      <xdr:rowOff>114300</xdr:rowOff>
    </xdr:to>
    <xdr:sp macro="" textlink="">
      <xdr:nvSpPr>
        <xdr:cNvPr id="4097" name="AutoShape 1" descr="blob:https://web.whatsapp.com/a6b8f574-888b-4d36-abbe-2eb91f9c3a2b"/>
        <xdr:cNvSpPr>
          <a:spLocks noChangeAspect="1" noChangeArrowheads="1"/>
        </xdr:cNvSpPr>
      </xdr:nvSpPr>
      <xdr:spPr bwMode="auto">
        <a:xfrm>
          <a:off x="2381250" y="763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2257425</xdr:colOff>
      <xdr:row>13</xdr:row>
      <xdr:rowOff>104775</xdr:rowOff>
    </xdr:from>
    <xdr:to>
      <xdr:col>3</xdr:col>
      <xdr:colOff>38787</xdr:colOff>
      <xdr:row>33</xdr:row>
      <xdr:rowOff>57675</xdr:rowOff>
    </xdr:to>
    <xdr:pic>
      <xdr:nvPicPr>
        <xdr:cNvPr id="2" name="Imagen 1" descr="Recorte de pantalla"/>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7425" y="6791325"/>
          <a:ext cx="4925112" cy="37629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2371725</xdr:colOff>
      <xdr:row>14</xdr:row>
      <xdr:rowOff>85726</xdr:rowOff>
    </xdr:from>
    <xdr:to>
      <xdr:col>3</xdr:col>
      <xdr:colOff>943773</xdr:colOff>
      <xdr:row>38</xdr:row>
      <xdr:rowOff>85726</xdr:rowOff>
    </xdr:to>
    <xdr:pic>
      <xdr:nvPicPr>
        <xdr:cNvPr id="2" name="Imagen 1" descr="Recorte de pantalla"/>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saturation sat="0"/>
                  </a14:imgEffect>
                  <a14:imgEffect>
                    <a14:brightnessContrast contrast="-20000"/>
                  </a14:imgEffect>
                </a14:imgLayer>
              </a14:imgProps>
            </a:ext>
            <a:ext uri="{28A0092B-C50C-407E-A947-70E740481C1C}">
              <a14:useLocalDpi xmlns:a14="http://schemas.microsoft.com/office/drawing/2010/main" val="0"/>
            </a:ext>
          </a:extLst>
        </a:blip>
        <a:srcRect b="5152"/>
        <a:stretch/>
      </xdr:blipFill>
      <xdr:spPr>
        <a:xfrm>
          <a:off x="2371725" y="6962776"/>
          <a:ext cx="5715798" cy="4572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1</xdr:col>
      <xdr:colOff>304800</xdr:colOff>
      <xdr:row>24</xdr:row>
      <xdr:rowOff>114300</xdr:rowOff>
    </xdr:to>
    <xdr:sp macro="" textlink="">
      <xdr:nvSpPr>
        <xdr:cNvPr id="5121" name="AutoShape 1" descr="blob:https://web.whatsapp.com/d455f110-da1f-4c0a-84b3-fdd9efe7ed63"/>
        <xdr:cNvSpPr>
          <a:spLocks noChangeAspect="1" noChangeArrowheads="1"/>
        </xdr:cNvSpPr>
      </xdr:nvSpPr>
      <xdr:spPr bwMode="auto">
        <a:xfrm>
          <a:off x="2381250" y="859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1600200</xdr:colOff>
      <xdr:row>13</xdr:row>
      <xdr:rowOff>180975</xdr:rowOff>
    </xdr:from>
    <xdr:to>
      <xdr:col>3</xdr:col>
      <xdr:colOff>2087040</xdr:colOff>
      <xdr:row>38</xdr:row>
      <xdr:rowOff>105429</xdr:rowOff>
    </xdr:to>
    <xdr:pic>
      <xdr:nvPicPr>
        <xdr:cNvPr id="2" name="Imagen 1" descr="Recorte de pantalla"/>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600200" y="6867525"/>
          <a:ext cx="7630590" cy="468695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2143125</xdr:colOff>
      <xdr:row>14</xdr:row>
      <xdr:rowOff>85725</xdr:rowOff>
    </xdr:from>
    <xdr:to>
      <xdr:col>3</xdr:col>
      <xdr:colOff>1888452</xdr:colOff>
      <xdr:row>39</xdr:row>
      <xdr:rowOff>23648</xdr:rowOff>
    </xdr:to>
    <xdr:pic>
      <xdr:nvPicPr>
        <xdr:cNvPr id="3" name="Imagen 2"/>
        <xdr:cNvPicPr>
          <a:picLocks noChangeAspect="1"/>
        </xdr:cNvPicPr>
      </xdr:nvPicPr>
      <xdr:blipFill>
        <a:blip xmlns:r="http://schemas.openxmlformats.org/officeDocument/2006/relationships" r:embed="rId1"/>
        <a:stretch>
          <a:fillRect/>
        </a:stretch>
      </xdr:blipFill>
      <xdr:spPr>
        <a:xfrm>
          <a:off x="2143125" y="6962775"/>
          <a:ext cx="6889077" cy="47004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1238250</xdr:colOff>
      <xdr:row>13</xdr:row>
      <xdr:rowOff>171450</xdr:rowOff>
    </xdr:from>
    <xdr:to>
      <xdr:col>3</xdr:col>
      <xdr:colOff>1721257</xdr:colOff>
      <xdr:row>38</xdr:row>
      <xdr:rowOff>91084</xdr:rowOff>
    </xdr:to>
    <xdr:pic>
      <xdr:nvPicPr>
        <xdr:cNvPr id="2" name="Imagen 1"/>
        <xdr:cNvPicPr>
          <a:picLocks noChangeAspect="1"/>
        </xdr:cNvPicPr>
      </xdr:nvPicPr>
      <xdr:blipFill>
        <a:blip xmlns:r="http://schemas.openxmlformats.org/officeDocument/2006/relationships" r:embed="rId1"/>
        <a:stretch>
          <a:fillRect/>
        </a:stretch>
      </xdr:blipFill>
      <xdr:spPr>
        <a:xfrm>
          <a:off x="1238250" y="6858000"/>
          <a:ext cx="7626757" cy="4682134"/>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4"/>
  <sheetViews>
    <sheetView showGridLines="0" topLeftCell="A4" workbookViewId="0">
      <selection activeCell="D7" sqref="D7"/>
    </sheetView>
  </sheetViews>
  <sheetFormatPr baseColWidth="10" defaultColWidth="10" defaultRowHeight="12.95" customHeight="1" x14ac:dyDescent="0.25"/>
  <cols>
    <col min="1" max="1" width="2" customWidth="1"/>
    <col min="2" max="4" width="30.5703125" customWidth="1"/>
  </cols>
  <sheetData>
    <row r="3" spans="2:4" ht="50.1" customHeight="1" x14ac:dyDescent="0.25">
      <c r="B3" s="24" t="s">
        <v>0</v>
      </c>
      <c r="C3" s="25"/>
      <c r="D3" s="25"/>
    </row>
    <row r="7" spans="2:4" ht="18.75" x14ac:dyDescent="0.3">
      <c r="B7" s="21" t="s">
        <v>52</v>
      </c>
      <c r="C7" s="21" t="s">
        <v>51</v>
      </c>
      <c r="D7" s="21" t="s">
        <v>50</v>
      </c>
    </row>
    <row r="9" spans="2:4" ht="15.75" x14ac:dyDescent="0.25">
      <c r="B9" s="20" t="s">
        <v>1</v>
      </c>
      <c r="C9" s="20"/>
      <c r="D9" s="20"/>
    </row>
    <row r="10" spans="2:4" ht="15.75" x14ac:dyDescent="0.25">
      <c r="B10" s="22"/>
      <c r="C10" s="22" t="s">
        <v>2</v>
      </c>
      <c r="D10" s="23" t="s">
        <v>1</v>
      </c>
    </row>
    <row r="11" spans="2:4" ht="15.75" x14ac:dyDescent="0.25">
      <c r="B11" s="20" t="s">
        <v>31</v>
      </c>
      <c r="C11" s="20"/>
      <c r="D11" s="20"/>
    </row>
    <row r="12" spans="2:4" ht="15.75" x14ac:dyDescent="0.25">
      <c r="B12" s="22"/>
      <c r="C12" s="22" t="s">
        <v>2</v>
      </c>
      <c r="D12" s="23" t="s">
        <v>31</v>
      </c>
    </row>
    <row r="13" spans="2:4" ht="15.75" x14ac:dyDescent="0.25">
      <c r="B13" s="20" t="s">
        <v>35</v>
      </c>
      <c r="C13" s="20"/>
      <c r="D13" s="20"/>
    </row>
    <row r="14" spans="2:4" ht="15.75" x14ac:dyDescent="0.25">
      <c r="B14" s="22"/>
      <c r="C14" s="22" t="s">
        <v>2</v>
      </c>
      <c r="D14" s="23" t="s">
        <v>35</v>
      </c>
    </row>
    <row r="15" spans="2:4" ht="15.75" x14ac:dyDescent="0.25">
      <c r="B15" s="20" t="s">
        <v>37</v>
      </c>
      <c r="C15" s="20"/>
      <c r="D15" s="20"/>
    </row>
    <row r="16" spans="2:4" ht="15.75" x14ac:dyDescent="0.25">
      <c r="B16" s="22"/>
      <c r="C16" s="22" t="s">
        <v>2</v>
      </c>
      <c r="D16" s="23" t="s">
        <v>37</v>
      </c>
    </row>
    <row r="17" spans="2:4" ht="15.75" x14ac:dyDescent="0.25">
      <c r="B17" s="20" t="s">
        <v>41</v>
      </c>
      <c r="C17" s="20"/>
      <c r="D17" s="20"/>
    </row>
    <row r="18" spans="2:4" ht="15.75" x14ac:dyDescent="0.25">
      <c r="B18" s="22"/>
      <c r="C18" s="22" t="s">
        <v>2</v>
      </c>
      <c r="D18" s="23" t="s">
        <v>41</v>
      </c>
    </row>
    <row r="19" spans="2:4" ht="15.75" x14ac:dyDescent="0.25">
      <c r="B19" s="20" t="s">
        <v>44</v>
      </c>
      <c r="C19" s="20"/>
      <c r="D19" s="20"/>
    </row>
    <row r="20" spans="2:4" ht="15.75" x14ac:dyDescent="0.25">
      <c r="B20" s="22"/>
      <c r="C20" s="22" t="s">
        <v>2</v>
      </c>
      <c r="D20" s="23" t="s">
        <v>44</v>
      </c>
    </row>
    <row r="21" spans="2:4" ht="15.75" x14ac:dyDescent="0.25">
      <c r="B21" s="20" t="s">
        <v>46</v>
      </c>
      <c r="C21" s="20"/>
      <c r="D21" s="20"/>
    </row>
    <row r="22" spans="2:4" ht="15.75" x14ac:dyDescent="0.25">
      <c r="B22" s="22"/>
      <c r="C22" s="22" t="s">
        <v>2</v>
      </c>
      <c r="D22" s="23" t="s">
        <v>46</v>
      </c>
    </row>
    <row r="23" spans="2:4" ht="15.75" x14ac:dyDescent="0.25">
      <c r="B23" s="20" t="s">
        <v>48</v>
      </c>
      <c r="C23" s="20"/>
      <c r="D23" s="20"/>
    </row>
    <row r="24" spans="2:4" ht="15.75" x14ac:dyDescent="0.25">
      <c r="B24" s="22"/>
      <c r="C24" s="22" t="s">
        <v>2</v>
      </c>
      <c r="D24" s="23" t="s">
        <v>48</v>
      </c>
    </row>
  </sheetData>
  <mergeCells count="1">
    <mergeCell ref="B3:D3"/>
  </mergeCells>
  <hyperlinks>
    <hyperlink ref="D10" location="'CARDA'!R1C1" display="CARDA"/>
    <hyperlink ref="D12" location="'EST 1'!R1C1" display="EST 1"/>
    <hyperlink ref="D14" location="'EST 2'!R1C1" display="EST 2"/>
    <hyperlink ref="D16" location="'VELOZ'!R1C1" display="VELOZ"/>
    <hyperlink ref="D18" location="'TROCIL'!R1C1" display="TROCIL"/>
    <hyperlink ref="D20" location="'CONERA'!R1C1" display="CONERA"/>
    <hyperlink ref="D22" location="'TORZAL'!R1C1" display="TORZAL"/>
    <hyperlink ref="D24" location="'CONERA 2'!R1C1" display="CONERA 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67"/>
  <sheetViews>
    <sheetView showGridLines="0" topLeftCell="A13" workbookViewId="0">
      <selection activeCell="B4" sqref="B4"/>
    </sheetView>
  </sheetViews>
  <sheetFormatPr baseColWidth="10" defaultColWidth="10.85546875" defaultRowHeight="15" customHeight="1" x14ac:dyDescent="0.25"/>
  <cols>
    <col min="1" max="4" width="35.7109375" style="1" customWidth="1"/>
    <col min="5" max="256" width="10.85546875" style="1" customWidth="1"/>
  </cols>
  <sheetData>
    <row r="1" spans="1:5" ht="41.1" customHeight="1" x14ac:dyDescent="0.25">
      <c r="A1" s="34" t="s">
        <v>3</v>
      </c>
      <c r="B1" s="35"/>
      <c r="C1" s="35"/>
      <c r="D1" s="35"/>
      <c r="E1" s="2"/>
    </row>
    <row r="2" spans="1:5" ht="41.1" customHeight="1" x14ac:dyDescent="0.25">
      <c r="A2" s="26" t="s">
        <v>4</v>
      </c>
      <c r="B2" s="29"/>
      <c r="C2" s="26" t="s">
        <v>5</v>
      </c>
      <c r="D2" s="29"/>
      <c r="E2" s="3"/>
    </row>
    <row r="3" spans="1:5" ht="41.1" customHeight="1" x14ac:dyDescent="0.25">
      <c r="A3" s="4" t="s">
        <v>6</v>
      </c>
      <c r="B3" s="4" t="s">
        <v>7</v>
      </c>
      <c r="C3" s="4" t="s">
        <v>6</v>
      </c>
      <c r="D3" s="4" t="s">
        <v>8</v>
      </c>
      <c r="E3" s="3"/>
    </row>
    <row r="4" spans="1:5" ht="41.1" customHeight="1" x14ac:dyDescent="0.25">
      <c r="A4" s="5" t="s">
        <v>9</v>
      </c>
      <c r="B4" s="6">
        <v>15.5</v>
      </c>
      <c r="C4" s="5" t="s">
        <v>10</v>
      </c>
      <c r="D4" s="6">
        <v>5.35</v>
      </c>
      <c r="E4" s="3"/>
    </row>
    <row r="5" spans="1:5" ht="41.1" customHeight="1" x14ac:dyDescent="0.25">
      <c r="A5" s="26" t="s">
        <v>11</v>
      </c>
      <c r="B5" s="27"/>
      <c r="C5" s="28" t="s">
        <v>12</v>
      </c>
      <c r="D5" s="29"/>
      <c r="E5" s="3"/>
    </row>
    <row r="6" spans="1:5" ht="41.1" customHeight="1" x14ac:dyDescent="0.25">
      <c r="A6" s="4" t="s">
        <v>13</v>
      </c>
      <c r="B6" s="4" t="s">
        <v>14</v>
      </c>
      <c r="C6" s="4" t="s">
        <v>15</v>
      </c>
      <c r="D6" s="4" t="s">
        <v>16</v>
      </c>
      <c r="E6" s="3"/>
    </row>
    <row r="7" spans="1:5" ht="41.1" customHeight="1" x14ac:dyDescent="0.25">
      <c r="A7" s="5" t="s">
        <v>17</v>
      </c>
      <c r="B7" s="6">
        <v>1.1599999999999999</v>
      </c>
      <c r="C7" s="5" t="s">
        <v>18</v>
      </c>
      <c r="D7" s="6" t="s">
        <v>53</v>
      </c>
      <c r="E7" s="3"/>
    </row>
    <row r="8" spans="1:5" ht="41.1" customHeight="1" x14ac:dyDescent="0.25">
      <c r="A8" s="4" t="s">
        <v>19</v>
      </c>
      <c r="B8" s="4" t="s">
        <v>20</v>
      </c>
      <c r="C8" s="4" t="s">
        <v>21</v>
      </c>
      <c r="D8" s="4" t="s">
        <v>22</v>
      </c>
      <c r="E8" s="3"/>
    </row>
    <row r="9" spans="1:5" ht="41.1" customHeight="1" x14ac:dyDescent="0.25">
      <c r="A9" s="6">
        <v>120</v>
      </c>
      <c r="B9" s="6">
        <v>1</v>
      </c>
      <c r="C9" s="6" t="e">
        <f>D7*(1000/60)</f>
        <v>#VALUE!</v>
      </c>
      <c r="D9" s="6" t="e">
        <f>500000/C9</f>
        <v>#VALUE!</v>
      </c>
      <c r="E9" s="3"/>
    </row>
    <row r="10" spans="1:5" ht="41.1" customHeight="1" x14ac:dyDescent="0.25">
      <c r="A10" s="4" t="s">
        <v>23</v>
      </c>
      <c r="B10" s="4" t="s">
        <v>24</v>
      </c>
      <c r="C10" s="4" t="s">
        <v>25</v>
      </c>
      <c r="D10" s="4" t="s">
        <v>26</v>
      </c>
      <c r="E10" s="3"/>
    </row>
    <row r="11" spans="1:5" ht="41.1" customHeight="1" x14ac:dyDescent="0.25">
      <c r="A11" s="6">
        <v>84</v>
      </c>
      <c r="B11" s="6">
        <v>2.5</v>
      </c>
      <c r="C11" s="6" t="e">
        <f>500/D7</f>
        <v>#VALUE!</v>
      </c>
      <c r="D11" s="6">
        <f>500-((500/100)*B11)</f>
        <v>487.5</v>
      </c>
      <c r="E11" s="3"/>
    </row>
    <row r="12" spans="1:5" ht="41.1" customHeight="1" x14ac:dyDescent="0.25">
      <c r="A12" s="30" t="s">
        <v>27</v>
      </c>
      <c r="B12" s="31"/>
      <c r="C12" s="32" t="s">
        <v>54</v>
      </c>
      <c r="D12" s="33"/>
      <c r="E12" s="3"/>
    </row>
    <row r="13" spans="1:5" ht="41.1" customHeight="1" x14ac:dyDescent="0.25">
      <c r="A13" s="7" t="s">
        <v>28</v>
      </c>
      <c r="B13" s="8">
        <v>12.65</v>
      </c>
      <c r="C13" s="7" t="s">
        <v>29</v>
      </c>
      <c r="D13" s="8">
        <v>1</v>
      </c>
      <c r="E13" s="3"/>
    </row>
    <row r="14" spans="1:5" ht="15" customHeight="1" x14ac:dyDescent="0.25">
      <c r="A14" s="9" t="s">
        <v>30</v>
      </c>
      <c r="B14" s="9" t="s">
        <v>55</v>
      </c>
      <c r="C14" s="10"/>
      <c r="D14" s="10"/>
      <c r="E14" s="11"/>
    </row>
    <row r="15" spans="1:5" ht="15" customHeight="1" x14ac:dyDescent="0.25">
      <c r="A15" s="12">
        <v>5.35</v>
      </c>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s="11"/>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s="11"/>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row r="44" spans="1:5" ht="15" customHeight="1" x14ac:dyDescent="0.25">
      <c r="A44" s="11"/>
      <c r="B44" s="11"/>
      <c r="C44" s="11"/>
      <c r="D44" s="11"/>
      <c r="E44" s="11"/>
    </row>
    <row r="45" spans="1:5" ht="15" customHeight="1" x14ac:dyDescent="0.25">
      <c r="A45" s="11"/>
      <c r="B45" s="11"/>
      <c r="C45" s="11"/>
      <c r="D45" s="11"/>
      <c r="E45" s="11"/>
    </row>
    <row r="46" spans="1:5" ht="15" customHeight="1" x14ac:dyDescent="0.25">
      <c r="A46" s="11"/>
      <c r="B46" s="11"/>
      <c r="C46" s="11"/>
      <c r="D46" s="11"/>
      <c r="E46" s="11"/>
    </row>
    <row r="47" spans="1:5" ht="15" customHeight="1" x14ac:dyDescent="0.25">
      <c r="A47" s="11"/>
      <c r="B47" s="11"/>
      <c r="C47" s="11"/>
      <c r="D47" s="11"/>
      <c r="E47" s="11"/>
    </row>
    <row r="48" spans="1:5" ht="15" customHeight="1" x14ac:dyDescent="0.25">
      <c r="A48" s="11"/>
      <c r="B48" s="11"/>
      <c r="C48" s="11"/>
      <c r="D48" s="11"/>
      <c r="E48" s="11"/>
    </row>
    <row r="49" spans="1:5" ht="15" customHeight="1" x14ac:dyDescent="0.25">
      <c r="A49" s="11"/>
      <c r="B49" s="11"/>
      <c r="C49" s="11"/>
      <c r="D49" s="11"/>
      <c r="E49" s="11"/>
    </row>
    <row r="50" spans="1:5" ht="15" customHeight="1" x14ac:dyDescent="0.25">
      <c r="A50" s="11"/>
      <c r="B50" s="11"/>
      <c r="C50" s="11"/>
      <c r="D50" s="11"/>
      <c r="E50" s="11"/>
    </row>
    <row r="51" spans="1:5" ht="15" customHeight="1" x14ac:dyDescent="0.25">
      <c r="A51" s="11"/>
      <c r="B51" s="11"/>
      <c r="C51" s="11"/>
      <c r="D51" s="11"/>
      <c r="E51" s="11"/>
    </row>
    <row r="52" spans="1:5" ht="15" customHeight="1" x14ac:dyDescent="0.25">
      <c r="A52" s="11"/>
      <c r="B52" s="11"/>
      <c r="C52" s="11"/>
      <c r="D52" s="11"/>
      <c r="E52" s="11"/>
    </row>
    <row r="53" spans="1:5" ht="15" customHeight="1" x14ac:dyDescent="0.25">
      <c r="A53" s="11"/>
      <c r="B53" s="11"/>
      <c r="C53" s="11"/>
      <c r="D53" s="11"/>
      <c r="E53" s="11"/>
    </row>
    <row r="54" spans="1:5" ht="15" customHeight="1" x14ac:dyDescent="0.25">
      <c r="A54" s="11"/>
      <c r="B54" s="11"/>
      <c r="C54" s="11"/>
      <c r="D54" s="11"/>
      <c r="E54" s="11"/>
    </row>
    <row r="55" spans="1:5" ht="15" customHeight="1" x14ac:dyDescent="0.25">
      <c r="A55" s="11"/>
      <c r="B55" s="11"/>
      <c r="C55" s="11"/>
      <c r="D55" s="11"/>
      <c r="E55" s="11"/>
    </row>
    <row r="56" spans="1:5" ht="15" customHeight="1" x14ac:dyDescent="0.25">
      <c r="A56" s="11"/>
      <c r="B56" s="11"/>
      <c r="C56" s="11"/>
      <c r="D56" s="11"/>
      <c r="E56" s="11"/>
    </row>
    <row r="57" spans="1:5" ht="15" customHeight="1" x14ac:dyDescent="0.25">
      <c r="A57" s="11"/>
      <c r="B57" s="11"/>
      <c r="C57" s="11"/>
      <c r="D57" s="11"/>
      <c r="E57" s="11"/>
    </row>
    <row r="58" spans="1:5" ht="15" customHeight="1" x14ac:dyDescent="0.25">
      <c r="A58" s="11"/>
      <c r="B58" s="11"/>
      <c r="C58" s="11"/>
      <c r="D58" s="11"/>
      <c r="E58" s="11"/>
    </row>
    <row r="59" spans="1:5" ht="15" customHeight="1" x14ac:dyDescent="0.25">
      <c r="A59" s="11"/>
      <c r="B59" s="11"/>
      <c r="C59" s="11"/>
      <c r="D59" s="11"/>
      <c r="E59" s="11"/>
    </row>
    <row r="60" spans="1:5" ht="15" customHeight="1" x14ac:dyDescent="0.25">
      <c r="A60" s="11"/>
      <c r="B60" s="11"/>
      <c r="C60" s="11"/>
      <c r="D60" s="11"/>
      <c r="E60" s="11"/>
    </row>
    <row r="61" spans="1:5" ht="15" customHeight="1" x14ac:dyDescent="0.25">
      <c r="A61" s="11"/>
      <c r="B61" s="11"/>
      <c r="C61" s="11"/>
      <c r="D61" s="11"/>
      <c r="E61" s="11"/>
    </row>
    <row r="62" spans="1:5" ht="15" customHeight="1" x14ac:dyDescent="0.25">
      <c r="A62" s="11"/>
      <c r="B62" s="11"/>
      <c r="C62" s="11"/>
      <c r="D62" s="11"/>
      <c r="E62" s="11"/>
    </row>
    <row r="63" spans="1:5" ht="15" customHeight="1" x14ac:dyDescent="0.25">
      <c r="A63" s="11"/>
      <c r="B63" s="11"/>
      <c r="C63" s="11"/>
      <c r="D63" s="11"/>
      <c r="E63" s="11"/>
    </row>
    <row r="64" spans="1:5" ht="15" customHeight="1" x14ac:dyDescent="0.25">
      <c r="A64" s="11"/>
      <c r="B64" s="11"/>
      <c r="C64" s="11"/>
      <c r="D64" s="11"/>
      <c r="E64" s="11"/>
    </row>
    <row r="65" spans="1:5" ht="15" customHeight="1" x14ac:dyDescent="0.25">
      <c r="A65" s="11"/>
      <c r="B65" s="11"/>
      <c r="C65" s="11"/>
      <c r="D65" s="11"/>
      <c r="E65" s="11"/>
    </row>
    <row r="66" spans="1:5" ht="15" customHeight="1" x14ac:dyDescent="0.25">
      <c r="A66" s="11"/>
      <c r="B66" s="11"/>
      <c r="C66" s="11"/>
      <c r="D66" s="11"/>
      <c r="E66" s="11"/>
    </row>
    <row r="67" spans="1:5" ht="15" customHeight="1" x14ac:dyDescent="0.25">
      <c r="A67" s="11"/>
      <c r="B67" s="11"/>
      <c r="C67" s="11"/>
      <c r="D67" s="11"/>
      <c r="E67" s="11"/>
    </row>
  </sheetData>
  <mergeCells count="7">
    <mergeCell ref="A5:B5"/>
    <mergeCell ref="C5:D5"/>
    <mergeCell ref="A12:B12"/>
    <mergeCell ref="C12:D12"/>
    <mergeCell ref="A1:D1"/>
    <mergeCell ref="A2:B2"/>
    <mergeCell ref="C2:D2"/>
  </mergeCells>
  <pageMargins left="0.7" right="0.7" top="0.75" bottom="0.75" header="0.3" footer="0.3"/>
  <pageSetup scale="63" orientation="portrait"/>
  <headerFooter>
    <oddFooter>&amp;C&amp;"Helvetica Neue,Regular"&amp;12&amp;K000000&amp;P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9"/>
  <sheetViews>
    <sheetView showGridLines="0" topLeftCell="A7" workbookViewId="0">
      <selection activeCell="C33" sqref="C33"/>
    </sheetView>
  </sheetViews>
  <sheetFormatPr baseColWidth="10" defaultColWidth="10.85546875" defaultRowHeight="15" customHeight="1" x14ac:dyDescent="0.25"/>
  <cols>
    <col min="1" max="4" width="35.7109375" style="13" customWidth="1"/>
    <col min="5" max="256" width="10.85546875" style="13" customWidth="1"/>
  </cols>
  <sheetData>
    <row r="1" spans="1:5" ht="41.1" customHeight="1" x14ac:dyDescent="0.25">
      <c r="A1" s="36" t="s">
        <v>32</v>
      </c>
      <c r="B1" s="37"/>
      <c r="C1" s="37"/>
      <c r="D1" s="37"/>
      <c r="E1" s="2"/>
    </row>
    <row r="2" spans="1:5" ht="41.1" customHeight="1" x14ac:dyDescent="0.25">
      <c r="A2" s="38" t="s">
        <v>4</v>
      </c>
      <c r="B2" s="39"/>
      <c r="C2" s="38" t="s">
        <v>5</v>
      </c>
      <c r="D2" s="39"/>
      <c r="E2" s="3"/>
    </row>
    <row r="3" spans="1:5" ht="41.1" customHeight="1" x14ac:dyDescent="0.25">
      <c r="A3" s="4" t="s">
        <v>6</v>
      </c>
      <c r="B3" s="4" t="s">
        <v>7</v>
      </c>
      <c r="C3" s="4" t="s">
        <v>6</v>
      </c>
      <c r="D3" s="4" t="s">
        <v>8</v>
      </c>
      <c r="E3" s="3"/>
    </row>
    <row r="4" spans="1:5" ht="41.1" customHeight="1" x14ac:dyDescent="0.25">
      <c r="A4" s="5" t="s">
        <v>10</v>
      </c>
      <c r="B4" s="6">
        <f>CARDA!D4</f>
        <v>5.35</v>
      </c>
      <c r="C4" s="5" t="s">
        <v>10</v>
      </c>
      <c r="D4" s="6">
        <v>0.14000000000000001</v>
      </c>
      <c r="E4" s="3"/>
    </row>
    <row r="5" spans="1:5" ht="41.1" customHeight="1" x14ac:dyDescent="0.25">
      <c r="A5" s="38" t="s">
        <v>11</v>
      </c>
      <c r="B5" s="40"/>
      <c r="C5" s="41" t="s">
        <v>12</v>
      </c>
      <c r="D5" s="39"/>
      <c r="E5" s="3"/>
    </row>
    <row r="6" spans="1:5" ht="41.1" customHeight="1" x14ac:dyDescent="0.25">
      <c r="A6" s="4" t="s">
        <v>13</v>
      </c>
      <c r="B6" s="4" t="s">
        <v>14</v>
      </c>
      <c r="C6" s="4" t="s">
        <v>33</v>
      </c>
      <c r="D6" s="4" t="s">
        <v>16</v>
      </c>
      <c r="E6" s="3"/>
    </row>
    <row r="7" spans="1:5" ht="41.1" customHeight="1" x14ac:dyDescent="0.25">
      <c r="A7" s="5" t="s">
        <v>34</v>
      </c>
      <c r="B7" s="6">
        <v>1.36</v>
      </c>
      <c r="C7" s="6">
        <v>3183</v>
      </c>
      <c r="D7" s="6">
        <f>(0.5906*A9*D13*B13*60)/(D4*1000)</f>
        <v>101.04322285714287</v>
      </c>
      <c r="E7" s="3"/>
    </row>
    <row r="8" spans="1:5" ht="41.1" customHeight="1" x14ac:dyDescent="0.25">
      <c r="A8" s="4" t="s">
        <v>19</v>
      </c>
      <c r="B8" s="4" t="s">
        <v>20</v>
      </c>
      <c r="C8" s="4" t="s">
        <v>21</v>
      </c>
      <c r="D8" s="4" t="s">
        <v>22</v>
      </c>
      <c r="E8" s="3"/>
    </row>
    <row r="9" spans="1:5" ht="41.1" customHeight="1" x14ac:dyDescent="0.25">
      <c r="A9" s="6">
        <v>400</v>
      </c>
      <c r="B9" s="6">
        <v>6</v>
      </c>
      <c r="C9" s="6">
        <f>D7*(1000/60)</f>
        <v>1684.0537142857145</v>
      </c>
      <c r="D9" s="6">
        <f>500000/C9</f>
        <v>296.90264375686689</v>
      </c>
      <c r="E9" s="3"/>
    </row>
    <row r="10" spans="1:5" ht="41.1" customHeight="1" x14ac:dyDescent="0.25">
      <c r="A10" s="4" t="s">
        <v>23</v>
      </c>
      <c r="B10" s="4" t="s">
        <v>24</v>
      </c>
      <c r="C10" s="4" t="s">
        <v>25</v>
      </c>
      <c r="D10" s="4" t="s">
        <v>26</v>
      </c>
      <c r="E10" s="3"/>
    </row>
    <row r="11" spans="1:5" ht="41.1" customHeight="1" x14ac:dyDescent="0.25">
      <c r="A11" s="6">
        <v>4.01</v>
      </c>
      <c r="B11" s="6">
        <v>0.2</v>
      </c>
      <c r="C11" s="6">
        <v>5.05</v>
      </c>
      <c r="D11" s="6">
        <f>CARDA!D11-((CARDA!D11/100)*B11)</f>
        <v>486.52499999999998</v>
      </c>
      <c r="E11" s="3"/>
    </row>
    <row r="12" spans="1:5" ht="41.1" customHeight="1" x14ac:dyDescent="0.25">
      <c r="A12" s="30" t="s">
        <v>27</v>
      </c>
      <c r="B12" s="31"/>
      <c r="C12" s="32">
        <v>121321.69</v>
      </c>
      <c r="D12" s="33"/>
      <c r="E12" s="3"/>
    </row>
    <row r="13" spans="1:5" ht="41.1" customHeight="1" x14ac:dyDescent="0.25">
      <c r="A13" s="7" t="s">
        <v>28</v>
      </c>
      <c r="B13" s="8">
        <f>(100-B11)/100</f>
        <v>0.998</v>
      </c>
      <c r="C13" s="7" t="s">
        <v>29</v>
      </c>
      <c r="D13" s="8">
        <v>1</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s="11"/>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s="11"/>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row r="44" spans="1:5" ht="15" customHeight="1" x14ac:dyDescent="0.25">
      <c r="A44" s="11"/>
      <c r="B44" s="11"/>
      <c r="C44" s="11"/>
      <c r="D44" s="11"/>
      <c r="E44" s="11"/>
    </row>
    <row r="45" spans="1:5" ht="15" customHeight="1" x14ac:dyDescent="0.25">
      <c r="A45" s="11"/>
      <c r="B45" s="11"/>
      <c r="C45" s="11"/>
      <c r="D45" s="11"/>
      <c r="E45" s="11"/>
    </row>
    <row r="46" spans="1:5" ht="15" customHeight="1" x14ac:dyDescent="0.25">
      <c r="A46" s="11"/>
      <c r="B46" s="11"/>
      <c r="C46" s="11"/>
      <c r="D46" s="11"/>
      <c r="E46" s="11"/>
    </row>
    <row r="47" spans="1:5" ht="15" customHeight="1" x14ac:dyDescent="0.25">
      <c r="A47" s="11"/>
      <c r="B47" s="11"/>
      <c r="C47" s="11"/>
      <c r="D47" s="11"/>
      <c r="E47" s="11"/>
    </row>
    <row r="48" spans="1:5" ht="15" customHeight="1" x14ac:dyDescent="0.25">
      <c r="A48" s="11"/>
      <c r="B48" s="11"/>
      <c r="C48" s="11"/>
      <c r="D48" s="11"/>
      <c r="E48" s="11"/>
    </row>
    <row r="49" spans="1:5" ht="15" customHeight="1" x14ac:dyDescent="0.25">
      <c r="A49" s="11"/>
      <c r="B49" s="11"/>
      <c r="C49" s="11"/>
      <c r="D49" s="11"/>
      <c r="E49" s="11"/>
    </row>
    <row r="50" spans="1:5" ht="15" customHeight="1" x14ac:dyDescent="0.25">
      <c r="A50" s="11"/>
      <c r="B50" s="11"/>
      <c r="C50" s="11"/>
      <c r="D50" s="11"/>
      <c r="E50" s="11"/>
    </row>
    <row r="51" spans="1:5" ht="15" customHeight="1" x14ac:dyDescent="0.25">
      <c r="A51" s="11"/>
      <c r="B51" s="11"/>
      <c r="C51" s="11"/>
      <c r="D51" s="11"/>
      <c r="E51" s="11"/>
    </row>
    <row r="52" spans="1:5" ht="15" customHeight="1" x14ac:dyDescent="0.25">
      <c r="A52" s="11"/>
      <c r="B52" s="11"/>
      <c r="C52" s="11"/>
      <c r="D52" s="11"/>
      <c r="E52" s="11"/>
    </row>
    <row r="53" spans="1:5" ht="15" customHeight="1" x14ac:dyDescent="0.25">
      <c r="A53" s="11"/>
      <c r="B53" s="11"/>
      <c r="C53" s="11"/>
      <c r="D53" s="11"/>
      <c r="E53" s="11"/>
    </row>
    <row r="54" spans="1:5" ht="15" customHeight="1" x14ac:dyDescent="0.25">
      <c r="A54" s="11"/>
      <c r="B54" s="11"/>
      <c r="C54" s="11"/>
      <c r="D54" s="11"/>
      <c r="E54" s="11"/>
    </row>
    <row r="55" spans="1:5" ht="15" customHeight="1" x14ac:dyDescent="0.25">
      <c r="A55" s="11"/>
      <c r="B55" s="11"/>
      <c r="C55" s="11"/>
      <c r="D55" s="11"/>
      <c r="E55" s="11"/>
    </row>
    <row r="56" spans="1:5" ht="15" customHeight="1" x14ac:dyDescent="0.25">
      <c r="A56" s="11"/>
      <c r="B56" s="11"/>
      <c r="C56" s="11"/>
      <c r="D56" s="11"/>
      <c r="E56" s="11"/>
    </row>
    <row r="57" spans="1:5" ht="15" customHeight="1" x14ac:dyDescent="0.25">
      <c r="A57" s="11"/>
      <c r="B57" s="11"/>
      <c r="C57" s="11"/>
      <c r="D57" s="11"/>
      <c r="E57" s="11"/>
    </row>
    <row r="58" spans="1:5" ht="15" customHeight="1" x14ac:dyDescent="0.25">
      <c r="A58" s="11"/>
      <c r="B58" s="11"/>
      <c r="C58" s="11"/>
      <c r="D58" s="11"/>
      <c r="E58" s="11"/>
    </row>
    <row r="59" spans="1:5" ht="15" customHeight="1" x14ac:dyDescent="0.25">
      <c r="A59" s="11"/>
      <c r="B59" s="11"/>
      <c r="C59" s="11"/>
      <c r="D59" s="11"/>
      <c r="E59" s="11"/>
    </row>
  </sheetData>
  <mergeCells count="7">
    <mergeCell ref="A12:B12"/>
    <mergeCell ref="C12:D12"/>
    <mergeCell ref="A1:D1"/>
    <mergeCell ref="A2:B2"/>
    <mergeCell ref="C2:D2"/>
    <mergeCell ref="A5:B5"/>
    <mergeCell ref="C5:D5"/>
  </mergeCells>
  <pageMargins left="0.7" right="0.7" top="0.75" bottom="0.75" header="0.3" footer="0.3"/>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9"/>
  <sheetViews>
    <sheetView showGridLines="0" topLeftCell="A13" workbookViewId="0">
      <selection activeCell="C31" sqref="C31"/>
    </sheetView>
  </sheetViews>
  <sheetFormatPr baseColWidth="10" defaultColWidth="10.85546875" defaultRowHeight="15" customHeight="1" x14ac:dyDescent="0.25"/>
  <cols>
    <col min="1" max="4" width="35.7109375" style="14" customWidth="1"/>
    <col min="5" max="256" width="10.85546875" style="14" customWidth="1"/>
  </cols>
  <sheetData>
    <row r="1" spans="1:5" ht="41.1" customHeight="1" x14ac:dyDescent="0.25">
      <c r="A1" s="42" t="s">
        <v>36</v>
      </c>
      <c r="B1" s="43"/>
      <c r="C1" s="43"/>
      <c r="D1" s="43"/>
      <c r="E1" s="2"/>
    </row>
    <row r="2" spans="1:5" ht="41.1" customHeight="1" x14ac:dyDescent="0.25">
      <c r="A2" s="44" t="s">
        <v>4</v>
      </c>
      <c r="B2" s="45"/>
      <c r="C2" s="44" t="s">
        <v>5</v>
      </c>
      <c r="D2" s="45"/>
      <c r="E2" s="3"/>
    </row>
    <row r="3" spans="1:5" ht="41.1" customHeight="1" x14ac:dyDescent="0.25">
      <c r="A3" s="4" t="s">
        <v>6</v>
      </c>
      <c r="B3" s="4" t="s">
        <v>7</v>
      </c>
      <c r="C3" s="4" t="s">
        <v>6</v>
      </c>
      <c r="D3" s="4" t="s">
        <v>8</v>
      </c>
      <c r="E3" s="3"/>
    </row>
    <row r="4" spans="1:5" ht="41.1" customHeight="1" x14ac:dyDescent="0.25">
      <c r="A4" s="5" t="s">
        <v>10</v>
      </c>
      <c r="B4" s="6">
        <f>'MANUAR 1'!D4</f>
        <v>0.14000000000000001</v>
      </c>
      <c r="C4" s="5" t="s">
        <v>10</v>
      </c>
      <c r="D4" s="6">
        <v>0.13</v>
      </c>
      <c r="E4" s="3"/>
    </row>
    <row r="5" spans="1:5" ht="41.1" customHeight="1" x14ac:dyDescent="0.25">
      <c r="A5" s="44" t="s">
        <v>11</v>
      </c>
      <c r="B5" s="46"/>
      <c r="C5" s="47" t="s">
        <v>12</v>
      </c>
      <c r="D5" s="45"/>
      <c r="E5" s="3"/>
    </row>
    <row r="6" spans="1:5" ht="41.1" customHeight="1" x14ac:dyDescent="0.25">
      <c r="A6" s="4" t="s">
        <v>13</v>
      </c>
      <c r="B6" s="4" t="s">
        <v>14</v>
      </c>
      <c r="C6" s="4" t="s">
        <v>33</v>
      </c>
      <c r="D6" s="4" t="s">
        <v>16</v>
      </c>
      <c r="E6" s="3"/>
    </row>
    <row r="7" spans="1:5" ht="41.1" customHeight="1" x14ac:dyDescent="0.25">
      <c r="A7" s="5" t="s">
        <v>34</v>
      </c>
      <c r="B7" s="6">
        <v>1.36</v>
      </c>
      <c r="C7" s="6">
        <v>3183</v>
      </c>
      <c r="D7" s="6">
        <f>(0.5906*A9*D13*B13*60)/(D4*1000)</f>
        <v>108.81577846153847</v>
      </c>
      <c r="E7" s="3"/>
    </row>
    <row r="8" spans="1:5" ht="41.1" customHeight="1" x14ac:dyDescent="0.25">
      <c r="A8" s="4" t="s">
        <v>19</v>
      </c>
      <c r="B8" s="4" t="s">
        <v>20</v>
      </c>
      <c r="C8" s="4" t="s">
        <v>21</v>
      </c>
      <c r="D8" s="4" t="s">
        <v>22</v>
      </c>
      <c r="E8" s="3"/>
    </row>
    <row r="9" spans="1:5" ht="41.1" customHeight="1" x14ac:dyDescent="0.25">
      <c r="A9" s="6">
        <v>400</v>
      </c>
      <c r="B9" s="6">
        <v>8</v>
      </c>
      <c r="C9" s="6">
        <f>D7*(1000/60)</f>
        <v>1813.5963076923081</v>
      </c>
      <c r="D9" s="6">
        <f>500000/C9</f>
        <v>275.69531205994781</v>
      </c>
      <c r="E9" s="3"/>
    </row>
    <row r="10" spans="1:5" ht="41.1" customHeight="1" x14ac:dyDescent="0.25">
      <c r="A10" s="4" t="s">
        <v>23</v>
      </c>
      <c r="B10" s="4" t="s">
        <v>24</v>
      </c>
      <c r="C10" s="4" t="s">
        <v>25</v>
      </c>
      <c r="D10" s="4" t="s">
        <v>26</v>
      </c>
      <c r="E10" s="3"/>
    </row>
    <row r="11" spans="1:5" ht="41.1" customHeight="1" x14ac:dyDescent="0.25">
      <c r="A11" s="6">
        <f>(D4*B9)/B4</f>
        <v>7.4285714285714279</v>
      </c>
      <c r="B11" s="6">
        <v>0.2</v>
      </c>
      <c r="C11" s="6">
        <v>5.6</v>
      </c>
      <c r="D11" s="6">
        <f>'MANUAR 1'!D11-(('MANUAR 1'!D11/100)*B11)</f>
        <v>485.55194999999998</v>
      </c>
      <c r="E11" s="3"/>
    </row>
    <row r="12" spans="1:5" ht="41.1" customHeight="1" x14ac:dyDescent="0.25">
      <c r="A12" s="30" t="s">
        <v>27</v>
      </c>
      <c r="B12" s="31"/>
      <c r="C12" s="32">
        <v>136376.4</v>
      </c>
      <c r="D12" s="33"/>
      <c r="E12" s="3"/>
    </row>
    <row r="13" spans="1:5" ht="41.1" customHeight="1" x14ac:dyDescent="0.25">
      <c r="A13" s="7" t="s">
        <v>28</v>
      </c>
      <c r="B13" s="8">
        <f>(100-B11)/100</f>
        <v>0.998</v>
      </c>
      <c r="C13" s="7" t="s">
        <v>29</v>
      </c>
      <c r="D13" s="8">
        <v>1</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6" ht="15" customHeight="1" x14ac:dyDescent="0.25">
      <c r="A17" s="11"/>
      <c r="B17" s="11"/>
      <c r="C17" s="11"/>
      <c r="D17" s="11"/>
      <c r="E17" s="11"/>
    </row>
    <row r="18" spans="1:6" ht="15" customHeight="1" x14ac:dyDescent="0.25">
      <c r="A18" s="11"/>
      <c r="B18" s="11"/>
      <c r="C18" s="11"/>
      <c r="D18" s="11"/>
      <c r="E18" s="11"/>
    </row>
    <row r="19" spans="1:6" ht="15" customHeight="1" x14ac:dyDescent="0.25">
      <c r="A19" s="11"/>
      <c r="B19" s="11"/>
      <c r="C19" s="11"/>
      <c r="D19" s="11"/>
      <c r="E19" s="11"/>
      <c r="F19"/>
    </row>
    <row r="20" spans="1:6" ht="15" customHeight="1" x14ac:dyDescent="0.25">
      <c r="A20" s="11"/>
      <c r="B20" s="11"/>
      <c r="C20" s="11"/>
      <c r="D20" s="11"/>
      <c r="E20" s="11"/>
    </row>
    <row r="21" spans="1:6" ht="15" customHeight="1" x14ac:dyDescent="0.25">
      <c r="A21" s="11"/>
      <c r="B21" s="11"/>
      <c r="C21" s="11"/>
      <c r="D21" s="11"/>
      <c r="E21" s="11"/>
    </row>
    <row r="22" spans="1:6" ht="15" customHeight="1" x14ac:dyDescent="0.25">
      <c r="A22" s="11"/>
      <c r="B22" s="11"/>
      <c r="C22"/>
      <c r="D22" s="11"/>
      <c r="E22" s="11"/>
    </row>
    <row r="23" spans="1:6" ht="15" customHeight="1" x14ac:dyDescent="0.25">
      <c r="A23" s="11"/>
      <c r="B23" s="11"/>
      <c r="C23" s="11"/>
      <c r="D23" s="11"/>
      <c r="E23" s="11"/>
    </row>
    <row r="24" spans="1:6" ht="15" customHeight="1" x14ac:dyDescent="0.25">
      <c r="A24" s="11"/>
      <c r="B24" s="11"/>
      <c r="C24"/>
      <c r="D24" s="11"/>
      <c r="E24" s="11"/>
    </row>
    <row r="25" spans="1:6" ht="15" customHeight="1" x14ac:dyDescent="0.25">
      <c r="A25" s="11"/>
      <c r="B25" s="11"/>
      <c r="C25" s="11"/>
      <c r="D25" s="11"/>
      <c r="E25" s="11"/>
    </row>
    <row r="26" spans="1:6" ht="15" customHeight="1" x14ac:dyDescent="0.25">
      <c r="A26" s="11"/>
      <c r="B26" s="11"/>
      <c r="C26" s="11"/>
      <c r="D26" s="11"/>
      <c r="E26" s="11"/>
    </row>
    <row r="27" spans="1:6" ht="15" customHeight="1" x14ac:dyDescent="0.25">
      <c r="A27" s="11"/>
      <c r="B27" s="11"/>
      <c r="C27" s="11"/>
      <c r="D27" s="11"/>
      <c r="E27" s="11"/>
    </row>
    <row r="28" spans="1:6" ht="15" customHeight="1" x14ac:dyDescent="0.25">
      <c r="A28" s="11"/>
      <c r="B28" s="11"/>
      <c r="C28" s="11"/>
      <c r="D28" s="11"/>
      <c r="E28" s="11"/>
    </row>
    <row r="29" spans="1:6" ht="15" customHeight="1" x14ac:dyDescent="0.25">
      <c r="A29" s="11"/>
      <c r="B29" s="11"/>
      <c r="C29"/>
      <c r="D29" s="11"/>
      <c r="E29" s="11"/>
    </row>
    <row r="30" spans="1:6" ht="15" customHeight="1" x14ac:dyDescent="0.25">
      <c r="A30" s="11"/>
      <c r="B30" s="11"/>
      <c r="C30" s="11"/>
      <c r="D30" s="11"/>
      <c r="E30" s="11"/>
    </row>
    <row r="31" spans="1:6" ht="15" customHeight="1" x14ac:dyDescent="0.25">
      <c r="A31" s="11"/>
      <c r="B31" s="11"/>
      <c r="C31" s="11"/>
      <c r="D31" s="11"/>
      <c r="E31" s="11"/>
    </row>
    <row r="32" spans="1:6"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row r="44" spans="1:5" ht="15" customHeight="1" x14ac:dyDescent="0.25">
      <c r="A44" s="11"/>
      <c r="B44" s="11"/>
      <c r="C44" s="11"/>
      <c r="D44" s="11"/>
      <c r="E44" s="11"/>
    </row>
    <row r="45" spans="1:5" ht="15" customHeight="1" x14ac:dyDescent="0.25">
      <c r="A45" s="11"/>
      <c r="B45" s="11"/>
      <c r="C45" s="11"/>
      <c r="D45" s="11"/>
      <c r="E45" s="11"/>
    </row>
    <row r="46" spans="1:5" ht="15" customHeight="1" x14ac:dyDescent="0.25">
      <c r="A46" s="11"/>
      <c r="B46" s="11"/>
      <c r="C46" s="11"/>
      <c r="D46" s="11"/>
      <c r="E46" s="11"/>
    </row>
    <row r="47" spans="1:5" ht="15" customHeight="1" x14ac:dyDescent="0.25">
      <c r="A47" s="11"/>
      <c r="B47" s="11"/>
      <c r="C47" s="11"/>
      <c r="D47" s="11"/>
      <c r="E47" s="11"/>
    </row>
    <row r="48" spans="1:5" ht="15" customHeight="1" x14ac:dyDescent="0.25">
      <c r="A48" s="11"/>
      <c r="B48" s="11"/>
      <c r="C48" s="11"/>
      <c r="D48" s="11"/>
      <c r="E48" s="11"/>
    </row>
    <row r="49" spans="1:5" ht="15" customHeight="1" x14ac:dyDescent="0.25">
      <c r="A49" s="11"/>
      <c r="B49" s="11"/>
      <c r="C49" s="11"/>
      <c r="D49" s="11"/>
      <c r="E49" s="11"/>
    </row>
    <row r="50" spans="1:5" ht="15" customHeight="1" x14ac:dyDescent="0.25">
      <c r="A50" s="11"/>
      <c r="B50" s="11"/>
      <c r="C50" s="11"/>
      <c r="D50" s="11"/>
      <c r="E50" s="11"/>
    </row>
    <row r="51" spans="1:5" ht="15" customHeight="1" x14ac:dyDescent="0.25">
      <c r="A51" s="11"/>
      <c r="B51" s="11"/>
      <c r="C51" s="11"/>
      <c r="D51" s="11"/>
      <c r="E51" s="11"/>
    </row>
    <row r="52" spans="1:5" ht="15" customHeight="1" x14ac:dyDescent="0.25">
      <c r="A52" s="11"/>
      <c r="B52" s="11"/>
      <c r="C52" s="11"/>
      <c r="D52" s="11"/>
      <c r="E52" s="11"/>
    </row>
    <row r="53" spans="1:5" ht="15" customHeight="1" x14ac:dyDescent="0.25">
      <c r="A53" s="11"/>
      <c r="B53" s="11"/>
      <c r="C53" s="11"/>
      <c r="D53" s="11"/>
      <c r="E53" s="11"/>
    </row>
    <row r="54" spans="1:5" ht="15" customHeight="1" x14ac:dyDescent="0.25">
      <c r="A54" s="11"/>
      <c r="B54" s="11"/>
      <c r="C54" s="11"/>
      <c r="D54" s="11"/>
      <c r="E54" s="11"/>
    </row>
    <row r="55" spans="1:5" ht="15" customHeight="1" x14ac:dyDescent="0.25">
      <c r="A55" s="11"/>
      <c r="B55" s="11"/>
      <c r="C55" s="11"/>
      <c r="D55" s="11"/>
      <c r="E55" s="11"/>
    </row>
    <row r="56" spans="1:5" ht="15" customHeight="1" x14ac:dyDescent="0.25">
      <c r="A56" s="11"/>
      <c r="B56" s="11"/>
      <c r="C56" s="11"/>
      <c r="D56" s="11"/>
      <c r="E56" s="11"/>
    </row>
    <row r="57" spans="1:5" ht="15" customHeight="1" x14ac:dyDescent="0.25">
      <c r="A57" s="11"/>
      <c r="B57" s="11"/>
      <c r="C57" s="11"/>
      <c r="D57" s="11"/>
      <c r="E57" s="11"/>
    </row>
    <row r="58" spans="1:5" ht="15" customHeight="1" x14ac:dyDescent="0.25">
      <c r="A58" s="11"/>
      <c r="B58" s="11"/>
      <c r="C58" s="11"/>
      <c r="D58" s="11"/>
      <c r="E58" s="11"/>
    </row>
    <row r="59" spans="1:5" ht="15" customHeight="1" x14ac:dyDescent="0.25">
      <c r="A59" s="11"/>
      <c r="B59" s="11"/>
      <c r="C59" s="11"/>
      <c r="D59" s="11"/>
      <c r="E59" s="11"/>
    </row>
  </sheetData>
  <mergeCells count="7">
    <mergeCell ref="A12:B12"/>
    <mergeCell ref="C12:D12"/>
    <mergeCell ref="A1:D1"/>
    <mergeCell ref="A2:B2"/>
    <mergeCell ref="C2:D2"/>
    <mergeCell ref="A5:B5"/>
    <mergeCell ref="C5:D5"/>
  </mergeCells>
  <pageMargins left="0.7" right="0.7" top="0.75" bottom="0.75" header="0.3" footer="0.3"/>
  <pageSetup scale="63"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2"/>
  <sheetViews>
    <sheetView showGridLines="0" topLeftCell="A13" workbookViewId="0">
      <selection activeCell="B19" sqref="B19"/>
    </sheetView>
  </sheetViews>
  <sheetFormatPr baseColWidth="10" defaultColWidth="10.85546875" defaultRowHeight="15" customHeight="1" x14ac:dyDescent="0.25"/>
  <cols>
    <col min="1" max="4" width="35.7109375" style="15" customWidth="1"/>
    <col min="5" max="256" width="10.85546875" style="15" customWidth="1"/>
  </cols>
  <sheetData>
    <row r="1" spans="1:5" ht="41.1" customHeight="1" x14ac:dyDescent="0.25">
      <c r="A1" s="48" t="s">
        <v>38</v>
      </c>
      <c r="B1" s="49"/>
      <c r="C1" s="49"/>
      <c r="D1" s="49"/>
      <c r="E1" s="2"/>
    </row>
    <row r="2" spans="1:5" ht="41.1" customHeight="1" x14ac:dyDescent="0.25">
      <c r="A2" s="50" t="s">
        <v>4</v>
      </c>
      <c r="B2" s="51"/>
      <c r="C2" s="50" t="s">
        <v>5</v>
      </c>
      <c r="D2" s="51"/>
      <c r="E2" s="3"/>
    </row>
    <row r="3" spans="1:5" ht="41.1" customHeight="1" x14ac:dyDescent="0.25">
      <c r="A3" s="4" t="s">
        <v>6</v>
      </c>
      <c r="B3" s="4" t="s">
        <v>7</v>
      </c>
      <c r="C3" s="4" t="s">
        <v>6</v>
      </c>
      <c r="D3" s="4" t="s">
        <v>8</v>
      </c>
      <c r="E3" s="3"/>
    </row>
    <row r="4" spans="1:5" ht="41.1" customHeight="1" x14ac:dyDescent="0.25">
      <c r="A4" s="5" t="s">
        <v>10</v>
      </c>
      <c r="B4" s="6">
        <v>3.56</v>
      </c>
      <c r="C4" s="5" t="s">
        <v>39</v>
      </c>
      <c r="D4" s="6">
        <f>A11*B4</f>
        <v>39.160000000000004</v>
      </c>
      <c r="E4" s="3"/>
    </row>
    <row r="5" spans="1:5" ht="41.1" customHeight="1" x14ac:dyDescent="0.25">
      <c r="A5" s="50" t="s">
        <v>11</v>
      </c>
      <c r="B5" s="52"/>
      <c r="C5" s="53" t="s">
        <v>12</v>
      </c>
      <c r="D5" s="51"/>
      <c r="E5" s="3"/>
    </row>
    <row r="6" spans="1:5" ht="41.1" customHeight="1" x14ac:dyDescent="0.25">
      <c r="A6" s="4" t="s">
        <v>13</v>
      </c>
      <c r="B6" s="4" t="s">
        <v>14</v>
      </c>
      <c r="C6" s="4" t="s">
        <v>33</v>
      </c>
      <c r="D6" s="4" t="s">
        <v>16</v>
      </c>
      <c r="E6" s="3"/>
    </row>
    <row r="7" spans="1:5" ht="41.1" customHeight="1" x14ac:dyDescent="0.25">
      <c r="A7" s="5" t="s">
        <v>40</v>
      </c>
      <c r="B7" s="6">
        <f>A9/A11</f>
        <v>1.2727272727272727</v>
      </c>
      <c r="C7" s="6">
        <v>3183</v>
      </c>
      <c r="D7" s="6">
        <f>(0.5906*A9*D13*B13*60)/(D4*1000)</f>
        <v>0.45515895076608776</v>
      </c>
      <c r="E7" s="3"/>
    </row>
    <row r="8" spans="1:5" ht="41.1" customHeight="1" x14ac:dyDescent="0.25">
      <c r="A8" s="4" t="s">
        <v>19</v>
      </c>
      <c r="B8" s="4" t="s">
        <v>20</v>
      </c>
      <c r="C8" s="4" t="s">
        <v>21</v>
      </c>
      <c r="D8" s="4" t="s">
        <v>22</v>
      </c>
      <c r="E8" s="3"/>
    </row>
    <row r="9" spans="1:5" ht="41.1" customHeight="1" x14ac:dyDescent="0.25">
      <c r="A9" s="6">
        <v>14</v>
      </c>
      <c r="B9" s="6">
        <v>1</v>
      </c>
      <c r="C9" s="6">
        <f>D7*(1000/60)</f>
        <v>7.5859825127681297</v>
      </c>
      <c r="D9" s="6">
        <f>500000/C9</f>
        <v>65911.040416773874</v>
      </c>
      <c r="E9" s="3"/>
    </row>
    <row r="10" spans="1:5" ht="41.1" customHeight="1" x14ac:dyDescent="0.25">
      <c r="A10" s="4" t="s">
        <v>23</v>
      </c>
      <c r="B10" s="4" t="s">
        <v>24</v>
      </c>
      <c r="C10" s="4" t="s">
        <v>25</v>
      </c>
      <c r="D10" s="4" t="s">
        <v>26</v>
      </c>
      <c r="E10" s="3"/>
    </row>
    <row r="11" spans="1:5" ht="41.1" customHeight="1" x14ac:dyDescent="0.25">
      <c r="A11" s="6">
        <v>11</v>
      </c>
      <c r="B11" s="6">
        <v>0.2</v>
      </c>
      <c r="C11" s="6">
        <f>500/D7</f>
        <v>1098.5173402795647</v>
      </c>
      <c r="D11" s="6">
        <f>'MANUAR 2'!D11-(('MANUAR 2'!D11/100)*B11)</f>
        <v>484.58084609999997</v>
      </c>
      <c r="E11" s="3"/>
    </row>
    <row r="12" spans="1:5" ht="41.1" customHeight="1" x14ac:dyDescent="0.25">
      <c r="A12" s="30" t="s">
        <v>27</v>
      </c>
      <c r="B12" s="31"/>
      <c r="C12" s="32">
        <f>(D11*D4)/0.5906</f>
        <v>32130.352071242804</v>
      </c>
      <c r="D12" s="33"/>
      <c r="E12" s="3"/>
    </row>
    <row r="13" spans="1:5" ht="41.1" customHeight="1" x14ac:dyDescent="0.25">
      <c r="A13" s="7" t="s">
        <v>28</v>
      </c>
      <c r="B13" s="8">
        <f>(100-B11)/100</f>
        <v>0.998</v>
      </c>
      <c r="C13" s="7" t="s">
        <v>29</v>
      </c>
      <c r="D13" s="8">
        <v>36</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s="11"/>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row r="44" spans="1:5" ht="15" customHeight="1" x14ac:dyDescent="0.25">
      <c r="A44" s="11"/>
      <c r="B44" s="11"/>
      <c r="C44" s="11"/>
      <c r="D44" s="11"/>
      <c r="E44" s="11"/>
    </row>
    <row r="45" spans="1:5" ht="15" customHeight="1" x14ac:dyDescent="0.25">
      <c r="A45" s="11"/>
      <c r="B45" s="11"/>
      <c r="C45" s="11"/>
      <c r="D45" s="11"/>
      <c r="E45" s="11"/>
    </row>
    <row r="46" spans="1:5" ht="15" customHeight="1" x14ac:dyDescent="0.25">
      <c r="A46" s="11"/>
      <c r="B46" s="11"/>
      <c r="C46" s="11"/>
      <c r="D46" s="11"/>
      <c r="E46" s="11"/>
    </row>
    <row r="47" spans="1:5" ht="15" customHeight="1" x14ac:dyDescent="0.25">
      <c r="A47" s="11"/>
      <c r="B47" s="11"/>
      <c r="C47" s="11"/>
      <c r="D47" s="11"/>
      <c r="E47" s="11"/>
    </row>
    <row r="48" spans="1:5" ht="15" customHeight="1" x14ac:dyDescent="0.25">
      <c r="A48" s="11"/>
      <c r="B48" s="11"/>
      <c r="C48" s="11"/>
      <c r="D48" s="11"/>
      <c r="E48" s="11"/>
    </row>
    <row r="49" spans="1:5" ht="15" customHeight="1" x14ac:dyDescent="0.25">
      <c r="A49" s="11"/>
      <c r="B49" s="11"/>
      <c r="C49" s="11"/>
      <c r="D49" s="11"/>
      <c r="E49" s="11"/>
    </row>
    <row r="50" spans="1:5" ht="15" customHeight="1" x14ac:dyDescent="0.25">
      <c r="A50" s="11"/>
      <c r="B50" s="11"/>
      <c r="C50" s="11"/>
      <c r="D50" s="11"/>
      <c r="E50" s="11"/>
    </row>
    <row r="51" spans="1:5" ht="15" customHeight="1" x14ac:dyDescent="0.25">
      <c r="A51" s="11"/>
      <c r="B51" s="11"/>
      <c r="C51" s="11"/>
      <c r="D51" s="11"/>
      <c r="E51" s="11"/>
    </row>
    <row r="52" spans="1:5" ht="15" customHeight="1" x14ac:dyDescent="0.25">
      <c r="A52" s="11"/>
      <c r="B52" s="11"/>
      <c r="C52" s="11"/>
      <c r="D52" s="11"/>
      <c r="E52" s="11"/>
    </row>
  </sheetData>
  <mergeCells count="7">
    <mergeCell ref="A12:B12"/>
    <mergeCell ref="C12:D12"/>
    <mergeCell ref="A1:D1"/>
    <mergeCell ref="A2:B2"/>
    <mergeCell ref="C2:D2"/>
    <mergeCell ref="A5:B5"/>
    <mergeCell ref="C5:D5"/>
  </mergeCells>
  <pageMargins left="0.7" right="0.7" top="0.75" bottom="0.75" header="0.3" footer="0.3"/>
  <pageSetup scale="63"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1"/>
  <sheetViews>
    <sheetView showGridLines="0" topLeftCell="A4" workbookViewId="0">
      <selection activeCell="H13" sqref="H13"/>
    </sheetView>
  </sheetViews>
  <sheetFormatPr baseColWidth="10" defaultColWidth="10.85546875" defaultRowHeight="15" customHeight="1" x14ac:dyDescent="0.25"/>
  <cols>
    <col min="1" max="4" width="35.7109375" style="16" customWidth="1"/>
    <col min="5" max="256" width="10.85546875" style="16" customWidth="1"/>
  </cols>
  <sheetData>
    <row r="1" spans="1:5" ht="41.1" customHeight="1" x14ac:dyDescent="0.25">
      <c r="A1" s="56" t="s">
        <v>42</v>
      </c>
      <c r="B1" s="57"/>
      <c r="C1" s="57"/>
      <c r="D1" s="57"/>
      <c r="E1" s="2"/>
    </row>
    <row r="2" spans="1:5" ht="41.1" customHeight="1" x14ac:dyDescent="0.25">
      <c r="A2" s="58" t="s">
        <v>4</v>
      </c>
      <c r="B2" s="59"/>
      <c r="C2" s="58" t="s">
        <v>5</v>
      </c>
      <c r="D2" s="59"/>
      <c r="E2" s="3"/>
    </row>
    <row r="3" spans="1:5" ht="41.1" customHeight="1" x14ac:dyDescent="0.25">
      <c r="A3" s="4" t="s">
        <v>6</v>
      </c>
      <c r="B3" s="4" t="s">
        <v>7</v>
      </c>
      <c r="C3" s="4" t="s">
        <v>6</v>
      </c>
      <c r="D3" s="4" t="s">
        <v>8</v>
      </c>
      <c r="E3" s="3"/>
    </row>
    <row r="4" spans="1:5" ht="41.1" customHeight="1" x14ac:dyDescent="0.25">
      <c r="A4" s="5" t="s">
        <v>39</v>
      </c>
      <c r="B4" s="6">
        <v>15.5</v>
      </c>
      <c r="C4" s="5" t="s">
        <v>43</v>
      </c>
      <c r="D4" s="6">
        <v>3.7999999999999999E-2</v>
      </c>
      <c r="E4" s="3"/>
    </row>
    <row r="5" spans="1:5" ht="41.1" customHeight="1" x14ac:dyDescent="0.25">
      <c r="A5" s="58" t="s">
        <v>11</v>
      </c>
      <c r="B5" s="60"/>
      <c r="C5" s="61" t="s">
        <v>12</v>
      </c>
      <c r="D5" s="59"/>
      <c r="E5" s="3"/>
    </row>
    <row r="6" spans="1:5" ht="41.1" customHeight="1" x14ac:dyDescent="0.25">
      <c r="A6" s="4" t="s">
        <v>13</v>
      </c>
      <c r="B6" s="4" t="s">
        <v>14</v>
      </c>
      <c r="C6" s="4" t="s">
        <v>33</v>
      </c>
      <c r="D6" s="4" t="s">
        <v>16</v>
      </c>
      <c r="E6" s="3"/>
    </row>
    <row r="7" spans="1:5" ht="41.1" customHeight="1" x14ac:dyDescent="0.25">
      <c r="A7" s="5" t="s">
        <v>56</v>
      </c>
      <c r="B7" s="6">
        <f>A9/A11</f>
        <v>5710.5263157894742</v>
      </c>
      <c r="C7" s="6">
        <f>A9*770</f>
        <v>10780</v>
      </c>
      <c r="D7" s="6">
        <f>(0.5906*A9*D13*B13*60)/(D4*1000)</f>
        <v>3752.4262130526317</v>
      </c>
      <c r="E7" s="3"/>
    </row>
    <row r="8" spans="1:5" ht="41.1" customHeight="1" x14ac:dyDescent="0.25">
      <c r="A8" s="4" t="s">
        <v>19</v>
      </c>
      <c r="B8" s="4" t="s">
        <v>20</v>
      </c>
      <c r="C8" s="4" t="s">
        <v>21</v>
      </c>
      <c r="D8" s="4" t="s">
        <v>22</v>
      </c>
      <c r="E8" s="3"/>
    </row>
    <row r="9" spans="1:5" ht="41.1" customHeight="1" x14ac:dyDescent="0.25">
      <c r="A9" s="6">
        <v>14</v>
      </c>
      <c r="B9" s="6">
        <v>1</v>
      </c>
      <c r="C9" s="6">
        <f>D7*(1000/60)</f>
        <v>62540.436884210532</v>
      </c>
      <c r="D9" s="6">
        <f>500000/C9</f>
        <v>7.9948274254258376</v>
      </c>
      <c r="E9" s="3"/>
    </row>
    <row r="10" spans="1:5" ht="41.1" customHeight="1" x14ac:dyDescent="0.25">
      <c r="A10" s="4" t="s">
        <v>23</v>
      </c>
      <c r="B10" s="4" t="s">
        <v>24</v>
      </c>
      <c r="C10" s="4" t="s">
        <v>25</v>
      </c>
      <c r="D10" s="4" t="s">
        <v>26</v>
      </c>
      <c r="E10" s="3"/>
    </row>
    <row r="11" spans="1:5" ht="41.1" customHeight="1" x14ac:dyDescent="0.25">
      <c r="A11" s="6">
        <f>D4/B4</f>
        <v>2.4516129032258064E-3</v>
      </c>
      <c r="B11" s="6">
        <v>0.2</v>
      </c>
      <c r="C11" s="6">
        <f>500/D7</f>
        <v>0.1332471237570973</v>
      </c>
      <c r="D11" s="6">
        <f>VELOZ!D11-((VELOZ!D11/100)*B11)</f>
        <v>483.6116844078</v>
      </c>
      <c r="E11" s="3"/>
    </row>
    <row r="12" spans="1:5" ht="41.1" customHeight="1" x14ac:dyDescent="0.25">
      <c r="A12" s="30" t="s">
        <v>27</v>
      </c>
      <c r="B12" s="31"/>
      <c r="C12" s="32">
        <f>(D11*D4)/0.5906</f>
        <v>31.1162275778808</v>
      </c>
      <c r="D12" s="33"/>
      <c r="E12" s="3"/>
    </row>
    <row r="13" spans="1:5" ht="41.1" customHeight="1" x14ac:dyDescent="0.25">
      <c r="A13" s="7" t="s">
        <v>28</v>
      </c>
      <c r="B13" s="8">
        <f>(100-B11)/100</f>
        <v>0.998</v>
      </c>
      <c r="C13" s="7" t="s">
        <v>29</v>
      </c>
      <c r="D13" s="8">
        <v>288</v>
      </c>
      <c r="E13" s="3"/>
    </row>
    <row r="14" spans="1:5" ht="15.6" customHeight="1" x14ac:dyDescent="0.25">
      <c r="A14" s="10"/>
      <c r="B14" s="10"/>
      <c r="C14" s="10"/>
      <c r="D14" s="10"/>
      <c r="E14" s="11"/>
    </row>
    <row r="15" spans="1:5" ht="15" customHeight="1" x14ac:dyDescent="0.25">
      <c r="A15" s="11"/>
      <c r="B15" s="11"/>
      <c r="C15" s="11"/>
      <c r="D15" s="11"/>
      <c r="E15" s="11"/>
    </row>
    <row r="16" spans="1:5" ht="15" customHeight="1" x14ac:dyDescent="0.25">
      <c r="A16" s="54"/>
      <c r="B16" s="55"/>
      <c r="C16" s="55"/>
      <c r="D16" s="55"/>
      <c r="E16" s="11"/>
    </row>
    <row r="17" spans="1:5" ht="15" customHeight="1" x14ac:dyDescent="0.25">
      <c r="A17" s="55"/>
      <c r="B17" s="55"/>
      <c r="C17" s="55"/>
      <c r="D17" s="55"/>
      <c r="E17" s="11"/>
    </row>
    <row r="18" spans="1:5" ht="15" customHeight="1" x14ac:dyDescent="0.25">
      <c r="A18" s="55"/>
      <c r="B18" s="55"/>
      <c r="C18" s="55"/>
      <c r="D18" s="55"/>
      <c r="E18" s="11"/>
    </row>
    <row r="19" spans="1:5" ht="15" customHeight="1" x14ac:dyDescent="0.25">
      <c r="A19" s="55"/>
      <c r="B19" s="55"/>
      <c r="C19" s="55"/>
      <c r="D19" s="55"/>
      <c r="E19" s="11"/>
    </row>
    <row r="20" spans="1:5" ht="15" customHeight="1" x14ac:dyDescent="0.25">
      <c r="A20" s="55"/>
      <c r="B20" s="55"/>
      <c r="C20" s="55"/>
      <c r="D20" s="55"/>
      <c r="E20" s="11"/>
    </row>
    <row r="21" spans="1:5" ht="15" customHeight="1" x14ac:dyDescent="0.25">
      <c r="A21" s="55"/>
      <c r="B21" s="55"/>
      <c r="C21" s="55"/>
      <c r="D21" s="55"/>
      <c r="E21" s="11"/>
    </row>
  </sheetData>
  <mergeCells count="8">
    <mergeCell ref="A16:D21"/>
    <mergeCell ref="A1:D1"/>
    <mergeCell ref="A2:B2"/>
    <mergeCell ref="C2:D2"/>
    <mergeCell ref="A5:B5"/>
    <mergeCell ref="C5:D5"/>
    <mergeCell ref="A12:B12"/>
    <mergeCell ref="C12:D12"/>
  </mergeCells>
  <pageMargins left="0.7" right="0.7" top="0.75" bottom="0.75" header="0.3" footer="0.3"/>
  <pageSetup orientation="portrait"/>
  <headerFooter>
    <oddFooter>&amp;C&amp;"Helvetica Neue,Regular"&amp;12&amp;K000000&amp;P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abSelected="1" workbookViewId="0">
      <selection activeCell="B7" sqref="B7"/>
    </sheetView>
  </sheetViews>
  <sheetFormatPr baseColWidth="10" defaultColWidth="10.85546875" defaultRowHeight="15" customHeight="1" x14ac:dyDescent="0.25"/>
  <cols>
    <col min="1" max="4" width="35.7109375" style="17" customWidth="1"/>
    <col min="5" max="256" width="10.85546875" style="17" customWidth="1"/>
  </cols>
  <sheetData>
    <row r="1" spans="1:5" ht="41.1" customHeight="1" x14ac:dyDescent="0.25">
      <c r="A1" s="62" t="s">
        <v>45</v>
      </c>
      <c r="B1" s="63"/>
      <c r="C1" s="63"/>
      <c r="D1" s="63"/>
      <c r="E1" s="2"/>
    </row>
    <row r="2" spans="1:5" ht="41.1" customHeight="1" x14ac:dyDescent="0.25">
      <c r="A2" s="64" t="s">
        <v>4</v>
      </c>
      <c r="B2" s="65"/>
      <c r="C2" s="64" t="s">
        <v>5</v>
      </c>
      <c r="D2" s="65"/>
      <c r="E2" s="3"/>
    </row>
    <row r="3" spans="1:5" ht="41.1" customHeight="1" x14ac:dyDescent="0.25">
      <c r="A3" s="4" t="s">
        <v>6</v>
      </c>
      <c r="B3" s="4" t="s">
        <v>7</v>
      </c>
      <c r="C3" s="4" t="s">
        <v>6</v>
      </c>
      <c r="D3" s="4" t="s">
        <v>8</v>
      </c>
      <c r="E3" s="3"/>
    </row>
    <row r="4" spans="1:5" ht="41.1" customHeight="1" x14ac:dyDescent="0.25">
      <c r="A4" s="5" t="s">
        <v>39</v>
      </c>
      <c r="B4" s="6">
        <v>8</v>
      </c>
      <c r="C4" s="5" t="s">
        <v>43</v>
      </c>
      <c r="D4" s="6">
        <v>8.1999999999999993</v>
      </c>
      <c r="E4" s="3"/>
    </row>
    <row r="5" spans="1:5" ht="41.1" customHeight="1" x14ac:dyDescent="0.25">
      <c r="A5" s="64" t="s">
        <v>11</v>
      </c>
      <c r="B5" s="66"/>
      <c r="C5" s="67" t="s">
        <v>12</v>
      </c>
      <c r="D5" s="65"/>
      <c r="E5" s="3"/>
    </row>
    <row r="6" spans="1:5" ht="41.1" customHeight="1" x14ac:dyDescent="0.25">
      <c r="A6" s="4" t="s">
        <v>13</v>
      </c>
      <c r="B6" s="4" t="s">
        <v>14</v>
      </c>
      <c r="C6" s="4" t="s">
        <v>33</v>
      </c>
      <c r="D6" s="4" t="s">
        <v>16</v>
      </c>
      <c r="E6" s="3"/>
    </row>
    <row r="7" spans="1:5" ht="41.1" customHeight="1" x14ac:dyDescent="0.25">
      <c r="A7" s="6">
        <v>800</v>
      </c>
      <c r="B7" s="6">
        <f>A9/A11</f>
        <v>16.390243902439025</v>
      </c>
      <c r="C7" s="6">
        <v>7675</v>
      </c>
      <c r="D7" s="6">
        <f>(0.5906*A9*D13*B13*60)/(D4*1000)</f>
        <v>3.4813432694634154</v>
      </c>
      <c r="E7" s="3"/>
    </row>
    <row r="8" spans="1:5" ht="41.1" customHeight="1" x14ac:dyDescent="0.25">
      <c r="A8" s="4" t="s">
        <v>19</v>
      </c>
      <c r="B8" s="4" t="s">
        <v>20</v>
      </c>
      <c r="C8" s="4" t="s">
        <v>21</v>
      </c>
      <c r="D8" s="4" t="s">
        <v>22</v>
      </c>
      <c r="E8" s="3"/>
    </row>
    <row r="9" spans="1:5" ht="41.1" customHeight="1" x14ac:dyDescent="0.25">
      <c r="A9" s="6">
        <v>16.8</v>
      </c>
      <c r="B9" s="6">
        <v>1</v>
      </c>
      <c r="C9" s="6">
        <f>D7*(1000/60)</f>
        <v>58.022387824390265</v>
      </c>
      <c r="D9" s="6">
        <f>500000/C9</f>
        <v>8617.3633789993764</v>
      </c>
      <c r="E9" s="3"/>
    </row>
    <row r="10" spans="1:5" ht="41.1" customHeight="1" x14ac:dyDescent="0.25">
      <c r="A10" s="4" t="s">
        <v>23</v>
      </c>
      <c r="B10" s="4" t="s">
        <v>24</v>
      </c>
      <c r="C10" s="4" t="s">
        <v>25</v>
      </c>
      <c r="D10" s="4" t="s">
        <v>26</v>
      </c>
      <c r="E10" s="3"/>
    </row>
    <row r="11" spans="1:5" ht="41.1" customHeight="1" x14ac:dyDescent="0.25">
      <c r="A11" s="6">
        <f>D4/B4</f>
        <v>1.0249999999999999</v>
      </c>
      <c r="B11" s="6">
        <v>0.1</v>
      </c>
      <c r="C11" s="6">
        <f>500/D7</f>
        <v>143.62272298332297</v>
      </c>
      <c r="D11" s="6">
        <f>CONTINUA!D11-((CONTINUA!D11/100)*B11)</f>
        <v>483.12807272339222</v>
      </c>
      <c r="E11" s="3"/>
    </row>
    <row r="12" spans="1:5" ht="41.1" customHeight="1" x14ac:dyDescent="0.25">
      <c r="A12" s="30" t="s">
        <v>27</v>
      </c>
      <c r="B12" s="31"/>
      <c r="C12" s="32">
        <f>(D11*D4)/0.5906</f>
        <v>6707.8398176969449</v>
      </c>
      <c r="D12" s="33"/>
      <c r="E12" s="3"/>
    </row>
    <row r="13" spans="1:5" ht="41.1" customHeight="1" x14ac:dyDescent="0.25">
      <c r="A13" s="7" t="s">
        <v>28</v>
      </c>
      <c r="B13" s="8">
        <f>(100-B11)/100</f>
        <v>0.99900000000000011</v>
      </c>
      <c r="C13" s="7" t="s">
        <v>29</v>
      </c>
      <c r="D13" s="8">
        <v>48</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s="11"/>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sheetData>
  <mergeCells count="7">
    <mergeCell ref="A12:B12"/>
    <mergeCell ref="C12:D12"/>
    <mergeCell ref="A1:D1"/>
    <mergeCell ref="A2:B2"/>
    <mergeCell ref="C2:D2"/>
    <mergeCell ref="A5:B5"/>
    <mergeCell ref="C5:D5"/>
  </mergeCells>
  <pageMargins left="0.7" right="0.7" top="0.75" bottom="0.75" header="0.3" footer="0.3"/>
  <pageSetup scale="63" orientation="portrait"/>
  <headerFooter>
    <oddFooter>&amp;C&amp;"Helvetica Neue,Regular"&amp;12&amp;K000000&amp;P</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showGridLines="0" topLeftCell="A13" workbookViewId="0">
      <selection activeCell="C24" sqref="C24"/>
    </sheetView>
  </sheetViews>
  <sheetFormatPr baseColWidth="10" defaultColWidth="10.85546875" defaultRowHeight="15" customHeight="1" x14ac:dyDescent="0.25"/>
  <cols>
    <col min="1" max="4" width="35.7109375" style="18" customWidth="1"/>
    <col min="5" max="256" width="10.85546875" style="18" customWidth="1"/>
  </cols>
  <sheetData>
    <row r="1" spans="1:5" ht="41.1" customHeight="1" x14ac:dyDescent="0.25">
      <c r="A1" s="68" t="s">
        <v>47</v>
      </c>
      <c r="B1" s="69"/>
      <c r="C1" s="69"/>
      <c r="D1" s="69"/>
      <c r="E1" s="2"/>
    </row>
    <row r="2" spans="1:5" ht="41.1" customHeight="1" x14ac:dyDescent="0.25">
      <c r="A2" s="70" t="s">
        <v>4</v>
      </c>
      <c r="B2" s="71"/>
      <c r="C2" s="70" t="s">
        <v>5</v>
      </c>
      <c r="D2" s="71"/>
      <c r="E2" s="3"/>
    </row>
    <row r="3" spans="1:5" ht="41.1" customHeight="1" x14ac:dyDescent="0.25">
      <c r="A3" s="4" t="s">
        <v>6</v>
      </c>
      <c r="B3" s="4" t="s">
        <v>7</v>
      </c>
      <c r="C3" s="4" t="s">
        <v>6</v>
      </c>
      <c r="D3" s="4" t="s">
        <v>8</v>
      </c>
      <c r="E3" s="3"/>
    </row>
    <row r="4" spans="1:5" ht="41.1" customHeight="1" x14ac:dyDescent="0.25">
      <c r="A4" s="5" t="s">
        <v>39</v>
      </c>
      <c r="B4" s="6">
        <v>8</v>
      </c>
      <c r="C4" s="5" t="s">
        <v>43</v>
      </c>
      <c r="D4" s="6">
        <v>4</v>
      </c>
      <c r="E4" s="3"/>
    </row>
    <row r="5" spans="1:5" ht="41.1" customHeight="1" x14ac:dyDescent="0.25">
      <c r="A5" s="70" t="s">
        <v>11</v>
      </c>
      <c r="B5" s="72"/>
      <c r="C5" s="73" t="s">
        <v>12</v>
      </c>
      <c r="D5" s="71"/>
      <c r="E5" s="3"/>
    </row>
    <row r="6" spans="1:5" ht="41.1" customHeight="1" x14ac:dyDescent="0.25">
      <c r="A6" s="4" t="s">
        <v>13</v>
      </c>
      <c r="B6" s="4" t="s">
        <v>14</v>
      </c>
      <c r="C6" s="4" t="s">
        <v>33</v>
      </c>
      <c r="D6" s="4" t="s">
        <v>16</v>
      </c>
      <c r="E6" s="3"/>
    </row>
    <row r="7" spans="1:5" ht="41.1" customHeight="1" x14ac:dyDescent="0.25">
      <c r="A7" s="6">
        <v>1700</v>
      </c>
      <c r="B7" s="6">
        <f>A9/A11</f>
        <v>9.23</v>
      </c>
      <c r="C7" s="6">
        <v>6233.3</v>
      </c>
      <c r="D7" s="6">
        <f>(0.5906*A9*D13*B13*60)/(D4*1000)</f>
        <v>1.3069888228800002</v>
      </c>
      <c r="E7" s="3"/>
    </row>
    <row r="8" spans="1:5" ht="41.1" customHeight="1" x14ac:dyDescent="0.25">
      <c r="A8" s="4" t="s">
        <v>19</v>
      </c>
      <c r="B8" s="4" t="s">
        <v>20</v>
      </c>
      <c r="C8" s="4" t="s">
        <v>21</v>
      </c>
      <c r="D8" s="4" t="s">
        <v>22</v>
      </c>
      <c r="E8" s="3"/>
    </row>
    <row r="9" spans="1:5" ht="41.1" customHeight="1" x14ac:dyDescent="0.25">
      <c r="A9" s="6">
        <v>9.23</v>
      </c>
      <c r="B9" s="6">
        <v>2</v>
      </c>
      <c r="C9" s="6">
        <f>D7*(1000/60)</f>
        <v>21.783147048000004</v>
      </c>
      <c r="D9" s="6">
        <f>500000/C9</f>
        <v>22953.524525094137</v>
      </c>
      <c r="E9" s="3"/>
    </row>
    <row r="10" spans="1:5" ht="41.1" customHeight="1" x14ac:dyDescent="0.25">
      <c r="A10" s="4" t="s">
        <v>23</v>
      </c>
      <c r="B10" s="4" t="s">
        <v>24</v>
      </c>
      <c r="C10" s="4" t="s">
        <v>25</v>
      </c>
      <c r="D10" s="4" t="s">
        <v>26</v>
      </c>
      <c r="E10" s="3"/>
    </row>
    <row r="11" spans="1:5" ht="41.1" customHeight="1" x14ac:dyDescent="0.25">
      <c r="A11" s="6">
        <f>(D4*2)/B4</f>
        <v>1</v>
      </c>
      <c r="B11" s="6">
        <v>0.1</v>
      </c>
      <c r="C11" s="6">
        <f>500/D7</f>
        <v>382.55874208490229</v>
      </c>
      <c r="D11" s="6">
        <f>CONERA!D11-((CONERA!D11/100)*B11)</f>
        <v>482.64494465066883</v>
      </c>
      <c r="E11" s="3"/>
    </row>
    <row r="12" spans="1:5" ht="41.1" customHeight="1" x14ac:dyDescent="0.25">
      <c r="A12" s="30" t="s">
        <v>27</v>
      </c>
      <c r="B12" s="31"/>
      <c r="C12" s="32">
        <f>(D11*D4)/0.5906</f>
        <v>3268.8448672581703</v>
      </c>
      <c r="D12" s="33"/>
      <c r="E12" s="3"/>
    </row>
    <row r="13" spans="1:5" ht="41.1" customHeight="1" x14ac:dyDescent="0.25">
      <c r="A13" s="7" t="s">
        <v>28</v>
      </c>
      <c r="B13" s="8">
        <f>(100-B11)/100</f>
        <v>0.99900000000000011</v>
      </c>
      <c r="C13" s="7" t="s">
        <v>29</v>
      </c>
      <c r="D13" s="8">
        <v>16</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s="11"/>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s="11"/>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row r="44" spans="1:5" ht="15" customHeight="1" x14ac:dyDescent="0.25">
      <c r="A44" s="11"/>
      <c r="B44" s="11"/>
      <c r="C44" s="11"/>
      <c r="D44" s="11"/>
      <c r="E44" s="11"/>
    </row>
  </sheetData>
  <mergeCells count="7">
    <mergeCell ref="A12:B12"/>
    <mergeCell ref="C12:D12"/>
    <mergeCell ref="A1:D1"/>
    <mergeCell ref="A2:B2"/>
    <mergeCell ref="C2:D2"/>
    <mergeCell ref="A5:B5"/>
    <mergeCell ref="C5:D5"/>
  </mergeCells>
  <pageMargins left="0.7" right="0.7" top="0.75" bottom="0.75" header="0.3" footer="0.3"/>
  <pageSetup scale="63" orientation="portrait"/>
  <headerFooter>
    <oddFooter>&amp;C&amp;"Helvetica Neue,Regular"&amp;12&amp;K000000&amp;P</oddFoot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3"/>
  <sheetViews>
    <sheetView showGridLines="0" topLeftCell="A13" workbookViewId="0">
      <selection activeCell="C30" sqref="C30"/>
    </sheetView>
  </sheetViews>
  <sheetFormatPr baseColWidth="10" defaultColWidth="10.85546875" defaultRowHeight="15" customHeight="1" x14ac:dyDescent="0.25"/>
  <cols>
    <col min="1" max="4" width="35.7109375" style="19" customWidth="1"/>
    <col min="5" max="256" width="10.85546875" style="19" customWidth="1"/>
  </cols>
  <sheetData>
    <row r="1" spans="1:5" ht="41.1" customHeight="1" x14ac:dyDescent="0.25">
      <c r="A1" s="74" t="s">
        <v>49</v>
      </c>
      <c r="B1" s="75"/>
      <c r="C1" s="75"/>
      <c r="D1" s="75"/>
      <c r="E1" s="2"/>
    </row>
    <row r="2" spans="1:5" ht="41.1" customHeight="1" x14ac:dyDescent="0.25">
      <c r="A2" s="76" t="s">
        <v>4</v>
      </c>
      <c r="B2" s="77"/>
      <c r="C2" s="76" t="s">
        <v>5</v>
      </c>
      <c r="D2" s="77"/>
      <c r="E2" s="3"/>
    </row>
    <row r="3" spans="1:5" ht="41.1" customHeight="1" x14ac:dyDescent="0.25">
      <c r="A3" s="4" t="s">
        <v>6</v>
      </c>
      <c r="B3" s="4" t="s">
        <v>7</v>
      </c>
      <c r="C3" s="4" t="s">
        <v>6</v>
      </c>
      <c r="D3" s="4" t="s">
        <v>8</v>
      </c>
      <c r="E3" s="3"/>
    </row>
    <row r="4" spans="1:5" ht="41.1" customHeight="1" x14ac:dyDescent="0.25">
      <c r="A4" s="5" t="s">
        <v>39</v>
      </c>
      <c r="B4" s="6">
        <f>TORZAL!D4</f>
        <v>4</v>
      </c>
      <c r="C4" s="5" t="s">
        <v>43</v>
      </c>
      <c r="D4" s="6">
        <v>4.2</v>
      </c>
      <c r="E4" s="3"/>
    </row>
    <row r="5" spans="1:5" ht="41.1" customHeight="1" x14ac:dyDescent="0.25">
      <c r="A5" s="76" t="s">
        <v>11</v>
      </c>
      <c r="B5" s="78"/>
      <c r="C5" s="79" t="s">
        <v>12</v>
      </c>
      <c r="D5" s="77"/>
      <c r="E5" s="3"/>
    </row>
    <row r="6" spans="1:5" ht="41.1" customHeight="1" x14ac:dyDescent="0.25">
      <c r="A6" s="4" t="s">
        <v>13</v>
      </c>
      <c r="B6" s="4" t="s">
        <v>14</v>
      </c>
      <c r="C6" s="4" t="s">
        <v>33</v>
      </c>
      <c r="D6" s="4" t="s">
        <v>16</v>
      </c>
      <c r="E6" s="3"/>
    </row>
    <row r="7" spans="1:5" ht="41.1" customHeight="1" x14ac:dyDescent="0.25">
      <c r="A7" s="6">
        <v>1460</v>
      </c>
      <c r="B7" s="6">
        <f>A9/A11</f>
        <v>16</v>
      </c>
      <c r="C7" s="6">
        <v>7675</v>
      </c>
      <c r="D7" s="6">
        <f>(0.5906*A9*D13*B13*60)/(D4*1000)</f>
        <v>2.2656360960000006</v>
      </c>
      <c r="E7" s="3"/>
    </row>
    <row r="8" spans="1:5" ht="41.1" customHeight="1" x14ac:dyDescent="0.25">
      <c r="A8" s="4" t="s">
        <v>19</v>
      </c>
      <c r="B8" s="4" t="s">
        <v>20</v>
      </c>
      <c r="C8" s="4" t="s">
        <v>21</v>
      </c>
      <c r="D8" s="4" t="s">
        <v>22</v>
      </c>
      <c r="E8" s="3"/>
    </row>
    <row r="9" spans="1:5" ht="41.1" customHeight="1" x14ac:dyDescent="0.25">
      <c r="A9" s="6">
        <v>16.8</v>
      </c>
      <c r="B9" s="6">
        <v>1</v>
      </c>
      <c r="C9" s="6">
        <f>D7*(1000/60)</f>
        <v>37.760601600000015</v>
      </c>
      <c r="D9" s="6">
        <f>500000/C9</f>
        <v>13241.314460413676</v>
      </c>
      <c r="E9" s="3"/>
    </row>
    <row r="10" spans="1:5" ht="41.1" customHeight="1" x14ac:dyDescent="0.25">
      <c r="A10" s="4" t="s">
        <v>23</v>
      </c>
      <c r="B10" s="4" t="s">
        <v>24</v>
      </c>
      <c r="C10" s="4" t="s">
        <v>25</v>
      </c>
      <c r="D10" s="4" t="s">
        <v>26</v>
      </c>
      <c r="E10" s="3"/>
    </row>
    <row r="11" spans="1:5" ht="41.1" customHeight="1" x14ac:dyDescent="0.25">
      <c r="A11" s="6">
        <f>D4/B4</f>
        <v>1.05</v>
      </c>
      <c r="B11" s="6">
        <v>0.1</v>
      </c>
      <c r="C11" s="6">
        <f>500/D7</f>
        <v>220.68857434022797</v>
      </c>
      <c r="D11" s="6">
        <f>TORZAL!D11-((TORZAL!D11/100)*B11)</f>
        <v>482.16229970601819</v>
      </c>
      <c r="E11" s="3"/>
    </row>
    <row r="12" spans="1:5" ht="41.1" customHeight="1" x14ac:dyDescent="0.25">
      <c r="A12" s="30" t="s">
        <v>27</v>
      </c>
      <c r="B12" s="31"/>
      <c r="C12" s="32">
        <f>(D11*D4)/0.5906</f>
        <v>3428.8548235104577</v>
      </c>
      <c r="D12" s="33"/>
      <c r="E12" s="3"/>
    </row>
    <row r="13" spans="1:5" ht="41.1" customHeight="1" x14ac:dyDescent="0.25">
      <c r="A13" s="7" t="s">
        <v>28</v>
      </c>
      <c r="B13" s="8">
        <f>(100-B11)/100</f>
        <v>0.99900000000000011</v>
      </c>
      <c r="C13" s="7" t="s">
        <v>29</v>
      </c>
      <c r="D13" s="8">
        <v>16</v>
      </c>
      <c r="E13" s="3"/>
    </row>
    <row r="14" spans="1:5" ht="15" customHeight="1" x14ac:dyDescent="0.25">
      <c r="A14" s="10"/>
      <c r="B14" s="10"/>
      <c r="C14" s="10"/>
      <c r="D14" s="10"/>
      <c r="E14" s="11"/>
    </row>
    <row r="15" spans="1:5" ht="15" customHeight="1" x14ac:dyDescent="0.25">
      <c r="A15" s="11"/>
      <c r="B15" s="11"/>
      <c r="C15" s="11"/>
      <c r="D15" s="11"/>
      <c r="E15" s="11"/>
    </row>
    <row r="16" spans="1:5" ht="15" customHeight="1" x14ac:dyDescent="0.25">
      <c r="A16" s="11"/>
      <c r="B16" s="11"/>
      <c r="C16" s="11"/>
      <c r="D16" s="11"/>
      <c r="E16" s="11"/>
    </row>
    <row r="17" spans="1:5" ht="15" customHeight="1" x14ac:dyDescent="0.25">
      <c r="A17" s="11"/>
      <c r="B17" s="11"/>
      <c r="C17" s="11"/>
      <c r="D17" s="11"/>
      <c r="E17" s="11"/>
    </row>
    <row r="18" spans="1:5" ht="15" customHeight="1" x14ac:dyDescent="0.25">
      <c r="A18" s="11"/>
      <c r="B18" s="11"/>
      <c r="C18" s="11"/>
      <c r="D18" s="11"/>
      <c r="E18" s="11"/>
    </row>
    <row r="19" spans="1:5" ht="15" customHeight="1" x14ac:dyDescent="0.25">
      <c r="A19" s="11"/>
      <c r="B19" s="11"/>
      <c r="C19" s="11"/>
      <c r="D19" s="11"/>
      <c r="E19" s="11"/>
    </row>
    <row r="20" spans="1:5" ht="15" customHeight="1" x14ac:dyDescent="0.25">
      <c r="A20" s="11"/>
      <c r="B20" s="11"/>
      <c r="C20" s="11"/>
      <c r="D20" s="11"/>
      <c r="E20" s="11"/>
    </row>
    <row r="21" spans="1:5" ht="15" customHeight="1" x14ac:dyDescent="0.25">
      <c r="A21" s="11"/>
      <c r="B21" s="11"/>
      <c r="C21" s="11"/>
      <c r="D21" s="11"/>
      <c r="E21" s="11"/>
    </row>
    <row r="22" spans="1:5" ht="15" customHeight="1" x14ac:dyDescent="0.25">
      <c r="A22" s="11"/>
      <c r="B22" s="11"/>
      <c r="C22" s="11"/>
      <c r="D22" s="11"/>
      <c r="E22" s="11"/>
    </row>
    <row r="23" spans="1:5" ht="15" customHeight="1" x14ac:dyDescent="0.25">
      <c r="A23" s="11"/>
      <c r="B23" s="11"/>
      <c r="C23" s="11"/>
      <c r="D23" s="11"/>
      <c r="E23" s="11"/>
    </row>
    <row r="24" spans="1:5" ht="15" customHeight="1" x14ac:dyDescent="0.25">
      <c r="A24" s="11"/>
      <c r="B24" s="11"/>
      <c r="C24" s="11"/>
      <c r="D24" s="11"/>
      <c r="E24" s="11"/>
    </row>
    <row r="25" spans="1:5" ht="15" customHeight="1" x14ac:dyDescent="0.25">
      <c r="A25" s="11"/>
      <c r="B25" s="11"/>
      <c r="C25" s="11"/>
      <c r="D25" s="11"/>
      <c r="E25" s="11"/>
    </row>
    <row r="26" spans="1:5" ht="15" customHeight="1" x14ac:dyDescent="0.25">
      <c r="A26" s="11"/>
      <c r="B26" s="11"/>
      <c r="C26" s="11"/>
      <c r="D26" s="11"/>
      <c r="E26" s="11"/>
    </row>
    <row r="27" spans="1:5" ht="15" customHeight="1" x14ac:dyDescent="0.25">
      <c r="A27" s="11"/>
      <c r="B27" s="11"/>
      <c r="C27" s="11"/>
      <c r="D27" s="11"/>
      <c r="E27" s="11"/>
    </row>
    <row r="28" spans="1:5" ht="15" customHeight="1" x14ac:dyDescent="0.25">
      <c r="A28" s="11"/>
      <c r="B28" s="11"/>
      <c r="C28" s="11"/>
      <c r="D28" s="11"/>
      <c r="E28" s="11"/>
    </row>
    <row r="29" spans="1:5" ht="15" customHeight="1" x14ac:dyDescent="0.25">
      <c r="A29" s="11"/>
      <c r="B29" s="11"/>
      <c r="C29" s="11"/>
      <c r="D29" s="11"/>
      <c r="E29" s="11"/>
    </row>
    <row r="30" spans="1:5" ht="15" customHeight="1" x14ac:dyDescent="0.25">
      <c r="A30" s="11"/>
      <c r="B30" s="11"/>
      <c r="C30" s="11"/>
      <c r="D30" s="11"/>
      <c r="E30" s="11"/>
    </row>
    <row r="31" spans="1:5" ht="15" customHeight="1" x14ac:dyDescent="0.25">
      <c r="A31" s="11"/>
      <c r="B31" s="11"/>
      <c r="C31" s="11"/>
      <c r="D31" s="11"/>
      <c r="E31" s="11"/>
    </row>
    <row r="32" spans="1:5" ht="15" customHeight="1" x14ac:dyDescent="0.25">
      <c r="A32" s="11"/>
      <c r="B32" s="11"/>
      <c r="C32" s="11"/>
      <c r="D32" s="11"/>
      <c r="E32" s="11"/>
    </row>
    <row r="33" spans="1:5" ht="15" customHeight="1" x14ac:dyDescent="0.25">
      <c r="A33" s="11"/>
      <c r="B33" s="11"/>
      <c r="C33" s="11"/>
      <c r="D33" s="11"/>
      <c r="E33" s="11"/>
    </row>
    <row r="34" spans="1:5" ht="15" customHeight="1" x14ac:dyDescent="0.25">
      <c r="A34" s="11"/>
      <c r="B34" s="11"/>
      <c r="C34" s="11"/>
      <c r="D34" s="11"/>
      <c r="E34" s="11"/>
    </row>
    <row r="35" spans="1:5" ht="15" customHeight="1" x14ac:dyDescent="0.25">
      <c r="A35" s="11"/>
      <c r="B35" s="11"/>
      <c r="C35" s="11"/>
      <c r="D35" s="11"/>
      <c r="E35" s="11"/>
    </row>
    <row r="36" spans="1:5" ht="15" customHeight="1" x14ac:dyDescent="0.25">
      <c r="A36" s="11"/>
      <c r="B36" s="11"/>
      <c r="C36" s="11"/>
      <c r="D36" s="11"/>
      <c r="E36" s="11"/>
    </row>
    <row r="37" spans="1:5" ht="15" customHeight="1" x14ac:dyDescent="0.25">
      <c r="A37" s="11"/>
      <c r="B37" s="11"/>
      <c r="C37" s="11"/>
      <c r="D37" s="11"/>
      <c r="E37" s="11"/>
    </row>
    <row r="38" spans="1:5" ht="15" customHeight="1" x14ac:dyDescent="0.25">
      <c r="A38" s="11"/>
      <c r="B38" s="11"/>
      <c r="C38" s="11"/>
      <c r="D38" s="11"/>
      <c r="E38" s="11"/>
    </row>
    <row r="39" spans="1:5" ht="15" customHeight="1" x14ac:dyDescent="0.25">
      <c r="A39" s="11"/>
      <c r="B39" s="11"/>
      <c r="C39" s="11"/>
      <c r="D39" s="11"/>
      <c r="E39" s="11"/>
    </row>
    <row r="40" spans="1:5" ht="15" customHeight="1" x14ac:dyDescent="0.25">
      <c r="A40" s="11"/>
      <c r="B40" s="11"/>
      <c r="C40" s="11"/>
      <c r="D40" s="11"/>
      <c r="E40" s="11"/>
    </row>
    <row r="41" spans="1:5" ht="15" customHeight="1" x14ac:dyDescent="0.25">
      <c r="A41" s="11"/>
      <c r="B41" s="11"/>
      <c r="C41" s="11"/>
      <c r="D41" s="11"/>
      <c r="E41" s="11"/>
    </row>
    <row r="42" spans="1:5" ht="15" customHeight="1" x14ac:dyDescent="0.25">
      <c r="A42" s="11"/>
      <c r="B42" s="11"/>
      <c r="C42" s="11"/>
      <c r="D42" s="11"/>
      <c r="E42" s="11"/>
    </row>
    <row r="43" spans="1:5" ht="15" customHeight="1" x14ac:dyDescent="0.25">
      <c r="A43" s="11"/>
      <c r="B43" s="11"/>
      <c r="C43" s="11"/>
      <c r="D43" s="11"/>
      <c r="E43" s="11"/>
    </row>
  </sheetData>
  <mergeCells count="7">
    <mergeCell ref="A12:B12"/>
    <mergeCell ref="C12:D12"/>
    <mergeCell ref="A1:D1"/>
    <mergeCell ref="A2:B2"/>
    <mergeCell ref="C2:D2"/>
    <mergeCell ref="A5:B5"/>
    <mergeCell ref="C5:D5"/>
  </mergeCells>
  <pageMargins left="0.7" right="0.7" top="0.75" bottom="0.75" header="0.3" footer="0.3"/>
  <pageSetup scale="63"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INDICE</vt:lpstr>
      <vt:lpstr>CARDA</vt:lpstr>
      <vt:lpstr>MANUAR 1</vt:lpstr>
      <vt:lpstr>MANUAR 2</vt:lpstr>
      <vt:lpstr>VELOZ</vt:lpstr>
      <vt:lpstr>CONTINUA</vt:lpstr>
      <vt:lpstr>CONERA</vt:lpstr>
      <vt:lpstr>TORZAL</vt:lpstr>
      <vt:lpstr>CONERA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Alstom12</dc:creator>
  <cp:lastModifiedBy>Lic.Garcia</cp:lastModifiedBy>
  <dcterms:created xsi:type="dcterms:W3CDTF">2019-11-22T01:35:28Z</dcterms:created>
  <dcterms:modified xsi:type="dcterms:W3CDTF">2019-11-25T17:11:17Z</dcterms:modified>
</cp:coreProperties>
</file>