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Historical Financials" sheetId="1" r:id="rId4"/>
    <sheet state="visible" name="Assumptions" sheetId="2" r:id="rId5"/>
    <sheet state="visible" name="Dashboard" sheetId="3" r:id="rId6"/>
  </sheets>
  <definedNames>
    <definedName hidden="1" localSheetId="2" name="_xlnm._FilterDatabase">Dashboard!$K$2:$K$6</definedName>
    <definedName hidden="1" localSheetId="2" name="Z_4B5942DE_6192_4A07_BA82_10320ED52A79_.wvu.FilterData">Dashboard!$K$2:$K$6</definedName>
    <definedName name="SlicerCache_Table_2_Col_1">#N/A</definedName>
  </definedNames>
  <calcPr/>
  <customWorkbookViews>
    <customWorkbookView activeSheetId="0" maximized="1" windowHeight="0" windowWidth="0" guid="{4B5942DE-6192-4A07-BA82-10320ED52A79}" name="Filter 1"/>
  </customWorkbookViews>
  <extLst>
    <ext uri="{46BE6895-7355-4a93-B00E-2C351335B9C9}">
      <x15:slicerCaches>
        <x14:slicerCache r:id="rId7"/>
      </x15:slicerCaches>
    </ext>
  </extLst>
</workbook>
</file>

<file path=xl/sharedStrings.xml><?xml version="1.0" encoding="utf-8"?>
<sst xmlns="http://schemas.openxmlformats.org/spreadsheetml/2006/main" count="28" uniqueCount="19">
  <si>
    <t>Revenue</t>
  </si>
  <si>
    <t>COGS</t>
  </si>
  <si>
    <t>Gross Profit</t>
  </si>
  <si>
    <t>Operating Expenses</t>
  </si>
  <si>
    <t>Operating Income</t>
  </si>
  <si>
    <t>Tax (25%)</t>
  </si>
  <si>
    <t>Net Income</t>
  </si>
  <si>
    <t>Revenue Growth Rate</t>
  </si>
  <si>
    <t>COGS % of Revenue</t>
  </si>
  <si>
    <t>OpEx Growth Rate</t>
  </si>
  <si>
    <t>Tax Rate</t>
  </si>
  <si>
    <t>Scenario</t>
  </si>
  <si>
    <t>Base</t>
  </si>
  <si>
    <t>Best</t>
  </si>
  <si>
    <t>Worst</t>
  </si>
  <si>
    <t>COGS% of Revenue</t>
  </si>
  <si>
    <t>Year</t>
  </si>
  <si>
    <t>Operating Margin</t>
  </si>
  <si>
    <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</si>
</sst>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3">
    <font>
      <sz val="10.0"/>
      <color rgb="FF000000"/>
      <name val="Arial"/>
      <scheme val="minor"/>
    </font>
    <font>
      <color theme="1"/>
      <name val="Arial"/>
      <scheme val="minor"/>
    </font>
    <font>
      <b/>
      <color theme="1"/>
      <name val="Arial"/>
      <scheme val="minor"/>
    </font>
  </fonts>
  <fills count="2">
    <fill>
      <patternFill patternType="none"/>
    </fill>
    <fill>
      <patternFill patternType="lightGray"/>
    </fill>
  </fills>
  <borders count="20">
    <border/>
    <border>
      <left style="thin">
        <color rgb="FF510A77"/>
      </left>
      <right style="thin">
        <color rgb="FF6C0D9F"/>
      </right>
      <top style="thin">
        <color rgb="FF510A77"/>
      </top>
      <bottom style="thin">
        <color rgb="FF510A77"/>
      </bottom>
    </border>
    <border>
      <left style="thin">
        <color rgb="FF6C0D9F"/>
      </left>
      <right style="thin">
        <color rgb="FF6C0D9F"/>
      </right>
      <top style="thin">
        <color rgb="FF510A77"/>
      </top>
      <bottom style="thin">
        <color rgb="FF510A77"/>
      </bottom>
    </border>
    <border>
      <left style="thin">
        <color rgb="FF6C0D9F"/>
      </left>
      <right style="thin">
        <color rgb="FF510A77"/>
      </right>
      <top style="thin">
        <color rgb="FF510A77"/>
      </top>
      <bottom style="thin">
        <color rgb="FF510A77"/>
      </bottom>
    </border>
    <border>
      <left style="thin">
        <color rgb="FF510A77"/>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510A77"/>
      </right>
      <top style="thin">
        <color rgb="FFFFFFFF"/>
      </top>
      <bottom style="thin">
        <color rgb="FFFFFFFF"/>
      </bottom>
    </border>
    <border>
      <left style="thin">
        <color rgb="FF284E3F"/>
      </left>
      <right style="thin">
        <color rgb="FF284E3F"/>
      </right>
      <top style="thin">
        <color rgb="FF284E3F"/>
      </top>
      <bottom style="thin">
        <color rgb="FF284E3F"/>
      </bottom>
    </border>
    <border>
      <left style="thin">
        <color rgb="FF510A77"/>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510A77"/>
      </right>
      <top style="thin">
        <color rgb="FFF6F8F9"/>
      </top>
      <bottom style="thin">
        <color rgb="FFF6F8F9"/>
      </bottom>
    </border>
    <border>
      <left style="thin">
        <color rgb="FF284E3F"/>
      </left>
      <right style="thin">
        <color rgb="FF284E3F"/>
      </right>
      <top style="thin">
        <color rgb="FFFFFFFF"/>
      </top>
      <bottom style="thin">
        <color rgb="FFFFFFFF"/>
      </bottom>
    </border>
    <border>
      <left style="thin">
        <color rgb="FF510A77"/>
      </left>
      <right style="thin">
        <color rgb="FFC9DAF8"/>
      </right>
      <top style="thin">
        <color rgb="FFC9DAF8"/>
      </top>
      <bottom style="thin">
        <color rgb="FFC9DAF8"/>
      </bottom>
    </border>
    <border>
      <left style="thin">
        <color rgb="FFC9DAF8"/>
      </left>
      <right style="thin">
        <color rgb="FFC9DAF8"/>
      </right>
      <top style="thin">
        <color rgb="FFC9DAF8"/>
      </top>
      <bottom style="thin">
        <color rgb="FFC9DAF8"/>
      </bottom>
    </border>
    <border>
      <left style="thin">
        <color rgb="FFC9DAF8"/>
      </left>
      <right style="thin">
        <color rgb="FF510A77"/>
      </right>
      <top style="thin">
        <color rgb="FFC9DAF8"/>
      </top>
      <bottom style="thin">
        <color rgb="FFC9DAF8"/>
      </bottom>
    </border>
    <border>
      <left style="thin">
        <color rgb="FF284E3F"/>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284E3F"/>
      </bottom>
    </border>
    <border>
      <left style="thin">
        <color rgb="FF510A77"/>
      </left>
      <right style="thin">
        <color rgb="FFC9DAF8"/>
      </right>
      <top style="thin">
        <color rgb="FFC9DAF8"/>
      </top>
      <bottom style="thin">
        <color rgb="FF510A77"/>
      </bottom>
    </border>
    <border>
      <left style="thin">
        <color rgb="FFC9DAF8"/>
      </left>
      <right style="thin">
        <color rgb="FFC9DAF8"/>
      </right>
      <top style="thin">
        <color rgb="FFC9DAF8"/>
      </top>
      <bottom style="thin">
        <color rgb="FF510A77"/>
      </bottom>
    </border>
    <border>
      <left style="thin">
        <color rgb="FFC9DAF8"/>
      </left>
      <right style="thin">
        <color rgb="FF510A77"/>
      </right>
      <top style="thin">
        <color rgb="FFC9DAF8"/>
      </top>
      <bottom style="thin">
        <color rgb="FF510A77"/>
      </bottom>
    </border>
  </borders>
  <cellStyleXfs count="1">
    <xf borderId="0" fillId="0" fontId="0" numFmtId="0" applyAlignment="1" applyFont="1"/>
  </cellStyleXfs>
  <cellXfs count="24">
    <xf borderId="0" fillId="0" fontId="0" numFmtId="0" xfId="0" applyAlignment="1" applyFont="1">
      <alignment readingOrder="0" shrinkToFit="0" vertical="bottom" wrapText="0"/>
    </xf>
    <xf borderId="0" fillId="0" fontId="1" numFmtId="0" xfId="0" applyAlignment="1" applyFont="1">
      <alignment readingOrder="0"/>
    </xf>
    <xf borderId="0" fillId="0" fontId="1" numFmtId="164" xfId="0" applyAlignment="1" applyFont="1" applyNumberFormat="1">
      <alignment readingOrder="0"/>
    </xf>
    <xf borderId="0" fillId="0" fontId="1" numFmtId="164" xfId="0" applyFont="1" applyNumberFormat="1"/>
    <xf borderId="1" fillId="0" fontId="2" numFmtId="0" xfId="0" applyAlignment="1" applyBorder="1" applyFont="1">
      <alignment horizontal="left" readingOrder="0" shrinkToFit="0" vertical="center" wrapText="0"/>
    </xf>
    <xf borderId="2" fillId="0" fontId="2" numFmtId="0" xfId="0" applyAlignment="1" applyBorder="1" applyFont="1">
      <alignment horizontal="left" readingOrder="0" shrinkToFit="0" vertical="center" wrapText="0"/>
    </xf>
    <xf borderId="3" fillId="0" fontId="2" numFmtId="0" xfId="0" applyAlignment="1" applyBorder="1" applyFont="1">
      <alignment horizontal="left" readingOrder="0" shrinkToFit="0" vertical="center" wrapText="0"/>
    </xf>
    <xf borderId="0" fillId="0" fontId="2" numFmtId="0" xfId="0" applyFont="1"/>
    <xf borderId="4" fillId="0" fontId="1" numFmtId="0" xfId="0" applyAlignment="1" applyBorder="1" applyFont="1">
      <alignment readingOrder="0" shrinkToFit="0" vertical="center" wrapText="0"/>
    </xf>
    <xf borderId="5" fillId="0" fontId="1" numFmtId="164" xfId="0" applyAlignment="1" applyBorder="1" applyFont="1" applyNumberFormat="1">
      <alignment shrinkToFit="0" vertical="center" wrapText="0"/>
    </xf>
    <xf borderId="6" fillId="0" fontId="1" numFmtId="10" xfId="0" applyAlignment="1" applyBorder="1" applyFont="1" applyNumberFormat="1">
      <alignment shrinkToFit="0" vertical="center" wrapText="0"/>
    </xf>
    <xf borderId="7" fillId="0" fontId="1" numFmtId="0" xfId="0" applyAlignment="1" applyBorder="1" applyFont="1">
      <alignment horizontal="left" readingOrder="0" shrinkToFit="0" vertical="center" wrapText="0"/>
    </xf>
    <xf borderId="8" fillId="0" fontId="1" numFmtId="0" xfId="0" applyAlignment="1" applyBorder="1" applyFont="1">
      <alignment readingOrder="0" shrinkToFit="0" vertical="center" wrapText="0"/>
    </xf>
    <xf borderId="9" fillId="0" fontId="1" numFmtId="164" xfId="0" applyAlignment="1" applyBorder="1" applyFont="1" applyNumberFormat="1">
      <alignment shrinkToFit="0" vertical="center" wrapText="0"/>
    </xf>
    <xf borderId="10" fillId="0" fontId="1" numFmtId="10" xfId="0" applyAlignment="1" applyBorder="1" applyFont="1" applyNumberForma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xf borderId="13" fillId="0" fontId="1" numFmtId="164" xfId="0" applyAlignment="1" applyBorder="1" applyFont="1" applyNumberFormat="1">
      <alignment shrinkToFit="0" vertical="center" wrapText="0"/>
    </xf>
    <xf borderId="14" fillId="0" fontId="1" numFmtId="10" xfId="0" applyAlignment="1" applyBorder="1" applyFont="1" applyNumberFormat="1">
      <alignment shrinkToFit="0" vertical="center" wrapText="0"/>
    </xf>
    <xf borderId="15" fillId="0" fontId="1" numFmtId="0" xfId="0" applyAlignment="1" applyBorder="1" applyFont="1">
      <alignment readingOrder="0" shrinkToFit="0" vertical="center" wrapText="0"/>
    </xf>
    <xf borderId="16" fillId="0" fontId="1" numFmtId="0" xfId="0" applyAlignment="1" applyBorder="1" applyFont="1">
      <alignment readingOrder="0" shrinkToFit="0" vertical="center" wrapText="0"/>
    </xf>
    <xf borderId="17" fillId="0" fontId="1" numFmtId="0" xfId="0" applyAlignment="1" applyBorder="1" applyFont="1">
      <alignment readingOrder="0" shrinkToFit="0" vertical="center" wrapText="0"/>
    </xf>
    <xf borderId="18" fillId="0" fontId="1" numFmtId="164" xfId="0" applyAlignment="1" applyBorder="1" applyFont="1" applyNumberFormat="1">
      <alignment shrinkToFit="0" vertical="center" wrapText="0"/>
    </xf>
    <xf borderId="19" fillId="0" fontId="1" numFmtId="10" xfId="0" applyAlignment="1" applyBorder="1" applyFont="1" applyNumberFormat="1">
      <alignment shrinkToFit="0" vertical="center" wrapText="0"/>
    </xf>
  </cellXfs>
  <cellStyles count="1">
    <cellStyle xfId="0" name="Normal" builtinId="0"/>
  </cellStyles>
  <dxfs count="6">
    <dxf>
      <font/>
      <fill>
        <patternFill patternType="solid">
          <fgColor rgb="FFC9DAF8"/>
          <bgColor rgb="FFC9DAF8"/>
        </patternFill>
      </fill>
      <border/>
    </dxf>
    <dxf>
      <font/>
      <fill>
        <patternFill patternType="none"/>
      </fill>
      <border/>
    </dxf>
    <dxf>
      <font/>
      <fill>
        <patternFill patternType="solid">
          <fgColor rgb="FF6C0D9F"/>
          <bgColor rgb="FF6C0D9F"/>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356854"/>
          <bgColor rgb="FF356854"/>
        </patternFill>
      </fill>
      <border/>
    </dxf>
  </dxfs>
  <tableStyles count="2">
    <tableStyle count="3" pivot="0" name="Dashboard-style">
      <tableStyleElement dxfId="2" type="headerRow"/>
      <tableStyleElement dxfId="3" type="firstRowStripe"/>
      <tableStyleElement dxfId="4" type="secondRowStripe"/>
    </tableStyle>
    <tableStyle count="3" pivot="0" name="Dashboard-style 2">
      <tableStyleElement dxfId="5"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microsoft.com/office/2007/relationships/slicerCache" Target="slicerCaches/slicerCache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Operating Margin By Year</a:t>
            </a:r>
          </a:p>
        </c:rich>
      </c:tx>
      <c:overlay val="0"/>
    </c:title>
    <c:plotArea>
      <c:layout/>
      <c:barChart>
        <c:barDir val="col"/>
        <c:ser>
          <c:idx val="0"/>
          <c:order val="0"/>
          <c:tx>
            <c:strRef>
              <c:f>Dashboard!$D$1</c:f>
            </c:strRef>
          </c:tx>
          <c:spPr>
            <a:solidFill>
              <a:srgbClr val="A64D79"/>
            </a:solidFill>
            <a:ln cmpd="sng">
              <a:solidFill>
                <a:srgbClr val="000000"/>
              </a:solidFill>
            </a:ln>
          </c:spPr>
          <c:cat>
            <c:strRef>
              <c:f>Dashboard!$A$2:$A$8</c:f>
            </c:strRef>
          </c:cat>
          <c:val>
            <c:numRef>
              <c:f>Dashboard!$D$2:$D$8</c:f>
              <c:numCache/>
            </c:numRef>
          </c:val>
        </c:ser>
        <c:axId val="1831082765"/>
        <c:axId val="1148326411"/>
      </c:barChart>
      <c:catAx>
        <c:axId val="183108276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148326411"/>
      </c:catAx>
      <c:valAx>
        <c:axId val="114832641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Operating Margin</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31082765"/>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000000"/>
                </a:solidFill>
                <a:latin typeface="+mn-lt"/>
              </a:defRPr>
            </a:pPr>
            <a:r>
              <a:rPr b="1">
                <a:solidFill>
                  <a:srgbClr val="000000"/>
                </a:solidFill>
                <a:latin typeface="+mn-lt"/>
              </a:rPr>
              <a:t>Revenue vs. Net Income (2023-2029)</a:t>
            </a:r>
          </a:p>
        </c:rich>
      </c:tx>
      <c:overlay val="0"/>
    </c:title>
    <c:plotArea>
      <c:layout/>
      <c:lineChart>
        <c:ser>
          <c:idx val="0"/>
          <c:order val="0"/>
          <c:tx>
            <c:strRef>
              <c:f>Dashboard!$B$1</c:f>
            </c:strRef>
          </c:tx>
          <c:spPr>
            <a:ln cmpd="sng">
              <a:solidFill>
                <a:srgbClr val="9900FF">
                  <a:alpha val="100000"/>
                </a:srgbClr>
              </a:solidFill>
            </a:ln>
          </c:spPr>
          <c:marker>
            <c:symbol val="none"/>
          </c:marker>
          <c:cat>
            <c:strRef>
              <c:f>Dashboard!$A$2:$A$8</c:f>
            </c:strRef>
          </c:cat>
          <c:val>
            <c:numRef>
              <c:f>Dashboard!$B$2:$B$8</c:f>
              <c:numCache/>
            </c:numRef>
          </c:val>
          <c:smooth val="0"/>
        </c:ser>
        <c:ser>
          <c:idx val="1"/>
          <c:order val="1"/>
          <c:tx>
            <c:strRef>
              <c:f>Dashboard!$C$1</c:f>
            </c:strRef>
          </c:tx>
          <c:spPr>
            <a:ln cmpd="sng">
              <a:solidFill>
                <a:srgbClr val="93C47D">
                  <a:alpha val="100000"/>
                </a:srgbClr>
              </a:solidFill>
            </a:ln>
          </c:spPr>
          <c:marker>
            <c:symbol val="none"/>
          </c:marker>
          <c:cat>
            <c:strRef>
              <c:f>Dashboard!$A$2:$A$8</c:f>
            </c:strRef>
          </c:cat>
          <c:val>
            <c:numRef>
              <c:f>Dashboard!$C$2:$C$8</c:f>
              <c:numCache/>
            </c:numRef>
          </c:val>
          <c:smooth val="0"/>
        </c:ser>
        <c:axId val="58317784"/>
        <c:axId val="732312849"/>
      </c:lineChart>
      <c:catAx>
        <c:axId val="5831778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732312849"/>
      </c:catAx>
      <c:valAx>
        <c:axId val="732312849"/>
        <c:scaling>
          <c:orientation val="minMax"/>
        </c:scaling>
        <c:delete val="0"/>
        <c:axPos val="l"/>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8317784"/>
      </c:valAx>
    </c:plotArea>
    <c:legend>
      <c:legendPos val="r"/>
      <c:overlay val="0"/>
      <c:txPr>
        <a:bodyPr/>
        <a:lstStyle/>
        <a:p>
          <a:pPr lvl="0">
            <a:defRPr b="0">
              <a:solidFill>
                <a:srgbClr val="1A1A1A"/>
              </a:solidFill>
              <a:latin typeface="+mn-lt"/>
            </a:defRPr>
          </a:pPr>
        </a:p>
      </c:txPr>
    </c:legend>
    <c:plotVisOnly val="1"/>
  </c:chart>
  <c:spPr>
    <a:solidFill>
      <a:srgbClr val="EFEFEF"/>
    </a:solidFill>
  </c:spPr>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66675</xdr:colOff>
      <xdr:row>6</xdr:row>
      <xdr:rowOff>209550</xdr:rowOff>
    </xdr:from>
    <xdr:ext cx="4505325" cy="2790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4</xdr:col>
      <xdr:colOff>266700</xdr:colOff>
      <xdr:row>10</xdr:row>
      <xdr:rowOff>104775</xdr:rowOff>
    </xdr:from>
    <xdr:ext cx="4267200" cy="2790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4</xdr:col>
      <xdr:colOff>85725</xdr:colOff>
      <xdr:row>1</xdr:row>
      <xdr:rowOff>228600</xdr:rowOff>
    </xdr:from>
    <xdr:ext cx="2857500" cy="2857500"/>
    <mc:AlternateContent>
      <mc:Choice Requires="sle15">
        <xdr:graphicFrame>
          <xdr:nvGraphicFramePr>
            <xdr:cNvPr id="1" name="Scenario_1"/>
            <xdr:cNvGraphicFramePr/>
          </xdr:nvGraphicFramePr>
          <xdr:xfrm>
            <a:off x="0" y="0"/>
            <a:ext cx="0" cy="0"/>
          </xdr:xfrm>
          <a:graphic>
            <a:graphicData uri="http://schemas.microsoft.com/office/drawing/2010/slicer">
              <x3Unk:slicer name="Scenario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2_Col_1" sourceName="Scenario">
  <x14:extLst>
    <ext uri="{2F2917AC-EB37-4324-AD4E-5DD8C200BD13}">
      <x15:tableSlicerCache tableId="2" column="1"/>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Scenario_1" cache="SlicerCache_Table_2_Col_1" caption="Scenario" rowHeight="247650"/>
</x14:slicers>
</file>

<file path=xl/tables/table1.xml><?xml version="1.0" encoding="utf-8"?>
<table xmlns="http://schemas.openxmlformats.org/spreadsheetml/2006/main" ref="A1:D8" displayName="Table1" name="Table1" id="1">
  <tableColumns count="4">
    <tableColumn name="Year" id="1"/>
    <tableColumn name="Revenue" id="2"/>
    <tableColumn name="Net Income" id="3"/>
    <tableColumn name="Operating Margin" id="4"/>
  </tableColumns>
  <tableStyleInfo name="Dashboard-style" showColumnStripes="0" showFirstColumn="1" showLastColumn="1" showRowStripes="1"/>
</table>
</file>

<file path=xl/tables/table2.xml><?xml version="1.0" encoding="utf-8"?>
<table xmlns="http://schemas.openxmlformats.org/spreadsheetml/2006/main" ref="K2:K6" displayName="Table2" name="Table2" id="2">
  <autoFilter ref="$K$2:$K$6"/>
  <tableColumns count="1">
    <tableColumn name="Scenario" id="1"/>
  </tableColumns>
  <tableStyleInfo name="Dashboard-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4" Type="http://schemas.openxmlformats.org/officeDocument/2006/relationships/table" Target="../tables/table1.xml"/><Relationship Id="rId5" Type="http://schemas.openxmlformats.org/officeDocument/2006/relationships/table" Target="../tables/table2.xml"/><Relationship Id="rId6"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2" max="8" width="10.25"/>
  </cols>
  <sheetData>
    <row r="1">
      <c r="B1" s="1">
        <v>2023.0</v>
      </c>
      <c r="C1" s="1">
        <v>2024.0</v>
      </c>
      <c r="D1" s="1">
        <v>2025.0</v>
      </c>
      <c r="E1" s="1">
        <v>2026.0</v>
      </c>
      <c r="F1" s="1">
        <v>2027.0</v>
      </c>
      <c r="G1" s="1">
        <v>2028.0</v>
      </c>
      <c r="H1" s="1">
        <v>2029.0</v>
      </c>
    </row>
    <row r="2">
      <c r="A2" s="1" t="s">
        <v>0</v>
      </c>
      <c r="B2" s="2">
        <v>500000.0</v>
      </c>
      <c r="C2" s="2">
        <v>575000.0</v>
      </c>
      <c r="D2" s="3">
        <f>C2*(1+Assumptions!$B$2)</f>
        <v>632500</v>
      </c>
      <c r="E2" s="3">
        <f>D2*(1+Assumptions!$B$2)</f>
        <v>695750</v>
      </c>
      <c r="F2" s="3">
        <f>E2*(1+Assumptions!$B$2)</f>
        <v>765325</v>
      </c>
      <c r="G2" s="3">
        <f>F2*(1+Assumptions!$B$2)</f>
        <v>841857.5</v>
      </c>
      <c r="H2" s="3">
        <f>G2*(1+Assumptions!$B$2)</f>
        <v>926043.25</v>
      </c>
    </row>
    <row r="3">
      <c r="A3" s="1" t="s">
        <v>1</v>
      </c>
      <c r="B3" s="2">
        <v>200000.0</v>
      </c>
      <c r="C3" s="2">
        <v>230000.0</v>
      </c>
      <c r="D3" s="3">
        <f>D2*Assumptions!$B$3</f>
        <v>253000</v>
      </c>
      <c r="E3" s="3">
        <f>E2*Assumptions!$B$3</f>
        <v>278300</v>
      </c>
      <c r="F3" s="3">
        <f>F2*Assumptions!$B$3</f>
        <v>306130</v>
      </c>
      <c r="G3" s="3">
        <f>G2*Assumptions!$B$3</f>
        <v>336743</v>
      </c>
      <c r="H3" s="3">
        <f>H2*Assumptions!$B$3</f>
        <v>370417.3</v>
      </c>
    </row>
    <row r="4">
      <c r="A4" s="1" t="s">
        <v>2</v>
      </c>
      <c r="B4" s="3">
        <f t="shared" ref="B4:H4" si="1">B2-B3</f>
        <v>300000</v>
      </c>
      <c r="C4" s="3">
        <f t="shared" si="1"/>
        <v>345000</v>
      </c>
      <c r="D4" s="3">
        <f t="shared" si="1"/>
        <v>379500</v>
      </c>
      <c r="E4" s="3">
        <f t="shared" si="1"/>
        <v>417450</v>
      </c>
      <c r="F4" s="3">
        <f t="shared" si="1"/>
        <v>459195</v>
      </c>
      <c r="G4" s="3">
        <f t="shared" si="1"/>
        <v>505114.5</v>
      </c>
      <c r="H4" s="3">
        <f t="shared" si="1"/>
        <v>555625.95</v>
      </c>
    </row>
    <row r="5">
      <c r="A5" s="1" t="s">
        <v>3</v>
      </c>
      <c r="B5" s="2">
        <v>150000.0</v>
      </c>
      <c r="C5" s="2">
        <v>165000.0</v>
      </c>
      <c r="D5" s="3">
        <f>C2*Assumptions!$B$4</f>
        <v>28750</v>
      </c>
      <c r="E5" s="3">
        <f>D2*Assumptions!$B$4</f>
        <v>31625</v>
      </c>
      <c r="F5" s="3">
        <f>E2*Assumptions!$B$4</f>
        <v>34787.5</v>
      </c>
      <c r="G5" s="3">
        <f>F2*Assumptions!$B$4</f>
        <v>38266.25</v>
      </c>
      <c r="H5" s="3">
        <f>G2*Assumptions!$B$4</f>
        <v>42092.875</v>
      </c>
    </row>
    <row r="6">
      <c r="A6" s="1" t="s">
        <v>4</v>
      </c>
      <c r="B6" s="3">
        <f t="shared" ref="B6:H6" si="2">B4-B5</f>
        <v>150000</v>
      </c>
      <c r="C6" s="3">
        <f t="shared" si="2"/>
        <v>180000</v>
      </c>
      <c r="D6" s="3">
        <f t="shared" si="2"/>
        <v>350750</v>
      </c>
      <c r="E6" s="3">
        <f t="shared" si="2"/>
        <v>385825</v>
      </c>
      <c r="F6" s="3">
        <f t="shared" si="2"/>
        <v>424407.5</v>
      </c>
      <c r="G6" s="3">
        <f t="shared" si="2"/>
        <v>466848.25</v>
      </c>
      <c r="H6" s="3">
        <f t="shared" si="2"/>
        <v>513533.075</v>
      </c>
    </row>
    <row r="7">
      <c r="A7" s="1" t="s">
        <v>5</v>
      </c>
      <c r="B7" s="3">
        <f t="shared" ref="B7:C7" si="3">B6*0.25</f>
        <v>37500</v>
      </c>
      <c r="C7" s="3">
        <f t="shared" si="3"/>
        <v>45000</v>
      </c>
      <c r="D7" s="3">
        <f>D6*Assumptions!$B$5</f>
        <v>87687.5</v>
      </c>
      <c r="E7" s="3">
        <f>E6*Assumptions!$B$5</f>
        <v>96456.25</v>
      </c>
      <c r="F7" s="3">
        <f>F6*Assumptions!$B$5</f>
        <v>106101.875</v>
      </c>
      <c r="G7" s="3">
        <f>G6*Assumptions!$B$5</f>
        <v>116712.0625</v>
      </c>
      <c r="H7" s="3">
        <f>H6*Assumptions!$B$5</f>
        <v>128383.2688</v>
      </c>
    </row>
    <row r="8">
      <c r="A8" s="1" t="s">
        <v>6</v>
      </c>
      <c r="B8" s="3">
        <f t="shared" ref="B8:H8" si="4">B6-B7</f>
        <v>112500</v>
      </c>
      <c r="C8" s="3">
        <f t="shared" si="4"/>
        <v>135000</v>
      </c>
      <c r="D8" s="3">
        <f t="shared" si="4"/>
        <v>263062.5</v>
      </c>
      <c r="E8" s="3">
        <f t="shared" si="4"/>
        <v>289368.75</v>
      </c>
      <c r="F8" s="3">
        <f t="shared" si="4"/>
        <v>318305.625</v>
      </c>
      <c r="G8" s="3">
        <f t="shared" si="4"/>
        <v>350136.1875</v>
      </c>
      <c r="H8" s="3">
        <f t="shared" si="4"/>
        <v>385149.8063</v>
      </c>
    </row>
  </sheetData>
  <conditionalFormatting sqref="D1:H8">
    <cfRule type="notContainsBlanks" dxfId="0" priority="1">
      <formula>LEN(TRIM(D1))&gt;0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5"/>
  </cols>
  <sheetData>
    <row r="2">
      <c r="A2" s="1" t="s">
        <v>7</v>
      </c>
      <c r="B2" s="1">
        <f>IFS(B6="Best", B8, B6="Base", C8, B6="Worst", D8, B6="All", C8)</f>
        <v>0.1</v>
      </c>
    </row>
    <row r="3">
      <c r="A3" s="1" t="s">
        <v>8</v>
      </c>
      <c r="B3" s="1">
        <f>IFS(B6="Best", B9, B6="Base", C9, B6="Worst", D9, B6="All", C9)</f>
        <v>0.4</v>
      </c>
    </row>
    <row r="4">
      <c r="A4" s="1" t="s">
        <v>9</v>
      </c>
      <c r="B4" s="1">
        <f>IFS(B6="Best", B10, B6="Base", C10, B6="Worst", D10, B6="All", C10)</f>
        <v>0.05</v>
      </c>
    </row>
    <row r="5">
      <c r="A5" s="1" t="s">
        <v>10</v>
      </c>
      <c r="B5" s="1">
        <v>0.25</v>
      </c>
    </row>
    <row r="6">
      <c r="A6" s="1" t="s">
        <v>11</v>
      </c>
      <c r="B6" s="1" t="s">
        <v>12</v>
      </c>
    </row>
    <row r="7">
      <c r="B7" s="1" t="s">
        <v>13</v>
      </c>
      <c r="C7" s="1" t="s">
        <v>12</v>
      </c>
      <c r="D7" s="1" t="s">
        <v>14</v>
      </c>
    </row>
    <row r="8">
      <c r="A8" s="1" t="s">
        <v>7</v>
      </c>
      <c r="B8" s="1">
        <v>0.15</v>
      </c>
      <c r="C8" s="1">
        <v>0.1</v>
      </c>
      <c r="D8" s="1">
        <v>0.05</v>
      </c>
    </row>
    <row r="9">
      <c r="A9" s="1" t="s">
        <v>15</v>
      </c>
      <c r="B9" s="1">
        <v>0.35</v>
      </c>
      <c r="C9" s="1">
        <v>0.4</v>
      </c>
      <c r="D9" s="1">
        <v>0.45</v>
      </c>
    </row>
    <row r="10">
      <c r="A10" s="1" t="s">
        <v>9</v>
      </c>
      <c r="B10" s="1">
        <v>0.03</v>
      </c>
      <c r="C10" s="1">
        <v>0.05</v>
      </c>
      <c r="D10" s="1">
        <v>0.07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5.25"/>
    <col customWidth="1" min="3" max="3" width="17.38"/>
    <col customWidth="1" min="4" max="4" width="21.75"/>
    <col customWidth="1" min="5" max="5" width="13.0"/>
  </cols>
  <sheetData>
    <row r="1">
      <c r="A1" s="4" t="s">
        <v>16</v>
      </c>
      <c r="B1" s="5" t="s">
        <v>0</v>
      </c>
      <c r="C1" s="5" t="s">
        <v>6</v>
      </c>
      <c r="D1" s="6" t="s">
        <v>17</v>
      </c>
      <c r="E1" s="7" t="str">
        <f>"Scenario: " &amp; Assumptions!B6</f>
        <v>Scenario: Base</v>
      </c>
    </row>
    <row r="2">
      <c r="A2" s="8">
        <v>2023.0</v>
      </c>
      <c r="B2" s="9">
        <f>'Historical Financials'!B2</f>
        <v>500000</v>
      </c>
      <c r="C2" s="9">
        <f>'Historical Financials'!B8</f>
        <v>112500</v>
      </c>
      <c r="D2" s="10">
        <f t="shared" ref="D2:D8" si="1">C2/B2</f>
        <v>0.225</v>
      </c>
      <c r="E2" s="7"/>
      <c r="K2" s="11" t="s">
        <v>11</v>
      </c>
    </row>
    <row r="3">
      <c r="A3" s="12">
        <v>2024.0</v>
      </c>
      <c r="B3" s="13">
        <f>'Historical Financials'!C2</f>
        <v>575000</v>
      </c>
      <c r="C3" s="13">
        <f>'Historical Financials'!C8</f>
        <v>135000</v>
      </c>
      <c r="D3" s="14">
        <f t="shared" si="1"/>
        <v>0.2347826087</v>
      </c>
      <c r="K3" s="15" t="s">
        <v>13</v>
      </c>
    </row>
    <row r="4">
      <c r="A4" s="16">
        <v>2025.0</v>
      </c>
      <c r="B4" s="17">
        <f>'Historical Financials'!D2</f>
        <v>632500</v>
      </c>
      <c r="C4" s="17">
        <f>'Historical Financials'!D8</f>
        <v>263062.5</v>
      </c>
      <c r="D4" s="18">
        <f t="shared" si="1"/>
        <v>0.4159090909</v>
      </c>
      <c r="K4" s="19" t="s">
        <v>12</v>
      </c>
    </row>
    <row r="5">
      <c r="A5" s="16">
        <v>2026.0</v>
      </c>
      <c r="B5" s="17">
        <f>'Historical Financials'!E2</f>
        <v>695750</v>
      </c>
      <c r="C5" s="17">
        <f>'Historical Financials'!E8</f>
        <v>289368.75</v>
      </c>
      <c r="D5" s="18">
        <f t="shared" si="1"/>
        <v>0.4159090909</v>
      </c>
      <c r="K5" s="15" t="s">
        <v>14</v>
      </c>
    </row>
    <row r="6">
      <c r="A6" s="16">
        <v>2027.0</v>
      </c>
      <c r="B6" s="17">
        <f>'Historical Financials'!F2</f>
        <v>765325</v>
      </c>
      <c r="C6" s="17">
        <f>'Historical Financials'!F8</f>
        <v>318305.625</v>
      </c>
      <c r="D6" s="18">
        <f t="shared" si="1"/>
        <v>0.4159090909</v>
      </c>
      <c r="K6" s="20" t="str">
        <f>IFERROR(__xludf.DUMMYFUNCTION("IFNA(INDEX(FILTER(K3:K5, SUBTOTAL(103, OFFSET(K3:K5, ROW(K3:K5)-ROW(K3), 0, 1))), 1), ""All"")"),"All")</f>
        <v>All</v>
      </c>
    </row>
    <row r="7">
      <c r="A7" s="16">
        <v>2028.0</v>
      </c>
      <c r="B7" s="17">
        <f>'Historical Financials'!G2</f>
        <v>841857.5</v>
      </c>
      <c r="C7" s="17">
        <f>'Historical Financials'!G8</f>
        <v>350136.1875</v>
      </c>
      <c r="D7" s="18">
        <f t="shared" si="1"/>
        <v>0.4159090909</v>
      </c>
    </row>
    <row r="8">
      <c r="A8" s="21">
        <v>2029.0</v>
      </c>
      <c r="B8" s="22">
        <f>'Historical Financials'!H2</f>
        <v>926043.25</v>
      </c>
      <c r="C8" s="22">
        <f>'Historical Financials'!H8</f>
        <v>385149.8063</v>
      </c>
      <c r="D8" s="23">
        <f t="shared" si="1"/>
        <v>0.4159090909</v>
      </c>
    </row>
    <row r="14">
      <c r="F14" s="1" t="s">
        <v>18</v>
      </c>
    </row>
  </sheetData>
  <customSheetViews>
    <customSheetView guid="{4B5942DE-6192-4A07-BA82-10320ED52A79}" filter="1" showAutoFilter="1">
      <autoFilter ref="$K$2:$K$6"/>
    </customSheetView>
  </customSheetViews>
  <conditionalFormatting sqref="A4:D8">
    <cfRule type="notContainsBlanks" dxfId="0" priority="1">
      <formula>LEN(TRIM(A4))&gt;0</formula>
    </cfRule>
  </conditionalFormatting>
  <dataValidations>
    <dataValidation type="custom" allowBlank="1" showDropDown="1" sqref="B2:D8">
      <formula1>AND(ISNUMBER(B2),(NOT(OR(NOT(ISERROR(DATEVALUE(B2))), AND(ISNUMBER(B2), LEFT(CELL("format", B2))="D")))))</formula1>
    </dataValidation>
  </dataValidations>
  <drawing r:id="rId1"/>
  <tableParts count="2">
    <tablePart r:id="rId4"/>
    <tablePart r:id="rId5"/>
  </tableParts>
  <extLst>
    <ext uri="{3A4CF648-6AED-40f4-86FF-DC5316D8AED3}">
      <x14:slicerList>
        <x14:slicer r:id="rId6"/>
      </x14:slicerList>
    </ext>
  </extLst>
</worksheet>
</file>