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<sst xmlns="http://schemas.openxmlformats.org/spreadsheetml/2006/main" count="102" uniqueCount="102">
  <si>
    <t>CEAQL (Collaboratively Engineered Air Quality Lamp) PCB BOM</t>
  </si>
  <si>
    <t>Internal Part #</t>
  </si>
  <si>
    <t>Description</t>
  </si>
  <si>
    <t>Count</t>
  </si>
  <si>
    <t>Manuf. Part Number</t>
  </si>
  <si>
    <t>URL</t>
  </si>
  <si>
    <t>Ordered</t>
  </si>
  <si>
    <t>Notes</t>
  </si>
  <si>
    <t>Price for One</t>
  </si>
  <si>
    <t>Price for Five</t>
  </si>
  <si>
    <t>HW-001</t>
  </si>
  <si>
    <t>Honeywell PM2.5 Sensor</t>
  </si>
  <si>
    <t>HPMA115S0-XXX</t>
  </si>
  <si>
    <t>https://www.mouser.com/ProductDetail/785-HPMA115SO-XXX</t>
  </si>
  <si>
    <t>HW-002</t>
  </si>
  <si>
    <t>Adafruit ItsyBitsy 32u4 3V</t>
  </si>
  <si>
    <t>https://www.mouser.com/ProductDetail/485-3675</t>
  </si>
  <si>
    <t>Make sure to use the 3V version, not the 5V version!</t>
  </si>
  <si>
    <t>HW-003</t>
  </si>
  <si>
    <t>Molex Cable for Sensor</t>
  </si>
  <si>
    <t>15134-0802</t>
  </si>
  <si>
    <t>https://www.mouser.com/ProductDetail/538-15134-0802</t>
  </si>
  <si>
    <t>50mm long, plugs into PIN-008</t>
  </si>
  <si>
    <t>HW-004</t>
  </si>
  <si>
    <t>Pololu 5V Boost Converter</t>
  </si>
  <si>
    <t>U1V11F5</t>
  </si>
  <si>
    <t>https://www.pololu.com/product/2562</t>
  </si>
  <si>
    <t>Required because the Honeywell sensor needs 5V power, but uses 3.3V logic</t>
  </si>
  <si>
    <t>HW-005</t>
  </si>
  <si>
    <t>Adafruit LiPo/Lion Backpack</t>
  </si>
  <si>
    <t>https://www.mouser.com/ProductDetail/Adafruit/2124?qs=%2fha2pyFaduidPXPXSuFTA9q4iTd5crFTxW0K5NsdK7fS4cbO1U1Qng%3d%3d</t>
  </si>
  <si>
    <t>Extra work: cut power switch trace, bridge 0.5A charging pads</t>
  </si>
  <si>
    <t>HW-006</t>
  </si>
  <si>
    <t>1200mAh LiPoly Battery</t>
  </si>
  <si>
    <t>https://www.mouser.com/ProductDetail/Adafruit/258?qs=sGAEpiMZZMu%252bmKbOcEVhFQfi8wYXkauJJYM7OPCgx5%252bc1wfFw%252bHLgg%3d%3d</t>
  </si>
  <si>
    <t>HW-007</t>
  </si>
  <si>
    <t>NeoPixel Ring, 24, RGB</t>
  </si>
  <si>
    <t>https://www.mouser.com/ProductDetail/Adafruit/1586?qs=sGAEpiMZZMsMyYRRhGMFNsZX0NweIHLslsanHhsaRAM%3d</t>
  </si>
  <si>
    <t>PIN-001</t>
  </si>
  <si>
    <t>Female headers, 5-up</t>
  </si>
  <si>
    <t>929984-01-05-RK</t>
  </si>
  <si>
    <t>https://www.mouser.com/ProductDetail/3M-Electronic-Solutions-Division/929984-01-05-RK?qs=sGAEpiMZZMs%252bGHln7q6pm%252bCiuHjnbsudiBj2IHqxPCQ%3d</t>
  </si>
  <si>
    <t>ItsyBitsy Top Row</t>
  </si>
  <si>
    <t>PIN-002</t>
  </si>
  <si>
    <t>Female headers, 14-up</t>
  </si>
  <si>
    <t>929984-01-14-RK</t>
  </si>
  <si>
    <t>https://www.mouser.com/ProductDetail/3M-Electronic-Solutions-Division/929984-01-14-RK?qs=sGAEpiMZZMuoKMwz1H0S3v4KDwZ2C5DW</t>
  </si>
  <si>
    <t>ItsyBitsy Side Rows</t>
  </si>
  <si>
    <t>PIN-003</t>
  </si>
  <si>
    <t>Female headers, 4-up</t>
  </si>
  <si>
    <t>929984-01-04</t>
  </si>
  <si>
    <t>https://www.mouser.com/ProductDetail/3M-Electronic-Solutions-Division/929984-01-04?qs=sGAEpiMZZMs%252bGHln7q6pm6DQXoV0bF8f24hftwNKKsQ%3d</t>
  </si>
  <si>
    <t>Boost Board Rail</t>
  </si>
  <si>
    <t>PIN-004</t>
  </si>
  <si>
    <t>Female headers, 3-up</t>
  </si>
  <si>
    <t>929870-01-03-RA</t>
  </si>
  <si>
    <t>https://www.mouser.com/ProductDetail/3M-Electronic-Solutions-Division/929870-01-03-RA?qs=sGAEpiMZZMs%252bGHln7q6pm%252bCiuHjnbsudAu2Q1PNnZhc%3d</t>
  </si>
  <si>
    <t>LiPo Charger Rail 1</t>
  </si>
  <si>
    <t>PIN-005</t>
  </si>
  <si>
    <t>Female headers, 2-up</t>
  </si>
  <si>
    <t>929870-01-02-RB</t>
  </si>
  <si>
    <t>https://www.mouser.com/ProductDetail/3M-Electronic-Solutions-Division/929870-01-02-RB?qs=sGAEpiMZZMs%252bGHln7q6pm52Y7K%2fp4upydqZtfFm4%2fiM%3d</t>
  </si>
  <si>
    <t>LiPo Charger / Power Rail</t>
  </si>
  <si>
    <t>PIN-006a</t>
  </si>
  <si>
    <t>Female tall headers, 4-up</t>
  </si>
  <si>
    <t>929974-01-04-RK</t>
  </si>
  <si>
    <t>https://www.mouser.com/ProductDetail/3M-Electronic-Solutions-Division/929974-01-04-RK?qs=sGAEpiMZZMs%252bGHln7q6pm5kQYPVYsta4R%2fv5D82RpOI%3d</t>
  </si>
  <si>
    <t>For hacker I/O pins (4 digital, 4 analog)</t>
  </si>
  <si>
    <t>PIN-006b</t>
  </si>
  <si>
    <t>Female tall headers, 2-up</t>
  </si>
  <si>
    <t>929974-01-02-RK</t>
  </si>
  <si>
    <t>https://www.mouser.com/ProductDetail/3M-Electronic-Solutions-Division/929974-01-02-RK?qs=neFkstNq%252b6FuW0Y8vfy42g%3d%3d</t>
  </si>
  <si>
    <t>For hacker power pins</t>
  </si>
  <si>
    <t>PIN-007</t>
  </si>
  <si>
    <t>Male headers, low-profile, 32-up</t>
  </si>
  <si>
    <t>350-80-164-00-019101</t>
  </si>
  <si>
    <t>https://www.mouser.com/ProductDetail/Preci-dip/350-80-164-00-019101?qs=%2fha2pyFadugBMnsflewH%2fWReSWYmwK1pzVDXfR1NsZNI5FglmC10UL3Pfs83T6Ef</t>
  </si>
  <si>
    <t>3mm headers, 1.9mm plastic part. Only used for ItsyBitsy.</t>
  </si>
  <si>
    <t>PIN-008</t>
  </si>
  <si>
    <t>Molex Board-mount</t>
  </si>
  <si>
    <t>53047-0810</t>
  </si>
  <si>
    <t>https://www.mouser.com/ProductDetail/Molex/53047-0810?qs=%2fha2pyFadugH%252blmxmkk6BksvaQ8XpsCjgKjAG9HkdhA%3d</t>
  </si>
  <si>
    <t>Pico-blade, 1.25mm Pitch</t>
  </si>
  <si>
    <t>BUT-001</t>
  </si>
  <si>
    <t>Mode Toggle Button</t>
  </si>
  <si>
    <t>B3F-1000</t>
  </si>
  <si>
    <t>https://www.mouser.com/ProductDetail/Omron-Electronics/B3F-1000?qs=lK7M36XCk6JQHckSc1xIsg%3D%3D</t>
  </si>
  <si>
    <t>Momentary</t>
  </si>
  <si>
    <t>BUT-002</t>
  </si>
  <si>
    <t>On/Off PWR Switch</t>
  </si>
  <si>
    <t>EG1218</t>
  </si>
  <si>
    <t>https://www.mouser.com/ProductDetail/E-Switch/EG1218?qs=sGAEpiMZZMtHXLepoqNyVZDOWY7elTCOE4MJ3sXRkSs%3d</t>
  </si>
  <si>
    <t>Slider</t>
  </si>
  <si>
    <t>PCB-001</t>
  </si>
  <si>
    <t>Order through OSHPark</t>
  </si>
  <si>
    <t>n/a</t>
  </si>
  <si>
    <t>https://oshpark.com/shared_projects/p7LVxjU8</t>
  </si>
  <si>
    <t>It should be possible to order sets of 3 through this link (MOQ 3)</t>
  </si>
  <si>
    <t>Total (1 unit)</t>
  </si>
  <si>
    <t>Total (5)</t>
  </si>
  <si>
    <t>-&gt;</t>
  </si>
  <si>
    <t>each, at MOQ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</si>
</sst>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  <sz val="14.0"/>
    </font>
    <font>
      <b/>
      <sz val="12.0"/>
    </font>
    <font>
      <b/>
    </font>
    <font/>
    <font>
      <u/>
      <color rgb="FF0000FF"/>
    </font>
    <font>
      <u/>
      <color rgb="FF0000FF"/>
    </font>
    <font>
      <i/>
    </font>
    <font>
      <color rgb="FF000000"/>
    </font>
    <font>
      <b/>
      <i/>
    </font>
    <font>
      <u/>
      <color rgb="FF0000FF"/>
    </font>
    <font>
      <strike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readingOrder="0"/>
    </xf>
    <xf borderId="4" fillId="0" fontId="4" numFmtId="0" xfId="0" applyBorder="1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7" fillId="0" fontId="4" numFmtId="0" xfId="0" applyBorder="1" applyFont="1"/>
    <xf borderId="0" fillId="0" fontId="4" numFmtId="0" xfId="0" applyAlignment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/>
    </xf>
    <xf borderId="11" fillId="0" fontId="10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3" numFmtId="164" xfId="0" applyFont="1" applyNumberFormat="1"/>
    <xf borderId="0" fillId="0" fontId="12" numFmtId="0" xfId="0" applyFont="1"/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ouser.com/ProductDetail/3M-Electronic-Solutions-Division/929870-01-03-RA?qs=sGAEpiMZZMs%252bGHln7q6pm%252bCiuHjnbsudAu2Q1PNnZhc%3d" TargetMode="External"/><Relationship Id="rId10" Type="http://schemas.openxmlformats.org/officeDocument/2006/relationships/hyperlink" Target="https://www.mouser.com/ProductDetail/3M-Electronic-Solutions-Division/929984-01-04?qs=sGAEpiMZZMs%252bGHln7q6pm6DQXoV0bF8f24hftwNKKsQ%3d" TargetMode="External"/><Relationship Id="rId13" Type="http://schemas.openxmlformats.org/officeDocument/2006/relationships/hyperlink" Target="https://www.mouser.com/ProductDetail/3M-Electronic-Solutions-Division/929974-01-04-RK?qs=sGAEpiMZZMs%252bGHln7q6pm5kQYPVYsta4R%2fv5D82RpOI%3d" TargetMode="External"/><Relationship Id="rId12" Type="http://schemas.openxmlformats.org/officeDocument/2006/relationships/hyperlink" Target="https://www.mouser.com/ProductDetail/3M-Electronic-Solutions-Division/929870-01-02-RB?qs=sGAEpiMZZMs%252bGHln7q6pm52Y7K%2fp4upydqZtfFm4%2fiM%3d" TargetMode="External"/><Relationship Id="rId1" Type="http://schemas.openxmlformats.org/officeDocument/2006/relationships/hyperlink" Target="https://www.mouser.com/ProductDetail/785-HPMA115SO-XXX" TargetMode="External"/><Relationship Id="rId2" Type="http://schemas.openxmlformats.org/officeDocument/2006/relationships/hyperlink" Target="https://www.mouser.com/ProductDetail/485-3675" TargetMode="External"/><Relationship Id="rId3" Type="http://schemas.openxmlformats.org/officeDocument/2006/relationships/hyperlink" Target="https://www.mouser.com/ProductDetail/538-15134-0802" TargetMode="External"/><Relationship Id="rId4" Type="http://schemas.openxmlformats.org/officeDocument/2006/relationships/hyperlink" Target="https://www.pololu.com/product/2562" TargetMode="External"/><Relationship Id="rId9" Type="http://schemas.openxmlformats.org/officeDocument/2006/relationships/hyperlink" Target="https://www.mouser.com/ProductDetail/3M-Electronic-Solutions-Division/929984-01-14-RK?qs=sGAEpiMZZMuoKMwz1H0S3v4KDwZ2C5DW" TargetMode="External"/><Relationship Id="rId15" Type="http://schemas.openxmlformats.org/officeDocument/2006/relationships/hyperlink" Target="https://www.mouser.com/ProductDetail/Preci-dip/350-80-164-00-019101?qs=%2fha2pyFadugBMnsflewH%2fWReSWYmwK1pzVDXfR1NsZNI5FglmC10UL3Pfs83T6Ef" TargetMode="External"/><Relationship Id="rId14" Type="http://schemas.openxmlformats.org/officeDocument/2006/relationships/hyperlink" Target="https://www.mouser.com/ProductDetail/3M-Electronic-Solutions-Division/929974-01-02-RK?qs=neFkstNq%252b6FuW0Y8vfy42g%3d%3d" TargetMode="External"/><Relationship Id="rId17" Type="http://schemas.openxmlformats.org/officeDocument/2006/relationships/hyperlink" Target="https://www.mouser.com/ProductDetail/Omron-Electronics/B3F-1000?qs=lK7M36XCk6JQHckSc1xIsg%3D%3D" TargetMode="External"/><Relationship Id="rId16" Type="http://schemas.openxmlformats.org/officeDocument/2006/relationships/hyperlink" Target="https://www.mouser.com/ProductDetail/Molex/53047-0810?qs=%2fha2pyFadugH%252blmxmkk6BksvaQ8XpsCjgKjAG9HkdhA%3d" TargetMode="External"/><Relationship Id="rId5" Type="http://schemas.openxmlformats.org/officeDocument/2006/relationships/hyperlink" Target="https://www.mouser.com/ProductDetail/Adafruit/2124?qs=%2fha2pyFaduidPXPXSuFTA9q4iTd5crFTxW0K5NsdK7fS4cbO1U1Qng%3d%3d" TargetMode="External"/><Relationship Id="rId19" Type="http://schemas.openxmlformats.org/officeDocument/2006/relationships/hyperlink" Target="https://oshpark.com/shared_projects/p7LVxjU8" TargetMode="External"/><Relationship Id="rId6" Type="http://schemas.openxmlformats.org/officeDocument/2006/relationships/hyperlink" Target="https://www.mouser.com/ProductDetail/Adafruit/258?qs=sGAEpiMZZMu%252bmKbOcEVhFQfi8wYXkauJJYM7OPCgx5%252bc1wfFw%252bHLgg%3d%3d" TargetMode="External"/><Relationship Id="rId18" Type="http://schemas.openxmlformats.org/officeDocument/2006/relationships/hyperlink" Target="https://www.mouser.com/ProductDetail/E-Switch/EG1218?qs=sGAEpiMZZMtHXLepoqNyVZDOWY7elTCOE4MJ3sXRkSs%3d" TargetMode="External"/><Relationship Id="rId7" Type="http://schemas.openxmlformats.org/officeDocument/2006/relationships/hyperlink" Target="https://www.mouser.com/ProductDetail/Adafruit/1586?qs=sGAEpiMZZMsMyYRRhGMFNsZX0NweIHLslsanHhsaRAM%3d" TargetMode="External"/><Relationship Id="rId8" Type="http://schemas.openxmlformats.org/officeDocument/2006/relationships/hyperlink" Target="https://www.mouser.com/ProductDetail/3M-Electronic-Solutions-Division/929984-01-05-RK?qs=sGAEpiMZZMs%252bGHln7q6pm%252bCiuHjnbsudiBj2IHqxPC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6.86"/>
    <col customWidth="1" min="3" max="3" width="28.29"/>
    <col customWidth="1" min="4" max="4" width="8.0"/>
    <col customWidth="1" min="5" max="5" width="22.29"/>
    <col customWidth="1" min="6" max="6" width="53.29"/>
    <col customWidth="1" min="7" max="7" width="9.86"/>
    <col customWidth="1" min="8" max="8" width="65.0"/>
    <col customWidth="1" min="9" max="9" width="12.57"/>
    <col customWidth="1" min="10" max="10" width="13.29"/>
  </cols>
  <sheetData>
    <row r="1" ht="7.5" customHeight="1"/>
    <row r="2">
      <c r="B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3" t="s">
        <v>9</v>
      </c>
    </row>
    <row r="4">
      <c r="B4" s="4" t="s">
        <v>10</v>
      </c>
      <c r="C4" s="5" t="s">
        <v>11</v>
      </c>
      <c r="D4" s="5">
        <v>1.0</v>
      </c>
      <c r="E4" s="6" t="s">
        <v>12</v>
      </c>
      <c r="F4" s="7" t="s">
        <v>13</v>
      </c>
      <c r="G4" s="5" t="b">
        <v>0</v>
      </c>
      <c r="H4" s="8"/>
      <c r="I4" s="9">
        <v>32.96</v>
      </c>
      <c r="J4" s="10">
        <f>27.86*5</f>
        <v>139.3</v>
      </c>
      <c r="K4" s="11"/>
    </row>
    <row r="5">
      <c r="B5" s="12" t="s">
        <v>14</v>
      </c>
      <c r="C5" s="13" t="s">
        <v>15</v>
      </c>
      <c r="D5" s="13">
        <v>1.0</v>
      </c>
      <c r="E5" s="14">
        <v>3675.0</v>
      </c>
      <c r="F5" s="15" t="s">
        <v>16</v>
      </c>
      <c r="G5" s="13" t="b">
        <v>0</v>
      </c>
      <c r="H5" s="16" t="s">
        <v>17</v>
      </c>
      <c r="I5" s="9">
        <v>9.95</v>
      </c>
      <c r="J5" s="10">
        <f>9.95*5</f>
        <v>49.75</v>
      </c>
      <c r="K5" s="11"/>
    </row>
    <row r="6">
      <c r="B6" s="12" t="s">
        <v>18</v>
      </c>
      <c r="C6" s="17" t="s">
        <v>19</v>
      </c>
      <c r="D6" s="13">
        <v>1.0</v>
      </c>
      <c r="E6" s="14" t="s">
        <v>20</v>
      </c>
      <c r="F6" s="15" t="s">
        <v>21</v>
      </c>
      <c r="G6" s="13" t="b">
        <v>0</v>
      </c>
      <c r="H6" s="16" t="s">
        <v>22</v>
      </c>
      <c r="I6" s="9">
        <v>5.34</v>
      </c>
      <c r="J6" s="10">
        <f>5.13*5</f>
        <v>25.65</v>
      </c>
      <c r="K6" s="11"/>
    </row>
    <row r="7">
      <c r="B7" s="12" t="s">
        <v>23</v>
      </c>
      <c r="C7" s="13" t="s">
        <v>24</v>
      </c>
      <c r="D7" s="13">
        <v>1.0</v>
      </c>
      <c r="E7" s="14" t="s">
        <v>25</v>
      </c>
      <c r="F7" s="15" t="s">
        <v>26</v>
      </c>
      <c r="G7" s="13" t="b">
        <v>0</v>
      </c>
      <c r="H7" s="16" t="s">
        <v>27</v>
      </c>
      <c r="I7" s="9">
        <f>4.95</f>
        <v>4.95</v>
      </c>
      <c r="J7" s="10">
        <f>4.25*5</f>
        <v>21.25</v>
      </c>
      <c r="K7" s="11"/>
    </row>
    <row r="8">
      <c r="B8" s="12" t="s">
        <v>28</v>
      </c>
      <c r="C8" s="17" t="s">
        <v>29</v>
      </c>
      <c r="D8" s="13">
        <v>1.0</v>
      </c>
      <c r="E8" s="14">
        <v>2124.0</v>
      </c>
      <c r="F8" s="15" t="s">
        <v>30</v>
      </c>
      <c r="G8" s="13" t="b">
        <v>0</v>
      </c>
      <c r="H8" s="18" t="s">
        <v>31</v>
      </c>
      <c r="I8" s="9">
        <v>4.95</v>
      </c>
      <c r="J8" s="10">
        <f t="shared" ref="J8:J10" si="1">I8*5</f>
        <v>24.75</v>
      </c>
      <c r="K8" s="11"/>
    </row>
    <row r="9">
      <c r="B9" s="12" t="s">
        <v>32</v>
      </c>
      <c r="C9" s="17" t="s">
        <v>33</v>
      </c>
      <c r="D9" s="13">
        <v>1.0</v>
      </c>
      <c r="E9" s="14">
        <v>258.0</v>
      </c>
      <c r="F9" s="15" t="s">
        <v>34</v>
      </c>
      <c r="G9" s="13" t="b">
        <v>0</v>
      </c>
      <c r="H9" s="19"/>
      <c r="I9" s="9">
        <v>9.95</v>
      </c>
      <c r="J9" s="10">
        <f t="shared" si="1"/>
        <v>49.75</v>
      </c>
      <c r="K9" s="11"/>
    </row>
    <row r="10">
      <c r="B10" s="12" t="s">
        <v>35</v>
      </c>
      <c r="C10" s="13" t="s">
        <v>36</v>
      </c>
      <c r="D10" s="13">
        <v>1.0</v>
      </c>
      <c r="E10" s="14">
        <v>1586.0</v>
      </c>
      <c r="F10" s="15" t="s">
        <v>37</v>
      </c>
      <c r="G10" s="13" t="b">
        <v>0</v>
      </c>
      <c r="H10" s="19"/>
      <c r="I10" s="9">
        <v>16.96</v>
      </c>
      <c r="J10" s="10">
        <f t="shared" si="1"/>
        <v>84.8</v>
      </c>
      <c r="K10" s="11"/>
    </row>
    <row r="11">
      <c r="B11" s="12" t="s">
        <v>38</v>
      </c>
      <c r="C11" s="17" t="s">
        <v>39</v>
      </c>
      <c r="D11" s="13">
        <v>1.0</v>
      </c>
      <c r="E11" s="14" t="s">
        <v>40</v>
      </c>
      <c r="F11" s="15" t="s">
        <v>41</v>
      </c>
      <c r="G11" s="13" t="b">
        <v>0</v>
      </c>
      <c r="H11" s="16" t="s">
        <v>42</v>
      </c>
      <c r="I11" s="9">
        <v>1.52</v>
      </c>
      <c r="J11" s="10">
        <f>1.37*5</f>
        <v>6.85</v>
      </c>
      <c r="K11" s="20"/>
    </row>
    <row r="12">
      <c r="B12" s="12" t="s">
        <v>43</v>
      </c>
      <c r="C12" s="17" t="s">
        <v>44</v>
      </c>
      <c r="D12" s="13">
        <v>2.0</v>
      </c>
      <c r="E12" s="14" t="s">
        <v>45</v>
      </c>
      <c r="F12" s="15" t="s">
        <v>46</v>
      </c>
      <c r="G12" s="13" t="b">
        <v>0</v>
      </c>
      <c r="H12" s="16" t="s">
        <v>47</v>
      </c>
      <c r="I12" s="9">
        <v>2.29</v>
      </c>
      <c r="J12" s="10">
        <f>2.08*5</f>
        <v>10.4</v>
      </c>
      <c r="K12" s="20"/>
    </row>
    <row r="13">
      <c r="B13" s="12" t="s">
        <v>48</v>
      </c>
      <c r="C13" s="13" t="s">
        <v>49</v>
      </c>
      <c r="D13" s="13">
        <v>1.0</v>
      </c>
      <c r="E13" s="14" t="s">
        <v>50</v>
      </c>
      <c r="F13" s="15" t="s">
        <v>51</v>
      </c>
      <c r="G13" s="13" t="b">
        <v>0</v>
      </c>
      <c r="H13" s="16" t="s">
        <v>52</v>
      </c>
      <c r="I13" s="9">
        <v>1.52</v>
      </c>
      <c r="J13" s="10">
        <f>1.47*5</f>
        <v>7.35</v>
      </c>
      <c r="K13" s="20"/>
    </row>
    <row r="14">
      <c r="B14" s="12" t="s">
        <v>53</v>
      </c>
      <c r="C14" s="13" t="s">
        <v>54</v>
      </c>
      <c r="D14" s="13">
        <v>1.0</v>
      </c>
      <c r="E14" s="14" t="s">
        <v>55</v>
      </c>
      <c r="F14" s="15" t="s">
        <v>56</v>
      </c>
      <c r="G14" s="13" t="b">
        <v>0</v>
      </c>
      <c r="H14" s="16" t="s">
        <v>57</v>
      </c>
      <c r="I14" s="9">
        <v>0.65</v>
      </c>
      <c r="J14" s="10">
        <f>0.601*5</f>
        <v>3.005</v>
      </c>
      <c r="K14" s="20"/>
    </row>
    <row r="15">
      <c r="B15" s="12" t="s">
        <v>58</v>
      </c>
      <c r="C15" s="13" t="s">
        <v>59</v>
      </c>
      <c r="D15" s="13">
        <v>1.0</v>
      </c>
      <c r="E15" s="14" t="s">
        <v>60</v>
      </c>
      <c r="F15" s="15" t="s">
        <v>61</v>
      </c>
      <c r="G15" s="13" t="b">
        <v>0</v>
      </c>
      <c r="H15" s="16" t="s">
        <v>62</v>
      </c>
      <c r="I15" s="9">
        <v>0.55</v>
      </c>
      <c r="J15" s="10">
        <f>0.505*5</f>
        <v>2.525</v>
      </c>
      <c r="K15" s="20"/>
    </row>
    <row r="16">
      <c r="B16" s="12" t="s">
        <v>63</v>
      </c>
      <c r="C16" s="17" t="s">
        <v>64</v>
      </c>
      <c r="D16" s="13">
        <v>2.0</v>
      </c>
      <c r="E16" s="14" t="s">
        <v>65</v>
      </c>
      <c r="F16" s="15" t="s">
        <v>66</v>
      </c>
      <c r="G16" s="13" t="b">
        <v>0</v>
      </c>
      <c r="H16" s="16" t="s">
        <v>67</v>
      </c>
      <c r="I16" s="9">
        <v>1.41</v>
      </c>
      <c r="J16" s="10">
        <f>1.28*5</f>
        <v>6.4</v>
      </c>
      <c r="K16" s="20"/>
    </row>
    <row r="17">
      <c r="B17" s="12" t="s">
        <v>68</v>
      </c>
      <c r="C17" s="17" t="s">
        <v>69</v>
      </c>
      <c r="D17" s="13">
        <v>1.0</v>
      </c>
      <c r="E17" s="14" t="s">
        <v>70</v>
      </c>
      <c r="F17" s="15" t="s">
        <v>71</v>
      </c>
      <c r="G17" s="13" t="b">
        <v>0</v>
      </c>
      <c r="H17" s="16" t="s">
        <v>72</v>
      </c>
      <c r="I17" s="9">
        <v>1.37</v>
      </c>
      <c r="J17" s="9">
        <f>1.2*5</f>
        <v>6</v>
      </c>
      <c r="K17" s="20"/>
    </row>
    <row r="18">
      <c r="B18" s="12" t="s">
        <v>73</v>
      </c>
      <c r="C18" s="17" t="s">
        <v>74</v>
      </c>
      <c r="D18" s="13">
        <v>1.0</v>
      </c>
      <c r="E18" s="14" t="s">
        <v>75</v>
      </c>
      <c r="F18" s="15" t="s">
        <v>76</v>
      </c>
      <c r="G18" s="13" t="b">
        <v>0</v>
      </c>
      <c r="H18" s="16" t="s">
        <v>77</v>
      </c>
      <c r="I18" s="9">
        <v>6.25</v>
      </c>
      <c r="J18" s="10">
        <f>5.99*5</f>
        <v>29.95</v>
      </c>
      <c r="K18" s="20"/>
    </row>
    <row r="19">
      <c r="B19" s="12" t="s">
        <v>78</v>
      </c>
      <c r="C19" s="13" t="s">
        <v>79</v>
      </c>
      <c r="D19" s="13">
        <v>1.0</v>
      </c>
      <c r="E19" s="14" t="s">
        <v>80</v>
      </c>
      <c r="F19" s="15" t="s">
        <v>81</v>
      </c>
      <c r="G19" s="13" t="b">
        <v>0</v>
      </c>
      <c r="H19" s="16" t="s">
        <v>82</v>
      </c>
      <c r="I19" s="9">
        <f>0.79</f>
        <v>0.79</v>
      </c>
      <c r="J19" s="10">
        <f>0.646*5</f>
        <v>3.23</v>
      </c>
      <c r="K19" s="20"/>
    </row>
    <row r="20">
      <c r="B20" s="12" t="s">
        <v>83</v>
      </c>
      <c r="C20" s="13" t="s">
        <v>84</v>
      </c>
      <c r="D20" s="13">
        <v>1.0</v>
      </c>
      <c r="E20" s="14" t="s">
        <v>85</v>
      </c>
      <c r="F20" s="15" t="s">
        <v>86</v>
      </c>
      <c r="G20" s="13" t="b">
        <v>0</v>
      </c>
      <c r="H20" s="16" t="s">
        <v>87</v>
      </c>
      <c r="I20" s="9">
        <v>0.25</v>
      </c>
      <c r="J20" s="9">
        <f>0.248*5</f>
        <v>1.24</v>
      </c>
      <c r="K20" s="20"/>
    </row>
    <row r="21">
      <c r="B21" s="12" t="s">
        <v>88</v>
      </c>
      <c r="C21" s="13" t="s">
        <v>89</v>
      </c>
      <c r="D21" s="13">
        <v>1.0</v>
      </c>
      <c r="E21" s="14" t="s">
        <v>90</v>
      </c>
      <c r="F21" s="15" t="s">
        <v>91</v>
      </c>
      <c r="G21" s="13" t="b">
        <v>0</v>
      </c>
      <c r="H21" s="16" t="s">
        <v>92</v>
      </c>
      <c r="I21" s="9">
        <v>0.67</v>
      </c>
      <c r="J21" s="9">
        <f>0.644*5</f>
        <v>3.22</v>
      </c>
      <c r="K21" s="20"/>
    </row>
    <row r="22">
      <c r="B22" s="21"/>
      <c r="E22" s="11"/>
      <c r="H22" s="22"/>
    </row>
    <row r="23">
      <c r="B23" s="23" t="s">
        <v>93</v>
      </c>
      <c r="C23" s="24" t="s">
        <v>94</v>
      </c>
      <c r="D23" s="24">
        <v>1.0</v>
      </c>
      <c r="E23" s="25" t="s">
        <v>95</v>
      </c>
      <c r="F23" s="26" t="s">
        <v>96</v>
      </c>
      <c r="G23" s="24" t="b">
        <v>0</v>
      </c>
      <c r="H23" s="27" t="s">
        <v>97</v>
      </c>
      <c r="I23" s="9">
        <f>87.3/9</f>
        <v>9.7</v>
      </c>
      <c r="J23" s="10">
        <f>I23*2</f>
        <v>19.4</v>
      </c>
      <c r="L23" s="28"/>
    </row>
    <row r="24">
      <c r="B24" s="28"/>
      <c r="C24" s="28"/>
      <c r="D24" s="28"/>
      <c r="E24" s="28"/>
      <c r="F24" s="28"/>
      <c r="I24" s="9"/>
      <c r="K24" s="28"/>
      <c r="L24" s="3"/>
    </row>
    <row r="25">
      <c r="B25" s="3"/>
      <c r="C25" s="29"/>
      <c r="I25" s="30" t="s">
        <v>98</v>
      </c>
      <c r="J25" s="3" t="s">
        <v>99</v>
      </c>
      <c r="L25" s="31"/>
    </row>
    <row r="26">
      <c r="C26" s="29"/>
      <c r="I26" s="32">
        <f>SUM(I4:I23)</f>
        <v>112.03</v>
      </c>
      <c r="J26" s="32">
        <f>sum(J4:J23)</f>
        <v>494.82</v>
      </c>
      <c r="L26" s="33"/>
    </row>
    <row r="27">
      <c r="C27" s="29"/>
      <c r="J27" s="34" t="s">
        <v>100</v>
      </c>
      <c r="K27" s="10">
        <f>J26/5</f>
        <v>98.964</v>
      </c>
      <c r="L27" s="3" t="s">
        <v>101</v>
      </c>
    </row>
  </sheetData>
  <mergeCells count="1">
    <mergeCell ref="B2:H2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3"/>
  </hyperlinks>
  <drawing r:id="rId20"/>
</worksheet>
</file>