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sp\Dropbox\AU Factory Project\"/>
    </mc:Choice>
  </mc:AlternateContent>
  <xr:revisionPtr revIDLastSave="0" documentId="8_{79014C88-F9E4-4E3E-BE2D-67DB7BC515F7}" xr6:coauthVersionLast="45" xr6:coauthVersionMax="45" xr10:uidLastSave="{00000000-0000-0000-0000-000000000000}"/>
  <bookViews>
    <workbookView showHorizontalScroll="0" showVerticalScroll="0" showSheetTabs="0"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1" l="1"/>
  <c r="I22" i="1"/>
  <c r="I27" i="1" s="1"/>
  <c r="I24" i="1"/>
  <c r="J24" i="1" s="1"/>
  <c r="J21" i="1"/>
  <c r="J20" i="1"/>
  <c r="J19" i="1"/>
  <c r="I19" i="1"/>
  <c r="J18" i="1"/>
  <c r="J17" i="1"/>
  <c r="J16" i="1"/>
  <c r="J15" i="1"/>
  <c r="J14" i="1"/>
  <c r="J13" i="1"/>
  <c r="J12" i="1"/>
  <c r="J11" i="1"/>
  <c r="J10" i="1"/>
  <c r="J9" i="1"/>
  <c r="J8" i="1"/>
  <c r="J7" i="1"/>
  <c r="I7" i="1"/>
  <c r="J6" i="1"/>
  <c r="J5" i="1"/>
  <c r="J4" i="1"/>
  <c r="J27" i="1" l="1"/>
  <c r="K28" i="1" s="1"/>
</calcChain>
</file>

<file path=xl/sharedStrings.xml><?xml version="1.0" encoding="utf-8"?>
<sst xmlns="http://schemas.openxmlformats.org/spreadsheetml/2006/main" count="107" uniqueCount="107">
  <si>
    <t>CEAQL (Collaboratively Engineered Air Quality Lamp) PCB BOM</t>
  </si>
  <si>
    <t>Internal Part #</t>
  </si>
  <si>
    <t>Description</t>
  </si>
  <si>
    <t>Count</t>
  </si>
  <si>
    <t>Manuf. Part Number</t>
  </si>
  <si>
    <t>URL</t>
  </si>
  <si>
    <t>Ordered</t>
  </si>
  <si>
    <t>Notes</t>
  </si>
  <si>
    <t>Price for One</t>
  </si>
  <si>
    <t>Price for Five</t>
  </si>
  <si>
    <t>HW-001</t>
  </si>
  <si>
    <t>Honeywell PM2.5 Sensor</t>
  </si>
  <si>
    <t>HPMA115S0-XXX</t>
  </si>
  <si>
    <t>https://www.mouser.com/ProductDetail/785-HPMA115SO-XXX</t>
  </si>
  <si>
    <t>HW-002</t>
  </si>
  <si>
    <t>Adafruit ItsyBitsy 32u4 3V</t>
  </si>
  <si>
    <t>https://www.mouser.com/ProductDetail/485-3675</t>
  </si>
  <si>
    <t>Make sure to use the 3V version, not the 5V version!</t>
  </si>
  <si>
    <t>HW-003</t>
  </si>
  <si>
    <t>Molex Cable for Sensor</t>
  </si>
  <si>
    <t>15134-0802</t>
  </si>
  <si>
    <t>https://www.mouser.com/ProductDetail/538-15134-0802</t>
  </si>
  <si>
    <t>50mm long, plugs into PIN-008</t>
  </si>
  <si>
    <t>HW-004</t>
  </si>
  <si>
    <t>Pololu 5V Boost Converter</t>
  </si>
  <si>
    <t>U1V11F5</t>
  </si>
  <si>
    <t>https://www.pololu.com/product/2562</t>
  </si>
  <si>
    <t>Required because the Honeywell sensor needs 5V power, but uses 3.3V logic</t>
  </si>
  <si>
    <t>HW-005</t>
  </si>
  <si>
    <t>Adafruit LiPo/Lion Backpack</t>
  </si>
  <si>
    <t>https://www.mouser.com/ProductDetail/Adafruit/2124?qs=%2fha2pyFaduidPXPXSuFTA9q4iTd5crFTxW0K5NsdK7fS4cbO1U1Qng%3d%3d</t>
  </si>
  <si>
    <t>Extra work: cut power switch trace, bridge 0.5A charging pads</t>
  </si>
  <si>
    <t>HW-006</t>
  </si>
  <si>
    <t>1200mAh LiPoly Battery</t>
  </si>
  <si>
    <t>https://www.mouser.com/ProductDetail/Adafruit/258?qs=sGAEpiMZZMu%252bmKbOcEVhFQfi8wYXkauJJYM7OPCgx5%252bc1wfFw%252bHLgg%3d%3d</t>
  </si>
  <si>
    <t>HW-007</t>
  </si>
  <si>
    <t>NeoPixel Ring, 24, RGB</t>
  </si>
  <si>
    <t>https://www.mouser.com/ProductDetail/Adafruit/1586?qs=sGAEpiMZZMsMyYRRhGMFNsZX0NweIHLslsanHhsaRAM%3d</t>
  </si>
  <si>
    <t>PIN-001</t>
  </si>
  <si>
    <t>Female headers, 5-up</t>
  </si>
  <si>
    <t>929984-01-05-RK</t>
  </si>
  <si>
    <t>https://www.mouser.com/ProductDetail/3M-Electronic-Solutions-Division/929984-01-05-RK?qs=sGAEpiMZZMs%252bGHln7q6pm%252bCiuHjnbsudiBj2IHqxPCQ%3d</t>
  </si>
  <si>
    <t>ItsyBitsy Top Row</t>
  </si>
  <si>
    <t>PIN-002</t>
  </si>
  <si>
    <t>Female headers, 14-up</t>
  </si>
  <si>
    <t>929984-01-14-RK</t>
  </si>
  <si>
    <t>https://www.mouser.com/ProductDetail/3M-Electronic-Solutions-Division/929984-01-14-RK?qs=sGAEpiMZZMuoKMwz1H0S3v4KDwZ2C5DW</t>
  </si>
  <si>
    <t>ItsyBitsy Side Rows</t>
  </si>
  <si>
    <t>PIN-003</t>
  </si>
  <si>
    <t>Female headers, 4-up</t>
  </si>
  <si>
    <t>929984-01-04</t>
  </si>
  <si>
    <t>https://www.mouser.com/ProductDetail/3M-Electronic-Solutions-Division/929984-01-04?qs=sGAEpiMZZMs%252bGHln7q6pm6DQXoV0bF8f24hftwNKKsQ%3d</t>
  </si>
  <si>
    <t>Boost Board Rail</t>
  </si>
  <si>
    <t>PIN-004</t>
  </si>
  <si>
    <t>Female headers, 3-up</t>
  </si>
  <si>
    <t>929870-01-03-RA</t>
  </si>
  <si>
    <t>https://www.mouser.com/ProductDetail/3M-Electronic-Solutions-Division/929870-01-03-RA?qs=sGAEpiMZZMs%252bGHln7q6pm%252bCiuHjnbsudAu2Q1PNnZhc%3d</t>
  </si>
  <si>
    <t>LiPo Charger Rail 1</t>
  </si>
  <si>
    <t>PIN-005</t>
  </si>
  <si>
    <t>Female headers, 2-up</t>
  </si>
  <si>
    <t>929870-01-02-RB</t>
  </si>
  <si>
    <t>https://www.mouser.com/ProductDetail/3M-Electronic-Solutions-Division/929870-01-02-RB?qs=sGAEpiMZZMs%252bGHln7q6pm52Y7K%2fp4upydqZtfFm4%2fiM%3d</t>
  </si>
  <si>
    <t>LiPo Charger / Power Rail</t>
  </si>
  <si>
    <t>PIN-006a</t>
  </si>
  <si>
    <t>Female tall headers, 4-up</t>
  </si>
  <si>
    <t>929974-01-04-RK</t>
  </si>
  <si>
    <t>https://www.mouser.com/ProductDetail/3M-Electronic-Solutions-Division/929974-01-04-RK?qs=sGAEpiMZZMs%252bGHln7q6pm5kQYPVYsta4R%2fv5D82RpOI%3d</t>
  </si>
  <si>
    <t>For hacker I/O pins (4 digital, 4 analog)</t>
  </si>
  <si>
    <t>PIN-006b</t>
  </si>
  <si>
    <t>Female tall headers, 2-up</t>
  </si>
  <si>
    <t>929974-01-02-RK</t>
  </si>
  <si>
    <t>https://www.mouser.com/ProductDetail/3M-Electronic-Solutions-Division/929974-01-02-RK?qs=neFkstNq%252b6FuW0Y8vfy42g%3d%3d</t>
  </si>
  <si>
    <t>For hacker power pins</t>
  </si>
  <si>
    <t>PIN-007</t>
  </si>
  <si>
    <t>Male headers, low-profile, 32-up</t>
  </si>
  <si>
    <t>350-80-164-00-019101</t>
  </si>
  <si>
    <t>https://www.mouser.com/ProductDetail/Preci-dip/350-80-164-00-019101?qs=%2fha2pyFadugBMnsflewH%2fWReSWYmwK1pzVDXfR1NsZNI5FglmC10UL3Pfs83T6Ef</t>
  </si>
  <si>
    <t>3mm headers, 1.9mm plastic part. Only used for ItsyBitsy.</t>
  </si>
  <si>
    <t>PIN-008</t>
  </si>
  <si>
    <t>Molex Board-mount</t>
  </si>
  <si>
    <t>53047-0810</t>
  </si>
  <si>
    <t>https://www.mouser.com/ProductDetail/Molex/53047-0810?qs=%2fha2pyFadugH%252blmxmkk6BksvaQ8XpsCjgKjAG9HkdhA%3d</t>
  </si>
  <si>
    <t>Pico-blade, 1.25mm Pitch</t>
  </si>
  <si>
    <t>BUT-001</t>
  </si>
  <si>
    <t>Mode Toggle Button</t>
  </si>
  <si>
    <t>B3F-1000</t>
  </si>
  <si>
    <t>https://www.mouser.com/ProductDetail/Omron-Electronics/B3F-1000?qs=lK7M36XCk6JQHckSc1xIsg%3D%3D</t>
  </si>
  <si>
    <t>Momentary</t>
  </si>
  <si>
    <t>BUT-002</t>
  </si>
  <si>
    <t>On/Off PWR Switch</t>
  </si>
  <si>
    <t>EG1218</t>
  </si>
  <si>
    <t>https://www.mouser.com/ProductDetail/E-Switch/EG1218?qs=sGAEpiMZZMtHXLepoqNyVZDOWY7elTCOE4MJ3sXRkSs%3d</t>
  </si>
  <si>
    <t>Slider</t>
  </si>
  <si>
    <t>PCB-001</t>
  </si>
  <si>
    <t>Order through OSHPark</t>
  </si>
  <si>
    <t>n/a</t>
  </si>
  <si>
    <t>https://oshpark.com/shared_projects/p7LVxjU8</t>
  </si>
  <si>
    <t>It should be possible to order sets of 3 through this link (MOQ 3)</t>
  </si>
  <si>
    <t>Total (1 unit)</t>
  </si>
  <si>
    <t>Total (5)</t>
  </si>
  <si>
    <t>-&gt;</t>
  </si>
  <si>
    <t>each, at MOQ 5</t>
  </si>
  <si>
    <t>Also available in stainless steel</t>
  </si>
  <si>
    <t>SCREW-001</t>
  </si>
  <si>
    <t>Through Screws, 6-32 x 3"</t>
  </si>
  <si>
    <t>https://www.mcmaster.com/91253a168</t>
  </si>
  <si>
    <t>91253A168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</si>
</sst>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rgb="FF000000"/>
      <name val="Arial"/>
    </font>
    <font>
      <b/>
      <sz val="14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sz val="10"/>
      <color rgb="FF000000"/>
      <name val="Arial"/>
    </font>
    <font>
      <b/>
      <i/>
      <sz val="10"/>
      <name val="Arial"/>
    </font>
    <font>
      <u/>
      <sz val="10"/>
      <color rgb="FF0000FF"/>
      <name val="Arial"/>
    </font>
    <font>
      <strike/>
      <sz val="10"/>
      <name val="Arial"/>
    </font>
    <font>
      <b/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/>
    <xf numFmtId="0" fontId="4" fillId="0" borderId="4" xfId="0" applyFont="1" applyBorder="1"/>
    <xf numFmtId="164" fontId="4" fillId="0" borderId="0" xfId="0" applyNumberFormat="1" applyFont="1" applyAlignme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6" fillId="0" borderId="6" xfId="0" applyFont="1" applyBorder="1" applyAlignment="1"/>
    <xf numFmtId="0" fontId="7" fillId="0" borderId="7" xfId="0" applyFont="1" applyBorder="1" applyAlignment="1"/>
    <xf numFmtId="0" fontId="8" fillId="0" borderId="6" xfId="0" applyFont="1" applyBorder="1" applyAlignment="1"/>
    <xf numFmtId="0" fontId="9" fillId="0" borderId="7" xfId="0" applyFont="1" applyBorder="1" applyAlignment="1"/>
    <xf numFmtId="0" fontId="4" fillId="0" borderId="7" xfId="0" applyFont="1" applyBorder="1"/>
    <xf numFmtId="0" fontId="4" fillId="0" borderId="0" xfId="0" applyFont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10" fillId="0" borderId="11" xfId="0" applyFont="1" applyBorder="1" applyAlignment="1"/>
    <xf numFmtId="0" fontId="7" fillId="0" borderId="12" xfId="0" applyFont="1" applyBorder="1" applyAlignment="1"/>
    <xf numFmtId="0" fontId="4" fillId="0" borderId="0" xfId="0" applyFont="1" applyAlignment="1"/>
    <xf numFmtId="0" fontId="11" fillId="0" borderId="0" xfId="0" applyFont="1" applyAlignment="1"/>
    <xf numFmtId="164" fontId="3" fillId="0" borderId="0" xfId="0" applyNumberFormat="1" applyFont="1" applyAlignment="1"/>
    <xf numFmtId="0" fontId="12" fillId="0" borderId="0" xfId="0" applyFont="1" applyAlignment="1"/>
    <xf numFmtId="164" fontId="3" fillId="0" borderId="0" xfId="0" applyNumberFormat="1" applyFont="1"/>
    <xf numFmtId="0" fontId="12" fillId="0" borderId="0" xfId="0" applyFont="1"/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3M-Electronic-Solutions-Division/929984-01-05-RK?qs=sGAEpiMZZMs%252bGHln7q6pm%252bCiuHjnbsudiBj2IHqxPCQ%3d" TargetMode="External"/><Relationship Id="rId13" Type="http://schemas.openxmlformats.org/officeDocument/2006/relationships/hyperlink" Target="https://www.mouser.com/ProductDetail/3M-Electronic-Solutions-Division/929974-01-04-RK?qs=sGAEpiMZZMs%252bGHln7q6pm5kQYPVYsta4R%2fv5D82RpOI%3d" TargetMode="External"/><Relationship Id="rId18" Type="http://schemas.openxmlformats.org/officeDocument/2006/relationships/hyperlink" Target="https://www.mouser.com/ProductDetail/E-Switch/EG1218?qs=sGAEpiMZZMtHXLepoqNyVZDOWY7elTCOE4MJ3sXRkSs%3d" TargetMode="External"/><Relationship Id="rId3" Type="http://schemas.openxmlformats.org/officeDocument/2006/relationships/hyperlink" Target="https://www.mouser.com/ProductDetail/538-15134-0802" TargetMode="External"/><Relationship Id="rId7" Type="http://schemas.openxmlformats.org/officeDocument/2006/relationships/hyperlink" Target="https://www.mouser.com/ProductDetail/Adafruit/1586?qs=sGAEpiMZZMsMyYRRhGMFNsZX0NweIHLslsanHhsaRAM%3d" TargetMode="External"/><Relationship Id="rId12" Type="http://schemas.openxmlformats.org/officeDocument/2006/relationships/hyperlink" Target="https://www.mouser.com/ProductDetail/3M-Electronic-Solutions-Division/929870-01-02-RB?qs=sGAEpiMZZMs%252bGHln7q6pm52Y7K%2fp4upydqZtfFm4%2fiM%3d" TargetMode="External"/><Relationship Id="rId17" Type="http://schemas.openxmlformats.org/officeDocument/2006/relationships/hyperlink" Target="https://www.mouser.com/ProductDetail/Omron-Electronics/B3F-1000?qs=lK7M36XCk6JQHckSc1xIsg%3D%3D" TargetMode="External"/><Relationship Id="rId2" Type="http://schemas.openxmlformats.org/officeDocument/2006/relationships/hyperlink" Target="https://www.mouser.com/ProductDetail/485-3675" TargetMode="External"/><Relationship Id="rId16" Type="http://schemas.openxmlformats.org/officeDocument/2006/relationships/hyperlink" Target="https://www.mouser.com/ProductDetail/Molex/53047-0810?qs=%2fha2pyFadugH%252blmxmkk6BksvaQ8XpsCjgKjAG9HkdhA%3d" TargetMode="External"/><Relationship Id="rId1" Type="http://schemas.openxmlformats.org/officeDocument/2006/relationships/hyperlink" Target="https://www.mouser.com/ProductDetail/785-HPMA115SO-XXX" TargetMode="External"/><Relationship Id="rId6" Type="http://schemas.openxmlformats.org/officeDocument/2006/relationships/hyperlink" Target="https://www.mouser.com/ProductDetail/Adafruit/258?qs=sGAEpiMZZMu%252bmKbOcEVhFQfi8wYXkauJJYM7OPCgx5%252bc1wfFw%252bHLgg%3d%3d" TargetMode="External"/><Relationship Id="rId11" Type="http://schemas.openxmlformats.org/officeDocument/2006/relationships/hyperlink" Target="https://www.mouser.com/ProductDetail/3M-Electronic-Solutions-Division/929870-01-03-RA?qs=sGAEpiMZZMs%252bGHln7q6pm%252bCiuHjnbsudAu2Q1PNnZhc%3d" TargetMode="External"/><Relationship Id="rId5" Type="http://schemas.openxmlformats.org/officeDocument/2006/relationships/hyperlink" Target="https://www.mouser.com/ProductDetail/Adafruit/2124?qs=%2fha2pyFaduidPXPXSuFTA9q4iTd5crFTxW0K5NsdK7fS4cbO1U1Qng%3d%3d" TargetMode="External"/><Relationship Id="rId15" Type="http://schemas.openxmlformats.org/officeDocument/2006/relationships/hyperlink" Target="https://www.mouser.com/ProductDetail/Preci-dip/350-80-164-00-019101?qs=%2fha2pyFadugBMnsflewH%2fWReSWYmwK1pzVDXfR1NsZNI5FglmC10UL3Pfs83T6Ef" TargetMode="External"/><Relationship Id="rId10" Type="http://schemas.openxmlformats.org/officeDocument/2006/relationships/hyperlink" Target="https://www.mouser.com/ProductDetail/3M-Electronic-Solutions-Division/929984-01-04?qs=sGAEpiMZZMs%252bGHln7q6pm6DQXoV0bF8f24hftwNKKsQ%3d" TargetMode="External"/><Relationship Id="rId19" Type="http://schemas.openxmlformats.org/officeDocument/2006/relationships/hyperlink" Target="https://oshpark.com/shared_projects/p7LVxjU8" TargetMode="External"/><Relationship Id="rId4" Type="http://schemas.openxmlformats.org/officeDocument/2006/relationships/hyperlink" Target="https://www.pololu.com/product/2562" TargetMode="External"/><Relationship Id="rId9" Type="http://schemas.openxmlformats.org/officeDocument/2006/relationships/hyperlink" Target="https://www.mouser.com/ProductDetail/3M-Electronic-Solutions-Division/929984-01-14-RK?qs=sGAEpiMZZMuoKMwz1H0S3v4KDwZ2C5DW" TargetMode="External"/><Relationship Id="rId14" Type="http://schemas.openxmlformats.org/officeDocument/2006/relationships/hyperlink" Target="https://www.mouser.com/ProductDetail/3M-Electronic-Solutions-Division/929974-01-02-RK?qs=neFkstNq%252b6FuW0Y8vfy42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28"/>
  <sheetViews>
    <sheetView tabSelected="1" workbookViewId="0">
      <selection activeCell="J32" sqref="J32"/>
    </sheetView>
  </sheetViews>
  <sheetFormatPr defaultColWidth="14.42578125" defaultRowHeight="15.75" customHeight="1" x14ac:dyDescent="0.2"/>
  <cols>
    <col min="1" max="1" width="2.7109375" customWidth="1"/>
    <col min="2" max="2" width="16.85546875" customWidth="1"/>
    <col min="3" max="3" width="28.28515625" customWidth="1"/>
    <col min="4" max="4" width="8" customWidth="1"/>
    <col min="5" max="5" width="22.28515625" customWidth="1"/>
    <col min="6" max="6" width="53.28515625" customWidth="1"/>
    <col min="7" max="7" width="9.85546875" customWidth="1"/>
    <col min="8" max="8" width="65" customWidth="1"/>
    <col min="9" max="9" width="12.5703125" customWidth="1"/>
    <col min="10" max="10" width="13.28515625" customWidth="1"/>
  </cols>
  <sheetData>
    <row r="1" spans="2:11" ht="7.5" customHeight="1" x14ac:dyDescent="0.2"/>
    <row r="2" spans="2:11" ht="18" x14ac:dyDescent="0.25">
      <c r="B2" s="34" t="s">
        <v>0</v>
      </c>
      <c r="C2" s="35"/>
      <c r="D2" s="35"/>
      <c r="E2" s="35"/>
      <c r="F2" s="35"/>
      <c r="G2" s="35"/>
      <c r="H2" s="35"/>
    </row>
    <row r="3" spans="2:1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</row>
    <row r="4" spans="2:11" ht="12.75" x14ac:dyDescent="0.2">
      <c r="B4" s="3" t="s">
        <v>10</v>
      </c>
      <c r="C4" s="4" t="s">
        <v>11</v>
      </c>
      <c r="D4" s="4">
        <v>1</v>
      </c>
      <c r="E4" s="5" t="s">
        <v>12</v>
      </c>
      <c r="F4" s="6" t="s">
        <v>13</v>
      </c>
      <c r="G4" s="4" t="b">
        <v>0</v>
      </c>
      <c r="H4" s="7"/>
      <c r="I4" s="8">
        <v>32.96</v>
      </c>
      <c r="J4" s="9">
        <f>27.86*5</f>
        <v>139.30000000000001</v>
      </c>
      <c r="K4" s="10"/>
    </row>
    <row r="5" spans="2:11" ht="12.75" x14ac:dyDescent="0.2">
      <c r="B5" s="11" t="s">
        <v>14</v>
      </c>
      <c r="C5" s="12" t="s">
        <v>15</v>
      </c>
      <c r="D5" s="12">
        <v>1</v>
      </c>
      <c r="E5" s="13">
        <v>3675</v>
      </c>
      <c r="F5" s="14" t="s">
        <v>16</v>
      </c>
      <c r="G5" s="12" t="b">
        <v>0</v>
      </c>
      <c r="H5" s="15" t="s">
        <v>17</v>
      </c>
      <c r="I5" s="8">
        <v>9.9499999999999993</v>
      </c>
      <c r="J5" s="9">
        <f>9.95*5</f>
        <v>49.75</v>
      </c>
      <c r="K5" s="10"/>
    </row>
    <row r="6" spans="2:11" ht="12.75" x14ac:dyDescent="0.2">
      <c r="B6" s="11" t="s">
        <v>18</v>
      </c>
      <c r="C6" s="16" t="s">
        <v>19</v>
      </c>
      <c r="D6" s="12">
        <v>1</v>
      </c>
      <c r="E6" s="13" t="s">
        <v>20</v>
      </c>
      <c r="F6" s="14" t="s">
        <v>21</v>
      </c>
      <c r="G6" s="12" t="b">
        <v>0</v>
      </c>
      <c r="H6" s="15" t="s">
        <v>22</v>
      </c>
      <c r="I6" s="8">
        <v>5.34</v>
      </c>
      <c r="J6" s="9">
        <f>5.13*5</f>
        <v>25.65</v>
      </c>
      <c r="K6" s="10"/>
    </row>
    <row r="7" spans="2:11" ht="12.75" x14ac:dyDescent="0.2">
      <c r="B7" s="11" t="s">
        <v>23</v>
      </c>
      <c r="C7" s="12" t="s">
        <v>24</v>
      </c>
      <c r="D7" s="12">
        <v>1</v>
      </c>
      <c r="E7" s="13" t="s">
        <v>25</v>
      </c>
      <c r="F7" s="14" t="s">
        <v>26</v>
      </c>
      <c r="G7" s="12" t="b">
        <v>0</v>
      </c>
      <c r="H7" s="15" t="s">
        <v>27</v>
      </c>
      <c r="I7" s="8">
        <f>4.95</f>
        <v>4.95</v>
      </c>
      <c r="J7" s="9">
        <f>4.25*5</f>
        <v>21.25</v>
      </c>
      <c r="K7" s="10"/>
    </row>
    <row r="8" spans="2:11" ht="12.75" x14ac:dyDescent="0.2">
      <c r="B8" s="11" t="s">
        <v>28</v>
      </c>
      <c r="C8" s="16" t="s">
        <v>29</v>
      </c>
      <c r="D8" s="12">
        <v>1</v>
      </c>
      <c r="E8" s="13">
        <v>2124</v>
      </c>
      <c r="F8" s="14" t="s">
        <v>30</v>
      </c>
      <c r="G8" s="12" t="b">
        <v>0</v>
      </c>
      <c r="H8" s="17" t="s">
        <v>31</v>
      </c>
      <c r="I8" s="8">
        <v>4.95</v>
      </c>
      <c r="J8" s="9">
        <f t="shared" ref="J8:J10" si="0">I8*5</f>
        <v>24.75</v>
      </c>
      <c r="K8" s="10"/>
    </row>
    <row r="9" spans="2:11" ht="12.75" x14ac:dyDescent="0.2">
      <c r="B9" s="11" t="s">
        <v>32</v>
      </c>
      <c r="C9" s="16" t="s">
        <v>33</v>
      </c>
      <c r="D9" s="12">
        <v>1</v>
      </c>
      <c r="E9" s="13">
        <v>258</v>
      </c>
      <c r="F9" s="14" t="s">
        <v>34</v>
      </c>
      <c r="G9" s="12" t="b">
        <v>0</v>
      </c>
      <c r="H9" s="18"/>
      <c r="I9" s="8">
        <v>9.9499999999999993</v>
      </c>
      <c r="J9" s="9">
        <f t="shared" si="0"/>
        <v>49.75</v>
      </c>
      <c r="K9" s="10"/>
    </row>
    <row r="10" spans="2:11" ht="12.75" x14ac:dyDescent="0.2">
      <c r="B10" s="11" t="s">
        <v>35</v>
      </c>
      <c r="C10" s="12" t="s">
        <v>36</v>
      </c>
      <c r="D10" s="12">
        <v>1</v>
      </c>
      <c r="E10" s="13">
        <v>1586</v>
      </c>
      <c r="F10" s="14" t="s">
        <v>37</v>
      </c>
      <c r="G10" s="12" t="b">
        <v>0</v>
      </c>
      <c r="H10" s="18"/>
      <c r="I10" s="8">
        <v>16.96</v>
      </c>
      <c r="J10" s="9">
        <f t="shared" si="0"/>
        <v>84.800000000000011</v>
      </c>
      <c r="K10" s="10"/>
    </row>
    <row r="11" spans="2:11" ht="12.75" x14ac:dyDescent="0.2">
      <c r="B11" s="11" t="s">
        <v>38</v>
      </c>
      <c r="C11" s="16" t="s">
        <v>39</v>
      </c>
      <c r="D11" s="12">
        <v>1</v>
      </c>
      <c r="E11" s="13" t="s">
        <v>40</v>
      </c>
      <c r="F11" s="14" t="s">
        <v>41</v>
      </c>
      <c r="G11" s="12" t="b">
        <v>0</v>
      </c>
      <c r="H11" s="15" t="s">
        <v>42</v>
      </c>
      <c r="I11" s="8">
        <v>1.52</v>
      </c>
      <c r="J11" s="9">
        <f>1.37*5</f>
        <v>6.8500000000000005</v>
      </c>
      <c r="K11" s="19"/>
    </row>
    <row r="12" spans="2:11" ht="12.75" x14ac:dyDescent="0.2">
      <c r="B12" s="11" t="s">
        <v>43</v>
      </c>
      <c r="C12" s="16" t="s">
        <v>44</v>
      </c>
      <c r="D12" s="12">
        <v>2</v>
      </c>
      <c r="E12" s="13" t="s">
        <v>45</v>
      </c>
      <c r="F12" s="14" t="s">
        <v>46</v>
      </c>
      <c r="G12" s="12" t="b">
        <v>0</v>
      </c>
      <c r="H12" s="15" t="s">
        <v>47</v>
      </c>
      <c r="I12" s="8">
        <v>2.29</v>
      </c>
      <c r="J12" s="9">
        <f>2.08*5</f>
        <v>10.4</v>
      </c>
      <c r="K12" s="19"/>
    </row>
    <row r="13" spans="2:11" ht="12.75" x14ac:dyDescent="0.2">
      <c r="B13" s="11" t="s">
        <v>48</v>
      </c>
      <c r="C13" s="12" t="s">
        <v>49</v>
      </c>
      <c r="D13" s="12">
        <v>1</v>
      </c>
      <c r="E13" s="13" t="s">
        <v>50</v>
      </c>
      <c r="F13" s="14" t="s">
        <v>51</v>
      </c>
      <c r="G13" s="12" t="b">
        <v>0</v>
      </c>
      <c r="H13" s="15" t="s">
        <v>52</v>
      </c>
      <c r="I13" s="8">
        <v>1.52</v>
      </c>
      <c r="J13" s="9">
        <f>1.47*5</f>
        <v>7.35</v>
      </c>
      <c r="K13" s="19"/>
    </row>
    <row r="14" spans="2:11" ht="12.75" x14ac:dyDescent="0.2">
      <c r="B14" s="11" t="s">
        <v>53</v>
      </c>
      <c r="C14" s="12" t="s">
        <v>54</v>
      </c>
      <c r="D14" s="12">
        <v>1</v>
      </c>
      <c r="E14" s="13" t="s">
        <v>55</v>
      </c>
      <c r="F14" s="14" t="s">
        <v>56</v>
      </c>
      <c r="G14" s="12" t="b">
        <v>0</v>
      </c>
      <c r="H14" s="15" t="s">
        <v>57</v>
      </c>
      <c r="I14" s="8">
        <v>0.65</v>
      </c>
      <c r="J14" s="9">
        <f>0.601*5</f>
        <v>3.0049999999999999</v>
      </c>
      <c r="K14" s="19"/>
    </row>
    <row r="15" spans="2:11" ht="12.75" x14ac:dyDescent="0.2">
      <c r="B15" s="11" t="s">
        <v>58</v>
      </c>
      <c r="C15" s="12" t="s">
        <v>59</v>
      </c>
      <c r="D15" s="12">
        <v>1</v>
      </c>
      <c r="E15" s="13" t="s">
        <v>60</v>
      </c>
      <c r="F15" s="14" t="s">
        <v>61</v>
      </c>
      <c r="G15" s="12" t="b">
        <v>0</v>
      </c>
      <c r="H15" s="15" t="s">
        <v>62</v>
      </c>
      <c r="I15" s="8">
        <v>0.55000000000000004</v>
      </c>
      <c r="J15" s="9">
        <f>0.505*5</f>
        <v>2.5249999999999999</v>
      </c>
      <c r="K15" s="19"/>
    </row>
    <row r="16" spans="2:11" ht="12.75" x14ac:dyDescent="0.2">
      <c r="B16" s="11" t="s">
        <v>63</v>
      </c>
      <c r="C16" s="16" t="s">
        <v>64</v>
      </c>
      <c r="D16" s="12">
        <v>2</v>
      </c>
      <c r="E16" s="13" t="s">
        <v>65</v>
      </c>
      <c r="F16" s="14" t="s">
        <v>66</v>
      </c>
      <c r="G16" s="12" t="b">
        <v>0</v>
      </c>
      <c r="H16" s="15" t="s">
        <v>67</v>
      </c>
      <c r="I16" s="8">
        <v>1.41</v>
      </c>
      <c r="J16" s="9">
        <f>1.28*5</f>
        <v>6.4</v>
      </c>
      <c r="K16" s="19"/>
    </row>
    <row r="17" spans="2:12" ht="12.75" x14ac:dyDescent="0.2">
      <c r="B17" s="11" t="s">
        <v>68</v>
      </c>
      <c r="C17" s="16" t="s">
        <v>69</v>
      </c>
      <c r="D17" s="12">
        <v>1</v>
      </c>
      <c r="E17" s="13" t="s">
        <v>70</v>
      </c>
      <c r="F17" s="14" t="s">
        <v>71</v>
      </c>
      <c r="G17" s="12" t="b">
        <v>0</v>
      </c>
      <c r="H17" s="15" t="s">
        <v>72</v>
      </c>
      <c r="I17" s="8">
        <v>1.37</v>
      </c>
      <c r="J17" s="8">
        <f>1.2*5</f>
        <v>6</v>
      </c>
      <c r="K17" s="19"/>
    </row>
    <row r="18" spans="2:12" ht="12.75" x14ac:dyDescent="0.2">
      <c r="B18" s="11" t="s">
        <v>73</v>
      </c>
      <c r="C18" s="16" t="s">
        <v>74</v>
      </c>
      <c r="D18" s="12">
        <v>1</v>
      </c>
      <c r="E18" s="13" t="s">
        <v>75</v>
      </c>
      <c r="F18" s="14" t="s">
        <v>76</v>
      </c>
      <c r="G18" s="12" t="b">
        <v>0</v>
      </c>
      <c r="H18" s="15" t="s">
        <v>77</v>
      </c>
      <c r="I18" s="8">
        <v>6.25</v>
      </c>
      <c r="J18" s="9">
        <f>5.99*5</f>
        <v>29.950000000000003</v>
      </c>
      <c r="K18" s="19"/>
    </row>
    <row r="19" spans="2:12" ht="12.75" x14ac:dyDescent="0.2">
      <c r="B19" s="11" t="s">
        <v>78</v>
      </c>
      <c r="C19" s="12" t="s">
        <v>79</v>
      </c>
      <c r="D19" s="12">
        <v>1</v>
      </c>
      <c r="E19" s="13" t="s">
        <v>80</v>
      </c>
      <c r="F19" s="14" t="s">
        <v>81</v>
      </c>
      <c r="G19" s="12" t="b">
        <v>0</v>
      </c>
      <c r="H19" s="15" t="s">
        <v>82</v>
      </c>
      <c r="I19" s="8">
        <f>0.79</f>
        <v>0.79</v>
      </c>
      <c r="J19" s="9">
        <f>0.646*5</f>
        <v>3.23</v>
      </c>
      <c r="K19" s="19"/>
    </row>
    <row r="20" spans="2:12" ht="12.75" x14ac:dyDescent="0.2">
      <c r="B20" s="11" t="s">
        <v>83</v>
      </c>
      <c r="C20" s="12" t="s">
        <v>84</v>
      </c>
      <c r="D20" s="12">
        <v>1</v>
      </c>
      <c r="E20" s="13" t="s">
        <v>85</v>
      </c>
      <c r="F20" s="14" t="s">
        <v>86</v>
      </c>
      <c r="G20" s="12" t="b">
        <v>0</v>
      </c>
      <c r="H20" s="15" t="s">
        <v>87</v>
      </c>
      <c r="I20" s="8">
        <v>0.25</v>
      </c>
      <c r="J20" s="8">
        <f>0.248*5</f>
        <v>1.24</v>
      </c>
      <c r="K20" s="19"/>
    </row>
    <row r="21" spans="2:12" ht="12.75" x14ac:dyDescent="0.2">
      <c r="B21" s="11" t="s">
        <v>88</v>
      </c>
      <c r="C21" s="12" t="s">
        <v>89</v>
      </c>
      <c r="D21" s="12">
        <v>1</v>
      </c>
      <c r="E21" s="13" t="s">
        <v>90</v>
      </c>
      <c r="F21" s="14" t="s">
        <v>91</v>
      </c>
      <c r="G21" s="12" t="b">
        <v>0</v>
      </c>
      <c r="H21" s="15" t="s">
        <v>92</v>
      </c>
      <c r="I21" s="8">
        <v>0.67</v>
      </c>
      <c r="J21" s="8">
        <f>0.644*5</f>
        <v>3.22</v>
      </c>
      <c r="K21" s="19"/>
    </row>
    <row r="22" spans="2:12" ht="12.75" x14ac:dyDescent="0.2">
      <c r="B22" s="11" t="s">
        <v>103</v>
      </c>
      <c r="C22" s="12" t="s">
        <v>104</v>
      </c>
      <c r="D22" s="12">
        <v>3</v>
      </c>
      <c r="E22" s="36" t="s">
        <v>106</v>
      </c>
      <c r="F22" s="14" t="s">
        <v>105</v>
      </c>
      <c r="G22" s="12" t="b">
        <v>0</v>
      </c>
      <c r="H22" s="15" t="s">
        <v>102</v>
      </c>
      <c r="I22" s="8">
        <f>7.22/5*D22</f>
        <v>4.3319999999999999</v>
      </c>
      <c r="J22" s="8">
        <f>I22*5</f>
        <v>21.66</v>
      </c>
      <c r="K22" s="19"/>
    </row>
    <row r="23" spans="2:12" ht="12.75" x14ac:dyDescent="0.2">
      <c r="B23" s="20"/>
      <c r="E23" s="10"/>
      <c r="H23" s="21"/>
    </row>
    <row r="24" spans="2:12" ht="12.75" x14ac:dyDescent="0.2">
      <c r="B24" s="22" t="s">
        <v>93</v>
      </c>
      <c r="C24" s="23" t="s">
        <v>94</v>
      </c>
      <c r="D24" s="23">
        <v>1</v>
      </c>
      <c r="E24" s="24" t="s">
        <v>95</v>
      </c>
      <c r="F24" s="25" t="s">
        <v>96</v>
      </c>
      <c r="G24" s="23" t="b">
        <v>0</v>
      </c>
      <c r="H24" s="26" t="s">
        <v>97</v>
      </c>
      <c r="I24" s="8">
        <f>87.3/9</f>
        <v>9.6999999999999993</v>
      </c>
      <c r="J24" s="9">
        <f>I24*2</f>
        <v>19.399999999999999</v>
      </c>
      <c r="L24" s="27"/>
    </row>
    <row r="25" spans="2:12" ht="12.75" x14ac:dyDescent="0.2">
      <c r="B25" s="27"/>
      <c r="C25" s="27"/>
      <c r="D25" s="27"/>
      <c r="E25" s="27"/>
      <c r="F25" s="27"/>
      <c r="I25" s="8"/>
      <c r="K25" s="27"/>
      <c r="L25" s="2"/>
    </row>
    <row r="26" spans="2:12" ht="12.75" x14ac:dyDescent="0.2">
      <c r="B26" s="2"/>
      <c r="C26" s="28"/>
      <c r="I26" s="29" t="s">
        <v>98</v>
      </c>
      <c r="J26" s="2" t="s">
        <v>99</v>
      </c>
      <c r="L26" s="30"/>
    </row>
    <row r="27" spans="2:12" ht="12.75" x14ac:dyDescent="0.2">
      <c r="C27" s="28"/>
      <c r="I27" s="31">
        <f>SUM(I4:I24)</f>
        <v>116.36200000000001</v>
      </c>
      <c r="J27" s="31">
        <f>SUM(J4:J24)</f>
        <v>516.48000000000013</v>
      </c>
      <c r="L27" s="32"/>
    </row>
    <row r="28" spans="2:12" ht="12.75" x14ac:dyDescent="0.2">
      <c r="C28" s="28"/>
      <c r="J28" s="33" t="s">
        <v>100</v>
      </c>
      <c r="K28" s="9">
        <f>J27/5</f>
        <v>103.29600000000002</v>
      </c>
      <c r="L28" s="2" t="s">
        <v>101</v>
      </c>
    </row>
  </sheetData>
  <mergeCells count="1">
    <mergeCell ref="B2:H2"/>
  </mergeCells>
  <hyperlinks>
    <hyperlink ref="F4" r:id="rId1" xr:uid="{00000000-0004-0000-0000-000000000000}"/>
    <hyperlink ref="F5" r:id="rId2" xr:uid="{00000000-0004-0000-0000-000001000000}"/>
    <hyperlink ref="F6" r:id="rId3" xr:uid="{00000000-0004-0000-0000-000002000000}"/>
    <hyperlink ref="F7" r:id="rId4" xr:uid="{00000000-0004-0000-0000-000003000000}"/>
    <hyperlink ref="F8" r:id="rId5" xr:uid="{00000000-0004-0000-0000-000004000000}"/>
    <hyperlink ref="F9" r:id="rId6" xr:uid="{00000000-0004-0000-0000-000005000000}"/>
    <hyperlink ref="F10" r:id="rId7" xr:uid="{00000000-0004-0000-0000-000006000000}"/>
    <hyperlink ref="F11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  <hyperlink ref="F15" r:id="rId12" xr:uid="{00000000-0004-0000-0000-00000B000000}"/>
    <hyperlink ref="F16" r:id="rId13" xr:uid="{00000000-0004-0000-0000-00000C000000}"/>
    <hyperlink ref="F17" r:id="rId14" xr:uid="{00000000-0004-0000-0000-00000D000000}"/>
    <hyperlink ref="F18" r:id="rId15" xr:uid="{00000000-0004-0000-0000-00000E000000}"/>
    <hyperlink ref="F19" r:id="rId16" xr:uid="{00000000-0004-0000-0000-00000F000000}"/>
    <hyperlink ref="F20" r:id="rId17" xr:uid="{00000000-0004-0000-0000-000010000000}"/>
    <hyperlink ref="F21" r:id="rId18" xr:uid="{00000000-0004-0000-0000-000011000000}"/>
    <hyperlink ref="F24" r:id="rId19" xr:uid="{00000000-0004-0000-00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Sharpe</cp:lastModifiedBy>
  <dcterms:created xsi:type="dcterms:W3CDTF">2019-10-07T16:10:30Z</dcterms:created>
  <dcterms:modified xsi:type="dcterms:W3CDTF">2019-10-07T16:10:30Z</dcterms:modified>
</cp:coreProperties>
</file>