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esktop/Finance/Investing/Valuations/"/>
    </mc:Choice>
  </mc:AlternateContent>
  <xr:revisionPtr revIDLastSave="0" documentId="13_ncr:1_{8160A720-2D00-404B-B417-2C6DC0DDD86B}" xr6:coauthVersionLast="45" xr6:coauthVersionMax="45" xr10:uidLastSave="{00000000-0000-0000-0000-000000000000}"/>
  <bookViews>
    <workbookView xWindow="-38400" yWindow="-7720" windowWidth="38400" windowHeight="21140" xr2:uid="{9F7AA8F2-0321-2C4F-8A1A-971AFF2E1D5A}"/>
  </bookViews>
  <sheets>
    <sheet name="RevenueForecast" sheetId="1" r:id="rId1"/>
    <sheet name="CostOfCarry" sheetId="2" r:id="rId2"/>
    <sheet name="FleetDetails" sheetId="3" r:id="rId3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5" i="1" l="1"/>
  <c r="F5" i="2"/>
  <c r="F6" i="2"/>
  <c r="F7" i="2"/>
  <c r="F8" i="2"/>
  <c r="F9" i="2"/>
  <c r="F10" i="2"/>
  <c r="F11" i="2"/>
  <c r="F12" i="2"/>
  <c r="F13" i="2"/>
  <c r="F14" i="2"/>
  <c r="F15" i="2"/>
  <c r="F16" i="2"/>
  <c r="F4" i="2"/>
  <c r="D4" i="2"/>
  <c r="E4" i="2" s="1"/>
  <c r="E5" i="2"/>
  <c r="E6" i="2"/>
  <c r="E7" i="2"/>
  <c r="E8" i="2"/>
  <c r="E9" i="2"/>
  <c r="E10" i="2"/>
  <c r="E11" i="2"/>
  <c r="E12" i="2"/>
  <c r="E13" i="2"/>
  <c r="E14" i="2"/>
  <c r="E15" i="2"/>
  <c r="E16" i="2"/>
  <c r="D6" i="2"/>
  <c r="D7" i="2"/>
  <c r="D8" i="2"/>
  <c r="D9" i="2"/>
  <c r="D10" i="2"/>
  <c r="D11" i="2"/>
  <c r="D12" i="2"/>
  <c r="D13" i="2"/>
  <c r="D14" i="2"/>
  <c r="D15" i="2"/>
  <c r="D16" i="2"/>
  <c r="D5" i="2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" i="1"/>
  <c r="E31" i="1"/>
  <c r="I6" i="2"/>
  <c r="I5" i="2"/>
  <c r="E30" i="1" l="1"/>
  <c r="H11" i="1" l="1"/>
  <c r="E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4" authorId="0" shapeId="0" xr:uid="{EBAF37CD-C291-2240-BAF8-BAA3F8E569B8}">
      <text>
        <r>
          <rPr>
            <b/>
            <sz val="10"/>
            <color rgb="FF000000"/>
            <rFont val="Tahoma"/>
            <family val="2"/>
          </rPr>
          <t>Robert: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wouldn't read too much into this number, it's just there to emphasise the craziness of the May prices</t>
        </r>
      </text>
    </comment>
    <comment ref="I8" authorId="0" shapeId="0" xr:uid="{3102D277-2C2D-F540-A423-94DCD2DA03DC}">
      <text>
        <r>
          <rPr>
            <b/>
            <sz val="10"/>
            <color rgb="FF000000"/>
            <rFont val="Tahoma"/>
            <family val="2"/>
          </rPr>
          <t>Robert: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Rather than calculating it from the above figures, I just looked it up :)</t>
        </r>
      </text>
    </comment>
    <comment ref="I9" authorId="0" shapeId="0" xr:uid="{F153AC5A-5D0E-2D46-A86C-FAD5C9AA7AB1}">
      <text>
        <r>
          <rPr>
            <sz val="10"/>
            <color rgb="FF000000"/>
            <rFont val="Tahoma"/>
            <family val="2"/>
          </rPr>
          <t xml:space="preserve">This is currently factored in only to the hidden column F. I am ignoring it because it doesn't give reasonable results.
</t>
        </r>
      </text>
    </comment>
  </commentList>
</comments>
</file>

<file path=xl/sharedStrings.xml><?xml version="1.0" encoding="utf-8"?>
<sst xmlns="http://schemas.openxmlformats.org/spreadsheetml/2006/main" count="247" uniqueCount="95">
  <si>
    <t>DHT Amazon</t>
  </si>
  <si>
    <t>DHT Bauhinia</t>
  </si>
  <si>
    <t>DHT Bronco</t>
  </si>
  <si>
    <t>DHT China</t>
  </si>
  <si>
    <t>DHT Colt</t>
  </si>
  <si>
    <t>DHT Condor</t>
  </si>
  <si>
    <t>DHT Edelweiss</t>
  </si>
  <si>
    <t>DHT Europe</t>
  </si>
  <si>
    <t>DHT Falcon</t>
  </si>
  <si>
    <t>DHT Hawk</t>
  </si>
  <si>
    <t>DHT Jaguar</t>
  </si>
  <si>
    <t>DHT Lake</t>
  </si>
  <si>
    <t>DHT Leopard</t>
  </si>
  <si>
    <t>DHT Lion</t>
  </si>
  <si>
    <t>DHT Lotus</t>
  </si>
  <si>
    <t>DHT Mustang</t>
  </si>
  <si>
    <t>DHT Opal</t>
  </si>
  <si>
    <t>DHT Panther</t>
  </si>
  <si>
    <t>DHT Peony</t>
  </si>
  <si>
    <t>DHT Puma</t>
  </si>
  <si>
    <t>DHT Raven</t>
  </si>
  <si>
    <t>DHT Redwood</t>
  </si>
  <si>
    <t>DHT Scandinavia</t>
  </si>
  <si>
    <t>DHT Stallion</t>
  </si>
  <si>
    <t>DHT Sundarbans</t>
  </si>
  <si>
    <t>DHT Taiga</t>
  </si>
  <si>
    <t>DHT Tiger</t>
  </si>
  <si>
    <t>Name</t>
  </si>
  <si>
    <t>CapIQ estimate</t>
  </si>
  <si>
    <t>Quantity</t>
  </si>
  <si>
    <t>Assumed value</t>
  </si>
  <si>
    <t>2 months of high demand, in line with futures</t>
  </si>
  <si>
    <t>Assmptions</t>
  </si>
  <si>
    <t>Other information</t>
  </si>
  <si>
    <t>2019 Spot rate</t>
  </si>
  <si>
    <t>2019 Charter rate</t>
  </si>
  <si>
    <t>Month</t>
  </si>
  <si>
    <t>Implied cost of carry</t>
  </si>
  <si>
    <t>Vessel</t>
  </si>
  <si>
    <t>Built</t>
  </si>
  <si>
    <t>Yards</t>
  </si>
  <si>
    <t>DWT</t>
  </si>
  <si>
    <t>Class</t>
  </si>
  <si>
    <t>Flag</t>
  </si>
  <si>
    <t>Employment</t>
  </si>
  <si>
    <t>Ownership</t>
  </si>
  <si>
    <t>Technical Manager</t>
  </si>
  <si>
    <t>Hyundai</t>
  </si>
  <si>
    <t>ABS</t>
  </si>
  <si>
    <t>HK</t>
  </si>
  <si>
    <t>Spot</t>
  </si>
  <si>
    <t>Goodwood</t>
  </si>
  <si>
    <t>Daewoo</t>
  </si>
  <si>
    <t>LR</t>
  </si>
  <si>
    <t>RIF</t>
  </si>
  <si>
    <t>TC until Q4 21</t>
  </si>
  <si>
    <t>V-Ships France</t>
  </si>
  <si>
    <t>TC until Q4 22</t>
  </si>
  <si>
    <t>Bohai</t>
  </si>
  <si>
    <t>TC until Q2 21</t>
  </si>
  <si>
    <t>TC until Q1 21</t>
  </si>
  <si>
    <t>NACKS</t>
  </si>
  <si>
    <t>https://www.dhtankers.com/vessels/</t>
  </si>
  <si>
    <t>Data sources:</t>
  </si>
  <si>
    <t>https://www.eia.gov/dnav/pet/hist/rwtcD.htm</t>
  </si>
  <si>
    <t>https://www.cmegroup.com/trading/energy/crude-oil/light-sweet-crude.html</t>
  </si>
  <si>
    <t>As of 24/4/20 10am GMT</t>
  </si>
  <si>
    <t>Parameter</t>
  </si>
  <si>
    <t>Value</t>
  </si>
  <si>
    <t>https://en.wikipedia.org/wiki/Light_crude_oil</t>
  </si>
  <si>
    <t>Mean DWT per VLCC</t>
  </si>
  <si>
    <t>Density of WTI (t/m^3)</t>
  </si>
  <si>
    <t>https://en.wikipedia.org/wiki/Barrel_(unit)</t>
  </si>
  <si>
    <t>Source/Explanation</t>
  </si>
  <si>
    <t>Volume/barrel (m^3)</t>
  </si>
  <si>
    <t>Num barrels per VLCC</t>
  </si>
  <si>
    <t>https://www.eia.gov/todayinenergy/detail.php?id=17991</t>
  </si>
  <si>
    <t>Annual Rev (mm)</t>
  </si>
  <si>
    <t>Time-charter daily rate</t>
  </si>
  <si>
    <t>Surprise</t>
  </si>
  <si>
    <t>Price</t>
  </si>
  <si>
    <t>1 Day Value of VLCC</t>
  </si>
  <si>
    <t>Freight/barrel</t>
  </si>
  <si>
    <t>Incl freight?</t>
  </si>
  <si>
    <t>Rail freight</t>
  </si>
  <si>
    <t>Futures-implied June daily rate</t>
  </si>
  <si>
    <t>This does not include freight!</t>
  </si>
  <si>
    <t>High-demand days</t>
  </si>
  <si>
    <t>High-demand rate</t>
  </si>
  <si>
    <t>High-demand daily rate</t>
  </si>
  <si>
    <t>Low-demand daily rate</t>
  </si>
  <si>
    <t>Total FY20 Rev</t>
  </si>
  <si>
    <t>Updated as of 21 Apr 2020</t>
  </si>
  <si>
    <t>Back to last year's value</t>
  </si>
  <si>
    <t>130k lower bound, 355k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</si>
</sst>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3A65"/>
      <name val="Arial"/>
      <family val="2"/>
    </font>
    <font>
      <sz val="12"/>
      <color rgb="FF00011E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1"/>
      <name val="Times Roman"/>
    </font>
    <font>
      <sz val="12"/>
      <color rgb="FF000000"/>
      <name val="Times Roman"/>
    </font>
    <font>
      <sz val="12"/>
      <color rgb="FF0070C0"/>
      <name val="Times Roman"/>
    </font>
    <font>
      <sz val="12"/>
      <color theme="1"/>
      <name val="Times Roman"/>
    </font>
    <font>
      <b/>
      <sz val="12"/>
      <color rgb="FF000000"/>
      <name val="Times Roman"/>
    </font>
    <font>
      <b/>
      <sz val="12"/>
      <color rgb="FF0070C0"/>
      <name val="Times Roman"/>
    </font>
    <font>
      <b/>
      <u/>
      <sz val="12"/>
      <color theme="1"/>
      <name val="Calibri (Body)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44" fontId="6" fillId="0" borderId="4" xfId="1" applyFont="1" applyBorder="1" applyAlignment="1">
      <alignment horizontal="center"/>
    </xf>
    <xf numFmtId="0" fontId="0" fillId="0" borderId="0" xfId="0" applyFont="1"/>
    <xf numFmtId="44" fontId="0" fillId="0" borderId="0" xfId="0" applyNumberFormat="1"/>
    <xf numFmtId="0" fontId="7" fillId="0" borderId="0" xfId="0" applyFont="1"/>
    <xf numFmtId="0" fontId="8" fillId="0" borderId="0" xfId="0" applyFont="1"/>
    <xf numFmtId="3" fontId="8" fillId="0" borderId="0" xfId="0" applyNumberFormat="1" applyFont="1"/>
    <xf numFmtId="9" fontId="8" fillId="0" borderId="0" xfId="0" applyNumberFormat="1" applyFont="1"/>
    <xf numFmtId="0" fontId="9" fillId="0" borderId="0" xfId="5"/>
    <xf numFmtId="0" fontId="11" fillId="0" borderId="2" xfId="0" applyFont="1" applyBorder="1" applyAlignment="1">
      <alignment horizontal="center"/>
    </xf>
    <xf numFmtId="44" fontId="10" fillId="0" borderId="0" xfId="1" applyFont="1" applyBorder="1"/>
    <xf numFmtId="44" fontId="10" fillId="0" borderId="2" xfId="1" applyFont="1" applyBorder="1"/>
    <xf numFmtId="0" fontId="2" fillId="0" borderId="1" xfId="0" applyFont="1" applyBorder="1"/>
    <xf numFmtId="17" fontId="0" fillId="0" borderId="6" xfId="0" applyNumberFormat="1" applyBorder="1"/>
    <xf numFmtId="17" fontId="0" fillId="0" borderId="7" xfId="0" applyNumberFormat="1" applyBorder="1"/>
    <xf numFmtId="0" fontId="0" fillId="0" borderId="6" xfId="0" applyBorder="1"/>
    <xf numFmtId="10" fontId="0" fillId="0" borderId="6" xfId="3" applyNumberFormat="1" applyFont="1" applyBorder="1"/>
    <xf numFmtId="0" fontId="0" fillId="0" borderId="7" xfId="0" applyBorder="1"/>
    <xf numFmtId="44" fontId="0" fillId="0" borderId="4" xfId="1" applyFont="1" applyBorder="1"/>
    <xf numFmtId="0" fontId="2" fillId="0" borderId="8" xfId="0" applyFont="1" applyBorder="1"/>
    <xf numFmtId="0" fontId="2" fillId="0" borderId="5" xfId="0" applyFont="1" applyBorder="1"/>
    <xf numFmtId="0" fontId="10" fillId="0" borderId="1" xfId="0" applyFont="1" applyBorder="1" applyAlignment="1">
      <alignment horizontal="right"/>
    </xf>
    <xf numFmtId="165" fontId="0" fillId="0" borderId="0" xfId="1" applyNumberFormat="1" applyFont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44" fontId="13" fillId="0" borderId="1" xfId="1" applyFont="1" applyBorder="1" applyAlignment="1">
      <alignment horizontal="center"/>
    </xf>
    <xf numFmtId="0" fontId="15" fillId="0" borderId="0" xfId="0" applyFont="1"/>
    <xf numFmtId="0" fontId="12" fillId="0" borderId="0" xfId="0" applyFont="1" applyAlignment="1">
      <alignment horizontal="center"/>
    </xf>
    <xf numFmtId="44" fontId="12" fillId="0" borderId="0" xfId="1" applyFont="1" applyAlignment="1">
      <alignment horizontal="center"/>
    </xf>
    <xf numFmtId="0" fontId="16" fillId="0" borderId="0" xfId="0" applyFont="1" applyFill="1" applyBorder="1" applyAlignment="1">
      <alignment horizontal="center"/>
    </xf>
    <xf numFmtId="44" fontId="17" fillId="0" borderId="0" xfId="1" applyFont="1" applyAlignment="1">
      <alignment horizontal="center"/>
    </xf>
    <xf numFmtId="0" fontId="12" fillId="0" borderId="1" xfId="0" applyFont="1" applyBorder="1" applyAlignment="1">
      <alignment horizontal="center" wrapText="1"/>
    </xf>
    <xf numFmtId="44" fontId="3" fillId="0" borderId="0" xfId="0" applyNumberFormat="1" applyFont="1"/>
    <xf numFmtId="165" fontId="10" fillId="0" borderId="1" xfId="1" applyNumberFormat="1" applyFont="1" applyBorder="1"/>
    <xf numFmtId="165" fontId="11" fillId="0" borderId="3" xfId="1" applyNumberFormat="1" applyFont="1" applyBorder="1" applyAlignment="1">
      <alignment horizontal="center"/>
    </xf>
    <xf numFmtId="165" fontId="14" fillId="0" borderId="1" xfId="1" applyNumberFormat="1" applyFont="1" applyBorder="1" applyAlignment="1">
      <alignment horizontal="center"/>
    </xf>
    <xf numFmtId="0" fontId="12" fillId="0" borderId="0" xfId="0" applyFont="1"/>
    <xf numFmtId="9" fontId="5" fillId="2" borderId="0" xfId="4" applyNumberFormat="1"/>
    <xf numFmtId="0" fontId="18" fillId="0" borderId="0" xfId="0" applyFont="1" applyFill="1" applyBorder="1"/>
    <xf numFmtId="0" fontId="2" fillId="0" borderId="6" xfId="0" applyFont="1" applyBorder="1"/>
    <xf numFmtId="0" fontId="2" fillId="0" borderId="3" xfId="0" applyFont="1" applyBorder="1"/>
    <xf numFmtId="44" fontId="0" fillId="0" borderId="0" xfId="0" applyNumberFormat="1" applyBorder="1"/>
    <xf numFmtId="0" fontId="0" fillId="0" borderId="6" xfId="0" applyFont="1" applyBorder="1" applyAlignment="1">
      <alignment horizontal="right"/>
    </xf>
    <xf numFmtId="44" fontId="0" fillId="0" borderId="0" xfId="1" applyFont="1" applyBorder="1" applyAlignment="1"/>
    <xf numFmtId="44" fontId="1" fillId="0" borderId="3" xfId="1" applyFont="1" applyBorder="1"/>
    <xf numFmtId="0" fontId="0" fillId="0" borderId="2" xfId="0" applyBorder="1"/>
    <xf numFmtId="0" fontId="2" fillId="0" borderId="9" xfId="0" applyFont="1" applyBorder="1" applyAlignment="1"/>
    <xf numFmtId="0" fontId="2" fillId="0" borderId="9" xfId="0" applyFont="1" applyBorder="1"/>
    <xf numFmtId="0" fontId="2" fillId="0" borderId="0" xfId="0" applyFont="1" applyFill="1" applyBorder="1"/>
    <xf numFmtId="3" fontId="0" fillId="0" borderId="3" xfId="0" applyNumberForma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2" applyNumberFormat="1" applyFont="1" applyBorder="1" applyAlignment="1">
      <alignment vertical="center"/>
    </xf>
    <xf numFmtId="44" fontId="0" fillId="0" borderId="4" xfId="1" applyFont="1" applyBorder="1" applyAlignment="1"/>
    <xf numFmtId="44" fontId="19" fillId="0" borderId="3" xfId="1" applyFont="1" applyBorder="1"/>
    <xf numFmtId="17" fontId="4" fillId="0" borderId="0" xfId="0" applyNumberFormat="1" applyFont="1"/>
    <xf numFmtId="165" fontId="0" fillId="0" borderId="1" xfId="0" applyNumberFormat="1" applyBorder="1"/>
  </cellXfs>
  <cellStyles count="6">
    <cellStyle name="Accent6" xfId="4" builtinId="49"/>
    <cellStyle name="Comma" xfId="2" builtinId="3"/>
    <cellStyle name="Currency" xfId="1" builtinId="4"/>
    <cellStyle name="Hyperlink" xfId="5" builtinId="8"/>
    <cellStyle name="Normal" xfId="0" builtinId="0"/>
    <cellStyle name="Per cent" xfId="3" builtinId="5"/>
  </cellStyles>
  <dxfs count="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610007"/>
        </patternFill>
      </fill>
    </dxf>
  </dxfs>
  <tableStyles count="0" defaultTableStyle="TableStyleMedium2" defaultPivotStyle="PivotStyleLight16"/>
  <colors>
    <mruColors>
      <color rgb="FF6100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WTI Futures curve and implied</a:t>
            </a:r>
            <a:r>
              <a:rPr lang="en-GB" baseline="0"/>
              <a:t> cost of carry</a:t>
            </a:r>
            <a:endParaRPr lang="en-GB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016338686665751E-2"/>
          <c:y val="3.1498296755458753E-2"/>
          <c:w val="0.91107927673858513"/>
          <c:h val="0.8432235997096108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CostOfCarry!$D$3</c:f>
              <c:strCache>
                <c:ptCount val="1"/>
                <c:pt idx="0">
                  <c:v>Implied cost of carry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CostOfCarry!$B$5:$B$17</c:f>
              <c:numCache>
                <c:formatCode>mmm\-yy</c:formatCode>
                <c:ptCount val="13"/>
                <c:pt idx="0">
                  <c:v>43983</c:v>
                </c:pt>
                <c:pt idx="1">
                  <c:v>44013</c:v>
                </c:pt>
                <c:pt idx="2">
                  <c:v>44044</c:v>
                </c:pt>
                <c:pt idx="3">
                  <c:v>44075</c:v>
                </c:pt>
                <c:pt idx="4">
                  <c:v>44105</c:v>
                </c:pt>
                <c:pt idx="5">
                  <c:v>44136</c:v>
                </c:pt>
                <c:pt idx="6">
                  <c:v>44166</c:v>
                </c:pt>
                <c:pt idx="7">
                  <c:v>44197</c:v>
                </c:pt>
                <c:pt idx="8">
                  <c:v>44228</c:v>
                </c:pt>
                <c:pt idx="9">
                  <c:v>44256</c:v>
                </c:pt>
                <c:pt idx="10">
                  <c:v>44287</c:v>
                </c:pt>
                <c:pt idx="11">
                  <c:v>44317</c:v>
                </c:pt>
                <c:pt idx="12">
                  <c:v>44348</c:v>
                </c:pt>
              </c:numCache>
            </c:numRef>
          </c:cat>
          <c:val>
            <c:numRef>
              <c:f>CostOfCarry!$D$5:$D$17</c:f>
              <c:numCache>
                <c:formatCode>_("$"* #,##0.00_);_("$"* \(#,##0.00\);_("$"* "-"??_);_(@_)</c:formatCode>
                <c:ptCount val="13"/>
                <c:pt idx="0">
                  <c:v>5.32</c:v>
                </c:pt>
                <c:pt idx="1">
                  <c:v>2.6999999999999993</c:v>
                </c:pt>
                <c:pt idx="2">
                  <c:v>1.75</c:v>
                </c:pt>
                <c:pt idx="3">
                  <c:v>1.0799999999999983</c:v>
                </c:pt>
                <c:pt idx="4">
                  <c:v>0.7900000000000027</c:v>
                </c:pt>
                <c:pt idx="5">
                  <c:v>0.82999999999999829</c:v>
                </c:pt>
                <c:pt idx="6">
                  <c:v>0.37000000000000099</c:v>
                </c:pt>
                <c:pt idx="7">
                  <c:v>0.66000000000000014</c:v>
                </c:pt>
                <c:pt idx="8">
                  <c:v>0.80000000000000071</c:v>
                </c:pt>
                <c:pt idx="9">
                  <c:v>8.9999999999999858E-2</c:v>
                </c:pt>
                <c:pt idx="10">
                  <c:v>0.62999999999999901</c:v>
                </c:pt>
                <c:pt idx="11">
                  <c:v>0.61999999999999744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25-4745-A642-1F3EF60E0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0893279"/>
        <c:axId val="1897315711"/>
      </c:barChart>
      <c:lineChart>
        <c:grouping val="standard"/>
        <c:varyColors val="0"/>
        <c:ser>
          <c:idx val="0"/>
          <c:order val="0"/>
          <c:tx>
            <c:strRef>
              <c:f>CostOfCarry!$C$3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11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CostOfCarry!$B$5:$B$17</c:f>
              <c:numCache>
                <c:formatCode>mmm\-yy</c:formatCode>
                <c:ptCount val="13"/>
                <c:pt idx="0">
                  <c:v>43983</c:v>
                </c:pt>
                <c:pt idx="1">
                  <c:v>44013</c:v>
                </c:pt>
                <c:pt idx="2">
                  <c:v>44044</c:v>
                </c:pt>
                <c:pt idx="3">
                  <c:v>44075</c:v>
                </c:pt>
                <c:pt idx="4">
                  <c:v>44105</c:v>
                </c:pt>
                <c:pt idx="5">
                  <c:v>44136</c:v>
                </c:pt>
                <c:pt idx="6">
                  <c:v>44166</c:v>
                </c:pt>
                <c:pt idx="7">
                  <c:v>44197</c:v>
                </c:pt>
                <c:pt idx="8">
                  <c:v>44228</c:v>
                </c:pt>
                <c:pt idx="9">
                  <c:v>44256</c:v>
                </c:pt>
                <c:pt idx="10">
                  <c:v>44287</c:v>
                </c:pt>
                <c:pt idx="11">
                  <c:v>44317</c:v>
                </c:pt>
                <c:pt idx="12">
                  <c:v>44348</c:v>
                </c:pt>
              </c:numCache>
            </c:numRef>
          </c:cat>
          <c:val>
            <c:numRef>
              <c:f>CostOfCarry!$C$5:$C$17</c:f>
              <c:numCache>
                <c:formatCode>_("$"* #,##0.00_);_("$"* \(#,##0.00\);_("$"* "-"??_);_(@_)</c:formatCode>
                <c:ptCount val="13"/>
                <c:pt idx="0">
                  <c:v>16.48</c:v>
                </c:pt>
                <c:pt idx="1">
                  <c:v>21.8</c:v>
                </c:pt>
                <c:pt idx="2">
                  <c:v>24.5</c:v>
                </c:pt>
                <c:pt idx="3">
                  <c:v>26.25</c:v>
                </c:pt>
                <c:pt idx="4">
                  <c:v>27.33</c:v>
                </c:pt>
                <c:pt idx="5">
                  <c:v>28.12</c:v>
                </c:pt>
                <c:pt idx="6">
                  <c:v>28.95</c:v>
                </c:pt>
                <c:pt idx="7">
                  <c:v>29.32</c:v>
                </c:pt>
                <c:pt idx="8">
                  <c:v>29.98</c:v>
                </c:pt>
                <c:pt idx="9">
                  <c:v>30.78</c:v>
                </c:pt>
                <c:pt idx="10">
                  <c:v>30.87</c:v>
                </c:pt>
                <c:pt idx="11">
                  <c:v>31.5</c:v>
                </c:pt>
                <c:pt idx="12">
                  <c:v>32.119999999999997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25-4745-A642-1F3EF60E0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0893279"/>
        <c:axId val="1897315711"/>
      </c:lineChart>
      <c:dateAx>
        <c:axId val="186089327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315711"/>
        <c:crosses val="autoZero"/>
        <c:auto val="1"/>
        <c:lblOffset val="100"/>
        <c:baseTimeUnit val="months"/>
      </c:dateAx>
      <c:valAx>
        <c:axId val="1897315711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893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12</xdr:row>
      <xdr:rowOff>0</xdr:rowOff>
    </xdr:from>
    <xdr:to>
      <xdr:col>18</xdr:col>
      <xdr:colOff>685800</xdr:colOff>
      <xdr:row>48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FD1DA0-09D5-3A44-AB04-77E768AFF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en.wikipedia.org/wiki/Light_crude_oi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cmegroup.com/trading/energy/crude-oil/light-sweet-crude.html" TargetMode="External"/><Relationship Id="rId1" Type="http://schemas.openxmlformats.org/officeDocument/2006/relationships/hyperlink" Target="https://www.eia.gov/dnav/pet/hist/rwtcD.htm" TargetMode="External"/><Relationship Id="rId6" Type="http://schemas.openxmlformats.org/officeDocument/2006/relationships/hyperlink" Target="https://www.eia.gov/todayinenergy/detail.php?id=17991" TargetMode="External"/><Relationship Id="rId5" Type="http://schemas.openxmlformats.org/officeDocument/2006/relationships/hyperlink" Target="https://en.wikipedia.org/wiki/Barrel_(unit)" TargetMode="External"/><Relationship Id="rId4" Type="http://schemas.openxmlformats.org/officeDocument/2006/relationships/hyperlink" Target="https://www.dhtankers.com/vessels/" TargetMode="External"/><Relationship Id="rId9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htankers.com/vess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C58C-6C2B-5542-8DED-9FAD6C125D97}">
  <dimension ref="B2:P32"/>
  <sheetViews>
    <sheetView showGridLines="0" tabSelected="1" zoomScale="125" workbookViewId="0">
      <selection activeCell="I28" sqref="I28"/>
    </sheetView>
  </sheetViews>
  <sheetFormatPr baseColWidth="10" defaultRowHeight="16"/>
  <cols>
    <col min="2" max="2" width="15.5" bestFit="1" customWidth="1"/>
    <col min="3" max="3" width="5.1640625" bestFit="1" customWidth="1"/>
    <col min="4" max="4" width="14.6640625" bestFit="1" customWidth="1"/>
    <col min="5" max="5" width="11.5" bestFit="1" customWidth="1"/>
    <col min="7" max="7" width="26" customWidth="1"/>
    <col min="8" max="8" width="14.1640625" customWidth="1"/>
    <col min="9" max="16" width="10.1640625" bestFit="1" customWidth="1"/>
  </cols>
  <sheetData>
    <row r="2" spans="2:16" ht="34">
      <c r="B2" s="28" t="s">
        <v>27</v>
      </c>
      <c r="C2" s="28" t="s">
        <v>50</v>
      </c>
      <c r="D2" s="37" t="s">
        <v>78</v>
      </c>
      <c r="E2" s="37" t="s">
        <v>77</v>
      </c>
      <c r="G2" s="44" t="s">
        <v>32</v>
      </c>
    </row>
    <row r="3" spans="2:16">
      <c r="B3" s="29" t="s">
        <v>0</v>
      </c>
      <c r="C3" s="30">
        <v>0</v>
      </c>
      <c r="D3" s="41">
        <v>32474.657534246573</v>
      </c>
      <c r="E3" s="31">
        <f>IF(1-C3, D3*365, $H$5*$H$6 + (365-$H$5)*$H$7)/1000000</f>
        <v>11.853249999999999</v>
      </c>
      <c r="F3" s="38"/>
    </row>
    <row r="4" spans="2:16">
      <c r="B4" s="29" t="s">
        <v>1</v>
      </c>
      <c r="C4" s="30">
        <v>0</v>
      </c>
      <c r="D4" s="41">
        <v>67300</v>
      </c>
      <c r="E4" s="31">
        <f t="shared" ref="E4:E29" si="0">IF(1-C4, D4*365, $H$5*$H$6 + (365-$H$5)*$H$7)/1000000</f>
        <v>24.564499999999999</v>
      </c>
      <c r="F4" s="38"/>
      <c r="G4" s="17" t="s">
        <v>29</v>
      </c>
      <c r="H4" s="17" t="s">
        <v>30</v>
      </c>
    </row>
    <row r="5" spans="2:16">
      <c r="B5" s="29" t="s">
        <v>2</v>
      </c>
      <c r="C5" s="30">
        <v>1</v>
      </c>
      <c r="D5" s="41">
        <v>0</v>
      </c>
      <c r="E5" s="31">
        <f t="shared" si="0"/>
        <v>33.299999999999997</v>
      </c>
      <c r="F5" s="38"/>
      <c r="G5" s="1" t="s">
        <v>87</v>
      </c>
      <c r="H5" s="26">
        <v>60</v>
      </c>
      <c r="I5" s="3" t="s">
        <v>31</v>
      </c>
    </row>
    <row r="6" spans="2:16">
      <c r="B6" s="29" t="s">
        <v>3</v>
      </c>
      <c r="C6" s="30">
        <v>0</v>
      </c>
      <c r="D6" s="41">
        <v>32474.657534246573</v>
      </c>
      <c r="E6" s="31">
        <f t="shared" si="0"/>
        <v>11.853249999999999</v>
      </c>
      <c r="F6" s="38"/>
      <c r="G6" s="1" t="s">
        <v>89</v>
      </c>
      <c r="H6" s="39">
        <v>250000</v>
      </c>
      <c r="I6" s="3" t="s">
        <v>94</v>
      </c>
    </row>
    <row r="7" spans="2:16">
      <c r="B7" s="29" t="s">
        <v>4</v>
      </c>
      <c r="C7" s="30">
        <v>1</v>
      </c>
      <c r="D7" s="41">
        <v>0</v>
      </c>
      <c r="E7" s="31">
        <f t="shared" si="0"/>
        <v>33.299999999999997</v>
      </c>
      <c r="F7" s="38"/>
      <c r="G7" s="1" t="s">
        <v>90</v>
      </c>
      <c r="H7" s="39">
        <v>60000</v>
      </c>
      <c r="I7" s="3" t="s">
        <v>93</v>
      </c>
    </row>
    <row r="8" spans="2:16">
      <c r="B8" s="29" t="s">
        <v>5</v>
      </c>
      <c r="C8" s="30">
        <v>1</v>
      </c>
      <c r="D8" s="41">
        <v>0</v>
      </c>
      <c r="E8" s="31">
        <f t="shared" si="0"/>
        <v>33.299999999999997</v>
      </c>
      <c r="F8" s="38"/>
    </row>
    <row r="9" spans="2:16">
      <c r="B9" s="29" t="s">
        <v>6</v>
      </c>
      <c r="C9" s="30">
        <v>0</v>
      </c>
      <c r="D9" s="41">
        <v>67300</v>
      </c>
      <c r="E9" s="31">
        <f t="shared" si="0"/>
        <v>24.564499999999999</v>
      </c>
      <c r="F9" s="38"/>
      <c r="G9" s="2"/>
    </row>
    <row r="10" spans="2:16">
      <c r="B10" s="29" t="s">
        <v>7</v>
      </c>
      <c r="C10" s="30">
        <v>1</v>
      </c>
      <c r="D10" s="41">
        <v>0</v>
      </c>
      <c r="E10" s="31">
        <f t="shared" si="0"/>
        <v>33.299999999999997</v>
      </c>
      <c r="F10" s="38"/>
      <c r="I10" s="4" t="s">
        <v>87</v>
      </c>
      <c r="J10" s="5"/>
      <c r="K10" s="5"/>
      <c r="L10" s="5"/>
      <c r="M10" s="5"/>
      <c r="N10" s="5"/>
      <c r="O10" s="5"/>
      <c r="P10" s="5"/>
    </row>
    <row r="11" spans="2:16">
      <c r="B11" s="29" t="s">
        <v>8</v>
      </c>
      <c r="C11" s="30">
        <v>1</v>
      </c>
      <c r="D11" s="41">
        <v>0</v>
      </c>
      <c r="E11" s="31">
        <f t="shared" si="0"/>
        <v>33.299999999999997</v>
      </c>
      <c r="F11" s="38"/>
      <c r="H11" s="6">
        <f>E30</f>
        <v>760.89999999999975</v>
      </c>
      <c r="I11" s="14">
        <v>45</v>
      </c>
      <c r="J11" s="14">
        <v>50</v>
      </c>
      <c r="K11" s="14">
        <v>55</v>
      </c>
      <c r="L11" s="14">
        <v>60</v>
      </c>
      <c r="M11" s="14">
        <v>65</v>
      </c>
      <c r="N11" s="14">
        <v>70</v>
      </c>
      <c r="O11" s="14">
        <v>75</v>
      </c>
    </row>
    <row r="12" spans="2:16">
      <c r="B12" s="29" t="s">
        <v>9</v>
      </c>
      <c r="C12" s="30">
        <v>1</v>
      </c>
      <c r="D12" s="41">
        <v>0</v>
      </c>
      <c r="E12" s="31">
        <f t="shared" si="0"/>
        <v>33.299999999999997</v>
      </c>
      <c r="F12" s="38"/>
      <c r="G12" s="5"/>
      <c r="H12" s="40">
        <v>125000</v>
      </c>
      <c r="I12" s="27">
        <f t="dataTable" ref="I12:O18" dt2D="1" dtr="1" r1="H5" r2="H6"/>
        <v>616.82499999999993</v>
      </c>
      <c r="J12" s="27">
        <v>622.3499999999998</v>
      </c>
      <c r="K12" s="27">
        <v>627.87500000000011</v>
      </c>
      <c r="L12" s="27">
        <v>633.4</v>
      </c>
      <c r="M12" s="27">
        <v>638.92499999999995</v>
      </c>
      <c r="N12" s="27">
        <v>644.45000000000005</v>
      </c>
      <c r="O12" s="27">
        <v>649.9749999999998</v>
      </c>
    </row>
    <row r="13" spans="2:16">
      <c r="B13" s="29" t="s">
        <v>10</v>
      </c>
      <c r="C13" s="30">
        <v>1</v>
      </c>
      <c r="D13" s="41">
        <v>0</v>
      </c>
      <c r="E13" s="31">
        <f t="shared" si="0"/>
        <v>33.299999999999997</v>
      </c>
      <c r="F13" s="38"/>
      <c r="G13" s="5"/>
      <c r="H13" s="40">
        <v>150000</v>
      </c>
      <c r="I13" s="27">
        <v>635.94999999999993</v>
      </c>
      <c r="J13" s="27">
        <v>643.5999999999998</v>
      </c>
      <c r="K13" s="27">
        <v>651.25000000000023</v>
      </c>
      <c r="L13" s="27">
        <v>658.9</v>
      </c>
      <c r="M13" s="27">
        <v>666.55</v>
      </c>
      <c r="N13" s="27">
        <v>674.2</v>
      </c>
      <c r="O13" s="27">
        <v>681.8499999999998</v>
      </c>
    </row>
    <row r="14" spans="2:16">
      <c r="B14" s="29" t="s">
        <v>11</v>
      </c>
      <c r="C14" s="30">
        <v>0</v>
      </c>
      <c r="D14" s="41">
        <v>67300</v>
      </c>
      <c r="E14" s="31">
        <f t="shared" si="0"/>
        <v>24.564499999999999</v>
      </c>
      <c r="F14" s="38"/>
      <c r="G14" s="5"/>
      <c r="H14" s="40">
        <v>175000</v>
      </c>
      <c r="I14" s="27">
        <v>655.07500000000005</v>
      </c>
      <c r="J14" s="27">
        <v>664.8499999999998</v>
      </c>
      <c r="K14" s="27">
        <v>674.62500000000011</v>
      </c>
      <c r="L14" s="27">
        <v>684.39999999999986</v>
      </c>
      <c r="M14" s="27">
        <v>694.17499999999995</v>
      </c>
      <c r="N14" s="27">
        <v>703.95</v>
      </c>
      <c r="O14" s="27">
        <v>713.7249999999998</v>
      </c>
    </row>
    <row r="15" spans="2:16">
      <c r="B15" s="29" t="s">
        <v>12</v>
      </c>
      <c r="C15" s="30">
        <v>1</v>
      </c>
      <c r="D15" s="41">
        <v>0</v>
      </c>
      <c r="E15" s="31">
        <f t="shared" si="0"/>
        <v>33.299999999999997</v>
      </c>
      <c r="F15" s="38"/>
      <c r="G15" s="4" t="s">
        <v>88</v>
      </c>
      <c r="H15" s="40">
        <v>200000</v>
      </c>
      <c r="I15" s="27">
        <v>674.2</v>
      </c>
      <c r="J15" s="27">
        <v>686.0999999999998</v>
      </c>
      <c r="K15" s="27">
        <v>698.00000000000011</v>
      </c>
      <c r="L15" s="27">
        <v>709.89999999999986</v>
      </c>
      <c r="M15" s="27">
        <v>721.8</v>
      </c>
      <c r="N15" s="27">
        <v>733.7</v>
      </c>
      <c r="O15" s="27">
        <v>745.59999999999968</v>
      </c>
    </row>
    <row r="16" spans="2:16">
      <c r="B16" s="29" t="s">
        <v>13</v>
      </c>
      <c r="C16" s="30">
        <v>0</v>
      </c>
      <c r="D16" s="41">
        <v>67300</v>
      </c>
      <c r="E16" s="31">
        <f t="shared" si="0"/>
        <v>24.564499999999999</v>
      </c>
      <c r="F16" s="38"/>
      <c r="G16" s="5"/>
      <c r="H16" s="40">
        <v>225000</v>
      </c>
      <c r="I16" s="27">
        <v>693.32500000000005</v>
      </c>
      <c r="J16" s="27">
        <v>707.3499999999998</v>
      </c>
      <c r="K16" s="27">
        <v>721.37500000000011</v>
      </c>
      <c r="L16" s="27">
        <v>735.39999999999986</v>
      </c>
      <c r="M16" s="27">
        <v>749.42499999999995</v>
      </c>
      <c r="N16" s="27">
        <v>763.45000000000016</v>
      </c>
      <c r="O16" s="27">
        <v>777.47499999999968</v>
      </c>
    </row>
    <row r="17" spans="2:16">
      <c r="B17" s="29" t="s">
        <v>14</v>
      </c>
      <c r="C17" s="30">
        <v>1</v>
      </c>
      <c r="D17" s="41">
        <v>0</v>
      </c>
      <c r="E17" s="31">
        <f t="shared" si="0"/>
        <v>33.299999999999997</v>
      </c>
      <c r="F17" s="38"/>
      <c r="G17" s="5"/>
      <c r="H17" s="40">
        <v>250000</v>
      </c>
      <c r="I17" s="27">
        <v>712.45</v>
      </c>
      <c r="J17" s="27">
        <v>728.59999999999968</v>
      </c>
      <c r="K17" s="27">
        <v>744.75000000000011</v>
      </c>
      <c r="L17" s="27">
        <v>760.89999999999975</v>
      </c>
      <c r="M17" s="27">
        <v>777.05</v>
      </c>
      <c r="N17" s="27">
        <v>793.20000000000016</v>
      </c>
      <c r="O17" s="27">
        <v>809.34999999999968</v>
      </c>
    </row>
    <row r="18" spans="2:16">
      <c r="B18" s="29" t="s">
        <v>15</v>
      </c>
      <c r="C18" s="30">
        <v>1</v>
      </c>
      <c r="D18" s="41">
        <v>0</v>
      </c>
      <c r="E18" s="31">
        <f t="shared" si="0"/>
        <v>33.299999999999997</v>
      </c>
      <c r="F18" s="38"/>
      <c r="G18" s="5"/>
      <c r="H18" s="40">
        <v>275000</v>
      </c>
      <c r="I18" s="27">
        <v>731.57500000000005</v>
      </c>
      <c r="J18" s="27">
        <v>749.84999999999968</v>
      </c>
      <c r="K18" s="27">
        <v>768.12500000000011</v>
      </c>
      <c r="L18" s="27">
        <v>786.39999999999975</v>
      </c>
      <c r="M18" s="27">
        <v>804.67499999999995</v>
      </c>
      <c r="N18" s="27">
        <v>822.95000000000016</v>
      </c>
      <c r="O18" s="27">
        <v>841.22499999999968</v>
      </c>
    </row>
    <row r="19" spans="2:16">
      <c r="B19" s="29" t="s">
        <v>16</v>
      </c>
      <c r="C19" s="30">
        <v>1</v>
      </c>
      <c r="D19" s="41">
        <v>0</v>
      </c>
      <c r="E19" s="31">
        <f t="shared" si="0"/>
        <v>33.299999999999997</v>
      </c>
      <c r="F19" s="38"/>
    </row>
    <row r="20" spans="2:16">
      <c r="B20" s="29" t="s">
        <v>17</v>
      </c>
      <c r="C20" s="30">
        <v>1</v>
      </c>
      <c r="D20" s="41">
        <v>0</v>
      </c>
      <c r="E20" s="31">
        <f t="shared" si="0"/>
        <v>33.299999999999997</v>
      </c>
      <c r="F20" s="38"/>
    </row>
    <row r="21" spans="2:16">
      <c r="B21" s="29" t="s">
        <v>18</v>
      </c>
      <c r="C21" s="30">
        <v>1</v>
      </c>
      <c r="D21" s="41">
        <v>0</v>
      </c>
      <c r="E21" s="31">
        <f t="shared" si="0"/>
        <v>33.299999999999997</v>
      </c>
      <c r="F21" s="38"/>
    </row>
    <row r="22" spans="2:16">
      <c r="B22" s="29" t="s">
        <v>19</v>
      </c>
      <c r="C22" s="30">
        <v>1</v>
      </c>
      <c r="D22" s="41">
        <v>0</v>
      </c>
      <c r="E22" s="31">
        <f t="shared" si="0"/>
        <v>33.299999999999997</v>
      </c>
      <c r="F22" s="38"/>
      <c r="G22" s="17" t="s">
        <v>33</v>
      </c>
      <c r="H22" s="17" t="s">
        <v>68</v>
      </c>
    </row>
    <row r="23" spans="2:16">
      <c r="B23" s="29" t="s">
        <v>20</v>
      </c>
      <c r="C23" s="30">
        <v>0</v>
      </c>
      <c r="D23" s="41">
        <v>67300</v>
      </c>
      <c r="E23" s="31">
        <f t="shared" si="0"/>
        <v>24.564499999999999</v>
      </c>
      <c r="F23" s="38"/>
      <c r="G23" s="1" t="s">
        <v>35</v>
      </c>
      <c r="H23" s="39">
        <v>31492</v>
      </c>
    </row>
    <row r="24" spans="2:16">
      <c r="B24" s="29" t="s">
        <v>21</v>
      </c>
      <c r="C24" s="30">
        <v>1</v>
      </c>
      <c r="D24" s="41">
        <v>0</v>
      </c>
      <c r="E24" s="31">
        <f t="shared" si="0"/>
        <v>33.299999999999997</v>
      </c>
      <c r="F24" s="38"/>
      <c r="G24" s="1" t="s">
        <v>34</v>
      </c>
      <c r="H24" s="39">
        <v>59476</v>
      </c>
      <c r="I24" s="60"/>
    </row>
    <row r="25" spans="2:16">
      <c r="B25" s="29" t="s">
        <v>22</v>
      </c>
      <c r="C25" s="30">
        <v>0</v>
      </c>
      <c r="D25" s="41">
        <v>67300</v>
      </c>
      <c r="E25" s="31">
        <f t="shared" si="0"/>
        <v>24.564499999999999</v>
      </c>
      <c r="F25" s="38"/>
      <c r="G25" s="1" t="s">
        <v>85</v>
      </c>
      <c r="H25" s="61">
        <f>VLOOKUP(DATE(2020, 6,1), CostOfCarry!B3:E17, 4, 0)</f>
        <v>354666.66666666669</v>
      </c>
      <c r="I25" s="3" t="s">
        <v>86</v>
      </c>
    </row>
    <row r="26" spans="2:16">
      <c r="B26" s="29" t="s">
        <v>23</v>
      </c>
      <c r="C26" s="30">
        <v>1</v>
      </c>
      <c r="D26" s="41">
        <v>0</v>
      </c>
      <c r="E26" s="31">
        <f t="shared" si="0"/>
        <v>33.299999999999997</v>
      </c>
      <c r="F26" s="38"/>
      <c r="I26" s="3"/>
    </row>
    <row r="27" spans="2:16">
      <c r="B27" s="29" t="s">
        <v>24</v>
      </c>
      <c r="C27" s="30">
        <v>0</v>
      </c>
      <c r="D27" s="41">
        <v>32474.657534246573</v>
      </c>
      <c r="E27" s="31">
        <f t="shared" si="0"/>
        <v>11.853249999999999</v>
      </c>
      <c r="F27" s="38"/>
      <c r="I27" s="4"/>
      <c r="J27" s="5"/>
      <c r="K27" s="5"/>
      <c r="L27" s="5"/>
      <c r="M27" s="5"/>
      <c r="N27" s="5"/>
      <c r="O27" s="5"/>
      <c r="P27" s="5"/>
    </row>
    <row r="28" spans="2:16">
      <c r="B28" s="29" t="s">
        <v>25</v>
      </c>
      <c r="C28" s="30">
        <v>0</v>
      </c>
      <c r="D28" s="41">
        <v>32474.657534246573</v>
      </c>
      <c r="E28" s="31">
        <f t="shared" si="0"/>
        <v>11.853249999999999</v>
      </c>
      <c r="F28" s="38"/>
    </row>
    <row r="29" spans="2:16">
      <c r="B29" s="29" t="s">
        <v>26</v>
      </c>
      <c r="C29" s="30">
        <v>1</v>
      </c>
      <c r="D29" s="41">
        <v>0</v>
      </c>
      <c r="E29" s="31">
        <f t="shared" si="0"/>
        <v>33.299999999999997</v>
      </c>
      <c r="F29" s="38"/>
    </row>
    <row r="30" spans="2:16">
      <c r="B30" s="32"/>
      <c r="C30" s="33"/>
      <c r="D30" s="33" t="s">
        <v>91</v>
      </c>
      <c r="E30" s="34">
        <f>SUM(E3:E29)</f>
        <v>760.89999999999975</v>
      </c>
    </row>
    <row r="31" spans="2:16">
      <c r="B31" s="32"/>
      <c r="C31" s="33"/>
      <c r="D31" s="35" t="s">
        <v>28</v>
      </c>
      <c r="E31" s="36">
        <f>646.35</f>
        <v>646.35</v>
      </c>
      <c r="F31" s="3" t="s">
        <v>92</v>
      </c>
    </row>
    <row r="32" spans="2:16">
      <c r="D32" s="42" t="s">
        <v>79</v>
      </c>
      <c r="E32" s="43">
        <f>(E30-E31)/E31</f>
        <v>0.17722596116655021</v>
      </c>
    </row>
  </sheetData>
  <conditionalFormatting sqref="I12:O18">
    <cfRule type="cellIs" dxfId="1" priority="4" operator="lessThanOrEqual">
      <formula>$E$31</formula>
    </cfRule>
    <cfRule type="colorScale" priority="6">
      <colorScale>
        <cfvo type="min"/>
        <cfvo type="percentile" val="50"/>
        <cfvo type="max"/>
        <color rgb="FFFF7128"/>
        <color rgb="FFFFEB84"/>
        <color theme="9"/>
      </colorScale>
    </cfRule>
    <cfRule type="cellIs" dxfId="0" priority="7" operator="lessThan">
      <formula>$E$31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E2D0-C598-1A42-9C5A-AF468CBDE16B}">
  <dimension ref="B2:J22"/>
  <sheetViews>
    <sheetView workbookViewId="0">
      <selection activeCell="G13" sqref="G13"/>
    </sheetView>
  </sheetViews>
  <sheetFormatPr baseColWidth="10" defaultRowHeight="16"/>
  <cols>
    <col min="3" max="3" width="12.33203125" customWidth="1"/>
    <col min="4" max="4" width="19" customWidth="1"/>
    <col min="5" max="5" width="22.5" customWidth="1"/>
    <col min="6" max="6" width="20.33203125" hidden="1" customWidth="1"/>
    <col min="7" max="7" width="13.83203125" customWidth="1"/>
    <col min="8" max="8" width="21.33203125" customWidth="1"/>
    <col min="9" max="9" width="10.83203125" customWidth="1"/>
    <col min="10" max="10" width="13.33203125" customWidth="1"/>
  </cols>
  <sheetData>
    <row r="2" spans="2:10">
      <c r="B2" s="2"/>
      <c r="C2" s="7"/>
    </row>
    <row r="3" spans="2:10">
      <c r="B3" s="24" t="s">
        <v>36</v>
      </c>
      <c r="C3" s="52" t="s">
        <v>80</v>
      </c>
      <c r="D3" s="53" t="s">
        <v>37</v>
      </c>
      <c r="E3" s="25" t="s">
        <v>81</v>
      </c>
      <c r="F3" s="54" t="s">
        <v>83</v>
      </c>
      <c r="H3" s="24" t="s">
        <v>67</v>
      </c>
      <c r="I3" s="25" t="s">
        <v>68</v>
      </c>
      <c r="J3" s="2" t="s">
        <v>73</v>
      </c>
    </row>
    <row r="4" spans="2:10">
      <c r="B4" s="48" t="s">
        <v>50</v>
      </c>
      <c r="C4" s="49">
        <v>-40</v>
      </c>
      <c r="D4" s="47">
        <f>C5-C4</f>
        <v>56.480000000000004</v>
      </c>
      <c r="E4" s="59">
        <f t="shared" ref="E4:E16" si="0">$I$8*D4 / 30</f>
        <v>3765333.333333334</v>
      </c>
      <c r="F4" s="50">
        <f>(C5-C4-$I$9)*$I$8/30</f>
        <v>3432000.0000000005</v>
      </c>
      <c r="H4" s="45"/>
      <c r="I4" s="46"/>
      <c r="J4" s="2"/>
    </row>
    <row r="5" spans="2:10">
      <c r="B5" s="18">
        <v>43983</v>
      </c>
      <c r="C5" s="15">
        <v>16.48</v>
      </c>
      <c r="D5" s="47">
        <f>C6-C5</f>
        <v>5.32</v>
      </c>
      <c r="E5" s="50">
        <f t="shared" si="0"/>
        <v>354666.66666666669</v>
      </c>
      <c r="F5" s="50">
        <f t="shared" ref="F5:F16" si="1">(C6-C5-$I$9)*$I$8/30</f>
        <v>21333.333333333354</v>
      </c>
      <c r="H5" s="20" t="s">
        <v>70</v>
      </c>
      <c r="I5" s="55">
        <f>AVERAGE(FleetDetails!E3:E29)</f>
        <v>309661.11111111112</v>
      </c>
      <c r="J5" s="13" t="s">
        <v>62</v>
      </c>
    </row>
    <row r="6" spans="2:10">
      <c r="B6" s="18">
        <v>44013</v>
      </c>
      <c r="C6" s="15">
        <v>21.8</v>
      </c>
      <c r="D6" s="47">
        <f t="shared" ref="D6:D16" si="2">C7-C6</f>
        <v>2.6999999999999993</v>
      </c>
      <c r="E6" s="50">
        <f t="shared" si="0"/>
        <v>179999.99999999994</v>
      </c>
      <c r="F6" s="50">
        <f t="shared" si="1"/>
        <v>-153333.3333333334</v>
      </c>
      <c r="H6" s="21" t="s">
        <v>71</v>
      </c>
      <c r="I6" s="56">
        <f>(840+816)/2/1000</f>
        <v>0.82799999999999996</v>
      </c>
      <c r="J6" s="13" t="s">
        <v>69</v>
      </c>
    </row>
    <row r="7" spans="2:10">
      <c r="B7" s="18">
        <v>44044</v>
      </c>
      <c r="C7" s="15">
        <v>24.5</v>
      </c>
      <c r="D7" s="47">
        <f t="shared" si="2"/>
        <v>1.75</v>
      </c>
      <c r="E7" s="50">
        <f t="shared" si="0"/>
        <v>116666.66666666667</v>
      </c>
      <c r="F7" s="50">
        <f t="shared" si="1"/>
        <v>-216666.66666666666</v>
      </c>
      <c r="H7" s="20" t="s">
        <v>74</v>
      </c>
      <c r="I7" s="56">
        <v>0.159</v>
      </c>
      <c r="J7" s="13" t="s">
        <v>72</v>
      </c>
    </row>
    <row r="8" spans="2:10">
      <c r="B8" s="18">
        <v>44075</v>
      </c>
      <c r="C8" s="15">
        <v>26.25</v>
      </c>
      <c r="D8" s="47">
        <f t="shared" si="2"/>
        <v>1.0799999999999983</v>
      </c>
      <c r="E8" s="50">
        <f t="shared" si="0"/>
        <v>71999.999999999898</v>
      </c>
      <c r="F8" s="50">
        <f t="shared" si="1"/>
        <v>-261333.33333333346</v>
      </c>
      <c r="H8" s="20" t="s">
        <v>75</v>
      </c>
      <c r="I8" s="57">
        <v>2000000</v>
      </c>
      <c r="J8" s="13" t="s">
        <v>76</v>
      </c>
    </row>
    <row r="9" spans="2:10">
      <c r="B9" s="18">
        <v>44105</v>
      </c>
      <c r="C9" s="15">
        <v>27.33</v>
      </c>
      <c r="D9" s="47">
        <f t="shared" si="2"/>
        <v>0.7900000000000027</v>
      </c>
      <c r="E9" s="50">
        <f t="shared" si="0"/>
        <v>52666.666666666846</v>
      </c>
      <c r="F9" s="50">
        <f t="shared" si="1"/>
        <v>-280666.66666666645</v>
      </c>
      <c r="H9" s="22" t="s">
        <v>82</v>
      </c>
      <c r="I9" s="58">
        <v>5</v>
      </c>
      <c r="J9" s="3" t="s">
        <v>84</v>
      </c>
    </row>
    <row r="10" spans="2:10">
      <c r="B10" s="18">
        <v>44136</v>
      </c>
      <c r="C10" s="15">
        <v>28.12</v>
      </c>
      <c r="D10" s="47">
        <f t="shared" si="2"/>
        <v>0.82999999999999829</v>
      </c>
      <c r="E10" s="50">
        <f t="shared" si="0"/>
        <v>55333.333333333219</v>
      </c>
      <c r="F10" s="50">
        <f t="shared" si="1"/>
        <v>-278000.00000000012</v>
      </c>
    </row>
    <row r="11" spans="2:10">
      <c r="B11" s="18">
        <v>44166</v>
      </c>
      <c r="C11" s="15">
        <v>28.95</v>
      </c>
      <c r="D11" s="47">
        <f t="shared" si="2"/>
        <v>0.37000000000000099</v>
      </c>
      <c r="E11" s="50">
        <f t="shared" si="0"/>
        <v>24666.666666666733</v>
      </c>
      <c r="F11" s="50">
        <f t="shared" si="1"/>
        <v>-308666.66666666663</v>
      </c>
      <c r="G11" s="8"/>
    </row>
    <row r="12" spans="2:10">
      <c r="B12" s="18">
        <v>44197</v>
      </c>
      <c r="C12" s="15">
        <v>29.32</v>
      </c>
      <c r="D12" s="47">
        <f t="shared" si="2"/>
        <v>0.66000000000000014</v>
      </c>
      <c r="E12" s="50">
        <f t="shared" si="0"/>
        <v>44000.000000000007</v>
      </c>
      <c r="F12" s="50">
        <f t="shared" si="1"/>
        <v>-289333.33333333331</v>
      </c>
      <c r="G12" s="8"/>
    </row>
    <row r="13" spans="2:10">
      <c r="B13" s="18">
        <v>44228</v>
      </c>
      <c r="C13" s="15">
        <v>29.98</v>
      </c>
      <c r="D13" s="47">
        <f t="shared" si="2"/>
        <v>0.80000000000000071</v>
      </c>
      <c r="E13" s="50">
        <f t="shared" si="0"/>
        <v>53333.333333333379</v>
      </c>
      <c r="F13" s="50">
        <f t="shared" si="1"/>
        <v>-279999.99999999994</v>
      </c>
    </row>
    <row r="14" spans="2:10">
      <c r="B14" s="18">
        <v>44256</v>
      </c>
      <c r="C14" s="15">
        <v>30.78</v>
      </c>
      <c r="D14" s="47">
        <f t="shared" si="2"/>
        <v>8.9999999999999858E-2</v>
      </c>
      <c r="E14" s="50">
        <f t="shared" si="0"/>
        <v>5999.99999999999</v>
      </c>
      <c r="F14" s="50">
        <f t="shared" si="1"/>
        <v>-327333.33333333331</v>
      </c>
    </row>
    <row r="15" spans="2:10">
      <c r="B15" s="18">
        <v>44287</v>
      </c>
      <c r="C15" s="15">
        <v>30.87</v>
      </c>
      <c r="D15" s="47">
        <f t="shared" si="2"/>
        <v>0.62999999999999901</v>
      </c>
      <c r="E15" s="50">
        <f t="shared" si="0"/>
        <v>41999.999999999927</v>
      </c>
      <c r="F15" s="50">
        <f t="shared" si="1"/>
        <v>-291333.33333333337</v>
      </c>
    </row>
    <row r="16" spans="2:10">
      <c r="B16" s="18">
        <v>44317</v>
      </c>
      <c r="C16" s="15">
        <v>31.5</v>
      </c>
      <c r="D16" s="47">
        <f t="shared" si="2"/>
        <v>0.61999999999999744</v>
      </c>
      <c r="E16" s="50">
        <f t="shared" si="0"/>
        <v>41333.333333333161</v>
      </c>
      <c r="F16" s="50">
        <f t="shared" si="1"/>
        <v>-292000.00000000017</v>
      </c>
    </row>
    <row r="17" spans="2:5">
      <c r="B17" s="19">
        <v>44348</v>
      </c>
      <c r="C17" s="16">
        <v>32.119999999999997</v>
      </c>
      <c r="D17" s="51"/>
      <c r="E17" s="23"/>
    </row>
    <row r="19" spans="2:5">
      <c r="B19" t="s">
        <v>63</v>
      </c>
    </row>
    <row r="20" spans="2:5">
      <c r="B20" s="13" t="s">
        <v>64</v>
      </c>
    </row>
    <row r="21" spans="2:5">
      <c r="B21" s="13" t="s">
        <v>65</v>
      </c>
    </row>
    <row r="22" spans="2:5">
      <c r="B22" t="s">
        <v>66</v>
      </c>
    </row>
  </sheetData>
  <hyperlinks>
    <hyperlink ref="B20" r:id="rId1" xr:uid="{37F518A5-455F-E249-B423-B6380A4E6C42}"/>
    <hyperlink ref="B21" r:id="rId2" xr:uid="{689D1D80-EC92-1544-BDDF-B030525C5E45}"/>
    <hyperlink ref="J6" r:id="rId3" xr:uid="{47E56663-E372-3444-8ED3-8A8BCB6FB731}"/>
    <hyperlink ref="J5" r:id="rId4" xr:uid="{123FEA2A-F506-674B-A51B-2F13EDD2B5C5}"/>
    <hyperlink ref="J7" r:id="rId5" xr:uid="{C5BD3BA1-6AF8-374C-983F-10742E30E2C7}"/>
    <hyperlink ref="J8" r:id="rId6" xr:uid="{29C4A0E9-352B-4045-B1FE-B9D374A92785}"/>
  </hyperlinks>
  <pageMargins left="0.7" right="0.7" top="0.75" bottom="0.75" header="0.3" footer="0.3"/>
  <drawing r:id="rId7"/>
  <legacy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76D3-9011-0547-8BE7-CBBFFC29F099}">
  <dimension ref="B2:J35"/>
  <sheetViews>
    <sheetView workbookViewId="0">
      <selection activeCell="E30" sqref="E30"/>
    </sheetView>
  </sheetViews>
  <sheetFormatPr baseColWidth="10" defaultRowHeight="16"/>
  <cols>
    <col min="2" max="2" width="17.33203125" bestFit="1" customWidth="1"/>
    <col min="3" max="3" width="5.83203125" bestFit="1" customWidth="1"/>
    <col min="4" max="4" width="8.83203125" bestFit="1" customWidth="1"/>
    <col min="5" max="5" width="8.6640625" bestFit="1" customWidth="1"/>
    <col min="6" max="6" width="6.6640625" bestFit="1" customWidth="1"/>
    <col min="7" max="7" width="5.1640625" bestFit="1" customWidth="1"/>
    <col min="8" max="8" width="14.1640625" bestFit="1" customWidth="1"/>
    <col min="9" max="9" width="11.33203125" bestFit="1" customWidth="1"/>
    <col min="10" max="10" width="19.33203125" bestFit="1" customWidth="1"/>
  </cols>
  <sheetData>
    <row r="2" spans="2:10">
      <c r="B2" s="9" t="s">
        <v>38</v>
      </c>
      <c r="C2" s="9" t="s">
        <v>39</v>
      </c>
      <c r="D2" s="9" t="s">
        <v>40</v>
      </c>
      <c r="E2" s="9" t="s">
        <v>41</v>
      </c>
      <c r="F2" s="9" t="s">
        <v>42</v>
      </c>
      <c r="G2" s="9" t="s">
        <v>43</v>
      </c>
      <c r="H2" s="9" t="s">
        <v>44</v>
      </c>
      <c r="I2" s="9" t="s">
        <v>45</v>
      </c>
      <c r="J2" s="9" t="s">
        <v>46</v>
      </c>
    </row>
    <row r="3" spans="2:10">
      <c r="B3" s="10" t="s">
        <v>15</v>
      </c>
      <c r="C3" s="10">
        <v>2018</v>
      </c>
      <c r="D3" s="10" t="s">
        <v>47</v>
      </c>
      <c r="E3" s="11">
        <v>317975</v>
      </c>
      <c r="F3" s="10" t="s">
        <v>48</v>
      </c>
      <c r="G3" s="10" t="s">
        <v>49</v>
      </c>
      <c r="H3" s="10" t="s">
        <v>50</v>
      </c>
      <c r="I3" s="12">
        <v>1</v>
      </c>
      <c r="J3" s="10" t="s">
        <v>51</v>
      </c>
    </row>
    <row r="4" spans="2:10">
      <c r="B4" s="10" t="s">
        <v>2</v>
      </c>
      <c r="C4" s="10">
        <v>2018</v>
      </c>
      <c r="D4" s="10" t="s">
        <v>47</v>
      </c>
      <c r="E4" s="11">
        <v>317975</v>
      </c>
      <c r="F4" s="10" t="s">
        <v>48</v>
      </c>
      <c r="G4" s="10" t="s">
        <v>49</v>
      </c>
      <c r="H4" s="10" t="s">
        <v>50</v>
      </c>
      <c r="I4" s="12">
        <v>1</v>
      </c>
      <c r="J4" s="10" t="s">
        <v>51</v>
      </c>
    </row>
    <row r="5" spans="2:10">
      <c r="B5" s="10" t="s">
        <v>4</v>
      </c>
      <c r="C5" s="10">
        <v>2018</v>
      </c>
      <c r="D5" s="10" t="s">
        <v>52</v>
      </c>
      <c r="E5" s="11">
        <v>319713</v>
      </c>
      <c r="F5" s="10" t="s">
        <v>53</v>
      </c>
      <c r="G5" s="10" t="s">
        <v>49</v>
      </c>
      <c r="H5" s="10" t="s">
        <v>50</v>
      </c>
      <c r="I5" s="12">
        <v>1</v>
      </c>
      <c r="J5" s="10" t="s">
        <v>51</v>
      </c>
    </row>
    <row r="6" spans="2:10">
      <c r="B6" s="10" t="s">
        <v>23</v>
      </c>
      <c r="C6" s="10">
        <v>2018</v>
      </c>
      <c r="D6" s="10" t="s">
        <v>52</v>
      </c>
      <c r="E6" s="11">
        <v>319713</v>
      </c>
      <c r="F6" s="10" t="s">
        <v>53</v>
      </c>
      <c r="G6" s="10" t="s">
        <v>49</v>
      </c>
      <c r="H6" s="10" t="s">
        <v>50</v>
      </c>
      <c r="I6" s="12">
        <v>1</v>
      </c>
      <c r="J6" s="10" t="s">
        <v>51</v>
      </c>
    </row>
    <row r="7" spans="2:10">
      <c r="B7" s="10" t="s">
        <v>26</v>
      </c>
      <c r="C7" s="10">
        <v>2017</v>
      </c>
      <c r="D7" s="10" t="s">
        <v>47</v>
      </c>
      <c r="E7" s="11">
        <v>299629</v>
      </c>
      <c r="F7" s="10" t="s">
        <v>48</v>
      </c>
      <c r="G7" s="10" t="s">
        <v>49</v>
      </c>
      <c r="H7" s="10" t="s">
        <v>50</v>
      </c>
      <c r="I7" s="12">
        <v>1</v>
      </c>
      <c r="J7" s="10" t="s">
        <v>51</v>
      </c>
    </row>
    <row r="8" spans="2:10">
      <c r="B8" s="10" t="s">
        <v>19</v>
      </c>
      <c r="C8" s="10">
        <v>2016</v>
      </c>
      <c r="D8" s="10" t="s">
        <v>47</v>
      </c>
      <c r="E8" s="11">
        <v>299629</v>
      </c>
      <c r="F8" s="10" t="s">
        <v>48</v>
      </c>
      <c r="G8" s="10" t="s">
        <v>49</v>
      </c>
      <c r="H8" s="10" t="s">
        <v>50</v>
      </c>
      <c r="I8" s="12">
        <v>1</v>
      </c>
      <c r="J8" s="10" t="s">
        <v>51</v>
      </c>
    </row>
    <row r="9" spans="2:10">
      <c r="B9" s="10" t="s">
        <v>17</v>
      </c>
      <c r="C9" s="10">
        <v>2016</v>
      </c>
      <c r="D9" s="10" t="s">
        <v>47</v>
      </c>
      <c r="E9" s="11">
        <v>299629</v>
      </c>
      <c r="F9" s="10" t="s">
        <v>48</v>
      </c>
      <c r="G9" s="10" t="s">
        <v>49</v>
      </c>
      <c r="H9" s="10" t="s">
        <v>50</v>
      </c>
      <c r="I9" s="12">
        <v>1</v>
      </c>
      <c r="J9" s="10" t="s">
        <v>51</v>
      </c>
    </row>
    <row r="10" spans="2:10">
      <c r="B10" s="10" t="s">
        <v>13</v>
      </c>
      <c r="C10" s="10">
        <v>2016</v>
      </c>
      <c r="D10" s="10" t="s">
        <v>47</v>
      </c>
      <c r="E10" s="11">
        <v>299629</v>
      </c>
      <c r="F10" s="10" t="s">
        <v>48</v>
      </c>
      <c r="G10" s="10" t="s">
        <v>49</v>
      </c>
      <c r="H10" s="10" t="s">
        <v>50</v>
      </c>
      <c r="I10" s="12">
        <v>1</v>
      </c>
      <c r="J10" s="10" t="s">
        <v>51</v>
      </c>
    </row>
    <row r="11" spans="2:10">
      <c r="B11" s="10" t="s">
        <v>12</v>
      </c>
      <c r="C11" s="10">
        <v>2016</v>
      </c>
      <c r="D11" s="10" t="s">
        <v>47</v>
      </c>
      <c r="E11" s="11">
        <v>299629</v>
      </c>
      <c r="F11" s="10" t="s">
        <v>48</v>
      </c>
      <c r="G11" s="10" t="s">
        <v>49</v>
      </c>
      <c r="H11" s="10" t="s">
        <v>50</v>
      </c>
      <c r="I11" s="12">
        <v>1</v>
      </c>
      <c r="J11" s="10" t="s">
        <v>51</v>
      </c>
    </row>
    <row r="12" spans="2:10">
      <c r="B12" s="10" t="s">
        <v>10</v>
      </c>
      <c r="C12" s="10">
        <v>2015</v>
      </c>
      <c r="D12" s="10" t="s">
        <v>47</v>
      </c>
      <c r="E12" s="11">
        <v>299629</v>
      </c>
      <c r="F12" s="10" t="s">
        <v>48</v>
      </c>
      <c r="G12" s="10" t="s">
        <v>49</v>
      </c>
      <c r="H12" s="10" t="s">
        <v>50</v>
      </c>
      <c r="I12" s="12">
        <v>1</v>
      </c>
      <c r="J12" s="10" t="s">
        <v>51</v>
      </c>
    </row>
    <row r="13" spans="2:10">
      <c r="B13" s="10" t="s">
        <v>16</v>
      </c>
      <c r="C13" s="10">
        <v>2012</v>
      </c>
      <c r="D13" s="10" t="s">
        <v>52</v>
      </c>
      <c r="E13" s="11">
        <v>320105</v>
      </c>
      <c r="F13" s="10" t="s">
        <v>53</v>
      </c>
      <c r="G13" s="10" t="s">
        <v>49</v>
      </c>
      <c r="H13" s="10" t="s">
        <v>50</v>
      </c>
      <c r="I13" s="12">
        <v>1</v>
      </c>
      <c r="J13" s="10" t="s">
        <v>51</v>
      </c>
    </row>
    <row r="14" spans="2:10">
      <c r="B14" s="10" t="s">
        <v>24</v>
      </c>
      <c r="C14" s="10">
        <v>2012</v>
      </c>
      <c r="D14" s="10" t="s">
        <v>47</v>
      </c>
      <c r="E14" s="11">
        <v>314249</v>
      </c>
      <c r="F14" s="10" t="s">
        <v>53</v>
      </c>
      <c r="G14" s="10" t="s">
        <v>54</v>
      </c>
      <c r="H14" s="10" t="s">
        <v>55</v>
      </c>
      <c r="I14" s="12">
        <v>1</v>
      </c>
      <c r="J14" s="10" t="s">
        <v>56</v>
      </c>
    </row>
    <row r="15" spans="2:10">
      <c r="B15" s="10" t="s">
        <v>25</v>
      </c>
      <c r="C15" s="10">
        <v>2012</v>
      </c>
      <c r="D15" s="10" t="s">
        <v>47</v>
      </c>
      <c r="E15" s="11">
        <v>314249</v>
      </c>
      <c r="F15" s="10" t="s">
        <v>48</v>
      </c>
      <c r="G15" s="10" t="s">
        <v>49</v>
      </c>
      <c r="H15" s="10" t="s">
        <v>57</v>
      </c>
      <c r="I15" s="12">
        <v>1</v>
      </c>
      <c r="J15" s="10" t="s">
        <v>51</v>
      </c>
    </row>
    <row r="16" spans="2:10">
      <c r="B16" s="10" t="s">
        <v>18</v>
      </c>
      <c r="C16" s="10">
        <v>2011</v>
      </c>
      <c r="D16" s="10" t="s">
        <v>58</v>
      </c>
      <c r="E16" s="11">
        <v>320013</v>
      </c>
      <c r="F16" s="10" t="s">
        <v>48</v>
      </c>
      <c r="G16" s="10" t="s">
        <v>49</v>
      </c>
      <c r="H16" s="10" t="s">
        <v>50</v>
      </c>
      <c r="I16" s="12">
        <v>1</v>
      </c>
      <c r="J16" s="10" t="s">
        <v>51</v>
      </c>
    </row>
    <row r="17" spans="2:10">
      <c r="B17" s="10" t="s">
        <v>14</v>
      </c>
      <c r="C17" s="10">
        <v>2011</v>
      </c>
      <c r="D17" s="10" t="s">
        <v>58</v>
      </c>
      <c r="E17" s="11">
        <v>320142</v>
      </c>
      <c r="F17" s="10" t="s">
        <v>48</v>
      </c>
      <c r="G17" s="10" t="s">
        <v>49</v>
      </c>
      <c r="H17" s="10" t="s">
        <v>50</v>
      </c>
      <c r="I17" s="12">
        <v>1</v>
      </c>
      <c r="J17" s="10" t="s">
        <v>51</v>
      </c>
    </row>
    <row r="18" spans="2:10">
      <c r="B18" s="10" t="s">
        <v>0</v>
      </c>
      <c r="C18" s="10">
        <v>2011</v>
      </c>
      <c r="D18" s="10" t="s">
        <v>47</v>
      </c>
      <c r="E18" s="11">
        <v>314249</v>
      </c>
      <c r="F18" s="10" t="s">
        <v>53</v>
      </c>
      <c r="G18" s="10" t="s">
        <v>54</v>
      </c>
      <c r="H18" s="10" t="s">
        <v>55</v>
      </c>
      <c r="I18" s="12">
        <v>1</v>
      </c>
      <c r="J18" s="10" t="s">
        <v>56</v>
      </c>
    </row>
    <row r="19" spans="2:10">
      <c r="B19" s="10" t="s">
        <v>21</v>
      </c>
      <c r="C19" s="10">
        <v>2011</v>
      </c>
      <c r="D19" s="10" t="s">
        <v>47</v>
      </c>
      <c r="E19" s="11">
        <v>314249</v>
      </c>
      <c r="F19" s="10" t="s">
        <v>48</v>
      </c>
      <c r="G19" s="10" t="s">
        <v>49</v>
      </c>
      <c r="H19" s="10" t="s">
        <v>50</v>
      </c>
      <c r="I19" s="12">
        <v>1</v>
      </c>
      <c r="J19" s="10" t="s">
        <v>51</v>
      </c>
    </row>
    <row r="20" spans="2:10">
      <c r="B20" s="10" t="s">
        <v>6</v>
      </c>
      <c r="C20" s="10">
        <v>2008</v>
      </c>
      <c r="D20" s="10" t="s">
        <v>52</v>
      </c>
      <c r="E20" s="11">
        <v>301021</v>
      </c>
      <c r="F20" s="10" t="s">
        <v>53</v>
      </c>
      <c r="G20" s="10" t="s">
        <v>49</v>
      </c>
      <c r="H20" s="10" t="s">
        <v>50</v>
      </c>
      <c r="I20" s="12">
        <v>1</v>
      </c>
      <c r="J20" s="10" t="s">
        <v>51</v>
      </c>
    </row>
    <row r="21" spans="2:10">
      <c r="B21" s="10" t="s">
        <v>3</v>
      </c>
      <c r="C21" s="10">
        <v>2007</v>
      </c>
      <c r="D21" s="10" t="s">
        <v>47</v>
      </c>
      <c r="E21" s="11">
        <v>317794</v>
      </c>
      <c r="F21" s="10" t="s">
        <v>53</v>
      </c>
      <c r="G21" s="10" t="s">
        <v>54</v>
      </c>
      <c r="H21" s="10" t="s">
        <v>59</v>
      </c>
      <c r="I21" s="12">
        <v>1</v>
      </c>
      <c r="J21" s="10" t="s">
        <v>56</v>
      </c>
    </row>
    <row r="22" spans="2:10">
      <c r="B22" s="10" t="s">
        <v>7</v>
      </c>
      <c r="C22" s="10">
        <v>2007</v>
      </c>
      <c r="D22" s="10" t="s">
        <v>47</v>
      </c>
      <c r="E22" s="11">
        <v>317713</v>
      </c>
      <c r="F22" s="10" t="s">
        <v>53</v>
      </c>
      <c r="G22" s="10" t="s">
        <v>49</v>
      </c>
      <c r="H22" s="10" t="s">
        <v>50</v>
      </c>
      <c r="I22" s="12">
        <v>1</v>
      </c>
      <c r="J22" s="10" t="s">
        <v>51</v>
      </c>
    </row>
    <row r="23" spans="2:10">
      <c r="B23" s="10" t="s">
        <v>1</v>
      </c>
      <c r="C23" s="10">
        <v>2007</v>
      </c>
      <c r="D23" s="10" t="s">
        <v>52</v>
      </c>
      <c r="E23" s="11">
        <v>301019</v>
      </c>
      <c r="F23" s="10" t="s">
        <v>53</v>
      </c>
      <c r="G23" s="10" t="s">
        <v>49</v>
      </c>
      <c r="H23" s="10" t="s">
        <v>60</v>
      </c>
      <c r="I23" s="12">
        <v>1</v>
      </c>
      <c r="J23" s="10" t="s">
        <v>51</v>
      </c>
    </row>
    <row r="24" spans="2:10">
      <c r="B24" s="10" t="s">
        <v>9</v>
      </c>
      <c r="C24" s="10">
        <v>2007</v>
      </c>
      <c r="D24" s="10" t="s">
        <v>61</v>
      </c>
      <c r="E24" s="11">
        <v>298923</v>
      </c>
      <c r="F24" s="10" t="s">
        <v>53</v>
      </c>
      <c r="G24" s="10" t="s">
        <v>49</v>
      </c>
      <c r="H24" s="10" t="s">
        <v>50</v>
      </c>
      <c r="I24" s="12">
        <v>1</v>
      </c>
      <c r="J24" s="10" t="s">
        <v>51</v>
      </c>
    </row>
    <row r="25" spans="2:10">
      <c r="B25" s="10" t="s">
        <v>22</v>
      </c>
      <c r="C25" s="10">
        <v>2006</v>
      </c>
      <c r="D25" s="10" t="s">
        <v>47</v>
      </c>
      <c r="E25" s="11">
        <v>317826</v>
      </c>
      <c r="F25" s="10" t="s">
        <v>48</v>
      </c>
      <c r="G25" s="10" t="s">
        <v>49</v>
      </c>
      <c r="H25" s="10" t="s">
        <v>50</v>
      </c>
      <c r="I25" s="12">
        <v>1</v>
      </c>
      <c r="J25" s="10" t="s">
        <v>51</v>
      </c>
    </row>
    <row r="26" spans="2:10">
      <c r="B26" s="10" t="s">
        <v>8</v>
      </c>
      <c r="C26" s="10">
        <v>2006</v>
      </c>
      <c r="D26" s="10" t="s">
        <v>61</v>
      </c>
      <c r="E26" s="11">
        <v>298971</v>
      </c>
      <c r="F26" s="10" t="s">
        <v>53</v>
      </c>
      <c r="G26" s="10" t="s">
        <v>49</v>
      </c>
      <c r="H26" s="10" t="s">
        <v>50</v>
      </c>
      <c r="I26" s="12">
        <v>1</v>
      </c>
      <c r="J26" s="10" t="s">
        <v>51</v>
      </c>
    </row>
    <row r="27" spans="2:10">
      <c r="B27" s="10" t="s">
        <v>11</v>
      </c>
      <c r="C27" s="10">
        <v>2004</v>
      </c>
      <c r="D27" s="10" t="s">
        <v>52</v>
      </c>
      <c r="E27" s="11">
        <v>298564</v>
      </c>
      <c r="F27" s="10" t="s">
        <v>48</v>
      </c>
      <c r="G27" s="10" t="s">
        <v>49</v>
      </c>
      <c r="H27" s="10" t="s">
        <v>50</v>
      </c>
      <c r="I27" s="12">
        <v>1</v>
      </c>
      <c r="J27" s="10" t="s">
        <v>51</v>
      </c>
    </row>
    <row r="28" spans="2:10">
      <c r="B28" s="10" t="s">
        <v>20</v>
      </c>
      <c r="C28" s="10">
        <v>2004</v>
      </c>
      <c r="D28" s="10" t="s">
        <v>52</v>
      </c>
      <c r="E28" s="11">
        <v>298563</v>
      </c>
      <c r="F28" s="10" t="s">
        <v>48</v>
      </c>
      <c r="G28" s="10" t="s">
        <v>49</v>
      </c>
      <c r="H28" s="10" t="s">
        <v>60</v>
      </c>
      <c r="I28" s="12">
        <v>1</v>
      </c>
      <c r="J28" s="10" t="s">
        <v>51</v>
      </c>
    </row>
    <row r="29" spans="2:10">
      <c r="B29" s="10" t="s">
        <v>5</v>
      </c>
      <c r="C29" s="10">
        <v>2004</v>
      </c>
      <c r="D29" s="10" t="s">
        <v>52</v>
      </c>
      <c r="E29" s="11">
        <v>320050</v>
      </c>
      <c r="F29" s="10" t="s">
        <v>48</v>
      </c>
      <c r="G29" s="10" t="s">
        <v>49</v>
      </c>
      <c r="H29" s="10" t="s">
        <v>50</v>
      </c>
      <c r="I29" s="12">
        <v>1</v>
      </c>
      <c r="J29" s="10" t="s">
        <v>51</v>
      </c>
    </row>
    <row r="35" spans="2:2">
      <c r="B35" s="13" t="s">
        <v>62</v>
      </c>
    </row>
  </sheetData>
  <hyperlinks>
    <hyperlink ref="B35" r:id="rId1" xr:uid="{501D0661-723A-6F43-9377-621038E730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RevenueForecast</vt:lpstr>
      <vt:lpstr>CostOfCarry</vt:lpstr>
      <vt:lpstr>FleetDetails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</cp:lastModifiedBy>
  <dcterms:created xsi:type="dcterms:W3CDTF">2020-04-23T01:54:45Z</dcterms:created>
  <dcterms:modified xsi:type="dcterms:W3CDTF">2020-04-26T02:05:03Z</dcterms:modified>
</cp:coreProperties>
</file>